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0.xml" ContentType="application/vnd.openxmlformats-officedocument.drawing+xml"/>
  <Override PartName="/xl/ctrlProps/ctrlProp25.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omments4.xml" ContentType="application/vnd.openxmlformats-officedocument.spreadsheetml.comments+xml"/>
  <Override PartName="/xl/drawings/drawing13.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4.xml" ContentType="application/vnd.openxmlformats-officedocument.drawing+xml"/>
  <Override PartName="/xl/ctrlProps/ctrlProp33.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FastTest PlugIn\"/>
    </mc:Choice>
  </mc:AlternateContent>
  <bookViews>
    <workbookView showHorizontalScroll="0" showVerticalScroll="0" showSheetTabs="0" xWindow="0" yWindow="0" windowWidth="24000" windowHeight="9630" tabRatio="861"/>
  </bookViews>
  <sheets>
    <sheet name="INICIO" sheetId="1" r:id="rId1"/>
    <sheet name="DATOS GENERALES" sheetId="12" state="hidden" r:id="rId2"/>
    <sheet name="Formulario OM" sheetId="15" state="hidden" r:id="rId3"/>
    <sheet name="Datos OM" sheetId="14" state="hidden" r:id="rId4"/>
    <sheet name="XML OM" sheetId="18" state="hidden" r:id="rId5"/>
    <sheet name="Formulario O2" sheetId="31" state="hidden" r:id="rId6"/>
    <sheet name="Datos O2" sheetId="32" state="hidden" r:id="rId7"/>
    <sheet name="XML O2" sheetId="33" state="hidden" r:id="rId8"/>
    <sheet name="Formulario VF" sheetId="16" state="hidden" r:id="rId9"/>
    <sheet name="Datos VF" sheetId="17" state="hidden" r:id="rId10"/>
    <sheet name="XML VF" sheetId="21" state="hidden" r:id="rId11"/>
    <sheet name="Formulario E" sheetId="22" state="hidden" r:id="rId12"/>
    <sheet name="Datos E" sheetId="23" state="hidden" r:id="rId13"/>
    <sheet name="XML E" sheetId="24" state="hidden" r:id="rId14"/>
    <sheet name="Formulario RC" sheetId="28" state="hidden" r:id="rId15"/>
    <sheet name="Datos RC" sheetId="29" state="hidden" r:id="rId16"/>
    <sheet name="XML RC" sheetId="25" state="hidden" r:id="rId17"/>
    <sheet name="Formulario PP" sheetId="27" state="hidden" r:id="rId18"/>
    <sheet name="Datos PP" sheetId="30" state="hidden" r:id="rId19"/>
    <sheet name="XML PP" sheetId="26" state="hidden" r:id="rId20"/>
    <sheet name="XML" sheetId="19" state="hidden" r:id="rId21"/>
    <sheet name="DOC" sheetId="20" state="hidden" r:id="rId22"/>
    <sheet name="DICCIONARIO" sheetId="35" state="hidden" r:id="rId23"/>
  </sheets>
  <definedNames>
    <definedName name="_xlnm._FilterDatabase" localSheetId="22" hidden="1">DICCIONARIO!$A$1:$H$216</definedName>
    <definedName name="_xlnm._FilterDatabase" localSheetId="20" hidden="1">XML!$A$1:$B$2210</definedName>
    <definedName name="APP">INICIO!$G$1</definedName>
    <definedName name="AUTOR">INICIO!$J$7</definedName>
    <definedName name="B_R">'DATOS GENERALES'!$U$40</definedName>
    <definedName name="BARAJAR_R">'DATOS GENERALES'!$K$29</definedName>
    <definedName name="C_SIMPLE">'DATOS GENERALES'!$K$33</definedName>
    <definedName name="Cambio_E">'DATOS GENERALES'!$P$41</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1">'DATOS GENERALES'!$Y$5</definedName>
    <definedName name="Categ_02" localSheetId="1">'DATOS GENERALES'!$Y$7</definedName>
    <definedName name="Categ_03" localSheetId="1">'DATOS GENERALES'!$Y$9</definedName>
    <definedName name="Categ_04" localSheetId="1">'DATOS GENERALES'!$Y$11</definedName>
    <definedName name="Categ_05" localSheetId="1">'DATOS GENERALES'!$Y$13</definedName>
    <definedName name="Categ_06" localSheetId="1">'DATOS GENERALES'!$Y$15</definedName>
    <definedName name="Categ_07" localSheetId="1">'DATOS GENERALES'!$Y$17</definedName>
    <definedName name="Categ_08" localSheetId="1">'DATOS GENERALES'!$Y$19</definedName>
    <definedName name="Categ_09" localSheetId="1">'DATOS GENERALES'!$Y$21</definedName>
    <definedName name="Categ_10" localSheetId="1">'DATOS GENERALES'!$Y$23</definedName>
    <definedName name="CODIGO_COLOR">INICIO!$G$37</definedName>
    <definedName name="CONTRASEN_A">'DATOS GENERALES'!$K$15</definedName>
    <definedName name="Dato_01" localSheetId="11">'Formulario E'!$Y$5</definedName>
    <definedName name="Dato_01" comment="Celda para introducir datos para hacer preguntas variables." localSheetId="5">'Formulario O2'!$Y$5</definedName>
    <definedName name="Dato_01" comment="Celda para introducir datos para hacer preguntas variables." localSheetId="2">'Formulario OM'!$Y$5</definedName>
    <definedName name="Dato_01" localSheetId="17">'Formulario PP'!$Y$5</definedName>
    <definedName name="Dato_01" localSheetId="14">'Formulario RC'!$Y$5</definedName>
    <definedName name="Dato_01" localSheetId="8">'Formulario VF'!$Y$5</definedName>
    <definedName name="Dato_02" localSheetId="11">'Formulario E'!$Y$7</definedName>
    <definedName name="Dato_02" comment="Celda para introducir datos para hacer preguntas variables." localSheetId="5">'Formulario O2'!$Y$7</definedName>
    <definedName name="Dato_02" comment="Celda para introducir datos para hacer preguntas variables." localSheetId="2">'Formulario OM'!$Y$7</definedName>
    <definedName name="Dato_02" localSheetId="17">'Formulario PP'!$Y$7</definedName>
    <definedName name="Dato_02" localSheetId="14">'Formulario RC'!$Y$7</definedName>
    <definedName name="Dato_02" localSheetId="8">'Formulario VF'!$Y$7</definedName>
    <definedName name="Dato_03" localSheetId="11">'Formulario E'!$Y$9</definedName>
    <definedName name="Dato_03" comment="Celda para introducir datos para hacer preguntas variables." localSheetId="5">'Formulario O2'!$Y$9</definedName>
    <definedName name="Dato_03" comment="Celda para introducir datos para hacer preguntas variables." localSheetId="2">'Formulario OM'!$Y$9</definedName>
    <definedName name="Dato_03" localSheetId="17">'Formulario PP'!$Y$9</definedName>
    <definedName name="Dato_03" localSheetId="14">'Formulario RC'!$Y$9</definedName>
    <definedName name="Dato_03" localSheetId="8">'Formulario VF'!$Y$9</definedName>
    <definedName name="Dato_04" localSheetId="11">'Formulario E'!$Y$11</definedName>
    <definedName name="Dato_04" comment="Celda para introducir datos para hacer preguntas variables." localSheetId="5">'Formulario O2'!$Y$11</definedName>
    <definedName name="Dato_04" comment="Celda para introducir datos para hacer preguntas variables." localSheetId="2">'Formulario OM'!$Y$11</definedName>
    <definedName name="Dato_04" localSheetId="17">'Formulario PP'!$Y$11</definedName>
    <definedName name="Dato_04" localSheetId="14">'Formulario RC'!$Y$11</definedName>
    <definedName name="Dato_04" localSheetId="8">'Formulario VF'!$Y$11</definedName>
    <definedName name="Dato_05" localSheetId="11">'Formulario E'!$Y$13</definedName>
    <definedName name="Dato_05" comment="Celda para introducir datos para hacer preguntas variables." localSheetId="5">'Formulario O2'!$Y$13</definedName>
    <definedName name="Dato_05" comment="Celda para introducir datos para hacer preguntas variables." localSheetId="2">'Formulario OM'!$Y$13</definedName>
    <definedName name="Dato_05" localSheetId="17">'Formulario PP'!$Y$13</definedName>
    <definedName name="Dato_05" localSheetId="14">'Formulario RC'!$Y$13</definedName>
    <definedName name="Dato_05" localSheetId="8">'Formulario VF'!$Y$13</definedName>
    <definedName name="Dato_06" localSheetId="11">'Formulario E'!$Y$15</definedName>
    <definedName name="Dato_06" comment="Celda para introducir datos para hacer preguntas variables." localSheetId="5">'Formulario O2'!$Y$15</definedName>
    <definedName name="Dato_06" comment="Celda para introducir datos para hacer preguntas variables." localSheetId="2">'Formulario OM'!$Y$15</definedName>
    <definedName name="Dato_06" localSheetId="17">'Formulario PP'!$Y$15</definedName>
    <definedName name="Dato_06" localSheetId="14">'Formulario RC'!$Y$15</definedName>
    <definedName name="Dato_06" localSheetId="8">'Formulario VF'!$Y$15</definedName>
    <definedName name="Dato_07" localSheetId="11">'Formulario E'!$Y$17</definedName>
    <definedName name="Dato_07" comment="Celda para introducir datos para hacer preguntas variables." localSheetId="5">'Formulario O2'!$Y$17</definedName>
    <definedName name="Dato_07" comment="Celda para introducir datos para hacer preguntas variables." localSheetId="2">'Formulario OM'!$Y$17</definedName>
    <definedName name="Dato_07" localSheetId="17">'Formulario PP'!$Y$17</definedName>
    <definedName name="Dato_07" localSheetId="14">'Formulario RC'!$Y$17</definedName>
    <definedName name="Dato_07" localSheetId="8">'Formulario VF'!$Y$17</definedName>
    <definedName name="Dato_08" localSheetId="11">'Formulario E'!$Y$19</definedName>
    <definedName name="Dato_08" comment="Celda para introducir datos para hacer preguntas variables." localSheetId="5">'Formulario O2'!$Y$19</definedName>
    <definedName name="Dato_08" comment="Celda para introducir datos para hacer preguntas variables." localSheetId="2">'Formulario OM'!$Y$19</definedName>
    <definedName name="Dato_08" localSheetId="17">'Formulario PP'!$Y$19</definedName>
    <definedName name="Dato_08" localSheetId="14">'Formulario RC'!$Y$19</definedName>
    <definedName name="Dato_08" localSheetId="8">'Formulario VF'!$Y$19</definedName>
    <definedName name="Dato_09" localSheetId="11">'Formulario E'!$Y$21</definedName>
    <definedName name="Dato_09" comment="Celda para introducir datos para hacer preguntas variables." localSheetId="5">'Formulario O2'!$Y$21</definedName>
    <definedName name="Dato_09" comment="Celda para introducir datos para hacer preguntas variables." localSheetId="2">'Formulario OM'!$Y$21</definedName>
    <definedName name="Dato_09" localSheetId="17">'Formulario PP'!$Y$21</definedName>
    <definedName name="Dato_09" localSheetId="14">'Formulario RC'!$Y$21</definedName>
    <definedName name="Dato_09" localSheetId="8">'Formulario VF'!$Y$21</definedName>
    <definedName name="Dato_10" localSheetId="11">'Formulario E'!$Y$23</definedName>
    <definedName name="Dato_10" comment="Celda para introducir datos para hacer preguntas variables." localSheetId="5">'Formulario O2'!$Y$23</definedName>
    <definedName name="Dato_10" comment="Celda para introducir datos para hacer preguntas variables." localSheetId="2">'Formulario OM'!$Y$23</definedName>
    <definedName name="Dato_10" localSheetId="17">'Formulario PP'!$Y$23</definedName>
    <definedName name="Dato_10" localSheetId="14">'Formulario RC'!$Y$23</definedName>
    <definedName name="Dato_10" localSheetId="8">'Formulario VF'!$Y$23</definedName>
    <definedName name="Dato_11" localSheetId="11">'Formulario E'!$Y$25</definedName>
    <definedName name="Dato_11" comment="Celda para introducir datos para hacer preguntas variables." localSheetId="5">'Formulario O2'!$Y$25</definedName>
    <definedName name="Dato_11" comment="Celda para introducir datos para hacer preguntas variables." localSheetId="2">'Formulario OM'!$Y$25</definedName>
    <definedName name="Dato_11" localSheetId="17">'Formulario PP'!$Y$25</definedName>
    <definedName name="Dato_11" localSheetId="14">'Formulario RC'!$Y$25</definedName>
    <definedName name="Dato_11" localSheetId="8">'Formulario VF'!$Y$25</definedName>
    <definedName name="Dato_12" localSheetId="11">'Formulario E'!$Y$27</definedName>
    <definedName name="Dato_12" comment="Celda para introducir datos para hacer preguntas variables." localSheetId="5">'Formulario O2'!$Y$27</definedName>
    <definedName name="Dato_12" comment="Celda para introducir datos para hacer preguntas variables." localSheetId="2">'Formulario OM'!$Y$27</definedName>
    <definedName name="Dato_12" localSheetId="17">'Formulario PP'!$Y$27</definedName>
    <definedName name="Dato_12" localSheetId="14">'Formulario RC'!$Y$27</definedName>
    <definedName name="Dato_12" localSheetId="8">'Formulario VF'!$Y$27</definedName>
    <definedName name="Dato_13" localSheetId="11">'Formulario E'!$Y$29</definedName>
    <definedName name="Dato_13" comment="Celda para introducir datos para hacer preguntas variables." localSheetId="5">'Formulario O2'!$Y$29</definedName>
    <definedName name="Dato_13" comment="Celda para introducir datos para hacer preguntas variables." localSheetId="2">'Formulario OM'!$Y$29</definedName>
    <definedName name="Dato_13" localSheetId="17">'Formulario PP'!$Y$29</definedName>
    <definedName name="Dato_13" localSheetId="14">'Formulario RC'!$Y$29</definedName>
    <definedName name="Dato_13" localSheetId="8">'Formulario VF'!$Y$29</definedName>
    <definedName name="Dato_14" localSheetId="11">'Formulario E'!$Y$31</definedName>
    <definedName name="Dato_14" localSheetId="5">'Formulario O2'!$Y$31</definedName>
    <definedName name="Dato_14" localSheetId="2">'Formulario OM'!$Y$31</definedName>
    <definedName name="Dato_14" localSheetId="17">'Formulario PP'!$Y$31</definedName>
    <definedName name="Dato_14" localSheetId="14">'Formulario RC'!$Y$31</definedName>
    <definedName name="Dato_14" localSheetId="8">'Formulario VF'!$Y$31</definedName>
    <definedName name="Dato_15" localSheetId="11">'Formulario E'!$Y$33</definedName>
    <definedName name="Dato_15" localSheetId="5">'Formulario O2'!$Y$33</definedName>
    <definedName name="Dato_15" localSheetId="2">'Formulario OM'!$Y$33</definedName>
    <definedName name="Dato_15" localSheetId="17">'Formulario PP'!$Y$33</definedName>
    <definedName name="Dato_15" localSheetId="14">'Formulario RC'!$Y$33</definedName>
    <definedName name="Dato_15" localSheetId="8">'Formulario VF'!$Y$33</definedName>
    <definedName name="Dato_16" localSheetId="11">'Formulario E'!$Y$35</definedName>
    <definedName name="Dato_16" localSheetId="5">'Formulario O2'!$Y$35</definedName>
    <definedName name="Dato_16" localSheetId="2">'Formulario OM'!$Y$35</definedName>
    <definedName name="Dato_16" localSheetId="17">'Formulario PP'!$Y$35</definedName>
    <definedName name="Dato_16" localSheetId="14">'Formulario RC'!$Y$35</definedName>
    <definedName name="Dato_16" localSheetId="8">'Formulario VF'!$Y$35</definedName>
    <definedName name="Des_Categ">'DATOS GENERALES'!$S$7</definedName>
    <definedName name="Des_E_O2">'Datos O2'!$H$5</definedName>
    <definedName name="Des_E_OM">'Datos OM'!$H$5</definedName>
    <definedName name="Des_E_VF">'Datos VF'!$H$5</definedName>
    <definedName name="Des_Pr_O2">'Datos O2'!$G$5</definedName>
    <definedName name="Des_Pr_OM">'Datos OM'!$G$5</definedName>
    <definedName name="Des_Pr_VF">'Datos VF'!$G$5</definedName>
    <definedName name="Des_Subcat">'DATOS GENERALES'!$S$9</definedName>
    <definedName name="Descr_E">'Formulario E'!$H$9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DICCIONARIO!$F$29</definedName>
    <definedName name="DG_0_I">DICCIONARIO!$E$29</definedName>
    <definedName name="DG_0_P">DICCIONARIO!$G$29</definedName>
    <definedName name="DG_1_I">DICCIONARIO!$E$30</definedName>
    <definedName name="DG_1_S">DICCIONARIO!$D$30</definedName>
    <definedName name="DG_2_I">DICCIONARIO!$E$31</definedName>
    <definedName name="DG_2_S">DICCIONARIO!$D$31</definedName>
    <definedName name="DG_3_I">DICCIONARIO!$E$32</definedName>
    <definedName name="DG_3_S">DICCIONARIO!$D$32</definedName>
    <definedName name="DG_4_I">DICCIONARIO!$E$33</definedName>
    <definedName name="DG_4_S">DICCIONARIO!$D$33</definedName>
    <definedName name="DICC_DG_0_S">DICCIONARIO!$D$29</definedName>
    <definedName name="Diferencia_E">'DATOS GENERALES'!$O$41</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E">'Formulario E'!$H$11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E">'Datos E'!$H$2</definedName>
    <definedName name="ENUNCIADO_O2">'Datos O2'!$H$2</definedName>
    <definedName name="ENUNCIADO_OM">'Datos OM'!$H$2</definedName>
    <definedName name="ENUNCIADO_PP">'Datos PP'!$H$2</definedName>
    <definedName name="ENUNCIADO_RC">'Datos RC'!$H$2</definedName>
    <definedName name="ENUNCIADO_VF">'Datos VF'!$H$2</definedName>
    <definedName name="IDIOMA">INICIO!$A$37</definedName>
    <definedName name="LANGUAGE">INICIO!$A$5</definedName>
    <definedName name="LISTA_CATEGORIAS">'DATOS GENERALES'!$Y$5,'DATOS GENERALES'!$Y$7,'DATOS GENERALES'!$Y$9,'DATOS GENERALES'!$Y$11</definedName>
    <definedName name="MAYUSCULAS">'Formulario RC'!$W$9</definedName>
    <definedName name="N_E">'Formulario E'!$L$5</definedName>
    <definedName name="N_FINAL">'DATOS GENERALES'!$K$27</definedName>
    <definedName name="N_INICIAL">'DATOS GENERALES'!$K$25</definedName>
    <definedName name="N_O2">'Formulario O2'!$L$5</definedName>
    <definedName name="N_OM">'Formulario OM'!$L$5</definedName>
    <definedName name="N_PP">'Formulario PP'!$L$5</definedName>
    <definedName name="N_Preg_Exportar">'DATOS GENERALES'!$O$45</definedName>
    <definedName name="N_Preguntas" comment="Nº Total de Preguntas" localSheetId="12">'Datos E'!$I$4</definedName>
    <definedName name="N_Preguntas" comment="Nº Total de Preguntas" localSheetId="6">'Datos O2'!$I$4</definedName>
    <definedName name="N_Preguntas" comment="Nº Total de Preguntas" localSheetId="3">'Datos OM'!$I$4</definedName>
    <definedName name="N_Preguntas" comment="Nº Total de Preguntas" localSheetId="18">'Datos PP'!$I$4</definedName>
    <definedName name="N_Preguntas" comment="Nº Total de Preguntas" localSheetId="15">'Datos RC'!$I$4</definedName>
    <definedName name="N_Preguntas" comment="Nº Total de Preguntas" localSheetId="9">'Datos VF'!$I$4</definedName>
    <definedName name="N_R">'DATOS GENERALES'!$U$43</definedName>
    <definedName name="N_RC">'Formulario RC'!$L$5</definedName>
    <definedName name="N_Respuestas">'DATOS GENERALES'!$X$45</definedName>
    <definedName name="N_VF">'Formulario VF'!$L$5</definedName>
    <definedName name="NOMBRE_E">'Datos E'!$B$2</definedName>
    <definedName name="NOMBRE_O2">'Datos O2'!$B$2</definedName>
    <definedName name="NOMBRE_OM">'Datos OM'!$B$2</definedName>
    <definedName name="NOMBRE_PP">'Datos PP'!$B$2</definedName>
    <definedName name="NOMBRE_RC">'Datos RC'!$B$2</definedName>
    <definedName name="NOMBRE_VF">'Datos VF'!$B$2</definedName>
    <definedName name="NUMERAR_R">'DATOS GENERALES'!$K$31</definedName>
    <definedName name="Oculto">'DATOS GENERALES'!$S$15</definedName>
    <definedName name="P_01_1">'Formulario E'!$F$19</definedName>
    <definedName name="P_01_2">'Formulario E'!$J$19</definedName>
    <definedName name="P_02_1">'Formulario E'!$P$19</definedName>
    <definedName name="P_02_2">'Formulario E'!$T$19</definedName>
    <definedName name="P_03_1">'Formulario E'!$F$21</definedName>
    <definedName name="P_03_2">'Formulario E'!$J$21</definedName>
    <definedName name="P_04_1">'Formulario E'!$P$21</definedName>
    <definedName name="P_04_2">'Formulario E'!$T$21</definedName>
    <definedName name="P_05_1">'Formulario E'!$F$23</definedName>
    <definedName name="P_05_2">'Formulario E'!$J$23</definedName>
    <definedName name="P_06_1">'Formulario E'!$P$23</definedName>
    <definedName name="P_06_2">'Formulario E'!$T$23</definedName>
    <definedName name="P_07_1">'Formulario E'!$F$25</definedName>
    <definedName name="P_07_2">'Formulario E'!$J$25</definedName>
    <definedName name="P_08_1">'Formulario E'!$P$25</definedName>
    <definedName name="P_08_2">'Formulario E'!$T$25</definedName>
    <definedName name="P_09_1">'Formulario E'!$F$27</definedName>
    <definedName name="P_09_2">'Formulario E'!$J$27</definedName>
    <definedName name="P_1_O2">'Formulario O2'!$Q$17</definedName>
    <definedName name="P_1_OM">'Formulario OM'!$Q$17</definedName>
    <definedName name="P_10_1">'Formulario E'!$P$27</definedName>
    <definedName name="P_10_2">'Formulario E'!$T$27</definedName>
    <definedName name="P_11_1">'Formulario E'!$F$29</definedName>
    <definedName name="P_11_2">'Formulario E'!$J$29</definedName>
    <definedName name="P_12_1">'Formulario E'!$P$29</definedName>
    <definedName name="P_12_2">'Formulario E'!$T$29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GENERALES'!$N$45</definedName>
    <definedName name="P_Min">'DATOS GENERALES'!$M$45</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O2'!$U$7</definedName>
    <definedName name="P_RC_OM">'Formulario OM'!$U$7</definedName>
    <definedName name="P_RI_O2">'Formulario O2'!$U$9</definedName>
    <definedName name="P_RI_OM">'Formulario OM'!$U$9</definedName>
    <definedName name="Par_01_1">'Datos PP'!$I$2</definedName>
    <definedName name="Par_01_2">'Datos PP'!$J$2</definedName>
    <definedName name="Par_02_1">'Datos PP'!$K$2</definedName>
    <definedName name="Par_02_2">'Datos PP'!$L$2</definedName>
    <definedName name="Par_03_1">'Datos PP'!$M$2</definedName>
    <definedName name="Par_03_2">'Datos PP'!$N$2</definedName>
    <definedName name="Par_04_1">'Datos PP'!$O$2</definedName>
    <definedName name="Par_04_2">'Datos PP'!$P$2</definedName>
    <definedName name="Par_05_1">'Datos PP'!$Q$2</definedName>
    <definedName name="Par_05_2">'Datos PP'!$R$2</definedName>
    <definedName name="Par_06_1">'Datos PP'!$S$2</definedName>
    <definedName name="Par_06_2">'Datos PP'!$T$2</definedName>
    <definedName name="Par_07_1">'Datos PP'!$U$2</definedName>
    <definedName name="Par_07_2">'Datos PP'!$V$2</definedName>
    <definedName name="Par_08_1">'Datos PP'!$W$2</definedName>
    <definedName name="Par_08_2">'Datos PP'!$X$2</definedName>
    <definedName name="Par_09_1">'Datos PP'!$Y$2</definedName>
    <definedName name="Par_09_2">'Datos PP'!$Z$2</definedName>
    <definedName name="Par_10_1">'Datos PP'!$AA$2</definedName>
    <definedName name="Par_10_2">'Datos PP'!$AB$2</definedName>
    <definedName name="Par_11_1">'Datos PP'!$AC$2</definedName>
    <definedName name="Par_11_2">'Datos PP'!$AD$2</definedName>
    <definedName name="Par_12_1">'Datos PP'!$AE$2</definedName>
    <definedName name="Par_12_2">'Datos PP'!$AF$2</definedName>
    <definedName name="Pareja_01_1">'Datos E'!$I$2</definedName>
    <definedName name="Pareja_01_2">'Datos E'!$J$2</definedName>
    <definedName name="Pareja_02_1">'Datos E'!$K$2</definedName>
    <definedName name="Pareja_02_2">'Datos E'!$L$2</definedName>
    <definedName name="Pareja_03_1">'Datos E'!$M$2</definedName>
    <definedName name="Pareja_03_2">'Datos E'!$N$2</definedName>
    <definedName name="Pareja_04_1">'Datos E'!$O$2</definedName>
    <definedName name="Pareja_04_2">'Datos E'!$P$2</definedName>
    <definedName name="Pareja_05_1">'Datos E'!$Q$2</definedName>
    <definedName name="Pareja_05_2">'Datos E'!$R$2</definedName>
    <definedName name="Pareja_06_1">'Datos E'!$S$2</definedName>
    <definedName name="Pareja_06_2">'Datos E'!$T$2</definedName>
    <definedName name="Pareja_07_1">'Datos E'!$U$2</definedName>
    <definedName name="Pareja_07_2">'Datos E'!$V$2</definedName>
    <definedName name="Pareja_08_1">'Datos E'!$W$2</definedName>
    <definedName name="Pareja_08_2">'Datos E'!$X$2</definedName>
    <definedName name="Pareja_09_1">'Datos E'!$Y$2</definedName>
    <definedName name="Pareja_09_2">'Datos E'!$Z$2</definedName>
    <definedName name="Pareja_10_1">'Datos E'!$AA$2</definedName>
    <definedName name="Pareja_10_2">'Datos E'!$AB$2</definedName>
    <definedName name="Pareja_11_1">'Datos E'!$AC$2</definedName>
    <definedName name="Pareja_11_2">'Datos E'!$AD$2</definedName>
    <definedName name="Pareja_12_1">'Datos E'!$AE$2</definedName>
    <definedName name="Pareja_12_2">'Datos E'!$AF$2</definedName>
    <definedName name="PENALIZACION">'DATOS GENERALES'!$S$13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EF_PREGUNTA">'DATOS GENERALES'!$K$23</definedName>
    <definedName name="PREGUNTA_ACTUAL">'DATOS GENERALES'!$P$45</definedName>
    <definedName name="PREGUNTAR_IDIOMA">INICIO!$F$37</definedName>
    <definedName name="PT_01" comment="PUNTOS">'Datos RC'!$J$2</definedName>
    <definedName name="PT_02">'Datos RC'!$M$2</definedName>
    <definedName name="PT_03">'Datos RC'!$P$2</definedName>
    <definedName name="PT_04">'Datos RC'!$S$2</definedName>
    <definedName name="PT_05">'Datos RC'!$V$2</definedName>
    <definedName name="PT_06">'Datos RC'!$Y$2</definedName>
    <definedName name="PT_07">'Datos RC'!$AB$2</definedName>
    <definedName name="PT_08">'Datos RC'!$AE$2</definedName>
    <definedName name="PUNTOS_1_O2">'Datos O2'!$U$2</definedName>
    <definedName name="PUNTOS_1_OM">'Datos OM'!$U$2</definedName>
    <definedName name="PUNTOS_2_O2">'Datos O2'!$V$2</definedName>
    <definedName name="PUNTOS_2_OM">'Datos OM'!$V$2</definedName>
    <definedName name="PUNTOS_3_O2">'Datos O2'!$W$2</definedName>
    <definedName name="PUNTOS_3_OM">'Datos OM'!$W$2</definedName>
    <definedName name="PUNTOS_4_O2">'Datos O2'!$X$2</definedName>
    <definedName name="PUNTOS_4_OM">'Datos OM'!$X$2</definedName>
    <definedName name="PUNTOS_5_O2">'Datos O2'!$Y$2</definedName>
    <definedName name="PUNTOS_5_OM">'Datos OM'!$Y$2</definedName>
    <definedName name="PUNTOS_6_O2">'Datos O2'!$Z$2</definedName>
    <definedName name="PUNTOS_6_OM">'Datos OM'!$Z$2</definedName>
    <definedName name="PUNTUACION">'DATOS GENERALES'!$S$11</definedName>
    <definedName name="PUNTUACION_C_O2">'Datos O2'!$E$2</definedName>
    <definedName name="PUNTUACION_C_OM">'Datos OM'!$E$2</definedName>
    <definedName name="PUNTUACION_C_VF">'Datos VF'!$E$2</definedName>
    <definedName name="PUNTUACION_I_O2">'Datos O2'!$F$2</definedName>
    <definedName name="PUNTUACION_I_OM">'Datos OM'!$F$2</definedName>
    <definedName name="PUNTUACION_I_VF">'Datos VF'!$F$2</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'Formulario E'!$P$7</definedName>
    <definedName name="R_C_O2">'Formulario O2'!$W$7</definedName>
    <definedName name="R_C_PP">'Formulario PP'!$P$7</definedName>
    <definedName name="R_C_RC">'Formulario RC'!$P$7</definedName>
    <definedName name="R_CORRECTA">'DATOS GENERALES'!$K$17</definedName>
    <definedName name="R_Correctas_O2">'Datos O2'!$C$2</definedName>
    <definedName name="R_Correctas_OM">'Datos OM'!$C$2</definedName>
    <definedName name="R_Correctas_VF">'Datos VF'!$D$2</definedName>
    <definedName name="R_I_E">'Formulario E'!$P$9</definedName>
    <definedName name="R_I_O2">'Formulario O2'!$W$9</definedName>
    <definedName name="R_I_OM">'Formulario OM'!$W$9</definedName>
    <definedName name="R_I_PP">'Formulario PP'!$P$9</definedName>
    <definedName name="R_I_RC">'Formulario RC'!$P$9</definedName>
    <definedName name="R_INCORRECTA">'DATOS GENERALES'!$K$21</definedName>
    <definedName name="R_Incorrectas_O2">'Datos O2'!$D$2</definedName>
    <definedName name="R_Incorrectas_OM">'Datos OM'!$D$2</definedName>
    <definedName name="R_Incorrectas_VF">'Datos VF'!$C$2</definedName>
    <definedName name="R_Par_CORRECTA">'DATOS GENERALES'!$K$19</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VF'!$T$17</definedName>
    <definedName name="RA_2_O2">'Formulario O2'!$T$19</definedName>
    <definedName name="RA_2_OM">'Formulario OM'!$T$19</definedName>
    <definedName name="RA_2_VF">'Formulario VF'!$T$19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'Formulario E'!$H$9,'Formulario E'!$H$11,'Formulario E'!$F$19,'Formulario E'!$J$19,'Formulario E'!$P$19,'Formulario E'!$T$19,'Formulario E'!$F$21,'Formulario E'!$J$21,'Formulario E'!$P$21,'Formulario E'!$T$21,'Formulario E'!$F$23,'Formulario E'!$J$23,'Formulario E'!$P$23,'Formulario E'!$T$23,'Formulario E'!$F$25,'Formulario E'!$J$25,'Formulario E'!$P$25,'Formulario E'!$T$25,'Formulario E'!$F$27,'Formulario E'!$J$27,'Formulario E'!$P$27,'Formulario E'!$T$27,'Formulario E'!$F$29,'Formulario E'!$J$29,'Formulario E'!$P$29,'Formulario E'!$T$29,'Formulario E'!#REF!,'Formulario E'!$H$31,'Formulario E'!$H$33,'Formulario E'!$H$35</definedName>
    <definedName name="RANGO_O2">'Formulario O2'!$W$7,'Formulario O2'!$U$7,'Formulario O2'!$U$9,'Formulario O2'!$H$9,'Formulario O2'!$H$11,'Formulario O2'!$H$17,'Formulario O2'!$H$19,'Formulario O2'!$H$21,'Formulario O2'!$H$23,'Formulario O2'!$H$25,'Formulario O2'!$H$27,'Formulario O2'!$T$17,'Formulario O2'!$T$19,'Formulario O2'!$T$21,'Formulario O2'!$T$23,'Formulario O2'!$T$25,'Formulario O2'!$T$27,'Formulario O2'!$G$33,'Formulario O2'!$M$33,'Formulario O2'!$G$35,'Formulario O2'!$M$35</definedName>
    <definedName name="RANGO_OM" comment="Rango de datos del formulario Opción Múltiple">'Formulario OM'!$U$7,'Formulario OM'!$U$9,'Formulario OM'!$H$9:$M$9,'Formulario OM'!$H$11:$W$15,'Formulario OM'!$H$17:$Q$17,'Formulario OM'!$H$19:$Q$19,'Formulario OM'!$H$21:$Q$21,'Formulario OM'!$H$23:$Q$23,'Formulario OM'!$H$25:$Q$25,'Formulario OM'!$H$27:$Q$27,'Formulario OM'!$T$17:$W$17,'Formulario OM'!$T$19:$W$19,'Formulario OM'!$T$21:$W$21,'Formulario OM'!$T$23:$W$23,'Formulario OM'!$T$25:$W$25,'Formulario OM'!$T$27:$W$27,'Formulario OM'!$G$33:$K$33,'Formulario OM'!$G$35:$K$35,'Formulario OM'!$M$33:$Q$33,'Formulario OM'!$M$35:$Q$35,'Formulario OM'!#REF!</definedName>
    <definedName name="RANGO_PP">'Formulario PP'!$H$9,'Formulario PP'!$H$11,'Formulario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PP'!$F$29,'Formulario PP'!$H$29,'Formulario PP'!$P$29,'Formulario PP'!$R$29,'Formulario PP'!#REF!,'Formulario PP'!$H$31,'Formulario PP'!$H$33,'Formulario PP'!$H$35</definedName>
    <definedName name="RANGO_RC">'Formulario RC'!$H$9,'Formulario RC'!$W$9,'Formulario RC'!$H$11,'Formulario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RC'!$F$29,'Formulario RC'!$Q$29,'Formulario RC'!$T$29,'Formulario RC'!#REF!,'Formulario RC'!$H$31,'Formulario RC'!$H$33,'Formulario RC'!$H$35</definedName>
    <definedName name="RANGO_VF" comment="Rango de datos del formulario Verdadero Falso">'Formulario VF'!$H$9,'Formulario VF'!$H$11,'Formulario VF'!$H$17,'Formulario VF'!$T$17,'Formulario VF'!$T$19,'Formulario VF'!$G$33,'Formulario VF'!$M$33,'Formulario VF'!$G$35,'Formulario VF'!$M$35</definedName>
    <definedName name="RC_01" comment="RESPUESTA CORTA">'Datos RC'!$I$2</definedName>
    <definedName name="RC_02">'Datos RC'!$L$2</definedName>
    <definedName name="RC_03">'Datos RC'!$O$2</definedName>
    <definedName name="RC_04">'Datos RC'!$R$2</definedName>
    <definedName name="RC_05">'Datos RC'!$U$2</definedName>
    <definedName name="RC_06">'Datos RC'!$X$2</definedName>
    <definedName name="RC_07">'Datos RC'!$AA$2</definedName>
    <definedName name="RC_08">'Datos RC'!$AD$2</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OM'!$W$7</definedName>
    <definedName name="RC_VF">'Formulario VF'!$H$17</definedName>
    <definedName name="RE_01" comment="RETROALIMENTACION">'Datos RC'!$K$2</definedName>
    <definedName name="RE_02">'Datos RC'!$N$2</definedName>
    <definedName name="RE_03">'Datos RC'!$Q$2</definedName>
    <definedName name="RE_04">'Datos RC'!$T$2</definedName>
    <definedName name="RE_05">'Datos RC'!$W$2</definedName>
    <definedName name="RE_06">'Datos RC'!$Z$2</definedName>
    <definedName name="RE_07">'Datos RC'!$AC$2</definedName>
    <definedName name="RE_08">'Datos RC'!$AF$2</definedName>
    <definedName name="RESPUESTA_1_O2">'Datos O2'!$I$2</definedName>
    <definedName name="RESPUESTA_1_OM">'Datos OM'!$I$2</definedName>
    <definedName name="RESPUESTA_1_VF">'Datos VF'!$I$2</definedName>
    <definedName name="RESPUESTA_2_O2">'Datos O2'!$J$2</definedName>
    <definedName name="RESPUESTA_2_OM">'Datos OM'!$J$2</definedName>
    <definedName name="RESPUESTA_3_O2">'Datos O2'!$K$2</definedName>
    <definedName name="RESPUESTA_3_OM">'Datos OM'!$K$2</definedName>
    <definedName name="RESPUESTA_4_O2">'Datos O2'!$L$2</definedName>
    <definedName name="RESPUESTA_4_OM">'Datos OM'!$L$2</definedName>
    <definedName name="RESPUESTA_5_O2">'Datos O2'!$M$2</definedName>
    <definedName name="RESPUESTA_5_OM">'Datos OM'!$M$2</definedName>
    <definedName name="RESPUESTA_6_O2">'Datos O2'!$N$2</definedName>
    <definedName name="RESPUESTA_6_OM">'Datos OM'!$N$2</definedName>
    <definedName name="RETROAL_1_O2">'Datos O2'!$O$2</definedName>
    <definedName name="RETROAL_1_OM">'Datos OM'!$O$2</definedName>
    <definedName name="RETROAL_1_VF">'Datos VF'!$O$2</definedName>
    <definedName name="RETROAL_2_O2">'Datos O2'!$P$2</definedName>
    <definedName name="RETROAL_2_OM">'Datos OM'!$P$2</definedName>
    <definedName name="RETROAL_2_VF">'Datos VF'!$P$2</definedName>
    <definedName name="RETROAL_3_O2">'Datos O2'!$Q$2</definedName>
    <definedName name="RETROAL_3_OM">'Datos OM'!$Q$2</definedName>
    <definedName name="RETROAL_4_O2">'Datos O2'!$R$2</definedName>
    <definedName name="RETROAL_4_OM">'Datos OM'!$R$2</definedName>
    <definedName name="RETROAL_5_O2">'Datos O2'!$S$2</definedName>
    <definedName name="RETROAL_5_OM">'Datos OM'!$S$2</definedName>
    <definedName name="RETROAL_6_O2">'Datos O2'!$T$2</definedName>
    <definedName name="RETROAL_6_OM">'Datos OM'!$T$2</definedName>
    <definedName name="Retroalim_GENERAL">'DATOS GENERALES'!$K$11</definedName>
    <definedName name="strDecimal_I" comment="Cambio sistema decimales">INICIO!$B$37</definedName>
    <definedName name="strMiles_I" comment="Cambio sistema decimales">INICIO!$C$37</definedName>
    <definedName name="SubCat_01" localSheetId="1">'DATOS GENERALES'!$Y$25</definedName>
    <definedName name="SubCat_02" localSheetId="1">'DATOS GENERALES'!$Y$27</definedName>
    <definedName name="SubCat_03" localSheetId="1">'DATOS GENERALES'!$Y$29</definedName>
    <definedName name="SubCat_04" localSheetId="1">'DATOS GENERALES'!$Y$31</definedName>
    <definedName name="SubCat_05" localSheetId="1">'DATOS GENERALES'!$Y$33</definedName>
    <definedName name="SubCat_06" localSheetId="1">'DATOS GENERALES'!$Y$35</definedName>
    <definedName name="T_R" comment="Tipo numeración respuestas">'DATOS GENERALES'!$U$38</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Cuestionario_Cod" comment="CODIGO Cuestionario">'DATOS GENERALES'!$K$45</definedName>
    <definedName name="Tipo_Cuestionario_MAY">'DATOS GENERALES'!$G$45</definedName>
    <definedName name="Tipo_Cuestionario_Nom" comment="NOMBRE Cuestionario">'DATOS GENERALES'!$J$45</definedName>
    <definedName name="Tipo_Cuestionario_Num" comment="NUMERO Cuestionario">'DATOS GENERALES'!$B$45</definedName>
    <definedName name="Tit_Categ" comment="Título de la categoría">'DATOS GENERALES'!$K$7</definedName>
    <definedName name="Tit_Subcat" comment="Título de la subcategoría">'DATOS GENERALES'!$K$9</definedName>
    <definedName name="UseSystem_I" comment="Cambio sistema decimales">INICIO!$D$37</definedName>
    <definedName name="Z_??_?_D">DICCIONARIO!$I$124</definedName>
    <definedName name="Z_??_?_E">DICCIONARIO!$E$124</definedName>
    <definedName name="Z_??_?_F">DICCIONARIO!$F$124</definedName>
    <definedName name="Z_??_?_I">DICCIONARIO!$H$124</definedName>
    <definedName name="Z_??_?_P">DICCIONARIO!$G$124</definedName>
    <definedName name="Z_??_?_S">DICCIONARIO!$D$124</definedName>
    <definedName name="Z_0_?_D">DICCIONARIO!$I$144</definedName>
    <definedName name="Z_0_?_E">DICCIONARIO!$E$144</definedName>
    <definedName name="Z_0_?_F">DICCIONARIO!$F$144</definedName>
    <definedName name="Z_0_?_I">DICCIONARIO!$H$144</definedName>
    <definedName name="Z_0_?_P">DICCIONARIO!$G$144</definedName>
    <definedName name="Z_0_?_S">DICCIONARIO!$D$144</definedName>
    <definedName name="Z_BARAJAR_R_?_D">DICCIONARIO!$I$117</definedName>
    <definedName name="Z_BARAJAR_R_?_E">DICCIONARIO!$E$117</definedName>
    <definedName name="Z_BARAJAR_R_?_F">DICCIONARIO!$F$117</definedName>
    <definedName name="Z_BARAJAR_R_?_I">DICCIONARIO!$H$117</definedName>
    <definedName name="Z_BARAJAR_R_?_P">DICCIONARIO!$G$117</definedName>
    <definedName name="Z_BARAJAR_R_?_S">DICCIONARIO!$D$117</definedName>
    <definedName name="Z_BP_00_D">DICCIONARIO!$I$95</definedName>
    <definedName name="Z_BP_00_E">DICCIONARIO!$E$95</definedName>
    <definedName name="Z_BP_00_F">DICCIONARIO!$F$95</definedName>
    <definedName name="Z_BP_00_I">DICCIONARIO!$H$95</definedName>
    <definedName name="Z_BP_00_P">DICCIONARIO!$G$95</definedName>
    <definedName name="Z_BP_00_S">DICCIONARIO!$D$95</definedName>
    <definedName name="Z_BP_01_D">DICCIONARIO!$I$96</definedName>
    <definedName name="Z_BP_01_E">DICCIONARIO!$E$96</definedName>
    <definedName name="Z_BP_01_F">DICCIONARIO!$F$96</definedName>
    <definedName name="Z_BP_01_I">DICCIONARIO!$H$96</definedName>
    <definedName name="Z_BP_01_P">DICCIONARIO!$G$96</definedName>
    <definedName name="Z_BP_01_S">DICCIONARIO!$D$96</definedName>
    <definedName name="Z_CONTRASEN_A_?_D">DICCIONARIO!$I$110</definedName>
    <definedName name="Z_CONTRASEN_A_?_E">DICCIONARIO!$E$110</definedName>
    <definedName name="Z_CONTRASEN_A_?_F">DICCIONARIO!$F$110</definedName>
    <definedName name="Z_CONTRASEN_A_?_I">DICCIONARIO!$H$110</definedName>
    <definedName name="Z_CONTRASEN_A_?_P">DICCIONARIO!$G$110</definedName>
    <definedName name="Z_CONTRASEN_A_?_S">DICCIONARIO!$D$110</definedName>
    <definedName name="Z_Des_Categ_?_D">DICCIONARIO!$I$119</definedName>
    <definedName name="Z_Des_Categ_?_E">DICCIONARIO!$E$119</definedName>
    <definedName name="Z_Des_Categ_?_F">DICCIONARIO!$F$119</definedName>
    <definedName name="Z_Des_Categ_?_I">DICCIONARIO!$H$119</definedName>
    <definedName name="Z_Des_Categ_?_P">DICCIONARIO!$G$119</definedName>
    <definedName name="Z_Des_Categ_?_S">DICCIONARIO!$D$119</definedName>
    <definedName name="Z_Des_Subcat_?_D">DICCIONARIO!$I$120</definedName>
    <definedName name="Z_Des_Subcat_?_E">DICCIONARIO!$E$120</definedName>
    <definedName name="Z_Des_Subcat_?_F">DICCIONARIO!$F$120</definedName>
    <definedName name="Z_Des_Subcat_?_I">DICCIONARIO!$H$120</definedName>
    <definedName name="Z_Des_Subcat_?_P">DICCIONARIO!$G$120</definedName>
    <definedName name="Z_Des_Subcat_?_S">DICCIONARIO!$D$120</definedName>
    <definedName name="Z_DG_00_D">DICCIONARIO!$I$29</definedName>
    <definedName name="Z_DG_00_E">DICCIONARIO!$E$29</definedName>
    <definedName name="Z_DG_00_F">DICCIONARIO!$F$29</definedName>
    <definedName name="Z_DG_00_I">DICCIONARIO!$H$29</definedName>
    <definedName name="Z_DG_00_P">DICCIONARIO!$G$29</definedName>
    <definedName name="Z_DG_00_S">DICCIONARIO!$D$29</definedName>
    <definedName name="Z_DG_01_D">DICCIONARIO!$I$30</definedName>
    <definedName name="Z_DG_01_E">DICCIONARIO!$E$30</definedName>
    <definedName name="Z_DG_01_F">DICCIONARIO!$F$30</definedName>
    <definedName name="Z_DG_01_I">DICCIONARIO!$H$30</definedName>
    <definedName name="Z_DG_01_P">DICCIONARIO!$G$30</definedName>
    <definedName name="Z_DG_01_S">DICCIONARIO!$D$30</definedName>
    <definedName name="Z_DG_02_D">DICCIONARIO!$I$31</definedName>
    <definedName name="Z_DG_02_E">DICCIONARIO!$E$31</definedName>
    <definedName name="Z_DG_02_F">DICCIONARIO!$F$31</definedName>
    <definedName name="Z_DG_02_I">DICCIONARIO!$H$31</definedName>
    <definedName name="Z_DG_02_P">DICCIONARIO!$G$31</definedName>
    <definedName name="Z_DG_02_S">DICCIONARIO!$D$31</definedName>
    <definedName name="Z_DG_03_D">DICCIONARIO!$I$32</definedName>
    <definedName name="Z_DG_03_E">DICCIONARIO!$E$32</definedName>
    <definedName name="Z_DG_03_F">DICCIONARIO!$F$32</definedName>
    <definedName name="Z_DG_03_I">DICCIONARIO!$H$32</definedName>
    <definedName name="Z_DG_03_P">DICCIONARIO!$G$32</definedName>
    <definedName name="Z_DG_03_S">DICCIONARIO!$D$32</definedName>
    <definedName name="Z_DG_04_D">DICCIONARIO!$I$33</definedName>
    <definedName name="Z_DG_04_E">DICCIONARIO!$E$33</definedName>
    <definedName name="Z_DG_04_F">DICCIONARIO!$F$33</definedName>
    <definedName name="Z_DG_04_I">DICCIONARIO!$H$33</definedName>
    <definedName name="Z_DG_04_P">DICCIONARIO!$G$33</definedName>
    <definedName name="Z_DG_04_S">DICCIONARIO!$D$33</definedName>
    <definedName name="Z_DG_05_D">DICCIONARIO!$I$34</definedName>
    <definedName name="Z_DG_05_E">DICCIONARIO!$E$34</definedName>
    <definedName name="Z_DG_05_F">DICCIONARIO!$F$34</definedName>
    <definedName name="Z_DG_05_I">DICCIONARIO!$H$34</definedName>
    <definedName name="Z_DG_05_P">DICCIONARIO!$G$34</definedName>
    <definedName name="Z_DG_05_S">DICCIONARIO!$D$34</definedName>
    <definedName name="Z_DG_06_D">DICCIONARIO!$I$35</definedName>
    <definedName name="Z_DG_06_E">DICCIONARIO!$E$35</definedName>
    <definedName name="Z_DG_06_F">DICCIONARIO!$F$35</definedName>
    <definedName name="Z_DG_06_I">DICCIONARIO!$H$35</definedName>
    <definedName name="Z_DG_06_P">DICCIONARIO!$G$35</definedName>
    <definedName name="Z_DG_06_S">DICCIONARIO!$D$35</definedName>
    <definedName name="Z_DG_07_D">DICCIONARIO!$I$36</definedName>
    <definedName name="Z_DG_07_E">DICCIONARIO!$E$36</definedName>
    <definedName name="Z_DG_07_F">DICCIONARIO!$F$36</definedName>
    <definedName name="Z_DG_07_I">DICCIONARIO!$H$36</definedName>
    <definedName name="Z_DG_07_P">DICCIONARIO!$G$36</definedName>
    <definedName name="Z_DG_07_S">DICCIONARIO!$D$36</definedName>
    <definedName name="Z_DG_08_D">DICCIONARIO!$I$37</definedName>
    <definedName name="Z_DG_08_E">DICCIONARIO!$E$37</definedName>
    <definedName name="Z_DG_08_F">DICCIONARIO!$F$37</definedName>
    <definedName name="Z_DG_08_I">DICCIONARIO!$H$37</definedName>
    <definedName name="Z_DG_08_P">DICCIONARIO!$G$37</definedName>
    <definedName name="Z_DG_08_S">DICCIONARIO!$D$37</definedName>
    <definedName name="Z_DG_09_D">DICCIONARIO!$I$38</definedName>
    <definedName name="Z_DG_09_E">DICCIONARIO!$E$38</definedName>
    <definedName name="Z_DG_09_F">DICCIONARIO!$F$38</definedName>
    <definedName name="Z_DG_09_I">DICCIONARIO!$H$38</definedName>
    <definedName name="Z_DG_09_P">DICCIONARIO!$G$38</definedName>
    <definedName name="Z_DG_09_S">DICCIONARIO!$D$38</definedName>
    <definedName name="Z_DG_10_D">DICCIONARIO!$I$39</definedName>
    <definedName name="Z_DG_10_E">DICCIONARIO!$E$39</definedName>
    <definedName name="Z_DG_10_F">DICCIONARIO!$F$39</definedName>
    <definedName name="Z_DG_10_I">DICCIONARIO!$H$39</definedName>
    <definedName name="Z_DG_10_P">DICCIONARIO!$G$39</definedName>
    <definedName name="Z_DG_10_S">DICCIONARIO!$D$39</definedName>
    <definedName name="Z_DG_11_D">DICCIONARIO!$I$40</definedName>
    <definedName name="Z_DG_11_E">DICCIONARIO!$E$40</definedName>
    <definedName name="Z_DG_11_F">DICCIONARIO!$F$40</definedName>
    <definedName name="Z_DG_11_I">DICCIONARIO!$H$40</definedName>
    <definedName name="Z_DG_11_P">DICCIONARIO!$G$40</definedName>
    <definedName name="Z_DG_11_S">DICCIONARIO!$D$40</definedName>
    <definedName name="Z_DG_12_D">DICCIONARIO!$I$41</definedName>
    <definedName name="Z_DG_12_E">DICCIONARIO!$E$41</definedName>
    <definedName name="Z_DG_12_F">DICCIONARIO!$F$41</definedName>
    <definedName name="Z_DG_12_I">DICCIONARIO!$H$41</definedName>
    <definedName name="Z_DG_12_P">DICCIONARIO!$G$41</definedName>
    <definedName name="Z_DG_12_S">DICCIONARIO!$D$41</definedName>
    <definedName name="Z_DG_13_D">DICCIONARIO!$I$42</definedName>
    <definedName name="Z_DG_13_E">DICCIONARIO!$E$42</definedName>
    <definedName name="Z_DG_13_F">DICCIONARIO!$F$42</definedName>
    <definedName name="Z_DG_13_I">DICCIONARIO!$H$42</definedName>
    <definedName name="Z_DG_13_P">DICCIONARIO!$G$42</definedName>
    <definedName name="Z_DG_13_S">DICCIONARIO!$D$42</definedName>
    <definedName name="Z_DG_14_D">DICCIONARIO!$I$43</definedName>
    <definedName name="Z_DG_14_E">DICCIONARIO!$E$43</definedName>
    <definedName name="Z_DG_14_F">DICCIONARIO!$F$43</definedName>
    <definedName name="Z_DG_14_I">DICCIONARIO!$H$43</definedName>
    <definedName name="Z_DG_14_P">DICCIONARIO!$G$43</definedName>
    <definedName name="Z_DG_14_S">DICCIONARIO!$D$43</definedName>
    <definedName name="Z_DG_15_D">DICCIONARIO!$I$44</definedName>
    <definedName name="Z_DG_15_E">DICCIONARIO!$E$44</definedName>
    <definedName name="Z_DG_15_F">DICCIONARIO!$F$44</definedName>
    <definedName name="Z_DG_15_I">DICCIONARIO!$H$44</definedName>
    <definedName name="Z_DG_15_P">DICCIONARIO!$G$44</definedName>
    <definedName name="Z_DG_15_S">DICCIONARIO!$D$44</definedName>
    <definedName name="Z_DG_16_D">DICCIONARIO!$I$45</definedName>
    <definedName name="Z_DG_16_E">DICCIONARIO!$E$45</definedName>
    <definedName name="Z_DG_16_F">DICCIONARIO!$F$45</definedName>
    <definedName name="Z_DG_16_I">DICCIONARIO!$H$45</definedName>
    <definedName name="Z_DG_16_P">DICCIONARIO!$G$45</definedName>
    <definedName name="Z_DG_16_S">DICCIONARIO!$D$45</definedName>
    <definedName name="Z_DG_17_D">DICCIONARIO!$I$46</definedName>
    <definedName name="Z_DG_17_E">DICCIONARIO!$E$46</definedName>
    <definedName name="Z_DG_17_F">DICCIONARIO!$F$46</definedName>
    <definedName name="Z_DG_17_I">DICCIONARIO!$H$46</definedName>
    <definedName name="Z_DG_17_P">DICCIONARIO!$G$46</definedName>
    <definedName name="Z_DG_17_S">DICCIONARIO!$D$46</definedName>
    <definedName name="Z_DG_18_D">DICCIONARIO!$I$47</definedName>
    <definedName name="Z_DG_18_E">DICCIONARIO!$E$47</definedName>
    <definedName name="Z_DG_18_F">DICCIONARIO!$F$47</definedName>
    <definedName name="Z_DG_18_I">DICCIONARIO!$H$47</definedName>
    <definedName name="Z_DG_18_P">DICCIONARIO!$G$47</definedName>
    <definedName name="Z_DG_18_S">DICCIONARIO!$D$47</definedName>
    <definedName name="Z_DG_19_D">DICCIONARIO!$I$48</definedName>
    <definedName name="Z_DG_19_E">DICCIONARIO!$E$48</definedName>
    <definedName name="Z_DG_19_F">DICCIONARIO!$F$48</definedName>
    <definedName name="Z_DG_19_I">DICCIONARIO!$H$48</definedName>
    <definedName name="Z_DG_19_P">DICCIONARIO!$G$48</definedName>
    <definedName name="Z_DG_19_S">DICCIONARIO!$D$48</definedName>
    <definedName name="Z_DG_20_D">DICCIONARIO!$I$49</definedName>
    <definedName name="Z_DG_20_E">DICCIONARIO!$E$49</definedName>
    <definedName name="Z_DG_20_F">DICCIONARIO!$F$49</definedName>
    <definedName name="Z_DG_20_I">DICCIONARIO!$H$49</definedName>
    <definedName name="Z_DG_20_P">DICCIONARIO!$G$49</definedName>
    <definedName name="Z_DG_20_S">DICCIONARIO!$D$49</definedName>
    <definedName name="Z_DG_21_D">DICCIONARIO!$I$50</definedName>
    <definedName name="Z_DG_21_E">DICCIONARIO!$E$50</definedName>
    <definedName name="Z_DG_21_F">DICCIONARIO!$F$50</definedName>
    <definedName name="Z_DG_21_I">DICCIONARIO!$H$50</definedName>
    <definedName name="Z_DG_21_P">DICCIONARIO!$G$50</definedName>
    <definedName name="Z_DG_21_S">DICCIONARIO!$D$50</definedName>
    <definedName name="Z_DG_22_D">DICCIONARIO!$I$51</definedName>
    <definedName name="Z_DG_22_E">DICCIONARIO!$E$51</definedName>
    <definedName name="Z_DG_22_F">DICCIONARIO!$F$51</definedName>
    <definedName name="Z_DG_22_I">DICCIONARIO!$H$51</definedName>
    <definedName name="Z_DG_22_P">DICCIONARIO!$G$51</definedName>
    <definedName name="Z_DG_22_S">DICCIONARIO!$D$51</definedName>
    <definedName name="Z_DG_23_D">DICCIONARIO!$I$52</definedName>
    <definedName name="Z_DG_23_E">DICCIONARIO!$E$52</definedName>
    <definedName name="Z_DG_23_F">DICCIONARIO!$F$52</definedName>
    <definedName name="Z_DG_23_I">DICCIONARIO!$H$52</definedName>
    <definedName name="Z_DG_23_P">DICCIONARIO!$G$52</definedName>
    <definedName name="Z_DG_23_S">DICCIONARIO!$D$52</definedName>
    <definedName name="Z_DG_24_D">DICCIONARIO!$I$53</definedName>
    <definedName name="Z_DG_24_E">DICCIONARIO!$E$53</definedName>
    <definedName name="Z_DG_24_F">DICCIONARIO!$F$53</definedName>
    <definedName name="Z_DG_24_I">DICCIONARIO!$H$53</definedName>
    <definedName name="Z_DG_24_P">DICCIONARIO!$G$53</definedName>
    <definedName name="Z_DG_24_S">DICCIONARIO!$D$53</definedName>
    <definedName name="Z_DG_25_D">DICCIONARIO!$I$54</definedName>
    <definedName name="Z_DG_25_E">DICCIONARIO!$E$54</definedName>
    <definedName name="Z_DG_25_F">DICCIONARIO!$F$54</definedName>
    <definedName name="Z_DG_25_I">DICCIONARIO!$H$54</definedName>
    <definedName name="Z_DG_25_P">DICCIONARIO!$G$54</definedName>
    <definedName name="Z_DG_25_S">DICCIONARIO!$D$54</definedName>
    <definedName name="Z_DG_26_D">DICCIONARIO!$I$55</definedName>
    <definedName name="Z_DG_26_E">DICCIONARIO!$E$55</definedName>
    <definedName name="Z_DG_26_F">DICCIONARIO!$F$55</definedName>
    <definedName name="Z_DG_26_I">DICCIONARIO!$H$55</definedName>
    <definedName name="Z_DG_26_P">DICCIONARIO!$G$55</definedName>
    <definedName name="Z_DG_26_S">DICCIONARIO!$D$55</definedName>
    <definedName name="Z_DG_27_D">DICCIONARIO!$I$56</definedName>
    <definedName name="Z_DG_27_E">DICCIONARIO!$E$56</definedName>
    <definedName name="Z_DG_27_F">DICCIONARIO!$F$56</definedName>
    <definedName name="Z_DG_27_I">DICCIONARIO!$H$56</definedName>
    <definedName name="Z_DG_27_P">DICCIONARIO!$G$56</definedName>
    <definedName name="Z_DG_27_S">DICCIONARIO!$D$56</definedName>
    <definedName name="Z_DG_28_D">DICCIONARIO!$I$57</definedName>
    <definedName name="Z_DG_28_E">DICCIONARIO!$E$57</definedName>
    <definedName name="Z_DG_28_F">DICCIONARIO!$F$57</definedName>
    <definedName name="Z_DG_28_I">DICCIONARIO!$H$57</definedName>
    <definedName name="Z_DG_28_P">DICCIONARIO!$G$57</definedName>
    <definedName name="Z_DG_28_S">DICCIONARIO!$D$57</definedName>
    <definedName name="Z_DG_29_D">DICCIONARIO!$I$58</definedName>
    <definedName name="Z_DG_29_E">DICCIONARIO!$E$58</definedName>
    <definedName name="Z_DG_29_F">DICCIONARIO!$F$58</definedName>
    <definedName name="Z_DG_29_I">DICCIONARIO!$H$58</definedName>
    <definedName name="Z_DG_29_P">DICCIONARIO!$G$58</definedName>
    <definedName name="Z_DG_29_S">DICCIONARIO!$D$58</definedName>
    <definedName name="Z_DG_30_D">DICCIONARIO!$I$59</definedName>
    <definedName name="Z_DG_30_E">DICCIONARIO!$E$59</definedName>
    <definedName name="Z_DG_30_F">DICCIONARIO!$F$59</definedName>
    <definedName name="Z_DG_30_I">DICCIONARIO!$H$59</definedName>
    <definedName name="Z_DG_30_P">DICCIONARIO!$G$59</definedName>
    <definedName name="Z_DG_30_S">DICCIONARIO!$D$59</definedName>
    <definedName name="Z_DG_31_D">DICCIONARIO!$I$60</definedName>
    <definedName name="Z_DG_31_E">DICCIONARIO!$E$60</definedName>
    <definedName name="Z_DG_31_F">DICCIONARIO!$F$60</definedName>
    <definedName name="Z_DG_31_I">DICCIONARIO!$H$60</definedName>
    <definedName name="Z_DG_31_P">DICCIONARIO!$G$60</definedName>
    <definedName name="Z_DG_31_S">DICCIONARIO!$D$60</definedName>
    <definedName name="Z_DG_32_D">DICCIONARIO!$I$61</definedName>
    <definedName name="Z_DG_32_E">DICCIONARIO!$E$61</definedName>
    <definedName name="Z_DG_32_F">DICCIONARIO!$F$61</definedName>
    <definedName name="Z_DG_32_I">DICCIONARIO!$H$61</definedName>
    <definedName name="Z_DG_32_P">DICCIONARIO!$G$61</definedName>
    <definedName name="Z_DG_32_S">DICCIONARIO!$D$61</definedName>
    <definedName name="Z_DG_33_D">DICCIONARIO!$I$62</definedName>
    <definedName name="Z_DG_33_E">DICCIONARIO!$E$62</definedName>
    <definedName name="Z_DG_33_F">DICCIONARIO!$F$62</definedName>
    <definedName name="Z_DG_33_I">DICCIONARIO!$H$62</definedName>
    <definedName name="Z_DG_33_P">DICCIONARIO!$G$62</definedName>
    <definedName name="Z_DG_33_S">DICCIONARIO!$D$62</definedName>
    <definedName name="Z_DG_34_D">DICCIONARIO!$I$63</definedName>
    <definedName name="Z_DG_34_E">DICCIONARIO!$E$63</definedName>
    <definedName name="Z_DG_34_F">DICCIONARIO!$F$63</definedName>
    <definedName name="Z_DG_34_I">DICCIONARIO!$H$63</definedName>
    <definedName name="Z_DG_34_P">DICCIONARIO!$G$63</definedName>
    <definedName name="Z_DG_34_S">DICCIONARIO!$D$63</definedName>
    <definedName name="Z_DG_35_D">DICCIONARIO!$I$64</definedName>
    <definedName name="Z_DG_35_E">DICCIONARIO!$E$64</definedName>
    <definedName name="Z_DG_35_F">DICCIONARIO!$F$64</definedName>
    <definedName name="Z_DG_35_I">DICCIONARIO!$H$64</definedName>
    <definedName name="Z_DG_35_P">DICCIONARIO!$G$64</definedName>
    <definedName name="Z_DG_35_S">DICCIONARIO!$D$64</definedName>
    <definedName name="Z_DG_36_D">DICCIONARIO!$I$65</definedName>
    <definedName name="Z_DG_36_E">DICCIONARIO!$E$65</definedName>
    <definedName name="Z_DG_36_F">DICCIONARIO!$F$65</definedName>
    <definedName name="Z_DG_36_I">DICCIONARIO!$H$65</definedName>
    <definedName name="Z_DG_36_P">DICCIONARIO!$G$65</definedName>
    <definedName name="Z_DG_36_S">DICCIONARIO!$D$65</definedName>
    <definedName name="Z_DG_37_D">DICCIONARIO!$I$66</definedName>
    <definedName name="Z_DG_37_E">DICCIONARIO!$E$66</definedName>
    <definedName name="Z_DG_37_F">DICCIONARIO!$F$66</definedName>
    <definedName name="Z_DG_37_I">DICCIONARIO!$H$66</definedName>
    <definedName name="Z_DG_37_P">DICCIONARIO!$G$66</definedName>
    <definedName name="Z_DG_37_S">DICCIONARIO!$D$66</definedName>
    <definedName name="Z_DG_38_D">DICCIONARIO!$I$67</definedName>
    <definedName name="Z_DG_38_E">DICCIONARIO!$E$67</definedName>
    <definedName name="Z_DG_38_F">DICCIONARIO!$F$67</definedName>
    <definedName name="Z_DG_38_I">DICCIONARIO!$H$67</definedName>
    <definedName name="Z_DG_38_P">DICCIONARIO!$G$67</definedName>
    <definedName name="Z_DG_38_S">DICCIONARIO!$D$67</definedName>
    <definedName name="Z_DG_39_D">DICCIONARIO!$I$68</definedName>
    <definedName name="Z_DG_39_E">DICCIONARIO!$E$68</definedName>
    <definedName name="Z_DG_39_F">DICCIONARIO!$F$68</definedName>
    <definedName name="Z_DG_39_I">DICCIONARIO!$H$68</definedName>
    <definedName name="Z_DG_39_P">DICCIONARIO!$G$68</definedName>
    <definedName name="Z_DG_39_S">DICCIONARIO!$D$68</definedName>
    <definedName name="Z_EM_00_D">DICCIONARIO!$I$83</definedName>
    <definedName name="Z_EM_00_E">DICCIONARIO!$E$83</definedName>
    <definedName name="Z_EM_00_F">DICCIONARIO!$F$83</definedName>
    <definedName name="Z_EM_00_I">DICCIONARIO!$H$83</definedName>
    <definedName name="Z_EM_00_P">DICCIONARIO!$G$83</definedName>
    <definedName name="Z_EM_00_S">DICCIONARIO!$D$83</definedName>
    <definedName name="Z_EM_01_D">DICCIONARIO!$I$84</definedName>
    <definedName name="Z_EM_01_E">DICCIONARIO!$E$84</definedName>
    <definedName name="Z_EM_01_F">DICCIONARIO!$F$84</definedName>
    <definedName name="Z_EM_01_I">DICCIONARIO!$H$84</definedName>
    <definedName name="Z_EM_01_P">DICCIONARIO!$G$84</definedName>
    <definedName name="Z_EM_01_S">DICCIONARIO!$D$84</definedName>
    <definedName name="Z_EM_02_D">DICCIONARIO!$I$85</definedName>
    <definedName name="Z_EM_02_E">DICCIONARIO!$E$85</definedName>
    <definedName name="Z_EM_02_F">DICCIONARIO!$F$85</definedName>
    <definedName name="Z_EM_02_I">DICCIONARIO!$H$85</definedName>
    <definedName name="Z_EM_02_P">DICCIONARIO!$G$85</definedName>
    <definedName name="Z_EM_02_S">DICCIONARIO!$D$85</definedName>
    <definedName name="Z_Enun_PP_?_D">DICCIONARIO!$I$141</definedName>
    <definedName name="Z_Enun_PP_?_E">DICCIONARIO!$E$141</definedName>
    <definedName name="Z_Enun_PP_?_F">DICCIONARIO!$F$141</definedName>
    <definedName name="Z_Enun_PP_?_I">DICCIONARIO!$H$141</definedName>
    <definedName name="Z_Enun_PP_?_P">DICCIONARIO!$G$141</definedName>
    <definedName name="Z_Enun_PP_?_S">DICCIONARIO!$D$141</definedName>
    <definedName name="Z_G33_?_D">DICCIONARIO!$I$134</definedName>
    <definedName name="Z_G33_?_E">DICCIONARIO!$E$134</definedName>
    <definedName name="Z_G33_?_F">DICCIONARIO!$F$134</definedName>
    <definedName name="Z_G33_?_I">DICCIONARIO!$H$134</definedName>
    <definedName name="Z_G33_?_P">DICCIONARIO!$G$134</definedName>
    <definedName name="Z_G33_?_S">DICCIONARIO!$D$134</definedName>
    <definedName name="Z_H11_?_D">DICCIONARIO!$I$131</definedName>
    <definedName name="Z_H11_?_E">DICCIONARIO!$E$131</definedName>
    <definedName name="Z_H11_?_F">DICCIONARIO!$F$131</definedName>
    <definedName name="Z_H11_?_I">DICCIONARIO!$H$131</definedName>
    <definedName name="Z_H11_?_P">DICCIONARIO!$G$131</definedName>
    <definedName name="Z_H11_?_S">DICCIONARIO!$D$131</definedName>
    <definedName name="Z_H17_?_D">DICCIONARIO!$I$132</definedName>
    <definedName name="Z_H17_?_E">DICCIONARIO!$E$132</definedName>
    <definedName name="Z_H17_?_F">DICCIONARIO!$F$132</definedName>
    <definedName name="Z_H17_?_I">DICCIONARIO!$H$132</definedName>
    <definedName name="Z_H17_?_P">DICCIONARIO!$G$132</definedName>
    <definedName name="Z_H17_?_S">DICCIONARIO!$D$132</definedName>
    <definedName name="Z_H9_?_D">DICCIONARIO!$I$130</definedName>
    <definedName name="Z_H9_?_E">DICCIONARIO!$E$130</definedName>
    <definedName name="Z_H9_?_F">DICCIONARIO!$F$130</definedName>
    <definedName name="Z_H9_?_I">DICCIONARIO!$H$130</definedName>
    <definedName name="Z_H9_?_P">DICCIONARIO!$G$130</definedName>
    <definedName name="Z_H9_?_S">DICCIONARIO!$D$130</definedName>
    <definedName name="Z_IN_00_D">DICCIONARIO!$I$97</definedName>
    <definedName name="Z_IN_00_E">DICCIONARIO!$E$97</definedName>
    <definedName name="Z_IN_00_F">DICCIONARIO!$F$97</definedName>
    <definedName name="Z_IN_00_I">DICCIONARIO!$H$97</definedName>
    <definedName name="Z_IN_00_P">DICCIONARIO!$G$97</definedName>
    <definedName name="Z_IN_00_S">DICCIONARIO!$D$97</definedName>
    <definedName name="Z_IN_01_D">DICCIONARIO!$I$98</definedName>
    <definedName name="Z_IN_01_E">DICCIONARIO!$E$98</definedName>
    <definedName name="Z_IN_01_F">DICCIONARIO!$F$98</definedName>
    <definedName name="Z_IN_01_I">DICCIONARIO!$H$98</definedName>
    <definedName name="Z_IN_01_P">DICCIONARIO!$G$98</definedName>
    <definedName name="Z_IN_01_S">DICCIONARIO!$D$98</definedName>
    <definedName name="Z_IN_02_D">DICCIONARIO!$I$99</definedName>
    <definedName name="Z_IN_02_E">DICCIONARIO!$E$99</definedName>
    <definedName name="Z_IN_02_F">DICCIONARIO!$F$99</definedName>
    <definedName name="Z_IN_02_I">DICCIONARIO!$H$99</definedName>
    <definedName name="Z_IN_02_P">DICCIONARIO!$G$99</definedName>
    <definedName name="Z_IN_02_S">DICCIONARIO!$D$99</definedName>
    <definedName name="Z_IN_03_D">DICCIONARIO!$I$100</definedName>
    <definedName name="Z_IN_03_E">DICCIONARIO!$E$100</definedName>
    <definedName name="Z_IN_03_F">DICCIONARIO!$F$100</definedName>
    <definedName name="Z_IN_03_I">DICCIONARIO!$H$100</definedName>
    <definedName name="Z_IN_03_P">DICCIONARIO!$G$100</definedName>
    <definedName name="Z_IN_03_S">DICCIONARIO!$D$100</definedName>
    <definedName name="Z_IN_04_D">DICCIONARIO!$I$101</definedName>
    <definedName name="Z_IN_04_E">DICCIONARIO!$E$101</definedName>
    <definedName name="Z_IN_04_F">DICCIONARIO!$F$101</definedName>
    <definedName name="Z_IN_04_I">DICCIONARIO!$H$101</definedName>
    <definedName name="Z_IN_04_P">DICCIONARIO!$G$101</definedName>
    <definedName name="Z_IN_04_S">DICCIONARIO!$D$101</definedName>
    <definedName name="Z_IN_05_D">DICCIONARIO!$I$102</definedName>
    <definedName name="Z_IN_05_E">DICCIONARIO!$E$102</definedName>
    <definedName name="Z_IN_05_F">DICCIONARIO!$F$102</definedName>
    <definedName name="Z_IN_05_I">DICCIONARIO!$H$102</definedName>
    <definedName name="Z_IN_05_P">DICCIONARIO!$G$102</definedName>
    <definedName name="Z_IN_05_S">DICCIONARIO!$D$102</definedName>
    <definedName name="Z_IN_06_D">DICCIONARIO!$I$103</definedName>
    <definedName name="Z_IN_06_E">DICCIONARIO!$E$103</definedName>
    <definedName name="Z_IN_06_F">DICCIONARIO!$F$103</definedName>
    <definedName name="Z_IN_06_I">DICCIONARIO!$H$103</definedName>
    <definedName name="Z_IN_06_P">DICCIONARIO!$G$103</definedName>
    <definedName name="Z_IN_06_S">DICCIONARIO!$D$103</definedName>
    <definedName name="Z_IN_07_D">DICCIONARIO!$I$104</definedName>
    <definedName name="Z_IN_07_E">DICCIONARIO!$E$104</definedName>
    <definedName name="Z_IN_07_F">DICCIONARIO!$F$104</definedName>
    <definedName name="Z_IN_07_I">DICCIONARIO!$H$104</definedName>
    <definedName name="Z_IN_07_P">DICCIONARIO!$G$104</definedName>
    <definedName name="Z_IN_07_S">DICCIONARIO!$D$104</definedName>
    <definedName name="Z_IN_08_D">DICCIONARIO!$I$105</definedName>
    <definedName name="Z_IN_08_E">DICCIONARIO!$E$105</definedName>
    <definedName name="Z_IN_08_F">DICCIONARIO!$F$105</definedName>
    <definedName name="Z_IN_08_I">DICCIONARIO!$H$105</definedName>
    <definedName name="Z_IN_08_P">DICCIONARIO!$G$105</definedName>
    <definedName name="Z_IN_08_S">DICCIONARIO!$D$105</definedName>
    <definedName name="Z_L5_?_D">DICCIONARIO!$I$125</definedName>
    <definedName name="Z_L5_?_E">DICCIONARIO!$E$125</definedName>
    <definedName name="Z_L5_?_F">DICCIONARIO!$F$125</definedName>
    <definedName name="Z_L5_?_I">DICCIONARIO!$H$125</definedName>
    <definedName name="Z_L5_?_P">DICCIONARIO!$G$125</definedName>
    <definedName name="Z_L5_?_S">DICCIONARIO!$D$125</definedName>
    <definedName name="Z_MAYUSCULAS_?_D">DICCIONARIO!$I$140</definedName>
    <definedName name="Z_MAYUSCULAS_?_E">DICCIONARIO!$E$140</definedName>
    <definedName name="Z_MAYUSCULAS_?_F">DICCIONARIO!$F$140</definedName>
    <definedName name="Z_MAYUSCULAS_?_I">DICCIONARIO!$H$140</definedName>
    <definedName name="Z_MAYUSCULAS_?_P">DICCIONARIO!$G$140</definedName>
    <definedName name="Z_MAYUSCULAS_?_S">DICCIONARIO!$D$140</definedName>
    <definedName name="Z_ML_00_D">DICCIONARIO!$I$3</definedName>
    <definedName name="Z_ML_00_E">DICCIONARIO!$E$3</definedName>
    <definedName name="Z_ML_00_F">DICCIONARIO!$F$3</definedName>
    <definedName name="Z_ML_00_I">DICCIONARIO!$H$3</definedName>
    <definedName name="Z_ML_00_P">DICCIONARIO!$G$3</definedName>
    <definedName name="Z_ML_00_S">DICCIONARIO!$D$3</definedName>
    <definedName name="Z_ML_01_D">DICCIONARIO!$I$4</definedName>
    <definedName name="Z_ML_01_E">DICCIONARIO!$E$4</definedName>
    <definedName name="Z_ML_01_F">DICCIONARIO!$F$4</definedName>
    <definedName name="Z_ML_01_I">DICCIONARIO!$H$4</definedName>
    <definedName name="Z_ML_01_P">DICCIONARIO!$G$4</definedName>
    <definedName name="Z_ML_01_S">DICCIONARIO!$D$4</definedName>
    <definedName name="Z_ML_02_D">DICCIONARIO!$I$5</definedName>
    <definedName name="Z_ML_02_E">DICCIONARIO!$E$5</definedName>
    <definedName name="Z_ML_02_F">DICCIONARIO!$F$5</definedName>
    <definedName name="Z_ML_02_I">DICCIONARIO!$H$5</definedName>
    <definedName name="Z_ML_02_P">DICCIONARIO!$G$5</definedName>
    <definedName name="Z_ML_02_S">DICCIONARIO!$D$5</definedName>
    <definedName name="Z_ML_03_D">DICCIONARIO!$I$6</definedName>
    <definedName name="Z_ML_03_E">DICCIONARIO!$E$6</definedName>
    <definedName name="Z_ML_03_F">DICCIONARIO!$F$6</definedName>
    <definedName name="Z_ML_03_I">DICCIONARIO!$H$6</definedName>
    <definedName name="Z_ML_03_P">DICCIONARIO!$G$6</definedName>
    <definedName name="Z_ML_03_S">DICCIONARIO!$D$6</definedName>
    <definedName name="Z_ML_04_D">DICCIONARIO!$I$7</definedName>
    <definedName name="Z_ML_04_E">DICCIONARIO!$E$7</definedName>
    <definedName name="Z_ML_04_F">DICCIONARIO!$F$7</definedName>
    <definedName name="Z_ML_04_I">DICCIONARIO!$H$7</definedName>
    <definedName name="Z_ML_04_P">DICCIONARIO!$G$7</definedName>
    <definedName name="Z_ML_04_S">DICCIONARIO!$D$7</definedName>
    <definedName name="Z_ML_05_D">DICCIONARIO!$I$8</definedName>
    <definedName name="Z_ML_05_E">DICCIONARIO!$E$8</definedName>
    <definedName name="Z_ML_05_F">DICCIONARIO!$F$8</definedName>
    <definedName name="Z_ML_05_I">DICCIONARIO!$H$8</definedName>
    <definedName name="Z_ML_05_P">DICCIONARIO!$G$8</definedName>
    <definedName name="Z_ML_05_S">DICCIONARIO!$D$8</definedName>
    <definedName name="Z_ML_06_D">DICCIONARIO!$I$9</definedName>
    <definedName name="Z_ML_06_E">DICCIONARIO!$E$9</definedName>
    <definedName name="Z_ML_06_F">DICCIONARIO!$F$9</definedName>
    <definedName name="Z_ML_06_I">DICCIONARIO!$H$9</definedName>
    <definedName name="Z_ML_06_P">DICCIONARIO!$G$9</definedName>
    <definedName name="Z_ML_06_S">DICCIONARIO!$D$9</definedName>
    <definedName name="Z_ML_07_D">DICCIONARIO!$I$10</definedName>
    <definedName name="Z_ML_07_E">DICCIONARIO!$E$10</definedName>
    <definedName name="Z_ML_07_F">DICCIONARIO!$F$10</definedName>
    <definedName name="Z_ML_07_I">DICCIONARIO!$H$10</definedName>
    <definedName name="Z_ML_07_P">DICCIONARIO!$G$10</definedName>
    <definedName name="Z_ML_07_S">DICCIONARIO!$D$10</definedName>
    <definedName name="Z_ML_08_D">DICCIONARIO!$I$11</definedName>
    <definedName name="Z_ML_08_E">DICCIONARIO!$E$11</definedName>
    <definedName name="Z_ML_08_F">DICCIONARIO!$F$11</definedName>
    <definedName name="Z_ML_08_I">DICCIONARIO!$H$11</definedName>
    <definedName name="Z_ML_08_P">DICCIONARIO!$G$11</definedName>
    <definedName name="Z_ML_08_S">DICCIONARIO!$D$11</definedName>
    <definedName name="Z_ML_09_D">DICCIONARIO!$I$12</definedName>
    <definedName name="Z_ML_09_E">DICCIONARIO!$E$12</definedName>
    <definedName name="Z_ML_09_F">DICCIONARIO!$F$12</definedName>
    <definedName name="Z_ML_09_I">DICCIONARIO!$H$12</definedName>
    <definedName name="Z_ML_09_P">DICCIONARIO!$G$12</definedName>
    <definedName name="Z_ML_09_S">DICCIONARIO!$D$12</definedName>
    <definedName name="Z_ML_10_D">DICCIONARIO!$I$13</definedName>
    <definedName name="Z_ML_10_E">DICCIONARIO!$E$13</definedName>
    <definedName name="Z_ML_10_F">DICCIONARIO!$F$13</definedName>
    <definedName name="Z_ML_10_I">DICCIONARIO!$H$13</definedName>
    <definedName name="Z_ML_10_P">DICCIONARIO!$G$13</definedName>
    <definedName name="Z_ML_10_S">DICCIONARIO!$D$13</definedName>
    <definedName name="Z_ML_11_D">DICCIONARIO!$I$14</definedName>
    <definedName name="Z_ML_11_E">DICCIONARIO!$E$14</definedName>
    <definedName name="Z_ML_11_F">DICCIONARIO!$F$14</definedName>
    <definedName name="Z_ML_11_I">DICCIONARIO!$H$14</definedName>
    <definedName name="Z_ML_11_P">DICCIONARIO!$G$14</definedName>
    <definedName name="Z_ML_11_S">DICCIONARIO!$D$14</definedName>
    <definedName name="Z_ML_12_D">DICCIONARIO!$I$15</definedName>
    <definedName name="Z_ML_12_E">DICCIONARIO!$E$15</definedName>
    <definedName name="Z_ML_12_F">DICCIONARIO!$F$15</definedName>
    <definedName name="Z_ML_12_I">DICCIONARIO!$H$15</definedName>
    <definedName name="Z_ML_12_P">DICCIONARIO!$G$15</definedName>
    <definedName name="Z_ML_12_S">DICCIONARIO!$D$15</definedName>
    <definedName name="Z_ML_13_D">DICCIONARIO!$I$16</definedName>
    <definedName name="Z_ML_13_E">DICCIONARIO!$E$16</definedName>
    <definedName name="Z_ML_13_F">DICCIONARIO!$F$16</definedName>
    <definedName name="Z_ML_13_I">DICCIONARIO!$H$16</definedName>
    <definedName name="Z_ML_13_P">DICCIONARIO!$G$16</definedName>
    <definedName name="Z_ML_13_S">DICCIONARIO!$D$16</definedName>
    <definedName name="Z_ML_14_D">DICCIONARIO!$I$17</definedName>
    <definedName name="Z_ML_14_E">DICCIONARIO!$E$17</definedName>
    <definedName name="Z_ML_14_F">DICCIONARIO!$F$17</definedName>
    <definedName name="Z_ML_14_I">DICCIONARIO!$H$17</definedName>
    <definedName name="Z_ML_14_P">DICCIONARIO!$G$17</definedName>
    <definedName name="Z_ML_14_S">DICCIONARIO!$D$17</definedName>
    <definedName name="Z_ML_15_D">DICCIONARIO!$I$18</definedName>
    <definedName name="Z_ML_15_E">DICCIONARIO!$E$18</definedName>
    <definedName name="Z_ML_15_F">DICCIONARIO!$F$18</definedName>
    <definedName name="Z_ML_15_I">DICCIONARIO!$H$18</definedName>
    <definedName name="Z_ML_15_P">DICCIONARIO!$G$18</definedName>
    <definedName name="Z_ML_15_S">DICCIONARIO!$D$18</definedName>
    <definedName name="Z_ML_16_D">DICCIONARIO!$I$19</definedName>
    <definedName name="Z_ML_16_E">DICCIONARIO!$E$19</definedName>
    <definedName name="Z_ML_16_F">DICCIONARIO!$F$19</definedName>
    <definedName name="Z_ML_16_I">DICCIONARIO!$H$19</definedName>
    <definedName name="Z_ML_16_P">DICCIONARIO!$G$19</definedName>
    <definedName name="Z_ML_16_S">DICCIONARIO!$D$19</definedName>
    <definedName name="Z_ML_17_D">DICCIONARIO!$I$20</definedName>
    <definedName name="Z_ML_17_E">DICCIONARIO!$E$20</definedName>
    <definedName name="Z_ML_17_F">DICCIONARIO!$F$20</definedName>
    <definedName name="Z_ML_17_I">DICCIONARIO!$H$20</definedName>
    <definedName name="Z_ML_17_P">DICCIONARIO!$G$20</definedName>
    <definedName name="Z_ML_17_S">DICCIONARIO!$D$20</definedName>
    <definedName name="Z_ML_18_D">DICCIONARIO!$I$21</definedName>
    <definedName name="Z_ML_18_E">DICCIONARIO!$E$21</definedName>
    <definedName name="Z_ML_18_F">DICCIONARIO!$F$21</definedName>
    <definedName name="Z_ML_18_I">DICCIONARIO!$H$21</definedName>
    <definedName name="Z_ML_18_P">DICCIONARIO!$G$21</definedName>
    <definedName name="Z_ML_18_S">DICCIONARIO!$D$21</definedName>
    <definedName name="Z_MS_00_D">DICCIONARIO!$I$22</definedName>
    <definedName name="Z_MS_00_E">DICCIONARIO!$E$22</definedName>
    <definedName name="Z_MS_00_F">DICCIONARIO!$F$22</definedName>
    <definedName name="Z_MS_00_I">DICCIONARIO!$H$22</definedName>
    <definedName name="Z_MS_00_P">DICCIONARIO!$G$22</definedName>
    <definedName name="Z_MS_00_S">DICCIONARIO!$D$22</definedName>
    <definedName name="Z_MS_01_D">DICCIONARIO!$I$23</definedName>
    <definedName name="Z_MS_01_E">DICCIONARIO!$E$23</definedName>
    <definedName name="Z_MS_01_F">DICCIONARIO!$F$23</definedName>
    <definedName name="Z_MS_01_I">DICCIONARIO!$H$23</definedName>
    <definedName name="Z_MS_01_P">DICCIONARIO!$G$23</definedName>
    <definedName name="Z_MS_01_S">DICCIONARIO!$D$23</definedName>
    <definedName name="Z_MS_02_D">DICCIONARIO!$I$24</definedName>
    <definedName name="Z_MS_02_E">DICCIONARIO!$E$24</definedName>
    <definedName name="Z_MS_02_F">DICCIONARIO!$F$24</definedName>
    <definedName name="Z_MS_02_I">DICCIONARIO!$H$24</definedName>
    <definedName name="Z_MS_02_P">DICCIONARIO!$G$24</definedName>
    <definedName name="Z_MS_02_S">DICCIONARIO!$D$24</definedName>
    <definedName name="Z_MS_03_D">DICCIONARIO!$I$25</definedName>
    <definedName name="Z_MS_03_E">DICCIONARIO!$E$25</definedName>
    <definedName name="Z_MS_03_F">DICCIONARIO!$F$25</definedName>
    <definedName name="Z_MS_03_I">DICCIONARIO!$H$25</definedName>
    <definedName name="Z_MS_03_P">DICCIONARIO!$G$25</definedName>
    <definedName name="Z_MS_03_S">DICCIONARIO!$D$25</definedName>
    <definedName name="Z_MS_04_D">DICCIONARIO!$I$26</definedName>
    <definedName name="Z_MS_04_E">DICCIONARIO!$E$26</definedName>
    <definedName name="Z_MS_04_F">DICCIONARIO!$F$26</definedName>
    <definedName name="Z_MS_04_I">DICCIONARIO!$H$26</definedName>
    <definedName name="Z_MS_04_P">DICCIONARIO!$G$26</definedName>
    <definedName name="Z_MS_04_S">DICCIONARIO!$D$26</definedName>
    <definedName name="Z_MS_05_D">DICCIONARIO!$I$27</definedName>
    <definedName name="Z_MS_05_E">DICCIONARIO!$E$27</definedName>
    <definedName name="Z_MS_05_F">DICCIONARIO!$F$27</definedName>
    <definedName name="Z_MS_05_I">DICCIONARIO!$H$27</definedName>
    <definedName name="Z_MS_05_P">DICCIONARIO!$G$27</definedName>
    <definedName name="Z_MS_05_S">DICCIONARIO!$D$27</definedName>
    <definedName name="Z_MS_06_D">DICCIONARIO!$I$28</definedName>
    <definedName name="Z_MS_06_E">DICCIONARIO!$E$28</definedName>
    <definedName name="Z_MS_06_F">DICCIONARIO!$F$28</definedName>
    <definedName name="Z_MS_06_I">DICCIONARIO!$H$28</definedName>
    <definedName name="Z_MS_06_P">DICCIONARIO!$G$28</definedName>
    <definedName name="Z_MS_06_S">DICCIONARIO!$D$28</definedName>
    <definedName name="Z_N_FINAL_?_D">DICCIONARIO!$I$116</definedName>
    <definedName name="Z_N_FINAL_?_E">DICCIONARIO!$E$116</definedName>
    <definedName name="Z_N_FINAL_?_F">DICCIONARIO!$F$116</definedName>
    <definedName name="Z_N_FINAL_?_I">DICCIONARIO!$H$116</definedName>
    <definedName name="Z_N_FINAL_?_P">DICCIONARIO!$G$116</definedName>
    <definedName name="Z_N_FINAL_?_S">DICCIONARIO!$D$116</definedName>
    <definedName name="Z_N_INICIAL_?_D">DICCIONARIO!$I$115</definedName>
    <definedName name="Z_N_INICIAL_?_E">DICCIONARIO!$E$115</definedName>
    <definedName name="Z_N_INICIAL_?_F">DICCIONARIO!$F$115</definedName>
    <definedName name="Z_N_INICIAL_?_I">DICCIONARIO!$H$115</definedName>
    <definedName name="Z_N_INICIAL_?_P">DICCIONARIO!$G$115</definedName>
    <definedName name="Z_N_INICIAL_?_S">DICCIONARIO!$D$115</definedName>
    <definedName name="Z_NUMERAR_R_?_D">DICCIONARIO!$I$118</definedName>
    <definedName name="Z_NUMERAR_R_?_E">DICCIONARIO!$E$118</definedName>
    <definedName name="Z_NUMERAR_R_?_F">DICCIONARIO!$F$118</definedName>
    <definedName name="Z_NUMERAR_R_?_I">DICCIONARIO!$H$118</definedName>
    <definedName name="Z_NUMERAR_R_?_P">DICCIONARIO!$G$118</definedName>
    <definedName name="Z_NUMERAR_R_?_S">DICCIONARIO!$D$118</definedName>
    <definedName name="Z_Oculto_?_D">DICCIONARIO!$I$123</definedName>
    <definedName name="Z_Oculto_?_E">DICCIONARIO!$E$123</definedName>
    <definedName name="Z_Oculto_?_F">DICCIONARIO!$F$123</definedName>
    <definedName name="Z_Oculto_?_I">DICCIONARIO!$H$123</definedName>
    <definedName name="Z_Oculto_?_P">DICCIONARIO!$G$123</definedName>
    <definedName name="Z_Oculto_?_S">DICCIONARIO!$D$123</definedName>
    <definedName name="Z_OM_00_D">DICCIONARIO!$I$69</definedName>
    <definedName name="Z_OM_00_E">DICCIONARIO!$E$69</definedName>
    <definedName name="Z_OM_00_F">DICCIONARIO!$F$69</definedName>
    <definedName name="Z_OM_00_I">DICCIONARIO!$H$69</definedName>
    <definedName name="Z_OM_00_P">DICCIONARIO!$G$69</definedName>
    <definedName name="Z_OM_00_S">DICCIONARIO!$D$69</definedName>
    <definedName name="Z_OM_01_D">DICCIONARIO!$I$70</definedName>
    <definedName name="Z_OM_01_E">DICCIONARIO!$E$70</definedName>
    <definedName name="Z_OM_01_F">DICCIONARIO!$F$70</definedName>
    <definedName name="Z_OM_01_I">DICCIONARIO!$H$70</definedName>
    <definedName name="Z_OM_01_P">DICCIONARIO!$G$70</definedName>
    <definedName name="Z_OM_01_S">DICCIONARIO!$D$70</definedName>
    <definedName name="Z_OM_02_D">DICCIONARIO!$I$71</definedName>
    <definedName name="Z_OM_02_E">DICCIONARIO!$E$71</definedName>
    <definedName name="Z_OM_02_F">DICCIONARIO!$F$71</definedName>
    <definedName name="Z_OM_02_I">DICCIONARIO!$H$71</definedName>
    <definedName name="Z_OM_02_P">DICCIONARIO!$G$71</definedName>
    <definedName name="Z_OM_02_S">DICCIONARIO!$D$71</definedName>
    <definedName name="Z_OM_03_D">DICCIONARIO!$I$72</definedName>
    <definedName name="Z_OM_03_E">DICCIONARIO!$E$72</definedName>
    <definedName name="Z_OM_03_F">DICCIONARIO!$F$72</definedName>
    <definedName name="Z_OM_03_I">DICCIONARIO!$H$72</definedName>
    <definedName name="Z_OM_03_P">DICCIONARIO!$G$72</definedName>
    <definedName name="Z_OM_03_S">DICCIONARIO!$D$72</definedName>
    <definedName name="Z_OM_04_D">DICCIONARIO!$I$73</definedName>
    <definedName name="Z_OM_04_E">DICCIONARIO!$E$73</definedName>
    <definedName name="Z_OM_04_F">DICCIONARIO!$F$73</definedName>
    <definedName name="Z_OM_04_I">DICCIONARIO!$H$73</definedName>
    <definedName name="Z_OM_04_P">DICCIONARIO!$G$73</definedName>
    <definedName name="Z_OM_04_S">DICCIONARIO!$D$73</definedName>
    <definedName name="Z_OM_05_D">DICCIONARIO!$I$74</definedName>
    <definedName name="Z_OM_05_E">DICCIONARIO!$E$74</definedName>
    <definedName name="Z_OM_05_F">DICCIONARIO!$F$74</definedName>
    <definedName name="Z_OM_05_I">DICCIONARIO!$H$74</definedName>
    <definedName name="Z_OM_05_P">DICCIONARIO!$G$74</definedName>
    <definedName name="Z_OM_05_S">DICCIONARIO!$D$74</definedName>
    <definedName name="Z_OM_06_D">DICCIONARIO!$I$75</definedName>
    <definedName name="Z_OM_06_E">DICCIONARIO!$E$75</definedName>
    <definedName name="Z_OM_06_F">DICCIONARIO!$F$75</definedName>
    <definedName name="Z_OM_06_I">DICCIONARIO!$H$75</definedName>
    <definedName name="Z_OM_06_P">DICCIONARIO!$G$75</definedName>
    <definedName name="Z_OM_06_S">DICCIONARIO!$D$75</definedName>
    <definedName name="Z_OM_07_D">DICCIONARIO!$I$76</definedName>
    <definedName name="Z_OM_07_E">DICCIONARIO!$E$76</definedName>
    <definedName name="Z_OM_07_F">DICCIONARIO!$F$76</definedName>
    <definedName name="Z_OM_07_I">DICCIONARIO!$H$76</definedName>
    <definedName name="Z_OM_07_P">DICCIONARIO!$G$76</definedName>
    <definedName name="Z_OM_07_S">DICCIONARIO!$D$76</definedName>
    <definedName name="Z_OM_08_D">DICCIONARIO!$I$77</definedName>
    <definedName name="Z_OM_08_E">DICCIONARIO!$E$77</definedName>
    <definedName name="Z_OM_08_F">DICCIONARIO!$F$77</definedName>
    <definedName name="Z_OM_08_I">DICCIONARIO!$H$77</definedName>
    <definedName name="Z_OM_08_P">DICCIONARIO!$G$77</definedName>
    <definedName name="Z_OM_08_S">DICCIONARIO!$D$77</definedName>
    <definedName name="Z_OM_09_D">DICCIONARIO!$I$78</definedName>
    <definedName name="Z_OM_09_E">DICCIONARIO!$E$78</definedName>
    <definedName name="Z_OM_09_F">DICCIONARIO!$F$78</definedName>
    <definedName name="Z_OM_09_I">DICCIONARIO!$H$78</definedName>
    <definedName name="Z_OM_09_P">DICCIONARIO!$G$78</definedName>
    <definedName name="Z_OM_09_S">DICCIONARIO!$D$78</definedName>
    <definedName name="Z_OM_10_D">DICCIONARIO!$I$79</definedName>
    <definedName name="Z_OM_10_E">DICCIONARIO!$E$79</definedName>
    <definedName name="Z_OM_10_F">DICCIONARIO!$F$79</definedName>
    <definedName name="Z_OM_10_I">DICCIONARIO!$H$79</definedName>
    <definedName name="Z_OM_10_P">DICCIONARIO!$G$79</definedName>
    <definedName name="Z_OM_10_S">DICCIONARIO!$D$79</definedName>
    <definedName name="Z_OM_11_D">DICCIONARIO!$I$80</definedName>
    <definedName name="Z_OM_11_E">DICCIONARIO!$E$80</definedName>
    <definedName name="Z_OM_11_F">DICCIONARIO!$F$80</definedName>
    <definedName name="Z_OM_11_I">DICCIONARIO!$H$80</definedName>
    <definedName name="Z_OM_11_P">DICCIONARIO!$G$80</definedName>
    <definedName name="Z_OM_11_S">DICCIONARIO!$D$80</definedName>
    <definedName name="Z_OM_12_D">DICCIONARIO!$I$81</definedName>
    <definedName name="Z_OM_12_E">DICCIONARIO!$E$81</definedName>
    <definedName name="Z_OM_12_F">DICCIONARIO!$F$81</definedName>
    <definedName name="Z_OM_12_I">DICCIONARIO!$H$81</definedName>
    <definedName name="Z_OM_12_P">DICCIONARIO!$G$81</definedName>
    <definedName name="Z_OM_12_S">DICCIONARIO!$D$81</definedName>
    <definedName name="Z_OM_13_D">DICCIONARIO!$I$82</definedName>
    <definedName name="Z_OM_13_E">DICCIONARIO!$E$82</definedName>
    <definedName name="Z_OM_13_F">DICCIONARIO!$F$82</definedName>
    <definedName name="Z_OM_13_I">DICCIONARIO!$H$82</definedName>
    <definedName name="Z_OM_13_P">DICCIONARIO!$G$82</definedName>
    <definedName name="Z_OM_13_S">DICCIONARIO!$D$82</definedName>
    <definedName name="Z_P_01_1_?_D">DICCIONARIO!$I$135</definedName>
    <definedName name="Z_P_01_1_?_E">DICCIONARIO!$E$135</definedName>
    <definedName name="Z_P_01_1_?_F">DICCIONARIO!$F$135</definedName>
    <definedName name="Z_P_01_1_?_I">DICCIONARIO!$H$135</definedName>
    <definedName name="Z_P_01_1_?_P">DICCIONARIO!$G$135</definedName>
    <definedName name="Z_P_01_1_?_S">DICCIONARIO!$D$135</definedName>
    <definedName name="Z_P_01_2_?_D">DICCIONARIO!$I$136</definedName>
    <definedName name="Z_P_01_2_?_E">DICCIONARIO!$E$136</definedName>
    <definedName name="Z_P_01_2_?_F">DICCIONARIO!$F$136</definedName>
    <definedName name="Z_P_01_2_?_I">DICCIONARIO!$H$136</definedName>
    <definedName name="Z_P_01_2_?_P">DICCIONARIO!$G$136</definedName>
    <definedName name="Z_P_01_2_?_S">DICCIONARIO!$D$136</definedName>
    <definedName name="Z_P_RC_1_?_D">DICCIONARIO!$I$138</definedName>
    <definedName name="Z_P_RC_1_?_E">DICCIONARIO!$E$138</definedName>
    <definedName name="Z_P_RC_1_?_F">DICCIONARIO!$F$138</definedName>
    <definedName name="Z_P_RC_1_?_I">DICCIONARIO!$H$138</definedName>
    <definedName name="Z_P_RC_1_?_P">DICCIONARIO!$G$138</definedName>
    <definedName name="Z_P_RC_1_?_S">DICCIONARIO!$D$138</definedName>
    <definedName name="Z_PENALIZACION_?_D">DICCIONARIO!$I$122</definedName>
    <definedName name="Z_PENALIZACION_?_E">DICCIONARIO!$E$122</definedName>
    <definedName name="Z_PENALIZACION_?_F">DICCIONARIO!$F$122</definedName>
    <definedName name="Z_PENALIZACION_?_I">DICCIONARIO!$H$122</definedName>
    <definedName name="Z_PENALIZACION_?_P">DICCIONARIO!$G$122</definedName>
    <definedName name="Z_PENALIZACION_?_S">DICCIONARIO!$D$122</definedName>
    <definedName name="Z_PP_00_D">DICCIONARIO!$I$93</definedName>
    <definedName name="Z_PP_00_E">DICCIONARIO!$E$93</definedName>
    <definedName name="Z_PP_00_F">DICCIONARIO!$F$93</definedName>
    <definedName name="Z_PP_00_I">DICCIONARIO!$H$93</definedName>
    <definedName name="Z_PP_00_P">DICCIONARIO!$G$93</definedName>
    <definedName name="Z_PP_00_S">DICCIONARIO!$D$93</definedName>
    <definedName name="Z_PP_01_1_?_D">DICCIONARIO!$I$142</definedName>
    <definedName name="Z_PP_01_1_?_E">DICCIONARIO!$E$142</definedName>
    <definedName name="Z_PP_01_1_?_F">DICCIONARIO!$F$142</definedName>
    <definedName name="Z_PP_01_1_?_I">DICCIONARIO!$H$142</definedName>
    <definedName name="Z_PP_01_1_?_P">DICCIONARIO!$G$142</definedName>
    <definedName name="Z_PP_01_1_?_S">DICCIONARIO!$D$142</definedName>
    <definedName name="Z_PP_01_2_?_D">DICCIONARIO!$I$143</definedName>
    <definedName name="Z_PP_01_2_?_E">DICCIONARIO!$E$143</definedName>
    <definedName name="Z_PP_01_2_?_F">DICCIONARIO!$F$143</definedName>
    <definedName name="Z_PP_01_2_?_I">DICCIONARIO!$H$143</definedName>
    <definedName name="Z_PP_01_2_?_P">DICCIONARIO!$G$143</definedName>
    <definedName name="Z_PP_01_2_?_S">DICCIONARIO!$D$143</definedName>
    <definedName name="Z_PP_01_D">DICCIONARIO!$I$94</definedName>
    <definedName name="Z_PP_01_E">DICCIONARIO!$E$94</definedName>
    <definedName name="Z_PP_01_F">DICCIONARIO!$F$94</definedName>
    <definedName name="Z_PP_01_I">DICCIONARIO!$H$94</definedName>
    <definedName name="Z_PP_01_P">DICCIONARIO!$G$94</definedName>
    <definedName name="Z_PP_01_S">DICCIONARIO!$D$94</definedName>
    <definedName name="Z_PREF_PREGUNTA_?_D">DICCIONARIO!$I$114</definedName>
    <definedName name="Z_PREF_PREGUNTA_?_E">DICCIONARIO!$E$114</definedName>
    <definedName name="Z_PREF_PREGUNTA_?_F">DICCIONARIO!$F$114</definedName>
    <definedName name="Z_PREF_PREGUNTA_?_I">DICCIONARIO!$H$114</definedName>
    <definedName name="Z_PREF_PREGUNTA_?_P">DICCIONARIO!$G$114</definedName>
    <definedName name="Z_PREF_PREGUNTA_?_S">DICCIONARIO!$D$114</definedName>
    <definedName name="Z_PUNTUACION_?_D">DICCIONARIO!$I$121</definedName>
    <definedName name="Z_PUNTUACION_?_E">DICCIONARIO!$E$121</definedName>
    <definedName name="Z_PUNTUACION_?_F">DICCIONARIO!$F$121</definedName>
    <definedName name="Z_PUNTUACION_?_I">DICCIONARIO!$H$121</definedName>
    <definedName name="Z_PUNTUACION_?_P">DICCIONARIO!$G$121</definedName>
    <definedName name="Z_PUNTUACION_?_S">DICCIONARIO!$D$121</definedName>
    <definedName name="Z_Q17_?_D">DICCIONARIO!$I$127</definedName>
    <definedName name="Z_Q17_?_E">DICCIONARIO!$E$127</definedName>
    <definedName name="Z_Q17_?_F">DICCIONARIO!$F$127</definedName>
    <definedName name="Z_Q17_?_I">DICCIONARIO!$H$127</definedName>
    <definedName name="Z_Q17_?_P">DICCIONARIO!$G$127</definedName>
    <definedName name="Z_Q17_?_S">DICCIONARIO!$D$127</definedName>
    <definedName name="Z_R_CORRECTA_?_D">DICCIONARIO!$I$111</definedName>
    <definedName name="Z_R_CORRECTA_?_E">DICCIONARIO!$E$111</definedName>
    <definedName name="Z_R_CORRECTA_?_F">DICCIONARIO!$F$111</definedName>
    <definedName name="Z_R_CORRECTA_?_I">DICCIONARIO!$H$111</definedName>
    <definedName name="Z_R_CORRECTA_?_P">DICCIONARIO!$G$111</definedName>
    <definedName name="Z_R_CORRECTA_?_S">DICCIONARIO!$D$111</definedName>
    <definedName name="Z_R_INCORRECTA_?_D">DICCIONARIO!$I$113</definedName>
    <definedName name="Z_R_INCORRECTA_?_E">DICCIONARIO!$E$113</definedName>
    <definedName name="Z_R_INCORRECTA_?_F">DICCIONARIO!$F$113</definedName>
    <definedName name="Z_R_INCORRECTA_?_I">DICCIONARIO!$H$113</definedName>
    <definedName name="Z_R_INCORRECTA_?_P">DICCIONARIO!$G$113</definedName>
    <definedName name="Z_R_INCORRECTA_?_S">DICCIONARIO!$D$113</definedName>
    <definedName name="Z_R_Par_CORRECTA_?_D">DICCIONARIO!$I$112</definedName>
    <definedName name="Z_R_Par_CORRECTA_?_E">DICCIONARIO!$E$112</definedName>
    <definedName name="Z_R_Par_CORRECTA_?_F">DICCIONARIO!$F$112</definedName>
    <definedName name="Z_R_Par_CORRECTA_?_I">DICCIONARIO!$H$112</definedName>
    <definedName name="Z_R_Par_CORRECTA_?_P">DICCIONARIO!$G$112</definedName>
    <definedName name="Z_R_Par_CORRECTA_?_S">DICCIONARIO!$D$112</definedName>
    <definedName name="Z_R_RC_1_?_D">DICCIONARIO!$I$139</definedName>
    <definedName name="Z_R_RC_1_?_E">DICCIONARIO!$E$139</definedName>
    <definedName name="Z_R_RC_1_?_F">DICCIONARIO!$F$139</definedName>
    <definedName name="Z_R_RC_1_?_I">DICCIONARIO!$H$139</definedName>
    <definedName name="Z_R_RC_1_?_P">DICCIONARIO!$G$139</definedName>
    <definedName name="Z_R_RC_1_?_S">DICCIONARIO!$D$139</definedName>
    <definedName name="Z_RC_00_D">DICCIONARIO!$I$89</definedName>
    <definedName name="Z_RC_00_E">DICCIONARIO!$E$89</definedName>
    <definedName name="Z_RC_00_F">DICCIONARIO!$F$89</definedName>
    <definedName name="Z_RC_00_I">DICCIONARIO!$H$89</definedName>
    <definedName name="Z_RC_00_P">DICCIONARIO!$G$89</definedName>
    <definedName name="Z_RC_00_S">DICCIONARIO!$D$89</definedName>
    <definedName name="Z_RC_01_D">DICCIONARIO!$I$90</definedName>
    <definedName name="Z_RC_01_E">DICCIONARIO!$E$90</definedName>
    <definedName name="Z_RC_01_F">DICCIONARIO!$F$90</definedName>
    <definedName name="Z_RC_01_I">DICCIONARIO!$H$90</definedName>
    <definedName name="Z_RC_01_P">DICCIONARIO!$G$90</definedName>
    <definedName name="Z_RC_01_S">DICCIONARIO!$D$90</definedName>
    <definedName name="Z_RC_02_D">DICCIONARIO!$I$91</definedName>
    <definedName name="Z_RC_02_E">DICCIONARIO!$E$91</definedName>
    <definedName name="Z_RC_02_F">DICCIONARIO!$F$91</definedName>
    <definedName name="Z_RC_02_I">DICCIONARIO!$H$91</definedName>
    <definedName name="Z_RC_02_P">DICCIONARIO!$G$91</definedName>
    <definedName name="Z_RC_02_S">DICCIONARIO!$D$91</definedName>
    <definedName name="Z_RC_03_D">DICCIONARIO!$I$92</definedName>
    <definedName name="Z_RC_03_E">DICCIONARIO!$E$92</definedName>
    <definedName name="Z_RC_03_F">DICCIONARIO!$F$92</definedName>
    <definedName name="Z_RC_03_I">DICCIONARIO!$H$92</definedName>
    <definedName name="Z_RC_03_P">DICCIONARIO!$G$92</definedName>
    <definedName name="Z_RC_03_S">DICCIONARIO!$D$92</definedName>
    <definedName name="Z_RC_1_?_D">DICCIONARIO!$I$137</definedName>
    <definedName name="Z_RC_1_?_E">DICCIONARIO!$E$137</definedName>
    <definedName name="Z_RC_1_?_F">DICCIONARIO!$F$137</definedName>
    <definedName name="Z_RC_1_?_I">DICCIONARIO!$H$137</definedName>
    <definedName name="Z_RC_1_?_P">DICCIONARIO!$G$137</definedName>
    <definedName name="Z_RC_1_?_S">DICCIONARIO!$D$137</definedName>
    <definedName name="Z_Retroalim_GENERAL_?_D">DICCIONARIO!$I$109</definedName>
    <definedName name="Z_Retroalim_GENERAL_?_E">DICCIONARIO!$E$109</definedName>
    <definedName name="Z_Retroalim_GENERAL_?_F">DICCIONARIO!$F$109</definedName>
    <definedName name="Z_Retroalim_GENERAL_?_I">DICCIONARIO!$H$109</definedName>
    <definedName name="Z_Retroalim_GENERAL_?_P">DICCIONARIO!$G$109</definedName>
    <definedName name="Z_Retroalim_GENERAL_?_S">DICCIONARIO!$D$109</definedName>
    <definedName name="Z_S9_?_D">DICCIONARIO!$I$129</definedName>
    <definedName name="Z_S9_?_E">DICCIONARIO!$E$129</definedName>
    <definedName name="Z_S9_?_F">DICCIONARIO!$F$129</definedName>
    <definedName name="Z_S9_?_I">DICCIONARIO!$H$129</definedName>
    <definedName name="Z_S9_?_P">DICCIONARIO!$G$129</definedName>
    <definedName name="Z_S9_?_S">DICCIONARIO!$D$129</definedName>
    <definedName name="Z_T17_?_D">DICCIONARIO!$I$133</definedName>
    <definedName name="Z_T17_?_E">DICCIONARIO!$E$133</definedName>
    <definedName name="Z_T17_?_F">DICCIONARIO!$F$133</definedName>
    <definedName name="Z_T17_?_I">DICCIONARIO!$H$133</definedName>
    <definedName name="Z_T17_?_P">DICCIONARIO!$G$133</definedName>
    <definedName name="Z_T17_?_S">DICCIONARIO!$D$133</definedName>
    <definedName name="Z_Tit_Categ_?_D">DICCIONARIO!$I$107</definedName>
    <definedName name="Z_Tit_Categ_?_E">DICCIONARIO!$E$107</definedName>
    <definedName name="Z_Tit_Categ_?_F">DICCIONARIO!$F$107</definedName>
    <definedName name="Z_Tit_Categ_?_I">DICCIONARIO!$H$107</definedName>
    <definedName name="Z_Tit_Categ_?_P">DICCIONARIO!$G$107</definedName>
    <definedName name="Z_Tit_Categ_?_S">DICCIONARIO!$D$107</definedName>
    <definedName name="Z_Tit_Subcat_?_D">DICCIONARIO!$I$108</definedName>
    <definedName name="Z_Tit_Subcat_?_E">DICCIONARIO!$E$108</definedName>
    <definedName name="Z_Tit_Subcat_?_F">DICCIONARIO!$F$108</definedName>
    <definedName name="Z_Tit_Subcat_?_I">DICCIONARIO!$H$108</definedName>
    <definedName name="Z_Tit_Subcat_?_P">DICCIONARIO!$G$108</definedName>
    <definedName name="Z_Tit_Subcat_?_S">DICCIONARIO!$D$108</definedName>
    <definedName name="Z_TX_00_0_D">DICCIONARIO!$I$145</definedName>
    <definedName name="Z_TX_00_0_E">DICCIONARIO!$E$145</definedName>
    <definedName name="Z_TX_00_0_F">DICCIONARIO!$F$145</definedName>
    <definedName name="Z_TX_00_0_I">DICCIONARIO!$H$145</definedName>
    <definedName name="Z_TX_00_0_P">DICCIONARIO!$G$145</definedName>
    <definedName name="Z_TX_00_0_S">DICCIONARIO!$D$145</definedName>
    <definedName name="Z_TX_00_D">DICCIONARIO!$I$146</definedName>
    <definedName name="Z_TX_00_E">DICCIONARIO!$E$146</definedName>
    <definedName name="Z_TX_00_F">DICCIONARIO!$F$146</definedName>
    <definedName name="Z_TX_00_I">DICCIONARIO!$H$146</definedName>
    <definedName name="Z_TX_00_P">DICCIONARIO!$G$146</definedName>
    <definedName name="Z_TX_00_S">DICCIONARIO!$D$146</definedName>
    <definedName name="Z_TX_01_D">DICCIONARIO!$I$147</definedName>
    <definedName name="Z_TX_01_E">DICCIONARIO!$E$147</definedName>
    <definedName name="Z_TX_01_F">DICCIONARIO!$F$147</definedName>
    <definedName name="Z_TX_01_I">DICCIONARIO!$H$147</definedName>
    <definedName name="Z_TX_01_P">DICCIONARIO!$G$147</definedName>
    <definedName name="Z_TX_01_S">DICCIONARIO!$D$147</definedName>
    <definedName name="Z_TX_02_D">DICCIONARIO!$I$148</definedName>
    <definedName name="Z_TX_02_E">DICCIONARIO!$E$148</definedName>
    <definedName name="Z_TX_02_F">DICCIONARIO!$F$148</definedName>
    <definedName name="Z_TX_02_I">DICCIONARIO!$H$148</definedName>
    <definedName name="Z_TX_02_P">DICCIONARIO!$G$148</definedName>
    <definedName name="Z_TX_02_S">DICCIONARIO!$D$148</definedName>
    <definedName name="Z_TX_03_2_D">DICCIONARIO!$I$150</definedName>
    <definedName name="Z_TX_03_2_E">DICCIONARIO!$E$150</definedName>
    <definedName name="Z_TX_03_2_F">DICCIONARIO!$F$150</definedName>
    <definedName name="Z_TX_03_2_I">DICCIONARIO!$H$150</definedName>
    <definedName name="Z_TX_03_2_P">DICCIONARIO!$G$150</definedName>
    <definedName name="Z_TX_03_2_S">DICCIONARIO!$D$150</definedName>
    <definedName name="Z_TX_03_3_D">DICCIONARIO!$I$151</definedName>
    <definedName name="Z_TX_03_3_E">DICCIONARIO!$E$151</definedName>
    <definedName name="Z_TX_03_3_F">DICCIONARIO!$F$151</definedName>
    <definedName name="Z_TX_03_3_I">DICCIONARIO!$H$151</definedName>
    <definedName name="Z_TX_03_3_P">DICCIONARIO!$G$151</definedName>
    <definedName name="Z_TX_03_3_S">DICCIONARIO!$D$151</definedName>
    <definedName name="Z_TX_03_D">DICCIONARIO!$I$149</definedName>
    <definedName name="Z_TX_03_E">DICCIONARIO!$E$149</definedName>
    <definedName name="Z_TX_03_F">DICCIONARIO!$F$149</definedName>
    <definedName name="Z_TX_03_I">DICCIONARIO!$H$149</definedName>
    <definedName name="Z_TX_03_P">DICCIONARIO!$G$149</definedName>
    <definedName name="Z_TX_03_S">DICCIONARIO!$D$149</definedName>
    <definedName name="Z_TX_04_1_D">DICCIONARIO!$I$152</definedName>
    <definedName name="Z_TX_04_1_E">DICCIONARIO!$E$152</definedName>
    <definedName name="Z_TX_04_1_F">DICCIONARIO!$F$152</definedName>
    <definedName name="Z_TX_04_1_I">DICCIONARIO!$H$152</definedName>
    <definedName name="Z_TX_04_1_P">DICCIONARIO!$G$152</definedName>
    <definedName name="Z_TX_04_1_S">DICCIONARIO!$D$152</definedName>
    <definedName name="Z_TX_04_2_D">DICCIONARIO!$I$153</definedName>
    <definedName name="Z_TX_04_2_E">DICCIONARIO!$E$153</definedName>
    <definedName name="Z_TX_04_2_F">DICCIONARIO!$F$153</definedName>
    <definedName name="Z_TX_04_2_I">DICCIONARIO!$H$153</definedName>
    <definedName name="Z_TX_04_2_P">DICCIONARIO!$G$153</definedName>
    <definedName name="Z_TX_04_2_S">DICCIONARIO!$D$153</definedName>
    <definedName name="Z_TX_04_3_D">DICCIONARIO!$I$154</definedName>
    <definedName name="Z_TX_04_3_E">DICCIONARIO!$E$154</definedName>
    <definedName name="Z_TX_04_3_F">DICCIONARIO!$F$154</definedName>
    <definedName name="Z_TX_04_3_I">DICCIONARIO!$H$154</definedName>
    <definedName name="Z_TX_04_3_P">DICCIONARIO!$G$154</definedName>
    <definedName name="Z_TX_04_3_S">DICCIONARIO!$D$154</definedName>
    <definedName name="Z_TX_05_D">DICCIONARIO!$I$155</definedName>
    <definedName name="Z_TX_05_E">DICCIONARIO!$E$155</definedName>
    <definedName name="Z_TX_05_F">DICCIONARIO!$F$155</definedName>
    <definedName name="Z_TX_05_I">DICCIONARIO!$H$155</definedName>
    <definedName name="Z_TX_05_P">DICCIONARIO!$G$155</definedName>
    <definedName name="Z_TX_05_S">DICCIONARIO!$D$155</definedName>
    <definedName name="Z_TX_06_D">DICCIONARIO!$I$156</definedName>
    <definedName name="Z_TX_06_E">DICCIONARIO!$E$156</definedName>
    <definedName name="Z_TX_06_F">DICCIONARIO!$F$156</definedName>
    <definedName name="Z_TX_06_I">DICCIONARIO!$H$156</definedName>
    <definedName name="Z_TX_06_P">DICCIONARIO!$G$156</definedName>
    <definedName name="Z_TX_06_S">DICCIONARIO!$D$156</definedName>
    <definedName name="Z_TX_07_D">DICCIONARIO!$I$157</definedName>
    <definedName name="Z_TX_07_E">DICCIONARIO!$E$157</definedName>
    <definedName name="Z_TX_07_F">DICCIONARIO!$F$157</definedName>
    <definedName name="Z_TX_07_I">DICCIONARIO!$H$157</definedName>
    <definedName name="Z_TX_07_P">DICCIONARIO!$G$157</definedName>
    <definedName name="Z_TX_07_S">DICCIONARIO!$D$157</definedName>
    <definedName name="Z_TX_08_D">DICCIONARIO!$I$158</definedName>
    <definedName name="Z_TX_08_E">DICCIONARIO!$E$158</definedName>
    <definedName name="Z_TX_08_F">DICCIONARIO!$F$158</definedName>
    <definedName name="Z_TX_08_I">DICCIONARIO!$H$158</definedName>
    <definedName name="Z_TX_08_P">DICCIONARIO!$G$158</definedName>
    <definedName name="Z_TX_08_S">DICCIONARIO!$D$158</definedName>
    <definedName name="Z_TX_09_D">DICCIONARIO!$I$159</definedName>
    <definedName name="Z_TX_09_E">DICCIONARIO!$E$159</definedName>
    <definedName name="Z_TX_09_F">DICCIONARIO!$F$159</definedName>
    <definedName name="Z_TX_09_I">DICCIONARIO!$H$159</definedName>
    <definedName name="Z_TX_09_P">DICCIONARIO!$G$159</definedName>
    <definedName name="Z_TX_09_S">DICCIONARIO!$D$159</definedName>
    <definedName name="Z_TX_10_D">DICCIONARIO!$I$160</definedName>
    <definedName name="Z_TX_10_E">DICCIONARIO!$E$160</definedName>
    <definedName name="Z_TX_10_F">DICCIONARIO!$F$160</definedName>
    <definedName name="Z_TX_10_I">DICCIONARIO!$H$160</definedName>
    <definedName name="Z_TX_10_P">DICCIONARIO!$G$160</definedName>
    <definedName name="Z_TX_10_S">DICCIONARIO!$D$160</definedName>
    <definedName name="Z_TX_11_D">DICCIONARIO!$I$161</definedName>
    <definedName name="Z_TX_11_E">DICCIONARIO!$E$161</definedName>
    <definedName name="Z_TX_11_F">DICCIONARIO!$F$161</definedName>
    <definedName name="Z_TX_11_I">DICCIONARIO!$H$161</definedName>
    <definedName name="Z_TX_11_P">DICCIONARIO!$G$161</definedName>
    <definedName name="Z_TX_11_S">DICCIONARIO!$D$161</definedName>
    <definedName name="Z_TX_12_D">DICCIONARIO!$I$162</definedName>
    <definedName name="Z_TX_12_E">DICCIONARIO!$E$162</definedName>
    <definedName name="Z_TX_12_F">DICCIONARIO!$F$162</definedName>
    <definedName name="Z_TX_12_I">DICCIONARIO!$H$162</definedName>
    <definedName name="Z_TX_12_P">DICCIONARIO!$G$162</definedName>
    <definedName name="Z_TX_12_S">DICCIONARIO!$D$162</definedName>
    <definedName name="Z_TX_13_D">DICCIONARIO!$I$163</definedName>
    <definedName name="Z_TX_13_E">DICCIONARIO!$E$163</definedName>
    <definedName name="Z_TX_13_F">DICCIONARIO!$F$163</definedName>
    <definedName name="Z_TX_13_I">DICCIONARIO!$H$163</definedName>
    <definedName name="Z_TX_13_P">DICCIONARIO!$G$163</definedName>
    <definedName name="Z_TX_13_S">DICCIONARIO!$D$163</definedName>
    <definedName name="Z_TX_14_D">DICCIONARIO!$I$164</definedName>
    <definedName name="Z_TX_14_E">DICCIONARIO!$E$164</definedName>
    <definedName name="Z_TX_14_F">DICCIONARIO!$F$164</definedName>
    <definedName name="Z_TX_14_I">DICCIONARIO!$H$164</definedName>
    <definedName name="Z_TX_14_P">DICCIONARIO!$G$164</definedName>
    <definedName name="Z_TX_14_S">DICCIONARIO!$D$164</definedName>
    <definedName name="Z_TX_15_D">DICCIONARIO!$I$165</definedName>
    <definedName name="Z_TX_15_E">DICCIONARIO!$E$165</definedName>
    <definedName name="Z_TX_15_F">DICCIONARIO!$F$165</definedName>
    <definedName name="Z_TX_15_I">DICCIONARIO!$H$165</definedName>
    <definedName name="Z_TX_15_P">DICCIONARIO!$G$165</definedName>
    <definedName name="Z_TX_15_S">DICCIONARIO!$D$165</definedName>
    <definedName name="Z_TX_16_D">DICCIONARIO!$I$166</definedName>
    <definedName name="Z_TX_16_E">DICCIONARIO!$E$166</definedName>
    <definedName name="Z_TX_16_F">DICCIONARIO!$F$166</definedName>
    <definedName name="Z_TX_16_I">DICCIONARIO!$H$166</definedName>
    <definedName name="Z_TX_16_P">DICCIONARIO!$G$166</definedName>
    <definedName name="Z_TX_16_S">DICCIONARIO!$D$166</definedName>
    <definedName name="Z_TX_17_D">DICCIONARIO!$I$167</definedName>
    <definedName name="Z_TX_17_E">DICCIONARIO!$E$167</definedName>
    <definedName name="Z_TX_17_F">DICCIONARIO!$F$167</definedName>
    <definedName name="Z_TX_17_I">DICCIONARIO!$H$167</definedName>
    <definedName name="Z_TX_17_P">DICCIONARIO!$G$167</definedName>
    <definedName name="Z_TX_17_S">DICCIONARIO!$D$167</definedName>
    <definedName name="Z_TX_18_D">DICCIONARIO!$I$168</definedName>
    <definedName name="Z_TX_18_E">DICCIONARIO!$E$168</definedName>
    <definedName name="Z_TX_18_F">DICCIONARIO!$F$168</definedName>
    <definedName name="Z_TX_18_I">DICCIONARIO!$H$168</definedName>
    <definedName name="Z_TX_18_P">DICCIONARIO!$G$168</definedName>
    <definedName name="Z_TX_18_S">DICCIONARIO!$D$168</definedName>
    <definedName name="Z_TX_19_D">DICCIONARIO!$I$169</definedName>
    <definedName name="Z_TX_19_E">DICCIONARIO!$E$169</definedName>
    <definedName name="Z_TX_19_F">DICCIONARIO!$F$169</definedName>
    <definedName name="Z_TX_19_I">DICCIONARIO!$H$169</definedName>
    <definedName name="Z_TX_19_P">DICCIONARIO!$G$169</definedName>
    <definedName name="Z_TX_19_S">DICCIONARIO!$D$169</definedName>
    <definedName name="Z_TX_20_D">DICCIONARIO!$I$170</definedName>
    <definedName name="Z_TX_20_E">DICCIONARIO!$E$170</definedName>
    <definedName name="Z_TX_20_F">DICCIONARIO!$F$170</definedName>
    <definedName name="Z_TX_20_I">DICCIONARIO!$H$170</definedName>
    <definedName name="Z_TX_20_P">DICCIONARIO!$G$170</definedName>
    <definedName name="Z_TX_20_S">DICCIONARIO!$D$170</definedName>
    <definedName name="Z_TX_21_D">DICCIONARIO!$I$171</definedName>
    <definedName name="Z_TX_21_E">DICCIONARIO!$E$171</definedName>
    <definedName name="Z_TX_21_F">DICCIONARIO!$F$171</definedName>
    <definedName name="Z_TX_21_I">DICCIONARIO!$H$171</definedName>
    <definedName name="Z_TX_21_P">DICCIONARIO!$G$171</definedName>
    <definedName name="Z_TX_21_S">DICCIONARIO!$D$171</definedName>
    <definedName name="Z_TX_22_D">DICCIONARIO!$I$172</definedName>
    <definedName name="Z_TX_22_E">DICCIONARIO!$E$172</definedName>
    <definedName name="Z_TX_22_F">DICCIONARIO!$F$172</definedName>
    <definedName name="Z_TX_22_I">DICCIONARIO!$H$172</definedName>
    <definedName name="Z_TX_22_P">DICCIONARIO!$G$172</definedName>
    <definedName name="Z_TX_22_S">DICCIONARIO!$D$172</definedName>
    <definedName name="Z_TX_23_1_D">DICCIONARIO!$I$173</definedName>
    <definedName name="Z_TX_23_1_E">DICCIONARIO!$E$173</definedName>
    <definedName name="Z_TX_23_1_F">DICCIONARIO!$F$173</definedName>
    <definedName name="Z_TX_23_1_I">DICCIONARIO!$H$173</definedName>
    <definedName name="Z_TX_23_1_P">DICCIONARIO!$G$173</definedName>
    <definedName name="Z_TX_23_1_S">DICCIONARIO!$D$173</definedName>
    <definedName name="Z_TX_23_2_D">DICCIONARIO!$I$174</definedName>
    <definedName name="Z_TX_23_2_E">DICCIONARIO!$E$174</definedName>
    <definedName name="Z_TX_23_2_F">DICCIONARIO!$F$174</definedName>
    <definedName name="Z_TX_23_2_I">DICCIONARIO!$H$174</definedName>
    <definedName name="Z_TX_23_2_P">DICCIONARIO!$G$174</definedName>
    <definedName name="Z_TX_23_2_S">DICCIONARIO!$D$174</definedName>
    <definedName name="Z_TX_24_D">DICCIONARIO!$I$175</definedName>
    <definedName name="Z_TX_24_E">DICCIONARIO!$E$175</definedName>
    <definedName name="Z_TX_24_F">DICCIONARIO!$F$175</definedName>
    <definedName name="Z_TX_24_I">DICCIONARIO!$H$175</definedName>
    <definedName name="Z_TX_24_P">DICCIONARIO!$G$175</definedName>
    <definedName name="Z_TX_24_S">DICCIONARIO!$D$175</definedName>
    <definedName name="Z_TX_25_D">DICCIONARIO!$I$176</definedName>
    <definedName name="Z_TX_25_E">DICCIONARIO!$E$176</definedName>
    <definedName name="Z_TX_25_F">DICCIONARIO!$F$176</definedName>
    <definedName name="Z_TX_25_I">DICCIONARIO!$H$176</definedName>
    <definedName name="Z_TX_25_P">DICCIONARIO!$G$176</definedName>
    <definedName name="Z_TX_25_S">DICCIONARIO!$D$176</definedName>
    <definedName name="Z_TX_26_D">DICCIONARIO!$I$177</definedName>
    <definedName name="Z_TX_26_E">DICCIONARIO!$E$177</definedName>
    <definedName name="Z_TX_26_F">DICCIONARIO!$F$177</definedName>
    <definedName name="Z_TX_26_I">DICCIONARIO!$H$177</definedName>
    <definedName name="Z_TX_26_P">DICCIONARIO!$G$177</definedName>
    <definedName name="Z_TX_26_S">DICCIONARIO!$D$177</definedName>
    <definedName name="Z_TX_27_1_D">DICCIONARIO!$I$178</definedName>
    <definedName name="Z_TX_27_1_E">DICCIONARIO!$E$178</definedName>
    <definedName name="Z_TX_27_1_F">DICCIONARIO!$F$178</definedName>
    <definedName name="Z_TX_27_1_I">DICCIONARIO!$H$178</definedName>
    <definedName name="Z_TX_27_1_P">DICCIONARIO!$G$178</definedName>
    <definedName name="Z_TX_27_1_S">DICCIONARIO!$D$178</definedName>
    <definedName name="Z_TX_27_2_D">DICCIONARIO!$I$179</definedName>
    <definedName name="Z_TX_27_2_E">DICCIONARIO!$E$179</definedName>
    <definedName name="Z_TX_27_2_F">DICCIONARIO!$F$179</definedName>
    <definedName name="Z_TX_27_2_I">DICCIONARIO!$H$179</definedName>
    <definedName name="Z_TX_27_2_P">DICCIONARIO!$G$179</definedName>
    <definedName name="Z_TX_27_2_S">DICCIONARIO!$D$179</definedName>
    <definedName name="Z_TX_28_1_D">DICCIONARIO!$I$180</definedName>
    <definedName name="Z_TX_28_1_E">DICCIONARIO!$E$180</definedName>
    <definedName name="Z_TX_28_1_F">DICCIONARIO!$F$180</definedName>
    <definedName name="Z_TX_28_1_I">DICCIONARIO!$H$180</definedName>
    <definedName name="Z_TX_28_1_P">DICCIONARIO!$G$180</definedName>
    <definedName name="Z_TX_28_1_S">DICCIONARIO!$D$180</definedName>
    <definedName name="Z_TX_28_2_D">DICCIONARIO!$I$181</definedName>
    <definedName name="Z_TX_28_2_E">DICCIONARIO!$E$181</definedName>
    <definedName name="Z_TX_28_2_F">DICCIONARIO!$F$181</definedName>
    <definedName name="Z_TX_28_2_I">DICCIONARIO!$H$181</definedName>
    <definedName name="Z_TX_28_2_P">DICCIONARIO!$G$181</definedName>
    <definedName name="Z_TX_28_2_S">DICCIONARIO!$D$181</definedName>
    <definedName name="Z_TX_28_3_D">DICCIONARIO!$I$182</definedName>
    <definedName name="Z_TX_28_3_E">DICCIONARIO!$E$182</definedName>
    <definedName name="Z_TX_28_3_F">DICCIONARIO!$F$182</definedName>
    <definedName name="Z_TX_28_3_I">DICCIONARIO!$H$182</definedName>
    <definedName name="Z_TX_28_3_P">DICCIONARIO!$G$182</definedName>
    <definedName name="Z_TX_28_3_S">DICCIONARIO!$D$182</definedName>
    <definedName name="Z_TX_29_D">DICCIONARIO!$I$183</definedName>
    <definedName name="Z_TX_29_E">DICCIONARIO!$E$183</definedName>
    <definedName name="Z_TX_29_F">DICCIONARIO!$F$183</definedName>
    <definedName name="Z_TX_29_I">DICCIONARIO!$H$183</definedName>
    <definedName name="Z_TX_29_P">DICCIONARIO!$G$183</definedName>
    <definedName name="Z_TX_29_S">DICCIONARIO!$D$183</definedName>
    <definedName name="Z_TX_30_D">DICCIONARIO!$I$184</definedName>
    <definedName name="Z_TX_30_E">DICCIONARIO!$E$184</definedName>
    <definedName name="Z_TX_30_F">DICCIONARIO!$F$184</definedName>
    <definedName name="Z_TX_30_I">DICCIONARIO!$H$184</definedName>
    <definedName name="Z_TX_30_P">DICCIONARIO!$G$184</definedName>
    <definedName name="Z_TX_30_S">DICCIONARIO!$D$184</definedName>
    <definedName name="Z_TX_31_D">DICCIONARIO!$I$185</definedName>
    <definedName name="Z_TX_31_E">DICCIONARIO!$E$185</definedName>
    <definedName name="Z_TX_31_F">DICCIONARIO!$F$185</definedName>
    <definedName name="Z_TX_31_I">DICCIONARIO!$H$185</definedName>
    <definedName name="Z_TX_31_P">DICCIONARIO!$G$185</definedName>
    <definedName name="Z_TX_31_S">DICCIONARIO!$D$185</definedName>
    <definedName name="Z_TX_32_D">DICCIONARIO!$I$186</definedName>
    <definedName name="Z_TX_32_E">DICCIONARIO!$E$186</definedName>
    <definedName name="Z_TX_32_F">DICCIONARIO!$F$186</definedName>
    <definedName name="Z_TX_32_I">DICCIONARIO!$H$186</definedName>
    <definedName name="Z_TX_32_P">DICCIONARIO!$G$186</definedName>
    <definedName name="Z_TX_32_S">DICCIONARIO!$D$186</definedName>
    <definedName name="Z_TX_33_D">DICCIONARIO!$I$187</definedName>
    <definedName name="Z_TX_33_E">DICCIONARIO!$E$187</definedName>
    <definedName name="Z_TX_33_F">DICCIONARIO!$F$187</definedName>
    <definedName name="Z_TX_33_I">DICCIONARIO!$H$187</definedName>
    <definedName name="Z_TX_33_P">DICCIONARIO!$G$187</definedName>
    <definedName name="Z_TX_33_S">DICCIONARIO!$D$187</definedName>
    <definedName name="Z_TX_34_D">DICCIONARIO!$I$188</definedName>
    <definedName name="Z_TX_34_E">DICCIONARIO!$E$188</definedName>
    <definedName name="Z_TX_34_F">DICCIONARIO!$F$188</definedName>
    <definedName name="Z_TX_34_I">DICCIONARIO!$H$188</definedName>
    <definedName name="Z_TX_34_P">DICCIONARIO!$G$188</definedName>
    <definedName name="Z_TX_34_S">DICCIONARIO!$D$188</definedName>
    <definedName name="Z_TX_35_D">DICCIONARIO!$I$189</definedName>
    <definedName name="Z_TX_35_E">DICCIONARIO!$E$189</definedName>
    <definedName name="Z_TX_35_F">DICCIONARIO!$F$189</definedName>
    <definedName name="Z_TX_35_I">DICCIONARIO!$H$189</definedName>
    <definedName name="Z_TX_35_P">DICCIONARIO!$G$189</definedName>
    <definedName name="Z_TX_35_S">DICCIONARIO!$D$189</definedName>
    <definedName name="Z_TX_36_D">DICCIONARIO!$I$190</definedName>
    <definedName name="Z_TX_36_E">DICCIONARIO!$E$190</definedName>
    <definedName name="Z_TX_36_F">DICCIONARIO!$F$190</definedName>
    <definedName name="Z_TX_36_I">DICCIONARIO!$H$190</definedName>
    <definedName name="Z_TX_36_P">DICCIONARIO!$G$190</definedName>
    <definedName name="Z_TX_36_S">DICCIONARIO!$D$190</definedName>
    <definedName name="Z_TX_37_D">DICCIONARIO!$I$191</definedName>
    <definedName name="Z_TX_37_E">DICCIONARIO!$E$191</definedName>
    <definedName name="Z_TX_37_F">DICCIONARIO!$F$191</definedName>
    <definedName name="Z_TX_37_I">DICCIONARIO!$H$191</definedName>
    <definedName name="Z_TX_37_P">DICCIONARIO!$G$191</definedName>
    <definedName name="Z_TX_37_S">DICCIONARIO!$D$191</definedName>
    <definedName name="Z_TX_38_D">DICCIONARIO!$I$192</definedName>
    <definedName name="Z_TX_38_E">DICCIONARIO!$E$192</definedName>
    <definedName name="Z_TX_38_F">DICCIONARIO!$F$192</definedName>
    <definedName name="Z_TX_38_I">DICCIONARIO!$H$192</definedName>
    <definedName name="Z_TX_38_P">DICCIONARIO!$G$192</definedName>
    <definedName name="Z_TX_38_S">DICCIONARIO!$D$192</definedName>
    <definedName name="Z_TX_39_D">DICCIONARIO!$I$193</definedName>
    <definedName name="Z_TX_39_E">DICCIONARIO!$E$193</definedName>
    <definedName name="Z_TX_39_F">DICCIONARIO!$F$193</definedName>
    <definedName name="Z_TX_39_I">DICCIONARIO!$H$193</definedName>
    <definedName name="Z_TX_39_P">DICCIONARIO!$G$193</definedName>
    <definedName name="Z_TX_39_S">DICCIONARIO!$D$193</definedName>
    <definedName name="Z_TX_40_D">DICCIONARIO!$I$194</definedName>
    <definedName name="Z_TX_40_E">DICCIONARIO!$E$194</definedName>
    <definedName name="Z_TX_40_F">DICCIONARIO!$F$194</definedName>
    <definedName name="Z_TX_40_I">DICCIONARIO!$H$194</definedName>
    <definedName name="Z_TX_40_P">DICCIONARIO!$G$194</definedName>
    <definedName name="Z_TX_40_S">DICCIONARIO!$D$194</definedName>
    <definedName name="Z_TX_41_1_D">DICCIONARIO!$I$195</definedName>
    <definedName name="Z_TX_41_1_E">DICCIONARIO!$E$195</definedName>
    <definedName name="Z_TX_41_1_F">DICCIONARIO!$F$195</definedName>
    <definedName name="Z_TX_41_1_I">DICCIONARIO!$H$195</definedName>
    <definedName name="Z_TX_41_1_P">DICCIONARIO!$G$195</definedName>
    <definedName name="Z_TX_41_1_S">DICCIONARIO!$D$195</definedName>
    <definedName name="Z_TX_41_2_D">DICCIONARIO!$I$196</definedName>
    <definedName name="Z_TX_41_2_E">DICCIONARIO!$E$196</definedName>
    <definedName name="Z_TX_41_2_F">DICCIONARIO!$F$196</definedName>
    <definedName name="Z_TX_41_2_I">DICCIONARIO!$H$196</definedName>
    <definedName name="Z_TX_41_2_P">DICCIONARIO!$G$196</definedName>
    <definedName name="Z_TX_41_2_S">DICCIONARIO!$D$196</definedName>
    <definedName name="Z_TX_41_3_D">DICCIONARIO!$I$197</definedName>
    <definedName name="Z_TX_41_3_E">DICCIONARIO!$E$197</definedName>
    <definedName name="Z_TX_41_3_F">DICCIONARIO!$F$197</definedName>
    <definedName name="Z_TX_41_3_I">DICCIONARIO!$H$197</definedName>
    <definedName name="Z_TX_41_3_P">DICCIONARIO!$G$197</definedName>
    <definedName name="Z_TX_41_3_S">DICCIONARIO!$D$197</definedName>
    <definedName name="Z_TX_41_5_D">DICCIONARIO!$I$198</definedName>
    <definedName name="Z_TX_41_5_E">DICCIONARIO!$E$198</definedName>
    <definedName name="Z_TX_41_5_F">DICCIONARIO!$F$198</definedName>
    <definedName name="Z_TX_41_5_I">DICCIONARIO!$H$198</definedName>
    <definedName name="Z_TX_41_5_P">DICCIONARIO!$G$198</definedName>
    <definedName name="Z_TX_41_5_S">DICCIONARIO!$D$198</definedName>
    <definedName name="Z_TX_41_6_D">DICCIONARIO!$I$199</definedName>
    <definedName name="Z_TX_41_6_E">DICCIONARIO!$E$199</definedName>
    <definedName name="Z_TX_41_6_F">DICCIONARIO!$F$199</definedName>
    <definedName name="Z_TX_41_6_I">DICCIONARIO!$H$199</definedName>
    <definedName name="Z_TX_41_6_P">DICCIONARIO!$G$199</definedName>
    <definedName name="Z_TX_41_6_S">DICCIONARIO!$D$199</definedName>
    <definedName name="Z_TX_41_7_D">DICCIONARIO!$I$200</definedName>
    <definedName name="Z_TX_41_7_E">DICCIONARIO!$E$200</definedName>
    <definedName name="Z_TX_41_7_F">DICCIONARIO!$F$200</definedName>
    <definedName name="Z_TX_41_7_I">DICCIONARIO!$H$200</definedName>
    <definedName name="Z_TX_41_7_P">DICCIONARIO!$G$200</definedName>
    <definedName name="Z_TX_41_7_S">DICCIONARIO!$D$200</definedName>
    <definedName name="Z_TX_41_8_D">DICCIONARIO!$I$201</definedName>
    <definedName name="Z_TX_41_8_E">DICCIONARIO!$E$201</definedName>
    <definedName name="Z_TX_41_8_F">DICCIONARIO!$F$201</definedName>
    <definedName name="Z_TX_41_8_I">DICCIONARIO!$H$201</definedName>
    <definedName name="Z_TX_41_8_P">DICCIONARIO!$G$201</definedName>
    <definedName name="Z_TX_41_8_S">DICCIONARIO!$D$201</definedName>
    <definedName name="Z_TX_41_9_D">DICCIONARIO!$I$202</definedName>
    <definedName name="Z_TX_41_9_E">DICCIONARIO!$E$202</definedName>
    <definedName name="Z_TX_41_9_F">DICCIONARIO!$F$202</definedName>
    <definedName name="Z_TX_41_9_I">DICCIONARIO!$H$202</definedName>
    <definedName name="Z_TX_41_9_P">DICCIONARIO!$G$202</definedName>
    <definedName name="Z_TX_41_9_S">DICCIONARIO!$D$202</definedName>
    <definedName name="Z_TX_42_1_D">DICCIONARIO!$I$203</definedName>
    <definedName name="Z_TX_42_1_E">DICCIONARIO!$E$203</definedName>
    <definedName name="Z_TX_42_1_F">DICCIONARIO!$F$203</definedName>
    <definedName name="Z_TX_42_1_I">DICCIONARIO!$H$203</definedName>
    <definedName name="Z_TX_42_1_P">DICCIONARIO!$G$203</definedName>
    <definedName name="Z_TX_42_1_S">DICCIONARIO!$D$203</definedName>
    <definedName name="Z_TX_42_2_D">DICCIONARIO!$I$204</definedName>
    <definedName name="Z_TX_42_2_E">DICCIONARIO!$E$204</definedName>
    <definedName name="Z_TX_42_2_F">DICCIONARIO!$F$204</definedName>
    <definedName name="Z_TX_42_2_I">DICCIONARIO!$H$204</definedName>
    <definedName name="Z_TX_42_2_P">DICCIONARIO!$G$204</definedName>
    <definedName name="Z_TX_42_2_S">DICCIONARIO!$D$204</definedName>
    <definedName name="Z_TX_43_D">DICCIONARIO!$I$205</definedName>
    <definedName name="Z_TX_43_E">DICCIONARIO!$E$205</definedName>
    <definedName name="Z_TX_43_F">DICCIONARIO!$F$205</definedName>
    <definedName name="Z_TX_43_I">DICCIONARIO!$H$205</definedName>
    <definedName name="Z_TX_43_P">DICCIONARIO!$G$205</definedName>
    <definedName name="Z_TX_43_S">DICCIONARIO!$D$205</definedName>
    <definedName name="Z_TX_44_D">DICCIONARIO!$I$206</definedName>
    <definedName name="Z_TX_44_E">DICCIONARIO!$E$206</definedName>
    <definedName name="Z_TX_44_F">DICCIONARIO!$F$206</definedName>
    <definedName name="Z_TX_44_I">DICCIONARIO!$H$206</definedName>
    <definedName name="Z_TX_44_P">DICCIONARIO!$G$206</definedName>
    <definedName name="Z_TX_44_S">DICCIONARIO!$D$206</definedName>
    <definedName name="Z_TX_45_D">DICCIONARIO!$I$207</definedName>
    <definedName name="Z_TX_45_E">DICCIONARIO!$E$207</definedName>
    <definedName name="Z_TX_45_F">DICCIONARIO!$F$207</definedName>
    <definedName name="Z_TX_45_I">DICCIONARIO!$H$207</definedName>
    <definedName name="Z_TX_45_P">DICCIONARIO!$G$207</definedName>
    <definedName name="Z_TX_45_S">DICCIONARIO!$D$207</definedName>
    <definedName name="Z_TX_46_D">DICCIONARIO!$I$208</definedName>
    <definedName name="Z_TX_46_E">DICCIONARIO!$E$208</definedName>
    <definedName name="Z_TX_46_F">DICCIONARIO!$F$208</definedName>
    <definedName name="Z_TX_46_I">DICCIONARIO!$H$208</definedName>
    <definedName name="Z_TX_46_P">DICCIONARIO!$G$208</definedName>
    <definedName name="Z_TX_46_S">DICCIONARIO!$D$208</definedName>
    <definedName name="Z_TX_47_D">DICCIONARIO!$I$209</definedName>
    <definedName name="Z_TX_47_E">DICCIONARIO!$E$209</definedName>
    <definedName name="Z_TX_47_F">DICCIONARIO!$F$209</definedName>
    <definedName name="Z_TX_47_I">DICCIONARIO!$H$209</definedName>
    <definedName name="Z_TX_47_P">DICCIONARIO!$G$209</definedName>
    <definedName name="Z_TX_47_S">DICCIONARIO!$D$209</definedName>
    <definedName name="Z_TX_48_D">DICCIONARIO!$I$210</definedName>
    <definedName name="Z_TX_48_E">DICCIONARIO!$E$210</definedName>
    <definedName name="Z_TX_48_F">DICCIONARIO!$F$210</definedName>
    <definedName name="Z_TX_48_I">DICCIONARIO!$H$210</definedName>
    <definedName name="Z_TX_48_P">DICCIONARIO!$G$210</definedName>
    <definedName name="Z_TX_48_S">DICCIONARIO!$D$210</definedName>
    <definedName name="Z_TX_49_D">DICCIONARIO!$I$211</definedName>
    <definedName name="Z_TX_49_E">DICCIONARIO!$E$211</definedName>
    <definedName name="Z_TX_49_F">DICCIONARIO!$F$211</definedName>
    <definedName name="Z_TX_49_I">DICCIONARIO!$H$211</definedName>
    <definedName name="Z_TX_49_P">DICCIONARIO!$G$211</definedName>
    <definedName name="Z_TX_49_S">DICCIONARIO!$D$211</definedName>
    <definedName name="Z_TX_50_D">DICCIONARIO!$I$212</definedName>
    <definedName name="Z_TX_50_E">DICCIONARIO!$E$212</definedName>
    <definedName name="Z_TX_50_F">DICCIONARIO!$F$212</definedName>
    <definedName name="Z_TX_50_I">DICCIONARIO!$H$212</definedName>
    <definedName name="Z_TX_50_P">DICCIONARIO!$G$212</definedName>
    <definedName name="Z_TX_50_S">DICCIONARIO!$D$212</definedName>
    <definedName name="Z_TX_51_D">DICCIONARIO!$I$213</definedName>
    <definedName name="Z_TX_51_E">DICCIONARIO!$E$213</definedName>
    <definedName name="Z_TX_51_F">DICCIONARIO!$F$213</definedName>
    <definedName name="Z_TX_51_I">DICCIONARIO!$H$213</definedName>
    <definedName name="Z_TX_51_P">DICCIONARIO!$G$213</definedName>
    <definedName name="Z_TX_51_S">DICCIONARIO!$D$213</definedName>
    <definedName name="Z_TX_52_D">DICCIONARIO!$I$214</definedName>
    <definedName name="Z_TX_52_E">DICCIONARIO!$E$214</definedName>
    <definedName name="Z_TX_52_F">DICCIONARIO!$F$214</definedName>
    <definedName name="Z_TX_52_I">DICCIONARIO!$H$214</definedName>
    <definedName name="Z_TX_52_P">DICCIONARIO!$G$214</definedName>
    <definedName name="Z_TX_52_S">DICCIONARIO!$D$214</definedName>
    <definedName name="Z_TX_53_D">DICCIONARIO!$I$215</definedName>
    <definedName name="Z_TX_53_E">DICCIONARIO!$E$215</definedName>
    <definedName name="Z_TX_53_F">DICCIONARIO!$F$215</definedName>
    <definedName name="Z_TX_53_I">DICCIONARIO!$H$215</definedName>
    <definedName name="Z_TX_53_P">DICCIONARIO!$G$215</definedName>
    <definedName name="Z_TX_53_S">DICCIONARIO!$D$215</definedName>
    <definedName name="Z_TX_54_D">DICCIONARIO!$I$216</definedName>
    <definedName name="Z_TX_54_E">DICCIONARIO!$E$216</definedName>
    <definedName name="Z_TX_54_F">DICCIONARIO!$F$216</definedName>
    <definedName name="Z_TX_54_I">DICCIONARIO!$H$216</definedName>
    <definedName name="Z_TX_54_P">DICCIONARIO!$G$216</definedName>
    <definedName name="Z_TX_54_S">DICCIONARIO!$D$216</definedName>
    <definedName name="Z_TX_55_D">DICCIONARIO!$I$217</definedName>
    <definedName name="Z_TX_55_E">DICCIONARIO!$E$217</definedName>
    <definedName name="Z_TX_55_F">DICCIONARIO!$F$217</definedName>
    <definedName name="Z_TX_55_I">DICCIONARIO!$H$217</definedName>
    <definedName name="Z_TX_55_P">DICCIONARIO!$G$217</definedName>
    <definedName name="Z_TX_55_S">DICCIONARIO!$D$217</definedName>
    <definedName name="Z_TX_56_D">DICCIONARIO!$I$218</definedName>
    <definedName name="Z_TX_56_E">DICCIONARIO!$E$218</definedName>
    <definedName name="Z_TX_56_F">DICCIONARIO!$F$218</definedName>
    <definedName name="Z_TX_56_I">DICCIONARIO!$H$218</definedName>
    <definedName name="Z_TX_56_P">DICCIONARIO!$G$218</definedName>
    <definedName name="Z_TX_56_S">DICCIONARIO!$D$218</definedName>
    <definedName name="Z_TX_57_D">DICCIONARIO!$I$219</definedName>
    <definedName name="Z_TX_57_E">DICCIONARIO!$E$219</definedName>
    <definedName name="Z_TX_57_F">DICCIONARIO!$F$219</definedName>
    <definedName name="Z_TX_57_I">DICCIONARIO!$H$219</definedName>
    <definedName name="Z_TX_57_P">DICCIONARIO!$G$219</definedName>
    <definedName name="Z_TX_57_S">DICCIONARIO!$D$219</definedName>
    <definedName name="Z_TX_58_D">DICCIONARIO!$I$220</definedName>
    <definedName name="Z_TX_58_E">DICCIONARIO!$E$220</definedName>
    <definedName name="Z_TX_58_F">DICCIONARIO!$F$220</definedName>
    <definedName name="Z_TX_58_I">DICCIONARIO!$H$220</definedName>
    <definedName name="Z_TX_58_P">DICCIONARIO!$G$220</definedName>
    <definedName name="Z_TX_58_S">DICCIONARIO!$D$220</definedName>
    <definedName name="Z_TX_59_D">DICCIONARIO!$I$221</definedName>
    <definedName name="Z_TX_59_E">DICCIONARIO!$E$221</definedName>
    <definedName name="Z_TX_59_F">DICCIONARIO!$F$221</definedName>
    <definedName name="Z_TX_59_I">DICCIONARIO!$H$221</definedName>
    <definedName name="Z_TX_59_P">DICCIONARIO!$G$221</definedName>
    <definedName name="Z_TX_59_S">DICCIONARIO!$D$221</definedName>
    <definedName name="Z_TX_60_D">DICCIONARIO!$I$222</definedName>
    <definedName name="Z_TX_60_E">DICCIONARIO!$E$222</definedName>
    <definedName name="Z_TX_60_F">DICCIONARIO!$F$222</definedName>
    <definedName name="Z_TX_60_I">DICCIONARIO!$H$222</definedName>
    <definedName name="Z_TX_60_P">DICCIONARIO!$G$222</definedName>
    <definedName name="Z_TX_60_S">DICCIONARIO!$D$222</definedName>
    <definedName name="Z_TX_61_D">DICCIONARIO!$I$223</definedName>
    <definedName name="Z_TX_61_E">DICCIONARIO!$E$223</definedName>
    <definedName name="Z_TX_61_F">DICCIONARIO!$F$223</definedName>
    <definedName name="Z_TX_61_I">DICCIONARIO!$H$223</definedName>
    <definedName name="Z_TX_61_P">DICCIONARIO!$G$223</definedName>
    <definedName name="Z_TX_61_S">DICCIONARIO!$D$223</definedName>
    <definedName name="Z_TX_62_D">DICCIONARIO!$I$224</definedName>
    <definedName name="Z_TX_62_E">DICCIONARIO!$E$224</definedName>
    <definedName name="Z_TX_62_F">DICCIONARIO!$F$224</definedName>
    <definedName name="Z_TX_62_I">DICCIONARIO!$H$224</definedName>
    <definedName name="Z_TX_62_P">DICCIONARIO!$G$224</definedName>
    <definedName name="Z_TX_62_S">DICCIONARIO!$D$224</definedName>
    <definedName name="Z_U7_?_D">DICCIONARIO!$I$126</definedName>
    <definedName name="Z_U7_?_E">DICCIONARIO!$E$126</definedName>
    <definedName name="Z_U7_?_F">DICCIONARIO!$F$126</definedName>
    <definedName name="Z_U7_?_I">DICCIONARIO!$H$126</definedName>
    <definedName name="Z_U7_?_P">DICCIONARIO!$G$126</definedName>
    <definedName name="Z_U7_?_S">DICCIONARIO!$D$126</definedName>
    <definedName name="Z_VF_00_D">DICCIONARIO!$I$86</definedName>
    <definedName name="Z_VF_00_E">DICCIONARIO!$E$86</definedName>
    <definedName name="Z_VF_00_F">DICCIONARIO!$F$86</definedName>
    <definedName name="Z_VF_00_I">DICCIONARIO!$H$86</definedName>
    <definedName name="Z_VF_00_P">DICCIONARIO!$G$86</definedName>
    <definedName name="Z_VF_00_S">DICCIONARIO!$D$86</definedName>
    <definedName name="Z_VF_01_D">DICCIONARIO!$I$87</definedName>
    <definedName name="Z_VF_01_E">DICCIONARIO!$E$87</definedName>
    <definedName name="Z_VF_01_F">DICCIONARIO!$F$87</definedName>
    <definedName name="Z_VF_01_I">DICCIONARIO!$H$87</definedName>
    <definedName name="Z_VF_01_P">DICCIONARIO!$G$87</definedName>
    <definedName name="Z_VF_01_S">DICCIONARIO!$D$87</definedName>
    <definedName name="Z_VF_02_D">DICCIONARIO!$I$88</definedName>
    <definedName name="Z_VF_02_E">DICCIONARIO!$E$88</definedName>
    <definedName name="Z_VF_02_F">DICCIONARIO!$F$88</definedName>
    <definedName name="Z_VF_02_I">DICCIONARIO!$H$88</definedName>
    <definedName name="Z_VF_02_P">DICCIONARIO!$G$88</definedName>
    <definedName name="Z_VF_02_S">DICCIONARIO!$D$88</definedName>
    <definedName name="Z_W7_?_D">DICCIONARIO!$I$128</definedName>
    <definedName name="Z_W7_?_E">DICCIONARIO!$E$128</definedName>
    <definedName name="Z_W7_?_F">DICCIONARIO!$F$128</definedName>
    <definedName name="Z_W7_?_I">DICCIONARIO!$H$128</definedName>
    <definedName name="Z_W7_?_P">DICCIONARIO!$G$128</definedName>
    <definedName name="Z_W7_?_S">DICCIONARIO!$D$128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6" i="30" l="1"/>
  <c r="A505" i="30"/>
  <c r="A504" i="30"/>
  <c r="A503" i="30"/>
  <c r="A502" i="30"/>
  <c r="A501" i="30"/>
  <c r="A500" i="30"/>
  <c r="A499" i="30"/>
  <c r="A498" i="30"/>
  <c r="A497" i="30"/>
  <c r="A496" i="30"/>
  <c r="A495" i="30"/>
  <c r="A494" i="30"/>
  <c r="A493" i="30"/>
  <c r="A492" i="30"/>
  <c r="A491" i="30"/>
  <c r="A490" i="30"/>
  <c r="A489" i="30"/>
  <c r="A488" i="30"/>
  <c r="A487" i="30"/>
  <c r="A486" i="30"/>
  <c r="A485" i="30"/>
  <c r="A484" i="30"/>
  <c r="A483" i="30"/>
  <c r="A482" i="30"/>
  <c r="A481" i="30"/>
  <c r="A480" i="30"/>
  <c r="A479" i="30"/>
  <c r="A478" i="30"/>
  <c r="A477" i="30"/>
  <c r="A476" i="30"/>
  <c r="A475" i="30"/>
  <c r="A474" i="30"/>
  <c r="A473" i="30"/>
  <c r="A472" i="30"/>
  <c r="A471" i="30"/>
  <c r="A470" i="30"/>
  <c r="A469" i="30"/>
  <c r="A468" i="30"/>
  <c r="A467" i="30"/>
  <c r="A466" i="30"/>
  <c r="A465" i="30"/>
  <c r="A464" i="30"/>
  <c r="A463" i="30"/>
  <c r="A462" i="30"/>
  <c r="A461" i="30"/>
  <c r="A460" i="30"/>
  <c r="A459" i="30"/>
  <c r="A458" i="30"/>
  <c r="A457" i="30"/>
  <c r="A456" i="30"/>
  <c r="A455" i="30"/>
  <c r="A454" i="30"/>
  <c r="A453" i="30"/>
  <c r="A452" i="30"/>
  <c r="A451" i="30"/>
  <c r="A450" i="30"/>
  <c r="A449" i="30"/>
  <c r="A448" i="30"/>
  <c r="A447" i="30"/>
  <c r="A446" i="30"/>
  <c r="A445" i="30"/>
  <c r="A444" i="30"/>
  <c r="A443" i="30"/>
  <c r="A442" i="30"/>
  <c r="A441" i="30"/>
  <c r="A440" i="30"/>
  <c r="A439" i="30"/>
  <c r="A438" i="30"/>
  <c r="A437" i="30"/>
  <c r="A436" i="30"/>
  <c r="A435" i="30"/>
  <c r="A434" i="30"/>
  <c r="A433" i="30"/>
  <c r="A432" i="30"/>
  <c r="A431" i="30"/>
  <c r="A430" i="30"/>
  <c r="A429" i="30"/>
  <c r="A428" i="30"/>
  <c r="A427" i="30"/>
  <c r="A426" i="30"/>
  <c r="A425" i="30"/>
  <c r="A424" i="30"/>
  <c r="A423" i="30"/>
  <c r="A422" i="30"/>
  <c r="A421" i="30"/>
  <c r="A420" i="30"/>
  <c r="A419" i="30"/>
  <c r="A418" i="30"/>
  <c r="A417" i="30"/>
  <c r="A416" i="30"/>
  <c r="A415" i="30"/>
  <c r="A414" i="30"/>
  <c r="A413" i="30"/>
  <c r="A412" i="30"/>
  <c r="A411" i="30"/>
  <c r="A410" i="30"/>
  <c r="A409" i="30"/>
  <c r="A408" i="30"/>
  <c r="A407" i="30"/>
  <c r="A406" i="30"/>
  <c r="A405" i="30"/>
  <c r="A404" i="30"/>
  <c r="A403" i="30"/>
  <c r="A402" i="30"/>
  <c r="A401" i="30"/>
  <c r="A400" i="30"/>
  <c r="A399" i="30"/>
  <c r="A398" i="30"/>
  <c r="A397" i="30"/>
  <c r="A396" i="30"/>
  <c r="A395" i="30"/>
  <c r="A394" i="30"/>
  <c r="A393" i="30"/>
  <c r="A392" i="30"/>
  <c r="A391" i="30"/>
  <c r="A390" i="30"/>
  <c r="A389" i="30"/>
  <c r="A388" i="30"/>
  <c r="A387" i="30"/>
  <c r="A386" i="30"/>
  <c r="A385" i="30"/>
  <c r="A384" i="30"/>
  <c r="A383" i="30"/>
  <c r="A382" i="30"/>
  <c r="A381" i="30"/>
  <c r="A380" i="30"/>
  <c r="A379" i="30"/>
  <c r="A378" i="30"/>
  <c r="A377" i="30"/>
  <c r="A376" i="30"/>
  <c r="A375" i="30"/>
  <c r="A374" i="30"/>
  <c r="A373" i="30"/>
  <c r="A372" i="30"/>
  <c r="A371" i="30"/>
  <c r="A370" i="30"/>
  <c r="A369" i="30"/>
  <c r="A368" i="30"/>
  <c r="A367" i="30"/>
  <c r="A366" i="30"/>
  <c r="A365" i="30"/>
  <c r="A364" i="30"/>
  <c r="A363" i="30"/>
  <c r="A362" i="30"/>
  <c r="A361" i="30"/>
  <c r="A360" i="30"/>
  <c r="A359" i="30"/>
  <c r="A358" i="30"/>
  <c r="A357" i="30"/>
  <c r="A356" i="30"/>
  <c r="A355" i="30"/>
  <c r="A354" i="30"/>
  <c r="A353" i="30"/>
  <c r="A352" i="30"/>
  <c r="A351" i="30"/>
  <c r="A350" i="30"/>
  <c r="A349" i="30"/>
  <c r="A348" i="30"/>
  <c r="A347" i="30"/>
  <c r="A346" i="30"/>
  <c r="A345" i="30"/>
  <c r="A344" i="30"/>
  <c r="A343" i="30"/>
  <c r="A342" i="30"/>
  <c r="A341" i="30"/>
  <c r="A340" i="30"/>
  <c r="A339" i="30"/>
  <c r="A338" i="30"/>
  <c r="A337" i="30"/>
  <c r="A336" i="30"/>
  <c r="A335" i="30"/>
  <c r="A334" i="30"/>
  <c r="A333" i="30"/>
  <c r="A332" i="30"/>
  <c r="A331" i="30"/>
  <c r="A330" i="30"/>
  <c r="A329" i="30"/>
  <c r="A328" i="30"/>
  <c r="A327" i="30"/>
  <c r="A326" i="30"/>
  <c r="A325" i="30"/>
  <c r="A324" i="30"/>
  <c r="A323" i="30"/>
  <c r="A322" i="30"/>
  <c r="A321" i="30"/>
  <c r="A320" i="30"/>
  <c r="A319" i="30"/>
  <c r="A318" i="30"/>
  <c r="A317" i="30"/>
  <c r="A316" i="30"/>
  <c r="A315" i="30"/>
  <c r="A314" i="30"/>
  <c r="A313" i="30"/>
  <c r="A312" i="30"/>
  <c r="A311" i="30"/>
  <c r="A310" i="30"/>
  <c r="A309" i="30"/>
  <c r="A308" i="30"/>
  <c r="A307" i="30"/>
  <c r="A306" i="30"/>
  <c r="A305" i="30"/>
  <c r="A304" i="30"/>
  <c r="A303" i="30"/>
  <c r="A302" i="30"/>
  <c r="A301" i="30"/>
  <c r="A300" i="30"/>
  <c r="A299" i="30"/>
  <c r="A298" i="30"/>
  <c r="A297" i="30"/>
  <c r="A296" i="30"/>
  <c r="A295" i="30"/>
  <c r="A294" i="30"/>
  <c r="A293" i="30"/>
  <c r="A292" i="30"/>
  <c r="A291" i="30"/>
  <c r="A290" i="30"/>
  <c r="A289" i="30"/>
  <c r="A288" i="30"/>
  <c r="A287" i="30"/>
  <c r="A286" i="30"/>
  <c r="A285" i="30"/>
  <c r="A284" i="30"/>
  <c r="A283" i="30"/>
  <c r="A282" i="30"/>
  <c r="A281" i="30"/>
  <c r="A280" i="30"/>
  <c r="A279" i="30"/>
  <c r="A278" i="30"/>
  <c r="A277" i="30"/>
  <c r="A276" i="30"/>
  <c r="A275" i="30"/>
  <c r="A274" i="30"/>
  <c r="A273" i="30"/>
  <c r="A272" i="30"/>
  <c r="A271" i="30"/>
  <c r="A270" i="30"/>
  <c r="A269" i="30"/>
  <c r="A268" i="30"/>
  <c r="A267" i="30"/>
  <c r="A266" i="30"/>
  <c r="A265" i="30"/>
  <c r="A264" i="30"/>
  <c r="A263" i="30"/>
  <c r="A262" i="30"/>
  <c r="A261" i="30"/>
  <c r="A260" i="30"/>
  <c r="A259" i="30"/>
  <c r="A258" i="30"/>
  <c r="A257" i="30"/>
  <c r="A256" i="30"/>
  <c r="A255" i="30"/>
  <c r="A254" i="30"/>
  <c r="A253" i="30"/>
  <c r="A252" i="30"/>
  <c r="A251" i="30"/>
  <c r="A250" i="30"/>
  <c r="A249" i="30"/>
  <c r="A248" i="30"/>
  <c r="A247" i="30"/>
  <c r="A246" i="30"/>
  <c r="A245" i="30"/>
  <c r="A244" i="30"/>
  <c r="A243" i="30"/>
  <c r="A242" i="30"/>
  <c r="A241" i="30"/>
  <c r="A240" i="30"/>
  <c r="A239" i="30"/>
  <c r="A238" i="30"/>
  <c r="A237" i="30"/>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C506" i="30"/>
  <c r="C505" i="30"/>
  <c r="C504" i="30"/>
  <c r="C503" i="30"/>
  <c r="C502" i="30"/>
  <c r="C501" i="30"/>
  <c r="C500" i="30"/>
  <c r="C499" i="30"/>
  <c r="C498" i="30"/>
  <c r="C497" i="30"/>
  <c r="C496" i="30"/>
  <c r="C495" i="30"/>
  <c r="C494" i="30"/>
  <c r="C493" i="30"/>
  <c r="C492" i="30"/>
  <c r="C491" i="30"/>
  <c r="C490" i="30"/>
  <c r="C489" i="30"/>
  <c r="C488" i="30"/>
  <c r="C487" i="30"/>
  <c r="C486" i="30"/>
  <c r="C485" i="30"/>
  <c r="C484" i="30"/>
  <c r="C483" i="30"/>
  <c r="C482" i="30"/>
  <c r="C481" i="30"/>
  <c r="C480" i="30"/>
  <c r="C479" i="30"/>
  <c r="C478" i="30"/>
  <c r="C477" i="30"/>
  <c r="C476" i="30"/>
  <c r="C475" i="30"/>
  <c r="C474" i="30"/>
  <c r="C473" i="30"/>
  <c r="C472" i="30"/>
  <c r="C471" i="30"/>
  <c r="C470" i="30"/>
  <c r="C469" i="30"/>
  <c r="C468" i="30"/>
  <c r="C467" i="30"/>
  <c r="C466" i="30"/>
  <c r="C465" i="30"/>
  <c r="C464" i="30"/>
  <c r="C463" i="30"/>
  <c r="C462" i="30"/>
  <c r="C461" i="30"/>
  <c r="C460" i="30"/>
  <c r="C459" i="30"/>
  <c r="C458" i="30"/>
  <c r="C457" i="30"/>
  <c r="C456" i="30"/>
  <c r="C455" i="30"/>
  <c r="C454" i="30"/>
  <c r="C453" i="30"/>
  <c r="C452" i="30"/>
  <c r="C451" i="30"/>
  <c r="C450" i="30"/>
  <c r="C449" i="30"/>
  <c r="C448" i="30"/>
  <c r="C447" i="30"/>
  <c r="C446" i="30"/>
  <c r="C445" i="30"/>
  <c r="C444" i="30"/>
  <c r="C443" i="30"/>
  <c r="C442" i="30"/>
  <c r="C441" i="30"/>
  <c r="C440" i="30"/>
  <c r="C439" i="30"/>
  <c r="C438" i="30"/>
  <c r="C437" i="30"/>
  <c r="C436" i="30"/>
  <c r="C435" i="30"/>
  <c r="C434" i="30"/>
  <c r="C433" i="30"/>
  <c r="C432" i="30"/>
  <c r="C431" i="30"/>
  <c r="C430" i="30"/>
  <c r="C429" i="30"/>
  <c r="C428" i="30"/>
  <c r="C427" i="30"/>
  <c r="C426" i="30"/>
  <c r="C425" i="30"/>
  <c r="C424" i="30"/>
  <c r="C423" i="30"/>
  <c r="C422" i="30"/>
  <c r="C421" i="30"/>
  <c r="C420" i="30"/>
  <c r="C419" i="30"/>
  <c r="C418" i="30"/>
  <c r="C417" i="30"/>
  <c r="C416" i="30"/>
  <c r="C415" i="30"/>
  <c r="C414" i="30"/>
  <c r="C413" i="30"/>
  <c r="C412" i="30"/>
  <c r="C411" i="30"/>
  <c r="C410" i="30"/>
  <c r="C409" i="30"/>
  <c r="C408" i="30"/>
  <c r="C407" i="30"/>
  <c r="C406" i="30"/>
  <c r="C405" i="30"/>
  <c r="C404" i="30"/>
  <c r="C403" i="30"/>
  <c r="C402" i="30"/>
  <c r="C401" i="30"/>
  <c r="C400" i="30"/>
  <c r="C399" i="30"/>
  <c r="C398" i="30"/>
  <c r="C397" i="30"/>
  <c r="C396" i="30"/>
  <c r="C395" i="30"/>
  <c r="C394" i="30"/>
  <c r="C393" i="30"/>
  <c r="C392" i="30"/>
  <c r="C391" i="30"/>
  <c r="C390" i="30"/>
  <c r="C389" i="30"/>
  <c r="C388" i="30"/>
  <c r="C387" i="30"/>
  <c r="C386" i="30"/>
  <c r="C385" i="30"/>
  <c r="C384" i="30"/>
  <c r="C383" i="30"/>
  <c r="C382" i="30"/>
  <c r="C381" i="30"/>
  <c r="C380" i="30"/>
  <c r="C379" i="30"/>
  <c r="C378" i="30"/>
  <c r="C377" i="30"/>
  <c r="C376" i="30"/>
  <c r="C375" i="30"/>
  <c r="C374" i="30"/>
  <c r="C373" i="30"/>
  <c r="C372" i="30"/>
  <c r="C371" i="30"/>
  <c r="C370" i="30"/>
  <c r="C369" i="30"/>
  <c r="C368" i="30"/>
  <c r="C367" i="30"/>
  <c r="C366" i="30"/>
  <c r="C365" i="30"/>
  <c r="C364" i="30"/>
  <c r="C363" i="30"/>
  <c r="C362" i="30"/>
  <c r="C361" i="30"/>
  <c r="C360" i="30"/>
  <c r="C359" i="30"/>
  <c r="C358" i="30"/>
  <c r="C357" i="30"/>
  <c r="C356" i="30"/>
  <c r="C355" i="30"/>
  <c r="C354" i="30"/>
  <c r="C353" i="30"/>
  <c r="C352" i="30"/>
  <c r="C351" i="30"/>
  <c r="C350" i="30"/>
  <c r="C349" i="30"/>
  <c r="C348" i="30"/>
  <c r="C347" i="30"/>
  <c r="C346" i="30"/>
  <c r="C345" i="30"/>
  <c r="C344" i="30"/>
  <c r="C343" i="30"/>
  <c r="C342" i="30"/>
  <c r="C341" i="30"/>
  <c r="C340" i="30"/>
  <c r="C339" i="30"/>
  <c r="C338" i="30"/>
  <c r="C337" i="30"/>
  <c r="C336" i="30"/>
  <c r="C335" i="30"/>
  <c r="C334" i="30"/>
  <c r="C333" i="30"/>
  <c r="C332" i="30"/>
  <c r="C331" i="30"/>
  <c r="C330" i="30"/>
  <c r="C329" i="30"/>
  <c r="C328" i="30"/>
  <c r="C327" i="30"/>
  <c r="C326" i="30"/>
  <c r="C325" i="30"/>
  <c r="C324" i="30"/>
  <c r="C323" i="30"/>
  <c r="C322" i="30"/>
  <c r="C321" i="30"/>
  <c r="C320" i="30"/>
  <c r="C319" i="30"/>
  <c r="C318" i="30"/>
  <c r="C317" i="30"/>
  <c r="C316" i="30"/>
  <c r="C315" i="30"/>
  <c r="C314" i="30"/>
  <c r="C313" i="30"/>
  <c r="C312" i="30"/>
  <c r="C311" i="30"/>
  <c r="C310" i="30"/>
  <c r="C309" i="30"/>
  <c r="C308" i="30"/>
  <c r="C307" i="30"/>
  <c r="C306" i="30"/>
  <c r="C305" i="30"/>
  <c r="C304" i="30"/>
  <c r="C303" i="30"/>
  <c r="C302" i="30"/>
  <c r="C301" i="30"/>
  <c r="C300" i="30"/>
  <c r="C299" i="30"/>
  <c r="C298" i="30"/>
  <c r="C297" i="30"/>
  <c r="C296" i="30"/>
  <c r="C295" i="30"/>
  <c r="C294" i="30"/>
  <c r="C293" i="30"/>
  <c r="C292" i="30"/>
  <c r="C291" i="30"/>
  <c r="C290" i="30"/>
  <c r="C289" i="30"/>
  <c r="C288" i="30"/>
  <c r="C287" i="30"/>
  <c r="C286" i="30"/>
  <c r="C285" i="30"/>
  <c r="C284" i="30"/>
  <c r="C283" i="30"/>
  <c r="C282" i="30"/>
  <c r="C281" i="30"/>
  <c r="C280" i="30"/>
  <c r="C279" i="30"/>
  <c r="C278" i="30"/>
  <c r="C277" i="30"/>
  <c r="C276" i="30"/>
  <c r="C275" i="30"/>
  <c r="C274" i="30"/>
  <c r="C273" i="30"/>
  <c r="C272" i="30"/>
  <c r="C271" i="30"/>
  <c r="C270" i="30"/>
  <c r="C269" i="30"/>
  <c r="C268" i="30"/>
  <c r="C267" i="30"/>
  <c r="C266" i="30"/>
  <c r="C265" i="30"/>
  <c r="C264" i="30"/>
  <c r="C263" i="30"/>
  <c r="C262" i="30"/>
  <c r="C261" i="30"/>
  <c r="C260" i="30"/>
  <c r="C259" i="30"/>
  <c r="C258" i="30"/>
  <c r="C257" i="30"/>
  <c r="C256" i="30"/>
  <c r="C255" i="30"/>
  <c r="C254" i="30"/>
  <c r="C253" i="30"/>
  <c r="C252" i="30"/>
  <c r="C251" i="30"/>
  <c r="C250" i="30"/>
  <c r="C249" i="30"/>
  <c r="C248" i="30"/>
  <c r="C247" i="30"/>
  <c r="C246" i="30"/>
  <c r="C245" i="30"/>
  <c r="C244" i="30"/>
  <c r="C243" i="30"/>
  <c r="C242" i="30"/>
  <c r="C241" i="30"/>
  <c r="C240" i="30"/>
  <c r="C239" i="30"/>
  <c r="C238" i="30"/>
  <c r="C237" i="30"/>
  <c r="C236" i="30"/>
  <c r="C235" i="30"/>
  <c r="C234" i="30"/>
  <c r="C233" i="30"/>
  <c r="C232" i="30"/>
  <c r="C231" i="30"/>
  <c r="C230" i="30"/>
  <c r="C229" i="30"/>
  <c r="C228" i="30"/>
  <c r="C227" i="30"/>
  <c r="C226" i="30"/>
  <c r="C225" i="30"/>
  <c r="C224" i="30"/>
  <c r="C223" i="30"/>
  <c r="C222" i="30"/>
  <c r="C221" i="30"/>
  <c r="C220" i="30"/>
  <c r="C219" i="30"/>
  <c r="C218" i="30"/>
  <c r="C217" i="30"/>
  <c r="C216" i="30"/>
  <c r="C215" i="30"/>
  <c r="C214" i="30"/>
  <c r="C213" i="30"/>
  <c r="C212" i="30"/>
  <c r="C211" i="30"/>
  <c r="C210" i="30"/>
  <c r="C209" i="30"/>
  <c r="C208" i="30"/>
  <c r="C207" i="30"/>
  <c r="C206" i="30"/>
  <c r="C205" i="30"/>
  <c r="C204" i="30"/>
  <c r="C203" i="30"/>
  <c r="C202" i="30"/>
  <c r="C201" i="30"/>
  <c r="C200" i="30"/>
  <c r="C199" i="30"/>
  <c r="C198" i="30"/>
  <c r="C197" i="30"/>
  <c r="C196" i="30"/>
  <c r="C195" i="30"/>
  <c r="C194" i="30"/>
  <c r="C193" i="30"/>
  <c r="C192" i="30"/>
  <c r="C191" i="30"/>
  <c r="C190" i="30"/>
  <c r="C189" i="30"/>
  <c r="C188" i="30"/>
  <c r="C187" i="30"/>
  <c r="C186" i="30"/>
  <c r="C185" i="30"/>
  <c r="C184" i="30"/>
  <c r="C183" i="30"/>
  <c r="C182" i="30"/>
  <c r="C181" i="30"/>
  <c r="C180" i="30"/>
  <c r="C179" i="30"/>
  <c r="C178" i="30"/>
  <c r="C177" i="30"/>
  <c r="C176" i="30"/>
  <c r="C175" i="30"/>
  <c r="C174" i="30"/>
  <c r="C173" i="30"/>
  <c r="C172" i="30"/>
  <c r="C171" i="30"/>
  <c r="C170" i="30"/>
  <c r="C169" i="30"/>
  <c r="C168" i="30"/>
  <c r="C167" i="30"/>
  <c r="C166" i="30"/>
  <c r="C165" i="30"/>
  <c r="C164" i="30"/>
  <c r="C163" i="30"/>
  <c r="C162" i="30"/>
  <c r="C161" i="30"/>
  <c r="C160" i="30"/>
  <c r="C159" i="30"/>
  <c r="C158" i="30"/>
  <c r="C157" i="30"/>
  <c r="C156" i="30"/>
  <c r="C155" i="30"/>
  <c r="C154" i="30"/>
  <c r="C153" i="30"/>
  <c r="C152" i="30"/>
  <c r="C151" i="30"/>
  <c r="C150" i="30"/>
  <c r="C149" i="30"/>
  <c r="C148" i="30"/>
  <c r="C147" i="30"/>
  <c r="C146" i="30"/>
  <c r="C145" i="30"/>
  <c r="C144" i="30"/>
  <c r="C143" i="30"/>
  <c r="C142" i="30"/>
  <c r="C141" i="30"/>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A506" i="29"/>
  <c r="A505" i="29"/>
  <c r="A504" i="29"/>
  <c r="A503" i="29"/>
  <c r="A502" i="29"/>
  <c r="A501" i="29"/>
  <c r="A500" i="29"/>
  <c r="A499" i="29"/>
  <c r="A498" i="29"/>
  <c r="A497" i="29"/>
  <c r="A496" i="29"/>
  <c r="A495" i="29"/>
  <c r="A494" i="29"/>
  <c r="A493" i="29"/>
  <c r="A492" i="29"/>
  <c r="A491" i="29"/>
  <c r="A490" i="29"/>
  <c r="A489" i="29"/>
  <c r="A488" i="29"/>
  <c r="A487" i="29"/>
  <c r="A486" i="29"/>
  <c r="A485" i="29"/>
  <c r="A484" i="29"/>
  <c r="A483" i="29"/>
  <c r="A482" i="29"/>
  <c r="A481" i="29"/>
  <c r="A480" i="29"/>
  <c r="A479" i="29"/>
  <c r="A478" i="29"/>
  <c r="A477" i="29"/>
  <c r="A476" i="29"/>
  <c r="A475" i="29"/>
  <c r="A474" i="29"/>
  <c r="A473" i="29"/>
  <c r="A472" i="29"/>
  <c r="A471" i="29"/>
  <c r="A470" i="29"/>
  <c r="A469" i="29"/>
  <c r="A468" i="29"/>
  <c r="A467" i="29"/>
  <c r="A466" i="29"/>
  <c r="A465" i="29"/>
  <c r="A464" i="29"/>
  <c r="A463" i="29"/>
  <c r="A462" i="29"/>
  <c r="A461" i="29"/>
  <c r="A460" i="29"/>
  <c r="A459" i="29"/>
  <c r="A458" i="29"/>
  <c r="A457" i="29"/>
  <c r="A456" i="29"/>
  <c r="A455" i="29"/>
  <c r="A454" i="29"/>
  <c r="A453" i="29"/>
  <c r="A452" i="29"/>
  <c r="A451" i="29"/>
  <c r="A450" i="29"/>
  <c r="A449" i="29"/>
  <c r="A448" i="29"/>
  <c r="A447" i="29"/>
  <c r="A446" i="29"/>
  <c r="A445" i="29"/>
  <c r="A444" i="29"/>
  <c r="A443" i="29"/>
  <c r="A442" i="29"/>
  <c r="A441" i="29"/>
  <c r="A440" i="29"/>
  <c r="A439" i="29"/>
  <c r="A438" i="29"/>
  <c r="A437" i="29"/>
  <c r="A436" i="29"/>
  <c r="A435" i="29"/>
  <c r="A434" i="29"/>
  <c r="A433" i="29"/>
  <c r="A432" i="29"/>
  <c r="A431" i="29"/>
  <c r="A430" i="29"/>
  <c r="A429" i="29"/>
  <c r="A428" i="29"/>
  <c r="A427" i="29"/>
  <c r="A426" i="29"/>
  <c r="A425" i="29"/>
  <c r="A424" i="29"/>
  <c r="A423" i="29"/>
  <c r="A422" i="29"/>
  <c r="A421" i="29"/>
  <c r="A420" i="29"/>
  <c r="A419" i="29"/>
  <c r="A418" i="29"/>
  <c r="A417" i="29"/>
  <c r="A416" i="29"/>
  <c r="A415" i="29"/>
  <c r="A414" i="29"/>
  <c r="A413" i="29"/>
  <c r="A412" i="29"/>
  <c r="A411" i="29"/>
  <c r="A410" i="29"/>
  <c r="A409" i="29"/>
  <c r="A408" i="29"/>
  <c r="A407" i="29"/>
  <c r="A406" i="29"/>
  <c r="A405" i="29"/>
  <c r="A404" i="29"/>
  <c r="A403" i="29"/>
  <c r="A402" i="29"/>
  <c r="A401" i="29"/>
  <c r="A400" i="29"/>
  <c r="A399" i="29"/>
  <c r="A398" i="29"/>
  <c r="A397" i="29"/>
  <c r="A396" i="29"/>
  <c r="A395" i="29"/>
  <c r="A394" i="29"/>
  <c r="A393" i="29"/>
  <c r="A392" i="29"/>
  <c r="A391" i="29"/>
  <c r="A390" i="29"/>
  <c r="A389" i="29"/>
  <c r="A388" i="29"/>
  <c r="A387" i="29"/>
  <c r="A386" i="29"/>
  <c r="A385" i="29"/>
  <c r="A384" i="29"/>
  <c r="A383" i="29"/>
  <c r="A382" i="29"/>
  <c r="A381" i="29"/>
  <c r="A380" i="29"/>
  <c r="A379" i="29"/>
  <c r="A378" i="29"/>
  <c r="A377" i="29"/>
  <c r="A376" i="29"/>
  <c r="A375" i="29"/>
  <c r="A374" i="29"/>
  <c r="A373" i="29"/>
  <c r="A372" i="29"/>
  <c r="A371" i="29"/>
  <c r="A370" i="29"/>
  <c r="A369" i="29"/>
  <c r="A368" i="29"/>
  <c r="A367" i="29"/>
  <c r="A366" i="29"/>
  <c r="A365" i="29"/>
  <c r="A364" i="29"/>
  <c r="A363" i="29"/>
  <c r="A362" i="29"/>
  <c r="A361" i="29"/>
  <c r="A360" i="29"/>
  <c r="A359" i="29"/>
  <c r="A358" i="29"/>
  <c r="A357" i="29"/>
  <c r="A356" i="29"/>
  <c r="A355" i="29"/>
  <c r="A354" i="29"/>
  <c r="A353" i="29"/>
  <c r="A352" i="29"/>
  <c r="A351" i="29"/>
  <c r="A350" i="29"/>
  <c r="A349" i="29"/>
  <c r="A348" i="29"/>
  <c r="A347" i="29"/>
  <c r="A346" i="29"/>
  <c r="A345" i="29"/>
  <c r="A344" i="29"/>
  <c r="A343" i="29"/>
  <c r="A342" i="29"/>
  <c r="A341" i="29"/>
  <c r="A340" i="29"/>
  <c r="A339" i="29"/>
  <c r="A338" i="29"/>
  <c r="A337" i="29"/>
  <c r="A336" i="29"/>
  <c r="A335" i="29"/>
  <c r="A334" i="29"/>
  <c r="A333" i="29"/>
  <c r="A332" i="29"/>
  <c r="A331" i="29"/>
  <c r="A330" i="29"/>
  <c r="A329" i="29"/>
  <c r="A328" i="29"/>
  <c r="A327" i="29"/>
  <c r="A326" i="29"/>
  <c r="A325" i="29"/>
  <c r="A324" i="29"/>
  <c r="A323" i="29"/>
  <c r="A322" i="29"/>
  <c r="A321" i="29"/>
  <c r="A320" i="29"/>
  <c r="A319" i="29"/>
  <c r="A318" i="29"/>
  <c r="A317" i="29"/>
  <c r="A316" i="29"/>
  <c r="A315" i="29"/>
  <c r="A314" i="29"/>
  <c r="A313" i="29"/>
  <c r="A312" i="29"/>
  <c r="A311" i="29"/>
  <c r="A310" i="29"/>
  <c r="A309" i="29"/>
  <c r="A308" i="29"/>
  <c r="A307" i="29"/>
  <c r="A306" i="29"/>
  <c r="A305" i="29"/>
  <c r="A304" i="29"/>
  <c r="A303" i="29"/>
  <c r="A302" i="29"/>
  <c r="A301" i="29"/>
  <c r="A300" i="29"/>
  <c r="A299" i="29"/>
  <c r="A298" i="29"/>
  <c r="A297" i="29"/>
  <c r="A296" i="29"/>
  <c r="A295" i="29"/>
  <c r="A294" i="29"/>
  <c r="A293" i="29"/>
  <c r="A292" i="29"/>
  <c r="A291" i="29"/>
  <c r="A290" i="29"/>
  <c r="A289" i="29"/>
  <c r="A288" i="29"/>
  <c r="A287" i="29"/>
  <c r="A286" i="29"/>
  <c r="A285" i="29"/>
  <c r="A284" i="29"/>
  <c r="A283" i="29"/>
  <c r="A282" i="29"/>
  <c r="A281" i="29"/>
  <c r="A280" i="29"/>
  <c r="A279" i="29"/>
  <c r="A278" i="29"/>
  <c r="A277" i="29"/>
  <c r="A276" i="29"/>
  <c r="A275" i="29"/>
  <c r="A274" i="29"/>
  <c r="A273" i="29"/>
  <c r="A272" i="29"/>
  <c r="A271" i="29"/>
  <c r="A270" i="29"/>
  <c r="A269" i="29"/>
  <c r="A268" i="29"/>
  <c r="A267" i="29"/>
  <c r="A266" i="29"/>
  <c r="A265" i="29"/>
  <c r="A264" i="29"/>
  <c r="A263" i="29"/>
  <c r="A262" i="29"/>
  <c r="A261" i="29"/>
  <c r="A260" i="29"/>
  <c r="A259" i="29"/>
  <c r="A258" i="29"/>
  <c r="A257" i="29"/>
  <c r="A256" i="29"/>
  <c r="A255" i="29"/>
  <c r="A254" i="29"/>
  <c r="A253" i="29"/>
  <c r="A252" i="29"/>
  <c r="A251" i="29"/>
  <c r="A250" i="29"/>
  <c r="A249" i="29"/>
  <c r="A248" i="29"/>
  <c r="A247" i="29"/>
  <c r="A246" i="29"/>
  <c r="A245" i="29"/>
  <c r="A244" i="29"/>
  <c r="A243" i="29"/>
  <c r="A242" i="29"/>
  <c r="A241" i="29"/>
  <c r="A240" i="29"/>
  <c r="A239" i="29"/>
  <c r="A238" i="29"/>
  <c r="A237" i="29"/>
  <c r="A236" i="29"/>
  <c r="A235" i="29"/>
  <c r="A234" i="29"/>
  <c r="A233" i="29"/>
  <c r="A232" i="29"/>
  <c r="A231" i="29"/>
  <c r="A230" i="29"/>
  <c r="A229" i="29"/>
  <c r="A228" i="29"/>
  <c r="A227" i="29"/>
  <c r="A226" i="29"/>
  <c r="A225" i="29"/>
  <c r="A224" i="29"/>
  <c r="A223" i="29"/>
  <c r="A222" i="29"/>
  <c r="A221" i="29"/>
  <c r="A220" i="29"/>
  <c r="A219" i="29"/>
  <c r="A218" i="29"/>
  <c r="A217" i="29"/>
  <c r="A216" i="29"/>
  <c r="A215" i="29"/>
  <c r="A214" i="29"/>
  <c r="A213" i="29"/>
  <c r="A212" i="29"/>
  <c r="A211" i="29"/>
  <c r="A210" i="29"/>
  <c r="A209" i="29"/>
  <c r="A208" i="29"/>
  <c r="A207" i="29"/>
  <c r="A206" i="29"/>
  <c r="A205" i="29"/>
  <c r="A204" i="29"/>
  <c r="A203" i="29"/>
  <c r="A202" i="29"/>
  <c r="A201" i="29"/>
  <c r="A200" i="29"/>
  <c r="A199" i="29"/>
  <c r="A198" i="29"/>
  <c r="A197" i="29"/>
  <c r="A196" i="29"/>
  <c r="A195" i="29"/>
  <c r="A194" i="29"/>
  <c r="A193" i="29"/>
  <c r="A192" i="29"/>
  <c r="A191" i="29"/>
  <c r="A190" i="29"/>
  <c r="A189" i="29"/>
  <c r="A188" i="29"/>
  <c r="A187" i="29"/>
  <c r="A186" i="29"/>
  <c r="A185" i="29"/>
  <c r="A184" i="29"/>
  <c r="A183" i="29"/>
  <c r="A182" i="29"/>
  <c r="A181" i="29"/>
  <c r="A180" i="29"/>
  <c r="A179" i="29"/>
  <c r="A178" i="29"/>
  <c r="A177" i="29"/>
  <c r="A176" i="29"/>
  <c r="A175" i="29"/>
  <c r="A174" i="29"/>
  <c r="A173" i="29"/>
  <c r="A172" i="29"/>
  <c r="A171" i="29"/>
  <c r="A170" i="29"/>
  <c r="A169" i="29"/>
  <c r="A168" i="29"/>
  <c r="A167" i="29"/>
  <c r="A166" i="29"/>
  <c r="A165" i="29"/>
  <c r="A164" i="29"/>
  <c r="A163" i="29"/>
  <c r="A162" i="29"/>
  <c r="A161" i="29"/>
  <c r="A160" i="29"/>
  <c r="A159" i="29"/>
  <c r="A158" i="29"/>
  <c r="A157" i="29"/>
  <c r="A156" i="29"/>
  <c r="A155" i="29"/>
  <c r="A154" i="29"/>
  <c r="A153" i="29"/>
  <c r="A152" i="29"/>
  <c r="A151" i="29"/>
  <c r="A150" i="29"/>
  <c r="A149" i="29"/>
  <c r="A148" i="29"/>
  <c r="A147" i="29"/>
  <c r="A146" i="29"/>
  <c r="A145" i="29"/>
  <c r="A144" i="29"/>
  <c r="A143" i="29"/>
  <c r="A142" i="29"/>
  <c r="A141" i="29"/>
  <c r="A140" i="29"/>
  <c r="A139" i="29"/>
  <c r="A138" i="29"/>
  <c r="A137" i="29"/>
  <c r="A136" i="29"/>
  <c r="A135" i="29"/>
  <c r="A134" i="29"/>
  <c r="A133" i="29"/>
  <c r="A132" i="29"/>
  <c r="A131" i="29"/>
  <c r="A130" i="29"/>
  <c r="A129" i="29"/>
  <c r="A128" i="29"/>
  <c r="A127" i="29"/>
  <c r="A126" i="29"/>
  <c r="A125" i="29"/>
  <c r="A124" i="29"/>
  <c r="A123" i="29"/>
  <c r="A122" i="29"/>
  <c r="A121" i="29"/>
  <c r="A120" i="29"/>
  <c r="A119" i="29"/>
  <c r="A118" i="29"/>
  <c r="A117" i="29"/>
  <c r="A116" i="29"/>
  <c r="A115" i="29"/>
  <c r="A114" i="29"/>
  <c r="A113" i="29"/>
  <c r="A112" i="29"/>
  <c r="A111" i="29"/>
  <c r="A110" i="29"/>
  <c r="A109" i="29"/>
  <c r="A108" i="29"/>
  <c r="A107" i="29"/>
  <c r="A106" i="29"/>
  <c r="A105" i="29"/>
  <c r="A104" i="29"/>
  <c r="A103" i="29"/>
  <c r="A102" i="29"/>
  <c r="A101" i="29"/>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5" i="29"/>
  <c r="A24" i="29"/>
  <c r="A23" i="29"/>
  <c r="A22" i="29"/>
  <c r="A21" i="29"/>
  <c r="A20" i="29"/>
  <c r="A19" i="29"/>
  <c r="A18" i="29"/>
  <c r="A17" i="29"/>
  <c r="A16" i="29"/>
  <c r="A15" i="29"/>
  <c r="A14" i="29"/>
  <c r="A13" i="29"/>
  <c r="A8" i="29"/>
  <c r="A9" i="29" s="1"/>
  <c r="A10" i="29" s="1"/>
  <c r="C506" i="29"/>
  <c r="C505" i="29"/>
  <c r="C504" i="29"/>
  <c r="C503" i="29"/>
  <c r="C502" i="29"/>
  <c r="C501" i="29"/>
  <c r="C500" i="29"/>
  <c r="C499" i="29"/>
  <c r="C498" i="29"/>
  <c r="C497" i="29"/>
  <c r="C496" i="29"/>
  <c r="C495" i="29"/>
  <c r="C494" i="29"/>
  <c r="C493" i="29"/>
  <c r="C492" i="29"/>
  <c r="C491" i="29"/>
  <c r="C490" i="29"/>
  <c r="C489" i="29"/>
  <c r="C488" i="29"/>
  <c r="C487" i="29"/>
  <c r="C486" i="29"/>
  <c r="C485" i="29"/>
  <c r="C484" i="29"/>
  <c r="C483" i="29"/>
  <c r="C482" i="29"/>
  <c r="C481" i="29"/>
  <c r="C480" i="29"/>
  <c r="C479" i="29"/>
  <c r="C478" i="29"/>
  <c r="C477" i="29"/>
  <c r="C476" i="29"/>
  <c r="C475" i="29"/>
  <c r="C474" i="29"/>
  <c r="C473" i="29"/>
  <c r="C472" i="29"/>
  <c r="C471" i="29"/>
  <c r="C470" i="29"/>
  <c r="C469" i="29"/>
  <c r="C468" i="29"/>
  <c r="C467" i="29"/>
  <c r="C466" i="29"/>
  <c r="C465" i="29"/>
  <c r="C464" i="29"/>
  <c r="C463" i="29"/>
  <c r="C462" i="29"/>
  <c r="C461" i="29"/>
  <c r="C460" i="29"/>
  <c r="C459" i="29"/>
  <c r="C458" i="29"/>
  <c r="C457" i="29"/>
  <c r="C456" i="29"/>
  <c r="C455" i="29"/>
  <c r="C454" i="29"/>
  <c r="C453" i="29"/>
  <c r="C452" i="29"/>
  <c r="C451" i="29"/>
  <c r="C450" i="29"/>
  <c r="C449" i="29"/>
  <c r="C448" i="29"/>
  <c r="C447" i="29"/>
  <c r="C446" i="29"/>
  <c r="C445" i="29"/>
  <c r="C444" i="29"/>
  <c r="C443" i="29"/>
  <c r="C442" i="29"/>
  <c r="C441" i="29"/>
  <c r="C440" i="29"/>
  <c r="C439" i="29"/>
  <c r="C438" i="29"/>
  <c r="C437" i="29"/>
  <c r="C436" i="29"/>
  <c r="C435" i="29"/>
  <c r="C434" i="29"/>
  <c r="C433" i="29"/>
  <c r="C432" i="29"/>
  <c r="C431" i="29"/>
  <c r="C430" i="29"/>
  <c r="C429" i="29"/>
  <c r="C428" i="29"/>
  <c r="C427" i="29"/>
  <c r="C426" i="29"/>
  <c r="C425" i="29"/>
  <c r="C424" i="29"/>
  <c r="C423" i="29"/>
  <c r="C422" i="29"/>
  <c r="C421" i="29"/>
  <c r="C420" i="29"/>
  <c r="C419" i="29"/>
  <c r="C418" i="29"/>
  <c r="C417" i="29"/>
  <c r="C416" i="29"/>
  <c r="C415" i="29"/>
  <c r="C414" i="29"/>
  <c r="C413" i="29"/>
  <c r="C412" i="29"/>
  <c r="C411" i="29"/>
  <c r="C410" i="29"/>
  <c r="C409" i="29"/>
  <c r="C408" i="29"/>
  <c r="C407" i="29"/>
  <c r="C406" i="29"/>
  <c r="C405" i="29"/>
  <c r="C404" i="29"/>
  <c r="C403" i="29"/>
  <c r="C402" i="29"/>
  <c r="C401" i="29"/>
  <c r="C400" i="29"/>
  <c r="C399" i="29"/>
  <c r="C398" i="29"/>
  <c r="C397" i="29"/>
  <c r="C396" i="29"/>
  <c r="C395" i="29"/>
  <c r="C394" i="29"/>
  <c r="C393" i="29"/>
  <c r="C392" i="29"/>
  <c r="C391" i="29"/>
  <c r="C390" i="29"/>
  <c r="C389" i="29"/>
  <c r="C388" i="29"/>
  <c r="C387" i="29"/>
  <c r="C386" i="29"/>
  <c r="C385" i="29"/>
  <c r="C384" i="29"/>
  <c r="C383" i="29"/>
  <c r="C382" i="29"/>
  <c r="C381" i="29"/>
  <c r="C380" i="29"/>
  <c r="C379" i="29"/>
  <c r="C378" i="29"/>
  <c r="C377" i="29"/>
  <c r="C376" i="29"/>
  <c r="C375" i="29"/>
  <c r="C374" i="29"/>
  <c r="C373" i="29"/>
  <c r="C372" i="29"/>
  <c r="C371" i="29"/>
  <c r="C370" i="29"/>
  <c r="C369" i="29"/>
  <c r="C368" i="29"/>
  <c r="C367" i="29"/>
  <c r="C366" i="29"/>
  <c r="C365" i="29"/>
  <c r="C364" i="29"/>
  <c r="C363" i="29"/>
  <c r="C362" i="29"/>
  <c r="C361" i="29"/>
  <c r="C360" i="29"/>
  <c r="C359" i="29"/>
  <c r="C358" i="29"/>
  <c r="C357" i="29"/>
  <c r="C356" i="29"/>
  <c r="C355" i="29"/>
  <c r="C354" i="29"/>
  <c r="C353" i="29"/>
  <c r="C352" i="29"/>
  <c r="C351" i="29"/>
  <c r="C350" i="29"/>
  <c r="C349" i="29"/>
  <c r="C348" i="29"/>
  <c r="C347" i="29"/>
  <c r="C346" i="29"/>
  <c r="C345" i="29"/>
  <c r="C344" i="29"/>
  <c r="C343" i="29"/>
  <c r="C342" i="29"/>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A506" i="23"/>
  <c r="A505" i="23"/>
  <c r="A504" i="23"/>
  <c r="A503" i="23"/>
  <c r="A502" i="23"/>
  <c r="A501" i="23"/>
  <c r="A500" i="23"/>
  <c r="A499" i="23"/>
  <c r="A498" i="23"/>
  <c r="A497" i="23"/>
  <c r="A496" i="23"/>
  <c r="A495" i="23"/>
  <c r="A494" i="23"/>
  <c r="A493" i="23"/>
  <c r="A492" i="23"/>
  <c r="A491" i="23"/>
  <c r="A490" i="23"/>
  <c r="A489" i="23"/>
  <c r="A488" i="23"/>
  <c r="A487" i="23"/>
  <c r="A486" i="23"/>
  <c r="A485" i="23"/>
  <c r="A484" i="23"/>
  <c r="A483" i="23"/>
  <c r="A482" i="23"/>
  <c r="A481" i="23"/>
  <c r="A480" i="23"/>
  <c r="A479" i="23"/>
  <c r="A478" i="23"/>
  <c r="A477" i="23"/>
  <c r="A476" i="23"/>
  <c r="A475" i="23"/>
  <c r="A474" i="23"/>
  <c r="A473" i="23"/>
  <c r="A472" i="23"/>
  <c r="A471" i="23"/>
  <c r="A470" i="23"/>
  <c r="A469" i="23"/>
  <c r="A468" i="23"/>
  <c r="A467" i="23"/>
  <c r="A466" i="23"/>
  <c r="A465" i="23"/>
  <c r="A464" i="23"/>
  <c r="A463" i="23"/>
  <c r="A462" i="23"/>
  <c r="A461" i="23"/>
  <c r="A460" i="23"/>
  <c r="A459" i="23"/>
  <c r="A458" i="23"/>
  <c r="A457" i="23"/>
  <c r="A456" i="23"/>
  <c r="A455" i="23"/>
  <c r="A454" i="23"/>
  <c r="A453" i="23"/>
  <c r="A452" i="23"/>
  <c r="A451" i="23"/>
  <c r="A450" i="23"/>
  <c r="A449" i="23"/>
  <c r="A448" i="23"/>
  <c r="A447" i="23"/>
  <c r="A446" i="23"/>
  <c r="A445" i="23"/>
  <c r="A444" i="23"/>
  <c r="A443" i="23"/>
  <c r="A442" i="23"/>
  <c r="A441" i="23"/>
  <c r="A440" i="23"/>
  <c r="A439" i="23"/>
  <c r="A438" i="23"/>
  <c r="A437" i="23"/>
  <c r="A436" i="23"/>
  <c r="A435" i="23"/>
  <c r="A434" i="23"/>
  <c r="A433" i="23"/>
  <c r="A432" i="23"/>
  <c r="A431" i="23"/>
  <c r="A430" i="23"/>
  <c r="A429" i="23"/>
  <c r="A428" i="23"/>
  <c r="A427" i="23"/>
  <c r="A426" i="23"/>
  <c r="A425" i="23"/>
  <c r="A424" i="23"/>
  <c r="A423" i="23"/>
  <c r="A422" i="23"/>
  <c r="A421" i="23"/>
  <c r="A420" i="23"/>
  <c r="A419" i="23"/>
  <c r="A418" i="23"/>
  <c r="A417" i="23"/>
  <c r="A416" i="23"/>
  <c r="A415" i="23"/>
  <c r="A414" i="23"/>
  <c r="A413" i="23"/>
  <c r="A412" i="23"/>
  <c r="A411" i="23"/>
  <c r="A410" i="23"/>
  <c r="A409" i="23"/>
  <c r="A408" i="23"/>
  <c r="A407" i="23"/>
  <c r="A406" i="23"/>
  <c r="A405" i="23"/>
  <c r="A404" i="23"/>
  <c r="A403" i="23"/>
  <c r="A402" i="23"/>
  <c r="A401" i="23"/>
  <c r="A400" i="23"/>
  <c r="A399" i="23"/>
  <c r="A398" i="23"/>
  <c r="A397" i="23"/>
  <c r="A396" i="23"/>
  <c r="A395" i="23"/>
  <c r="A394" i="23"/>
  <c r="A393" i="23"/>
  <c r="A392" i="23"/>
  <c r="A391" i="23"/>
  <c r="A390" i="23"/>
  <c r="A389" i="23"/>
  <c r="A388" i="23"/>
  <c r="A387" i="23"/>
  <c r="A386" i="23"/>
  <c r="A385" i="23"/>
  <c r="A384" i="23"/>
  <c r="A383" i="23"/>
  <c r="A382" i="23"/>
  <c r="A381" i="23"/>
  <c r="A380" i="23"/>
  <c r="A379" i="23"/>
  <c r="A378" i="23"/>
  <c r="A377" i="23"/>
  <c r="A376" i="23"/>
  <c r="A375" i="23"/>
  <c r="A374" i="23"/>
  <c r="A373" i="23"/>
  <c r="A372" i="23"/>
  <c r="A371" i="23"/>
  <c r="A370" i="23"/>
  <c r="A369" i="23"/>
  <c r="A368" i="23"/>
  <c r="A367" i="23"/>
  <c r="A366" i="23"/>
  <c r="A365" i="23"/>
  <c r="A364" i="23"/>
  <c r="A363" i="23"/>
  <c r="A362" i="23"/>
  <c r="A361" i="23"/>
  <c r="A360" i="23"/>
  <c r="A359" i="23"/>
  <c r="A358" i="23"/>
  <c r="A357" i="23"/>
  <c r="A356" i="23"/>
  <c r="A355" i="23"/>
  <c r="A354" i="23"/>
  <c r="A353" i="23"/>
  <c r="A352" i="23"/>
  <c r="A351" i="23"/>
  <c r="A350" i="23"/>
  <c r="A349" i="23"/>
  <c r="A348" i="23"/>
  <c r="A347" i="23"/>
  <c r="A346" i="23"/>
  <c r="A345" i="23"/>
  <c r="A344" i="23"/>
  <c r="A343" i="23"/>
  <c r="A342" i="23"/>
  <c r="A341" i="23"/>
  <c r="A340" i="23"/>
  <c r="A339" i="23"/>
  <c r="A338" i="23"/>
  <c r="A337" i="23"/>
  <c r="A336" i="23"/>
  <c r="A335" i="23"/>
  <c r="A334" i="23"/>
  <c r="A333" i="23"/>
  <c r="A332" i="23"/>
  <c r="A331" i="23"/>
  <c r="A330" i="23"/>
  <c r="A329" i="23"/>
  <c r="A328" i="23"/>
  <c r="A327" i="23"/>
  <c r="A326" i="23"/>
  <c r="A325" i="23"/>
  <c r="A324" i="23"/>
  <c r="A323" i="23"/>
  <c r="A322" i="23"/>
  <c r="A321" i="23"/>
  <c r="A320" i="23"/>
  <c r="A319" i="23"/>
  <c r="A318" i="23"/>
  <c r="A317" i="23"/>
  <c r="A316" i="23"/>
  <c r="A315" i="23"/>
  <c r="A314" i="23"/>
  <c r="A313" i="23"/>
  <c r="A312" i="23"/>
  <c r="A311" i="23"/>
  <c r="A310" i="23"/>
  <c r="A309" i="23"/>
  <c r="A308" i="23"/>
  <c r="A307" i="23"/>
  <c r="A306" i="23"/>
  <c r="A305" i="23"/>
  <c r="A304" i="23"/>
  <c r="A303" i="23"/>
  <c r="A302" i="23"/>
  <c r="A301" i="23"/>
  <c r="A300" i="23"/>
  <c r="A299" i="23"/>
  <c r="A298" i="23"/>
  <c r="A297" i="23"/>
  <c r="A296" i="23"/>
  <c r="A295" i="23"/>
  <c r="A294" i="23"/>
  <c r="A293" i="23"/>
  <c r="A292" i="23"/>
  <c r="A291" i="23"/>
  <c r="A290" i="23"/>
  <c r="A289" i="23"/>
  <c r="A288" i="23"/>
  <c r="A287" i="23"/>
  <c r="A286" i="23"/>
  <c r="A285" i="23"/>
  <c r="A284" i="23"/>
  <c r="A283" i="23"/>
  <c r="A282" i="23"/>
  <c r="A281" i="23"/>
  <c r="A280" i="23"/>
  <c r="A279" i="23"/>
  <c r="A278" i="23"/>
  <c r="A277" i="23"/>
  <c r="A276" i="23"/>
  <c r="A275" i="23"/>
  <c r="A274" i="23"/>
  <c r="A273" i="23"/>
  <c r="A272" i="23"/>
  <c r="A271" i="23"/>
  <c r="A270" i="23"/>
  <c r="A269" i="23"/>
  <c r="A268" i="23"/>
  <c r="A267" i="23"/>
  <c r="A266" i="23"/>
  <c r="A265" i="23"/>
  <c r="A264" i="23"/>
  <c r="A263" i="23"/>
  <c r="A262" i="23"/>
  <c r="A261" i="23"/>
  <c r="A260" i="23"/>
  <c r="A259" i="23"/>
  <c r="A258" i="23"/>
  <c r="A257" i="23"/>
  <c r="A256" i="23"/>
  <c r="A255" i="23"/>
  <c r="A254" i="23"/>
  <c r="A253" i="23"/>
  <c r="A252" i="23"/>
  <c r="A251" i="23"/>
  <c r="A250" i="23"/>
  <c r="A249" i="23"/>
  <c r="A248" i="23"/>
  <c r="A247" i="23"/>
  <c r="A246" i="23"/>
  <c r="A245" i="23"/>
  <c r="A244" i="23"/>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C506" i="23"/>
  <c r="C505" i="23"/>
  <c r="C504" i="23"/>
  <c r="C503" i="23"/>
  <c r="C502" i="23"/>
  <c r="C501" i="23"/>
  <c r="C500" i="23"/>
  <c r="C499" i="23"/>
  <c r="C498" i="23"/>
  <c r="C497" i="23"/>
  <c r="C496" i="23"/>
  <c r="C495" i="23"/>
  <c r="C494" i="23"/>
  <c r="C493" i="23"/>
  <c r="C492" i="23"/>
  <c r="C491" i="23"/>
  <c r="C490" i="23"/>
  <c r="C489" i="23"/>
  <c r="C488" i="23"/>
  <c r="C487" i="23"/>
  <c r="C486" i="23"/>
  <c r="C485" i="23"/>
  <c r="C484" i="23"/>
  <c r="C483" i="23"/>
  <c r="C482" i="23"/>
  <c r="C481" i="23"/>
  <c r="C480" i="23"/>
  <c r="C479" i="23"/>
  <c r="C478" i="23"/>
  <c r="C477" i="23"/>
  <c r="C476" i="23"/>
  <c r="C475" i="23"/>
  <c r="C474" i="23"/>
  <c r="C473" i="23"/>
  <c r="C472" i="23"/>
  <c r="C471" i="23"/>
  <c r="C470" i="23"/>
  <c r="C469" i="23"/>
  <c r="C468" i="23"/>
  <c r="C467" i="23"/>
  <c r="C466" i="23"/>
  <c r="C465" i="23"/>
  <c r="C464" i="23"/>
  <c r="C463" i="23"/>
  <c r="C462" i="23"/>
  <c r="C461" i="23"/>
  <c r="C460" i="23"/>
  <c r="C459" i="23"/>
  <c r="C458" i="23"/>
  <c r="C457" i="23"/>
  <c r="C456" i="23"/>
  <c r="C455" i="23"/>
  <c r="C454" i="23"/>
  <c r="C453" i="23"/>
  <c r="C452" i="23"/>
  <c r="C451" i="23"/>
  <c r="C450" i="23"/>
  <c r="C449" i="23"/>
  <c r="C448" i="23"/>
  <c r="C447" i="23"/>
  <c r="C446" i="23"/>
  <c r="C445" i="23"/>
  <c r="C444" i="23"/>
  <c r="C443" i="23"/>
  <c r="C442" i="23"/>
  <c r="C441" i="23"/>
  <c r="C440" i="23"/>
  <c r="C439" i="23"/>
  <c r="C438" i="23"/>
  <c r="C437" i="23"/>
  <c r="C436" i="23"/>
  <c r="C435" i="23"/>
  <c r="C434" i="23"/>
  <c r="C433" i="23"/>
  <c r="C432" i="23"/>
  <c r="C431" i="23"/>
  <c r="C430" i="23"/>
  <c r="C429" i="23"/>
  <c r="C428" i="23"/>
  <c r="C427" i="23"/>
  <c r="C426" i="23"/>
  <c r="C425" i="23"/>
  <c r="C424" i="23"/>
  <c r="C423" i="23"/>
  <c r="C422" i="23"/>
  <c r="C421" i="23"/>
  <c r="C420" i="23"/>
  <c r="C419" i="23"/>
  <c r="C418" i="23"/>
  <c r="C417" i="23"/>
  <c r="C416" i="23"/>
  <c r="C415" i="23"/>
  <c r="C414" i="23"/>
  <c r="C413" i="23"/>
  <c r="C412" i="23"/>
  <c r="C411" i="23"/>
  <c r="C410" i="23"/>
  <c r="C409" i="23"/>
  <c r="C408" i="23"/>
  <c r="C407" i="23"/>
  <c r="C406" i="23"/>
  <c r="C405" i="23"/>
  <c r="C404" i="23"/>
  <c r="C403" i="23"/>
  <c r="C402" i="23"/>
  <c r="C401" i="23"/>
  <c r="C400" i="23"/>
  <c r="C399" i="23"/>
  <c r="C398" i="23"/>
  <c r="C397" i="23"/>
  <c r="C396" i="23"/>
  <c r="C395" i="23"/>
  <c r="C394" i="23"/>
  <c r="C393" i="23"/>
  <c r="C392" i="23"/>
  <c r="C391" i="23"/>
  <c r="C390" i="23"/>
  <c r="C389" i="23"/>
  <c r="C388" i="23"/>
  <c r="C387" i="23"/>
  <c r="C386" i="23"/>
  <c r="C385" i="23"/>
  <c r="C384" i="23"/>
  <c r="C383" i="23"/>
  <c r="C382" i="23"/>
  <c r="C381" i="23"/>
  <c r="C380" i="23"/>
  <c r="C379" i="23"/>
  <c r="C378" i="23"/>
  <c r="C377" i="23"/>
  <c r="C376" i="23"/>
  <c r="C375" i="23"/>
  <c r="C374" i="23"/>
  <c r="C373" i="23"/>
  <c r="C372" i="23"/>
  <c r="C371" i="23"/>
  <c r="C370" i="23"/>
  <c r="C369" i="23"/>
  <c r="C368" i="23"/>
  <c r="C367" i="23"/>
  <c r="C366" i="23"/>
  <c r="C365" i="23"/>
  <c r="C364" i="23"/>
  <c r="C363" i="23"/>
  <c r="C362" i="23"/>
  <c r="C361" i="23"/>
  <c r="C360" i="23"/>
  <c r="C359" i="23"/>
  <c r="C358" i="23"/>
  <c r="C357" i="23"/>
  <c r="C356" i="23"/>
  <c r="C355" i="23"/>
  <c r="C354" i="23"/>
  <c r="C353" i="23"/>
  <c r="C352" i="23"/>
  <c r="C351" i="23"/>
  <c r="C350" i="23"/>
  <c r="C349" i="23"/>
  <c r="C348" i="23"/>
  <c r="C347" i="23"/>
  <c r="C346" i="23"/>
  <c r="C345" i="23"/>
  <c r="C344" i="23"/>
  <c r="C343" i="23"/>
  <c r="C342" i="23"/>
  <c r="C341" i="23"/>
  <c r="C340" i="23"/>
  <c r="C339" i="23"/>
  <c r="C338" i="23"/>
  <c r="C337" i="23"/>
  <c r="C336" i="23"/>
  <c r="C335" i="23"/>
  <c r="C334" i="23"/>
  <c r="C333" i="23"/>
  <c r="C332" i="23"/>
  <c r="C331" i="23"/>
  <c r="C330" i="23"/>
  <c r="C329" i="23"/>
  <c r="C328" i="23"/>
  <c r="C327" i="23"/>
  <c r="C326" i="23"/>
  <c r="C325" i="23"/>
  <c r="C324" i="23"/>
  <c r="C323" i="23"/>
  <c r="C322" i="23"/>
  <c r="C321" i="23"/>
  <c r="C320" i="23"/>
  <c r="C319" i="23"/>
  <c r="C318" i="23"/>
  <c r="C317" i="23"/>
  <c r="C316" i="23"/>
  <c r="C315" i="23"/>
  <c r="C314" i="23"/>
  <c r="C313" i="23"/>
  <c r="C312" i="23"/>
  <c r="C311" i="23"/>
  <c r="C310" i="23"/>
  <c r="C309" i="23"/>
  <c r="C308" i="23"/>
  <c r="C307" i="23"/>
  <c r="C306" i="23"/>
  <c r="C305" i="23"/>
  <c r="C304" i="23"/>
  <c r="C303" i="23"/>
  <c r="C302" i="23"/>
  <c r="C301" i="23"/>
  <c r="C300" i="23"/>
  <c r="C299" i="23"/>
  <c r="C298" i="23"/>
  <c r="C297" i="23"/>
  <c r="C296" i="23"/>
  <c r="C295" i="23"/>
  <c r="C294" i="23"/>
  <c r="C293" i="23"/>
  <c r="C292" i="23"/>
  <c r="C291" i="23"/>
  <c r="C290" i="23"/>
  <c r="C289" i="23"/>
  <c r="C288" i="23"/>
  <c r="C287" i="23"/>
  <c r="C286" i="23"/>
  <c r="C285" i="23"/>
  <c r="C284" i="23"/>
  <c r="C283" i="23"/>
  <c r="C282" i="23"/>
  <c r="C281" i="23"/>
  <c r="C280" i="23"/>
  <c r="C279" i="23"/>
  <c r="C278" i="23"/>
  <c r="C277" i="23"/>
  <c r="C276" i="23"/>
  <c r="C275" i="23"/>
  <c r="C274" i="23"/>
  <c r="C273" i="23"/>
  <c r="C272" i="23"/>
  <c r="C271" i="23"/>
  <c r="C270" i="23"/>
  <c r="C269" i="23"/>
  <c r="C268" i="23"/>
  <c r="C267" i="23"/>
  <c r="C266" i="23"/>
  <c r="C265" i="23"/>
  <c r="C264" i="23"/>
  <c r="C263" i="23"/>
  <c r="C262" i="23"/>
  <c r="C261" i="23"/>
  <c r="C260" i="23"/>
  <c r="C259" i="23"/>
  <c r="C258" i="23"/>
  <c r="C257" i="23"/>
  <c r="C256" i="23"/>
  <c r="C255" i="23"/>
  <c r="C254" i="23"/>
  <c r="C253" i="23"/>
  <c r="C252" i="23"/>
  <c r="C251" i="23"/>
  <c r="C250" i="23"/>
  <c r="C249" i="23"/>
  <c r="C248" i="23"/>
  <c r="C247" i="23"/>
  <c r="C246" i="23"/>
  <c r="C245" i="23"/>
  <c r="C244" i="23"/>
  <c r="C243" i="23"/>
  <c r="C242" i="23"/>
  <c r="C241" i="23"/>
  <c r="C240" i="23"/>
  <c r="C239" i="23"/>
  <c r="C238" i="23"/>
  <c r="C237" i="23"/>
  <c r="C236" i="23"/>
  <c r="C235" i="23"/>
  <c r="C234" i="23"/>
  <c r="C233" i="23"/>
  <c r="C232" i="23"/>
  <c r="C231" i="23"/>
  <c r="C230" i="23"/>
  <c r="C229" i="23"/>
  <c r="C228" i="23"/>
  <c r="C227" i="23"/>
  <c r="C226" i="23"/>
  <c r="C225" i="23"/>
  <c r="C224" i="23"/>
  <c r="C223" i="23"/>
  <c r="C222" i="23"/>
  <c r="C221" i="23"/>
  <c r="C220" i="23"/>
  <c r="C219" i="23"/>
  <c r="C218" i="23"/>
  <c r="C217" i="23"/>
  <c r="C216" i="23"/>
  <c r="C215" i="23"/>
  <c r="C214" i="23"/>
  <c r="C213" i="23"/>
  <c r="C212" i="23"/>
  <c r="C211" i="23"/>
  <c r="C210" i="23"/>
  <c r="C209" i="23"/>
  <c r="C208" i="23"/>
  <c r="C207" i="23"/>
  <c r="C206" i="23"/>
  <c r="C205" i="23"/>
  <c r="C204" i="23"/>
  <c r="C203" i="23"/>
  <c r="C202" i="23"/>
  <c r="C201" i="23"/>
  <c r="C200" i="23"/>
  <c r="C199" i="23"/>
  <c r="C198" i="23"/>
  <c r="C197" i="23"/>
  <c r="C196" i="23"/>
  <c r="C195" i="23"/>
  <c r="C194" i="23"/>
  <c r="C193" i="23"/>
  <c r="C192" i="23"/>
  <c r="C191" i="23"/>
  <c r="C190" i="23"/>
  <c r="C189" i="23"/>
  <c r="C188" i="23"/>
  <c r="C187" i="23"/>
  <c r="C186" i="23"/>
  <c r="C185" i="23"/>
  <c r="C184" i="23"/>
  <c r="C183" i="23"/>
  <c r="C182" i="23"/>
  <c r="C181" i="23"/>
  <c r="C180" i="23"/>
  <c r="C179" i="23"/>
  <c r="C178" i="23"/>
  <c r="C177" i="23"/>
  <c r="C176" i="23"/>
  <c r="C175" i="23"/>
  <c r="C174" i="23"/>
  <c r="C173" i="23"/>
  <c r="C172" i="23"/>
  <c r="C171"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A506" i="17"/>
  <c r="A505" i="17"/>
  <c r="A504" i="17"/>
  <c r="A503" i="17"/>
  <c r="A502" i="17"/>
  <c r="A501" i="17"/>
  <c r="A500" i="17"/>
  <c r="A499" i="17"/>
  <c r="A498" i="17"/>
  <c r="A497" i="17"/>
  <c r="A496" i="17"/>
  <c r="A495" i="17"/>
  <c r="A494" i="17"/>
  <c r="A493" i="17"/>
  <c r="A492" i="17"/>
  <c r="A491" i="17"/>
  <c r="A490" i="17"/>
  <c r="A489" i="17"/>
  <c r="A488" i="17"/>
  <c r="A487" i="17"/>
  <c r="A486" i="17"/>
  <c r="A485" i="17"/>
  <c r="A484" i="17"/>
  <c r="A483" i="17"/>
  <c r="A482" i="17"/>
  <c r="A481" i="17"/>
  <c r="A480" i="17"/>
  <c r="A479" i="17"/>
  <c r="A478" i="17"/>
  <c r="A477" i="17"/>
  <c r="A476" i="17"/>
  <c r="A475" i="17"/>
  <c r="A474" i="17"/>
  <c r="A473" i="17"/>
  <c r="A472" i="17"/>
  <c r="A471" i="17"/>
  <c r="A470" i="17"/>
  <c r="A469" i="17"/>
  <c r="A468" i="17"/>
  <c r="A467" i="17"/>
  <c r="A466" i="17"/>
  <c r="A465" i="17"/>
  <c r="A464" i="17"/>
  <c r="A463" i="17"/>
  <c r="A462" i="17"/>
  <c r="A461" i="17"/>
  <c r="A460" i="17"/>
  <c r="A459" i="17"/>
  <c r="A458" i="17"/>
  <c r="A457" i="17"/>
  <c r="A456" i="17"/>
  <c r="A455" i="17"/>
  <c r="A454" i="17"/>
  <c r="A453" i="17"/>
  <c r="A452" i="17"/>
  <c r="A451" i="17"/>
  <c r="A450" i="17"/>
  <c r="A449" i="17"/>
  <c r="A448" i="17"/>
  <c r="A447" i="17"/>
  <c r="A446" i="17"/>
  <c r="A445" i="17"/>
  <c r="A444" i="17"/>
  <c r="A443" i="17"/>
  <c r="A442" i="17"/>
  <c r="A441" i="17"/>
  <c r="A440" i="17"/>
  <c r="A439" i="17"/>
  <c r="A438" i="17"/>
  <c r="A437" i="17"/>
  <c r="A436" i="17"/>
  <c r="A435" i="17"/>
  <c r="A434" i="17"/>
  <c r="A433" i="17"/>
  <c r="A432" i="17"/>
  <c r="A431" i="17"/>
  <c r="A430" i="17"/>
  <c r="A429" i="17"/>
  <c r="A428" i="17"/>
  <c r="A427" i="17"/>
  <c r="A426" i="17"/>
  <c r="A425" i="17"/>
  <c r="A424" i="17"/>
  <c r="A423" i="17"/>
  <c r="A422" i="17"/>
  <c r="A421" i="17"/>
  <c r="A420" i="17"/>
  <c r="A419" i="17"/>
  <c r="A418" i="17"/>
  <c r="A417" i="17"/>
  <c r="A416" i="17"/>
  <c r="A415" i="17"/>
  <c r="A414" i="17"/>
  <c r="A413" i="17"/>
  <c r="A412" i="17"/>
  <c r="A411" i="17"/>
  <c r="A410" i="17"/>
  <c r="A409" i="17"/>
  <c r="A408" i="17"/>
  <c r="A407" i="17"/>
  <c r="A406" i="17"/>
  <c r="A405" i="17"/>
  <c r="A404" i="17"/>
  <c r="A403" i="17"/>
  <c r="A402" i="17"/>
  <c r="A401" i="17"/>
  <c r="A400" i="17"/>
  <c r="A399" i="17"/>
  <c r="A398" i="17"/>
  <c r="A397" i="17"/>
  <c r="A396" i="17"/>
  <c r="A395" i="17"/>
  <c r="A394" i="17"/>
  <c r="A393" i="17"/>
  <c r="A392" i="17"/>
  <c r="A391" i="17"/>
  <c r="A390" i="17"/>
  <c r="A389" i="17"/>
  <c r="A388" i="17"/>
  <c r="A387" i="17"/>
  <c r="A386" i="17"/>
  <c r="A385" i="17"/>
  <c r="A384" i="17"/>
  <c r="A383" i="17"/>
  <c r="A382" i="17"/>
  <c r="A381" i="17"/>
  <c r="A380" i="17"/>
  <c r="A379" i="17"/>
  <c r="A378" i="17"/>
  <c r="A377" i="17"/>
  <c r="A376" i="17"/>
  <c r="A375" i="17"/>
  <c r="A374" i="17"/>
  <c r="A373" i="17"/>
  <c r="A372" i="17"/>
  <c r="A371" i="17"/>
  <c r="A370" i="17"/>
  <c r="A369" i="17"/>
  <c r="A368" i="17"/>
  <c r="A367" i="17"/>
  <c r="A366" i="17"/>
  <c r="A365" i="17"/>
  <c r="A364" i="17"/>
  <c r="A363" i="17"/>
  <c r="A362" i="17"/>
  <c r="A361" i="17"/>
  <c r="A360" i="17"/>
  <c r="A359" i="17"/>
  <c r="A358" i="17"/>
  <c r="A357" i="17"/>
  <c r="A356" i="17"/>
  <c r="A355" i="17"/>
  <c r="A354" i="17"/>
  <c r="A353" i="17"/>
  <c r="A352" i="17"/>
  <c r="A351" i="17"/>
  <c r="A350" i="17"/>
  <c r="A349" i="17"/>
  <c r="A348" i="17"/>
  <c r="A347" i="17"/>
  <c r="A346" i="17"/>
  <c r="A345" i="17"/>
  <c r="A344" i="17"/>
  <c r="A343" i="17"/>
  <c r="A342" i="17"/>
  <c r="A341" i="17"/>
  <c r="A340" i="17"/>
  <c r="A339" i="17"/>
  <c r="A338" i="17"/>
  <c r="A337" i="17"/>
  <c r="A336" i="17"/>
  <c r="A335" i="17"/>
  <c r="A334" i="17"/>
  <c r="A333" i="17"/>
  <c r="A332" i="17"/>
  <c r="A331" i="17"/>
  <c r="A330" i="17"/>
  <c r="A329" i="17"/>
  <c r="A328" i="17"/>
  <c r="A327" i="17"/>
  <c r="A326" i="17"/>
  <c r="A325" i="17"/>
  <c r="A324" i="17"/>
  <c r="A323" i="17"/>
  <c r="A322" i="17"/>
  <c r="A321" i="17"/>
  <c r="A320" i="17"/>
  <c r="A319" i="17"/>
  <c r="A318" i="17"/>
  <c r="A317" i="17"/>
  <c r="A316" i="17"/>
  <c r="A315" i="17"/>
  <c r="A314" i="17"/>
  <c r="A313" i="17"/>
  <c r="A312" i="17"/>
  <c r="A311" i="17"/>
  <c r="A310" i="17"/>
  <c r="A309" i="17"/>
  <c r="A308" i="17"/>
  <c r="A307" i="17"/>
  <c r="A306" i="17"/>
  <c r="A305" i="17"/>
  <c r="A304" i="17"/>
  <c r="A303" i="17"/>
  <c r="A302" i="17"/>
  <c r="A301" i="17"/>
  <c r="A300" i="17"/>
  <c r="A299" i="17"/>
  <c r="A298" i="17"/>
  <c r="A297" i="17"/>
  <c r="A296" i="17"/>
  <c r="A295" i="17"/>
  <c r="A294" i="17"/>
  <c r="A293" i="17"/>
  <c r="A292" i="17"/>
  <c r="A291" i="17"/>
  <c r="A290" i="17"/>
  <c r="A289" i="17"/>
  <c r="A288" i="17"/>
  <c r="A287" i="17"/>
  <c r="A286" i="17"/>
  <c r="A285" i="17"/>
  <c r="A284" i="17"/>
  <c r="A283" i="17"/>
  <c r="A282" i="17"/>
  <c r="A281" i="17"/>
  <c r="A280" i="17"/>
  <c r="A279" i="17"/>
  <c r="A278" i="17"/>
  <c r="A277" i="17"/>
  <c r="A276" i="17"/>
  <c r="A275" i="17"/>
  <c r="A274" i="17"/>
  <c r="A273" i="17"/>
  <c r="A272" i="17"/>
  <c r="A271" i="17"/>
  <c r="A270" i="17"/>
  <c r="A269" i="17"/>
  <c r="A268" i="17"/>
  <c r="A267" i="17"/>
  <c r="A266" i="17"/>
  <c r="A265" i="17"/>
  <c r="A264" i="17"/>
  <c r="A263" i="17"/>
  <c r="A262" i="17"/>
  <c r="A261" i="17"/>
  <c r="A260" i="17"/>
  <c r="A259" i="17"/>
  <c r="A258" i="17"/>
  <c r="A257" i="17"/>
  <c r="A256" i="17"/>
  <c r="A255" i="17"/>
  <c r="A254" i="17"/>
  <c r="A253" i="17"/>
  <c r="A252" i="17"/>
  <c r="A251" i="17"/>
  <c r="A250" i="17"/>
  <c r="A249" i="17"/>
  <c r="A248" i="17"/>
  <c r="A247" i="17"/>
  <c r="A246" i="17"/>
  <c r="A245" i="17"/>
  <c r="A244" i="17"/>
  <c r="A243" i="17"/>
  <c r="A242" i="17"/>
  <c r="A241" i="17"/>
  <c r="A240" i="17"/>
  <c r="A239" i="17"/>
  <c r="A238" i="17"/>
  <c r="A237" i="17"/>
  <c r="A236" i="17"/>
  <c r="A235" i="17"/>
  <c r="A234" i="17"/>
  <c r="A233" i="17"/>
  <c r="A232" i="17"/>
  <c r="A231" i="17"/>
  <c r="A230" i="17"/>
  <c r="A229" i="17"/>
  <c r="A228" i="17"/>
  <c r="A227" i="17"/>
  <c r="A226" i="17"/>
  <c r="A225" i="17"/>
  <c r="A224" i="17"/>
  <c r="A223" i="17"/>
  <c r="A222" i="17"/>
  <c r="A221" i="17"/>
  <c r="A220" i="17"/>
  <c r="A219" i="17"/>
  <c r="A218" i="17"/>
  <c r="A217" i="17"/>
  <c r="A216" i="17"/>
  <c r="A215" i="17"/>
  <c r="A214" i="17"/>
  <c r="A213" i="17"/>
  <c r="A212" i="17"/>
  <c r="A211" i="17"/>
  <c r="A210" i="17"/>
  <c r="A209" i="17"/>
  <c r="A208" i="17"/>
  <c r="A207" i="17"/>
  <c r="A206" i="17"/>
  <c r="A205"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1" i="17"/>
  <c r="A10" i="17"/>
  <c r="A9" i="17"/>
  <c r="A8" i="17"/>
  <c r="A506" i="32"/>
  <c r="A505" i="32"/>
  <c r="A504" i="32"/>
  <c r="A503" i="32"/>
  <c r="A502" i="32"/>
  <c r="A501" i="32"/>
  <c r="A500" i="32"/>
  <c r="A499" i="32"/>
  <c r="A498" i="32"/>
  <c r="A497" i="32"/>
  <c r="A496" i="32"/>
  <c r="A495" i="32"/>
  <c r="A494" i="32"/>
  <c r="A493" i="32"/>
  <c r="A492" i="32"/>
  <c r="A491" i="32"/>
  <c r="A490" i="32"/>
  <c r="A489" i="32"/>
  <c r="A488" i="32"/>
  <c r="A487" i="32"/>
  <c r="A486" i="32"/>
  <c r="A485" i="32"/>
  <c r="A484" i="32"/>
  <c r="A483" i="32"/>
  <c r="A482" i="32"/>
  <c r="A481" i="32"/>
  <c r="A480" i="32"/>
  <c r="A479" i="32"/>
  <c r="A478" i="32"/>
  <c r="A477" i="32"/>
  <c r="A476" i="32"/>
  <c r="A475" i="32"/>
  <c r="A474" i="32"/>
  <c r="A473" i="32"/>
  <c r="A472" i="32"/>
  <c r="A471" i="32"/>
  <c r="A470" i="32"/>
  <c r="A469" i="32"/>
  <c r="A468" i="32"/>
  <c r="A467" i="32"/>
  <c r="A466" i="32"/>
  <c r="A465" i="32"/>
  <c r="A464" i="32"/>
  <c r="A463" i="32"/>
  <c r="A462" i="32"/>
  <c r="A461" i="32"/>
  <c r="A460" i="32"/>
  <c r="A459" i="32"/>
  <c r="A458" i="32"/>
  <c r="A457" i="32"/>
  <c r="A456" i="32"/>
  <c r="A455" i="32"/>
  <c r="A454" i="32"/>
  <c r="A453" i="32"/>
  <c r="A452" i="32"/>
  <c r="A451" i="32"/>
  <c r="A450" i="32"/>
  <c r="A449" i="32"/>
  <c r="A448" i="32"/>
  <c r="A447" i="32"/>
  <c r="A446" i="32"/>
  <c r="A445" i="32"/>
  <c r="A444" i="32"/>
  <c r="A443" i="32"/>
  <c r="A442" i="32"/>
  <c r="A441" i="32"/>
  <c r="A440" i="32"/>
  <c r="A439" i="32"/>
  <c r="A438" i="32"/>
  <c r="A437" i="32"/>
  <c r="A436" i="32"/>
  <c r="A435" i="32"/>
  <c r="A434" i="32"/>
  <c r="A433" i="32"/>
  <c r="A432" i="32"/>
  <c r="A431" i="32"/>
  <c r="A430" i="32"/>
  <c r="A429" i="32"/>
  <c r="A428" i="32"/>
  <c r="A427" i="32"/>
  <c r="A426" i="32"/>
  <c r="A425" i="32"/>
  <c r="A424" i="32"/>
  <c r="A423" i="32"/>
  <c r="A422" i="32"/>
  <c r="A421" i="32"/>
  <c r="A420" i="32"/>
  <c r="A419" i="32"/>
  <c r="A418" i="32"/>
  <c r="A417" i="32"/>
  <c r="A416" i="32"/>
  <c r="A415" i="32"/>
  <c r="A414" i="32"/>
  <c r="A413" i="32"/>
  <c r="A412" i="32"/>
  <c r="A411" i="32"/>
  <c r="A410" i="32"/>
  <c r="A409" i="32"/>
  <c r="A408" i="32"/>
  <c r="A407" i="32"/>
  <c r="A406" i="32"/>
  <c r="A405" i="32"/>
  <c r="A404" i="32"/>
  <c r="A403" i="32"/>
  <c r="A402" i="32"/>
  <c r="A401" i="32"/>
  <c r="A400" i="32"/>
  <c r="A399" i="32"/>
  <c r="A398" i="32"/>
  <c r="A397" i="32"/>
  <c r="A396" i="32"/>
  <c r="A395" i="32"/>
  <c r="A394" i="32"/>
  <c r="A393" i="32"/>
  <c r="A392" i="32"/>
  <c r="A391" i="32"/>
  <c r="A390" i="32"/>
  <c r="A389" i="32"/>
  <c r="A388" i="32"/>
  <c r="A387" i="32"/>
  <c r="A386" i="32"/>
  <c r="A385" i="32"/>
  <c r="A384" i="32"/>
  <c r="A383" i="32"/>
  <c r="A382" i="32"/>
  <c r="A381" i="32"/>
  <c r="A380" i="32"/>
  <c r="A379" i="32"/>
  <c r="A378" i="32"/>
  <c r="A377" i="32"/>
  <c r="A376" i="32"/>
  <c r="A375" i="32"/>
  <c r="A374" i="32"/>
  <c r="A373" i="32"/>
  <c r="A372" i="32"/>
  <c r="A371" i="32"/>
  <c r="A370" i="32"/>
  <c r="A369" i="32"/>
  <c r="A368" i="32"/>
  <c r="A367" i="32"/>
  <c r="A366" i="32"/>
  <c r="A365" i="32"/>
  <c r="A364" i="32"/>
  <c r="A363" i="32"/>
  <c r="A362" i="32"/>
  <c r="A361" i="32"/>
  <c r="A360" i="32"/>
  <c r="A359" i="32"/>
  <c r="A358" i="32"/>
  <c r="A357" i="32"/>
  <c r="A356" i="32"/>
  <c r="A355" i="32"/>
  <c r="A354" i="32"/>
  <c r="A353" i="32"/>
  <c r="A352" i="32"/>
  <c r="A351" i="32"/>
  <c r="A350" i="32"/>
  <c r="A349" i="32"/>
  <c r="A348" i="32"/>
  <c r="A347" i="32"/>
  <c r="A346" i="32"/>
  <c r="A345" i="32"/>
  <c r="A344" i="32"/>
  <c r="A343" i="32"/>
  <c r="A342" i="32"/>
  <c r="A341" i="32"/>
  <c r="A340" i="32"/>
  <c r="A339" i="32"/>
  <c r="A338" i="32"/>
  <c r="A337" i="32"/>
  <c r="A336" i="32"/>
  <c r="A335" i="32"/>
  <c r="A334" i="32"/>
  <c r="A333" i="32"/>
  <c r="A332" i="32"/>
  <c r="A331" i="32"/>
  <c r="A330" i="32"/>
  <c r="A329" i="32"/>
  <c r="A328" i="32"/>
  <c r="A327" i="32"/>
  <c r="A326" i="32"/>
  <c r="A325" i="32"/>
  <c r="A324" i="32"/>
  <c r="A323" i="32"/>
  <c r="A322" i="32"/>
  <c r="A321" i="32"/>
  <c r="A320" i="32"/>
  <c r="A319" i="32"/>
  <c r="A318" i="32"/>
  <c r="A317" i="32"/>
  <c r="A316" i="32"/>
  <c r="A315" i="32"/>
  <c r="A314" i="32"/>
  <c r="A313" i="32"/>
  <c r="A312" i="32"/>
  <c r="A311" i="32"/>
  <c r="A310" i="32"/>
  <c r="A309" i="32"/>
  <c r="A308" i="32"/>
  <c r="A307" i="32"/>
  <c r="A306" i="32"/>
  <c r="A305" i="32"/>
  <c r="A304" i="32"/>
  <c r="A303" i="32"/>
  <c r="A302" i="32"/>
  <c r="A301" i="32"/>
  <c r="A300" i="32"/>
  <c r="A299" i="32"/>
  <c r="A298" i="32"/>
  <c r="A297" i="32"/>
  <c r="A296" i="32"/>
  <c r="A295" i="32"/>
  <c r="A294" i="32"/>
  <c r="A293" i="32"/>
  <c r="A292" i="32"/>
  <c r="A291" i="32"/>
  <c r="A290" i="32"/>
  <c r="A289" i="32"/>
  <c r="A288" i="32"/>
  <c r="A287" i="32"/>
  <c r="A286" i="32"/>
  <c r="A285" i="32"/>
  <c r="A284" i="32"/>
  <c r="A283" i="32"/>
  <c r="A282" i="32"/>
  <c r="A281" i="32"/>
  <c r="A280" i="32"/>
  <c r="A279" i="32"/>
  <c r="A278" i="32"/>
  <c r="A277" i="32"/>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C506" i="32"/>
  <c r="C505" i="32"/>
  <c r="C504" i="32"/>
  <c r="C503" i="32"/>
  <c r="C502" i="32"/>
  <c r="C501" i="32"/>
  <c r="C500" i="32"/>
  <c r="C499" i="32"/>
  <c r="C498" i="32"/>
  <c r="C497" i="32"/>
  <c r="C496" i="32"/>
  <c r="C495" i="32"/>
  <c r="C494" i="32"/>
  <c r="C493" i="32"/>
  <c r="C492" i="32"/>
  <c r="C491" i="32"/>
  <c r="C490" i="32"/>
  <c r="C489" i="32"/>
  <c r="C488" i="32"/>
  <c r="C487" i="32"/>
  <c r="C486" i="32"/>
  <c r="C485" i="32"/>
  <c r="C484" i="32"/>
  <c r="C483" i="32"/>
  <c r="C482" i="32"/>
  <c r="C481" i="32"/>
  <c r="C480" i="32"/>
  <c r="C479" i="32"/>
  <c r="C478" i="32"/>
  <c r="C477" i="32"/>
  <c r="C476" i="32"/>
  <c r="C475" i="32"/>
  <c r="C474" i="32"/>
  <c r="C473" i="32"/>
  <c r="C472" i="32"/>
  <c r="C471" i="32"/>
  <c r="C470" i="32"/>
  <c r="C469" i="32"/>
  <c r="C468" i="32"/>
  <c r="C467" i="32"/>
  <c r="C466" i="32"/>
  <c r="C465" i="32"/>
  <c r="C464" i="32"/>
  <c r="C463" i="32"/>
  <c r="C462" i="32"/>
  <c r="C461" i="32"/>
  <c r="C460" i="32"/>
  <c r="C459" i="32"/>
  <c r="C458" i="32"/>
  <c r="C457" i="32"/>
  <c r="C456" i="32"/>
  <c r="C455" i="32"/>
  <c r="C454" i="32"/>
  <c r="C453" i="32"/>
  <c r="C452" i="32"/>
  <c r="C451" i="32"/>
  <c r="C450" i="32"/>
  <c r="C449" i="32"/>
  <c r="C448" i="32"/>
  <c r="C447" i="32"/>
  <c r="C446" i="32"/>
  <c r="C445" i="32"/>
  <c r="C444" i="32"/>
  <c r="C443" i="32"/>
  <c r="C442" i="32"/>
  <c r="C441" i="32"/>
  <c r="C440" i="32"/>
  <c r="C439" i="32"/>
  <c r="C438" i="32"/>
  <c r="C437" i="32"/>
  <c r="C436" i="32"/>
  <c r="C435" i="32"/>
  <c r="C434" i="32"/>
  <c r="C433" i="32"/>
  <c r="C432" i="32"/>
  <c r="C431" i="32"/>
  <c r="C430" i="32"/>
  <c r="C429" i="32"/>
  <c r="C428" i="32"/>
  <c r="C427" i="32"/>
  <c r="C426" i="32"/>
  <c r="C425" i="32"/>
  <c r="C424" i="32"/>
  <c r="C423" i="32"/>
  <c r="C422" i="32"/>
  <c r="C421" i="32"/>
  <c r="C420" i="32"/>
  <c r="C419" i="32"/>
  <c r="C418" i="32"/>
  <c r="C417" i="32"/>
  <c r="C416" i="32"/>
  <c r="C415" i="32"/>
  <c r="C414" i="32"/>
  <c r="C413" i="32"/>
  <c r="C412" i="32"/>
  <c r="C411" i="32"/>
  <c r="C410" i="32"/>
  <c r="C409" i="32"/>
  <c r="C408" i="32"/>
  <c r="C407" i="32"/>
  <c r="C406" i="32"/>
  <c r="C405" i="32"/>
  <c r="C404" i="32"/>
  <c r="C403" i="32"/>
  <c r="C402" i="32"/>
  <c r="C401" i="32"/>
  <c r="C400" i="32"/>
  <c r="C399" i="32"/>
  <c r="C398" i="32"/>
  <c r="C397" i="32"/>
  <c r="C396" i="32"/>
  <c r="C395" i="32"/>
  <c r="C394" i="32"/>
  <c r="C393" i="32"/>
  <c r="C392" i="32"/>
  <c r="C391" i="32"/>
  <c r="C390" i="32"/>
  <c r="C389" i="32"/>
  <c r="C388" i="32"/>
  <c r="C387" i="32"/>
  <c r="C386" i="32"/>
  <c r="C385" i="32"/>
  <c r="C384" i="32"/>
  <c r="C383" i="32"/>
  <c r="C382" i="32"/>
  <c r="C381" i="32"/>
  <c r="C380" i="32"/>
  <c r="C379" i="32"/>
  <c r="C378" i="32"/>
  <c r="C377" i="32"/>
  <c r="C376" i="32"/>
  <c r="C375" i="32"/>
  <c r="C374" i="32"/>
  <c r="C373" i="32"/>
  <c r="C372" i="32"/>
  <c r="C371" i="32"/>
  <c r="C370" i="32"/>
  <c r="C369" i="32"/>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8" i="14"/>
  <c r="A9" i="14" s="1"/>
  <c r="A10" i="14" s="1"/>
  <c r="A11" i="29" l="1"/>
  <c r="A12" i="29" s="1"/>
  <c r="A11" i="14"/>
  <c r="A12" i="14" l="1"/>
  <c r="A13" i="14" s="1"/>
  <c r="B506" i="29" l="1"/>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3" i="29" l="1"/>
  <c r="B14" i="29" l="1"/>
  <c r="B18" i="29"/>
  <c r="B17" i="29"/>
  <c r="B506" i="30"/>
  <c r="B505" i="30"/>
  <c r="B504" i="30"/>
  <c r="B503" i="30"/>
  <c r="B502" i="30"/>
  <c r="B501" i="30"/>
  <c r="B500" i="30"/>
  <c r="B499" i="30"/>
  <c r="B498" i="30"/>
  <c r="B497" i="30"/>
  <c r="B496" i="30"/>
  <c r="B495" i="30"/>
  <c r="B494" i="30"/>
  <c r="B493" i="30"/>
  <c r="B492" i="30"/>
  <c r="B491" i="30"/>
  <c r="B490" i="30"/>
  <c r="B489" i="30"/>
  <c r="B488" i="30"/>
  <c r="B487" i="30"/>
  <c r="B486" i="30"/>
  <c r="B485" i="30"/>
  <c r="B484" i="30"/>
  <c r="B483" i="30"/>
  <c r="B482" i="30"/>
  <c r="B481" i="30"/>
  <c r="B480" i="30"/>
  <c r="B479" i="30"/>
  <c r="B478" i="30"/>
  <c r="B477" i="30"/>
  <c r="B476" i="30"/>
  <c r="B475" i="30"/>
  <c r="B474" i="30"/>
  <c r="B473" i="30"/>
  <c r="B472" i="30"/>
  <c r="B471" i="30"/>
  <c r="B470" i="30"/>
  <c r="B469" i="30"/>
  <c r="B468" i="30"/>
  <c r="B467" i="30"/>
  <c r="B466" i="30"/>
  <c r="B465" i="30"/>
  <c r="B464" i="30"/>
  <c r="B463" i="30"/>
  <c r="B462" i="30"/>
  <c r="B461" i="30"/>
  <c r="B460" i="30"/>
  <c r="B459" i="30"/>
  <c r="B458" i="30"/>
  <c r="B457" i="30"/>
  <c r="B456" i="30"/>
  <c r="B455" i="30"/>
  <c r="B454" i="30"/>
  <c r="B453" i="30"/>
  <c r="B452" i="30"/>
  <c r="B451" i="30"/>
  <c r="B450" i="30"/>
  <c r="B449" i="30"/>
  <c r="B448" i="30"/>
  <c r="B447" i="30"/>
  <c r="B446" i="30"/>
  <c r="B445" i="30"/>
  <c r="B444" i="30"/>
  <c r="B443" i="30"/>
  <c r="B442" i="30"/>
  <c r="B441" i="30"/>
  <c r="B440" i="30"/>
  <c r="B439" i="30"/>
  <c r="B438" i="30"/>
  <c r="B437" i="30"/>
  <c r="B436" i="30"/>
  <c r="B435" i="30"/>
  <c r="B434" i="30"/>
  <c r="B433" i="30"/>
  <c r="B432" i="30"/>
  <c r="B431" i="30"/>
  <c r="B430" i="30"/>
  <c r="B429" i="30"/>
  <c r="B428" i="30"/>
  <c r="B427" i="30"/>
  <c r="B426" i="30"/>
  <c r="B425" i="30"/>
  <c r="B424" i="30"/>
  <c r="B423" i="30"/>
  <c r="B422" i="30"/>
  <c r="B421" i="30"/>
  <c r="B420" i="30"/>
  <c r="B419" i="30"/>
  <c r="B418" i="30"/>
  <c r="B417" i="30"/>
  <c r="B416" i="30"/>
  <c r="B415" i="30"/>
  <c r="B414" i="30"/>
  <c r="B413" i="30"/>
  <c r="B412" i="30"/>
  <c r="B411" i="30"/>
  <c r="B410" i="30"/>
  <c r="B409" i="30"/>
  <c r="B408" i="30"/>
  <c r="B407" i="30"/>
  <c r="B406" i="30"/>
  <c r="B405" i="30"/>
  <c r="B404" i="30"/>
  <c r="B403" i="30"/>
  <c r="B402" i="30"/>
  <c r="B401" i="30"/>
  <c r="B400" i="30"/>
  <c r="B399" i="30"/>
  <c r="B398" i="30"/>
  <c r="B397" i="30"/>
  <c r="B396" i="30"/>
  <c r="B395" i="30"/>
  <c r="B394" i="30"/>
  <c r="B393" i="30"/>
  <c r="B392" i="30"/>
  <c r="B391" i="30"/>
  <c r="B390" i="30"/>
  <c r="B389" i="30"/>
  <c r="B388" i="30"/>
  <c r="B387" i="30"/>
  <c r="B386" i="30"/>
  <c r="B385" i="30"/>
  <c r="B384" i="30"/>
  <c r="B383" i="30"/>
  <c r="B382" i="30"/>
  <c r="B381" i="30"/>
  <c r="B380" i="30"/>
  <c r="B379" i="30"/>
  <c r="B378" i="30"/>
  <c r="B377" i="30"/>
  <c r="B376" i="30"/>
  <c r="B375" i="30"/>
  <c r="B374" i="30"/>
  <c r="B373" i="30"/>
  <c r="B372" i="30"/>
  <c r="B371" i="30"/>
  <c r="B370" i="30"/>
  <c r="B369" i="30"/>
  <c r="B368" i="30"/>
  <c r="B367" i="30"/>
  <c r="B366" i="30"/>
  <c r="B365" i="30"/>
  <c r="B364" i="30"/>
  <c r="B363" i="30"/>
  <c r="B362" i="30"/>
  <c r="B361" i="30"/>
  <c r="B360" i="30"/>
  <c r="B359" i="30"/>
  <c r="B358" i="30"/>
  <c r="B357" i="30"/>
  <c r="B356" i="30"/>
  <c r="B355" i="30"/>
  <c r="B354" i="30"/>
  <c r="B353" i="30"/>
  <c r="B352" i="30"/>
  <c r="B351" i="30"/>
  <c r="B350" i="30"/>
  <c r="B349" i="30"/>
  <c r="B348" i="30"/>
  <c r="B347" i="30"/>
  <c r="B346" i="30"/>
  <c r="B345" i="30"/>
  <c r="B344" i="30"/>
  <c r="B343" i="30"/>
  <c r="B342" i="30"/>
  <c r="B341" i="30"/>
  <c r="B340" i="30"/>
  <c r="B339" i="30"/>
  <c r="B338" i="30"/>
  <c r="B337" i="30"/>
  <c r="B336" i="30"/>
  <c r="B335" i="30"/>
  <c r="B334" i="30"/>
  <c r="B333" i="30"/>
  <c r="B332" i="30"/>
  <c r="B331" i="30"/>
  <c r="B330" i="30"/>
  <c r="B329" i="30"/>
  <c r="B328" i="30"/>
  <c r="B327" i="30"/>
  <c r="B326" i="30"/>
  <c r="B325" i="30"/>
  <c r="B324" i="30"/>
  <c r="B323" i="30"/>
  <c r="B322" i="30"/>
  <c r="B321" i="30"/>
  <c r="B320" i="30"/>
  <c r="B319" i="30"/>
  <c r="B318" i="30"/>
  <c r="B317" i="30"/>
  <c r="B316" i="30"/>
  <c r="B315" i="30"/>
  <c r="B314" i="30"/>
  <c r="B313" i="30"/>
  <c r="B312" i="30"/>
  <c r="B311" i="30"/>
  <c r="B310" i="30"/>
  <c r="B309" i="30"/>
  <c r="B308" i="30"/>
  <c r="B307" i="30"/>
  <c r="B306" i="30"/>
  <c r="B305" i="30"/>
  <c r="B304" i="30"/>
  <c r="B303" i="30"/>
  <c r="B302" i="30"/>
  <c r="B301" i="30"/>
  <c r="B300" i="30"/>
  <c r="B299" i="30"/>
  <c r="B298" i="30"/>
  <c r="B297" i="30"/>
  <c r="B296" i="30"/>
  <c r="B295" i="30"/>
  <c r="B294" i="30"/>
  <c r="B293" i="30"/>
  <c r="B292" i="30"/>
  <c r="B291" i="30"/>
  <c r="B290" i="30"/>
  <c r="B289" i="30"/>
  <c r="B288" i="30"/>
  <c r="B287" i="30"/>
  <c r="B286" i="30"/>
  <c r="B285" i="30"/>
  <c r="B284" i="30"/>
  <c r="B283" i="30"/>
  <c r="B282" i="30"/>
  <c r="B281" i="30"/>
  <c r="B280" i="30"/>
  <c r="B279" i="30"/>
  <c r="B278" i="30"/>
  <c r="B277" i="30"/>
  <c r="B276" i="30"/>
  <c r="B275" i="30"/>
  <c r="B274" i="30"/>
  <c r="B273" i="30"/>
  <c r="B272" i="30"/>
  <c r="B271" i="30"/>
  <c r="B270" i="30"/>
  <c r="B269" i="30"/>
  <c r="B268" i="30"/>
  <c r="B267" i="30"/>
  <c r="B266" i="30"/>
  <c r="B265" i="30"/>
  <c r="B264" i="30"/>
  <c r="B263" i="30"/>
  <c r="B262" i="30"/>
  <c r="B261" i="30"/>
  <c r="B260" i="30"/>
  <c r="B259" i="30"/>
  <c r="B258" i="30"/>
  <c r="B257" i="30"/>
  <c r="B256" i="30"/>
  <c r="B255" i="30"/>
  <c r="B254" i="30"/>
  <c r="B253" i="30"/>
  <c r="B252" i="30"/>
  <c r="B251" i="30"/>
  <c r="B250" i="30"/>
  <c r="B249" i="30"/>
  <c r="B248" i="30"/>
  <c r="B247" i="30"/>
  <c r="B246" i="30"/>
  <c r="B245" i="30"/>
  <c r="B244" i="30"/>
  <c r="B243" i="30"/>
  <c r="B242" i="30"/>
  <c r="B241" i="30"/>
  <c r="B240" i="30"/>
  <c r="B239" i="30"/>
  <c r="B238" i="30"/>
  <c r="B237" i="30"/>
  <c r="B236" i="30"/>
  <c r="B235" i="30"/>
  <c r="B234" i="30"/>
  <c r="B233" i="30"/>
  <c r="B232" i="30"/>
  <c r="B231" i="30"/>
  <c r="B230" i="30"/>
  <c r="B229" i="30"/>
  <c r="B228" i="30"/>
  <c r="B227" i="30"/>
  <c r="B226" i="30"/>
  <c r="B225" i="30"/>
  <c r="B224" i="30"/>
  <c r="B223" i="30"/>
  <c r="B222" i="30"/>
  <c r="B221" i="30"/>
  <c r="B220" i="30"/>
  <c r="B219" i="30"/>
  <c r="B218" i="30"/>
  <c r="B217" i="30"/>
  <c r="B216" i="30"/>
  <c r="B215" i="30"/>
  <c r="B214" i="30"/>
  <c r="B213" i="30"/>
  <c r="B212" i="30"/>
  <c r="B211" i="30"/>
  <c r="B210" i="30"/>
  <c r="B209" i="30"/>
  <c r="B208" i="30"/>
  <c r="B207" i="30"/>
  <c r="B206" i="30"/>
  <c r="B205" i="30"/>
  <c r="B204" i="30"/>
  <c r="B203" i="30"/>
  <c r="B202" i="30"/>
  <c r="B201" i="30"/>
  <c r="B200" i="30"/>
  <c r="B199" i="30"/>
  <c r="B198" i="30"/>
  <c r="B197" i="30"/>
  <c r="B196" i="30"/>
  <c r="B195" i="30"/>
  <c r="B194" i="30"/>
  <c r="B193" i="30"/>
  <c r="B192" i="30"/>
  <c r="B191" i="30"/>
  <c r="B190" i="30"/>
  <c r="B189" i="30"/>
  <c r="B188" i="30"/>
  <c r="B187" i="30"/>
  <c r="B186" i="30"/>
  <c r="B185" i="30"/>
  <c r="B184" i="30"/>
  <c r="B183" i="30"/>
  <c r="B182" i="30"/>
  <c r="B181" i="30"/>
  <c r="B180" i="30"/>
  <c r="B179" i="30"/>
  <c r="B178" i="30"/>
  <c r="B177" i="30"/>
  <c r="B176" i="30"/>
  <c r="B175" i="30"/>
  <c r="B174" i="30"/>
  <c r="B173" i="30"/>
  <c r="B172" i="30"/>
  <c r="B171" i="30"/>
  <c r="B170" i="30"/>
  <c r="B169" i="30"/>
  <c r="B168" i="30"/>
  <c r="B167" i="30"/>
  <c r="B166" i="30"/>
  <c r="B165" i="30"/>
  <c r="B164" i="30"/>
  <c r="B163" i="30"/>
  <c r="B162" i="30"/>
  <c r="B161" i="30"/>
  <c r="B160" i="30"/>
  <c r="B159" i="30"/>
  <c r="B158" i="30"/>
  <c r="B157" i="30"/>
  <c r="B156" i="30"/>
  <c r="B155" i="30"/>
  <c r="B154" i="30"/>
  <c r="B153" i="30"/>
  <c r="B152" i="30"/>
  <c r="B151" i="30"/>
  <c r="B150" i="30"/>
  <c r="B149" i="30"/>
  <c r="B148" i="30"/>
  <c r="B147" i="30"/>
  <c r="B146" i="30"/>
  <c r="B145" i="30"/>
  <c r="B144" i="30"/>
  <c r="B143" i="30"/>
  <c r="B142" i="30"/>
  <c r="B141" i="30"/>
  <c r="B140" i="30"/>
  <c r="B139" i="30"/>
  <c r="B138" i="30"/>
  <c r="B137" i="30"/>
  <c r="B136" i="30"/>
  <c r="B135" i="30"/>
  <c r="B134" i="30"/>
  <c r="B133" i="30"/>
  <c r="B132" i="30"/>
  <c r="B131" i="30"/>
  <c r="B130" i="30"/>
  <c r="B129" i="30"/>
  <c r="B128" i="30"/>
  <c r="B127" i="30"/>
  <c r="B126" i="30"/>
  <c r="B125" i="30"/>
  <c r="B124" i="30"/>
  <c r="B123" i="30"/>
  <c r="B122" i="30"/>
  <c r="B121" i="30"/>
  <c r="B120" i="30"/>
  <c r="B119" i="30"/>
  <c r="B118" i="30"/>
  <c r="B117" i="30"/>
  <c r="B116" i="30"/>
  <c r="B115" i="30"/>
  <c r="B114" i="30"/>
  <c r="B113" i="30"/>
  <c r="B112" i="30"/>
  <c r="B111" i="30"/>
  <c r="B110" i="30"/>
  <c r="B109" i="30"/>
  <c r="B108" i="30"/>
  <c r="B107" i="30"/>
  <c r="B106" i="30"/>
  <c r="B105" i="30"/>
  <c r="B104" i="30"/>
  <c r="B103" i="30"/>
  <c r="B102" i="30"/>
  <c r="B101" i="30"/>
  <c r="B100" i="30"/>
  <c r="B99" i="30"/>
  <c r="B98" i="30"/>
  <c r="B97" i="30"/>
  <c r="B96" i="30"/>
  <c r="B95" i="30"/>
  <c r="B94" i="30"/>
  <c r="B93" i="30"/>
  <c r="B92" i="30"/>
  <c r="B91" i="30"/>
  <c r="B90" i="30"/>
  <c r="B89" i="30"/>
  <c r="B88" i="30"/>
  <c r="B87" i="30"/>
  <c r="B86" i="30"/>
  <c r="B85" i="30"/>
  <c r="B84" i="30"/>
  <c r="B83" i="30"/>
  <c r="B82" i="30"/>
  <c r="B81" i="30"/>
  <c r="B80" i="30"/>
  <c r="B79" i="30"/>
  <c r="B78" i="30"/>
  <c r="B77" i="30"/>
  <c r="B76" i="30"/>
  <c r="B75" i="30"/>
  <c r="B74" i="30"/>
  <c r="B73" i="30"/>
  <c r="B72" i="30"/>
  <c r="B71" i="30"/>
  <c r="B70" i="30"/>
  <c r="B69" i="30"/>
  <c r="B68" i="30"/>
  <c r="B67" i="30"/>
  <c r="B66" i="30"/>
  <c r="B65" i="30"/>
  <c r="B64" i="30"/>
  <c r="B63" i="30"/>
  <c r="B62" i="30"/>
  <c r="B61" i="30"/>
  <c r="B60" i="30"/>
  <c r="B59" i="30"/>
  <c r="B58" i="30"/>
  <c r="B57" i="30"/>
  <c r="B56" i="30"/>
  <c r="B55" i="30"/>
  <c r="B54" i="30"/>
  <c r="B53" i="30"/>
  <c r="B52" i="30"/>
  <c r="B51" i="30"/>
  <c r="B50" i="30"/>
  <c r="B49" i="30"/>
  <c r="B48" i="30"/>
  <c r="B47" i="30"/>
  <c r="B46" i="30"/>
  <c r="B45" i="30"/>
  <c r="B44" i="30"/>
  <c r="B43" i="30"/>
  <c r="B42" i="30"/>
  <c r="B41" i="30"/>
  <c r="B40" i="30"/>
  <c r="B39" i="30"/>
  <c r="B38" i="30"/>
  <c r="B37" i="30"/>
  <c r="B36" i="30"/>
  <c r="B35" i="30"/>
  <c r="B34" i="30"/>
  <c r="B33" i="30"/>
  <c r="B32" i="30"/>
  <c r="B31" i="30"/>
  <c r="B30" i="30"/>
  <c r="B29" i="30"/>
  <c r="B28" i="30"/>
  <c r="B27" i="30"/>
  <c r="B26" i="30"/>
  <c r="B25" i="30"/>
  <c r="B24" i="30"/>
  <c r="B23" i="30"/>
  <c r="B22" i="30"/>
  <c r="B21" i="30"/>
  <c r="B20" i="30"/>
  <c r="B19" i="30"/>
  <c r="B18" i="30"/>
  <c r="B17" i="30"/>
  <c r="B16" i="30"/>
  <c r="B15" i="30"/>
  <c r="B14" i="30"/>
  <c r="B13" i="30"/>
  <c r="B12" i="30"/>
  <c r="B11" i="30"/>
  <c r="B10" i="30"/>
  <c r="B506" i="23"/>
  <c r="B505" i="23"/>
  <c r="B504" i="23"/>
  <c r="B503" i="23"/>
  <c r="B502" i="23"/>
  <c r="B501" i="23"/>
  <c r="B500" i="23"/>
  <c r="B499" i="23"/>
  <c r="B498" i="23"/>
  <c r="B497" i="23"/>
  <c r="B496" i="23"/>
  <c r="B495" i="23"/>
  <c r="B494" i="23"/>
  <c r="B493" i="23"/>
  <c r="B492" i="23"/>
  <c r="B491" i="23"/>
  <c r="B490" i="23"/>
  <c r="B489" i="23"/>
  <c r="B488" i="23"/>
  <c r="B487" i="23"/>
  <c r="B486" i="23"/>
  <c r="B485" i="23"/>
  <c r="B484" i="23"/>
  <c r="B483" i="23"/>
  <c r="B482" i="23"/>
  <c r="B481" i="23"/>
  <c r="B480" i="23"/>
  <c r="B479" i="23"/>
  <c r="B478" i="23"/>
  <c r="B477" i="23"/>
  <c r="B476" i="23"/>
  <c r="B475" i="23"/>
  <c r="B474" i="23"/>
  <c r="B473" i="23"/>
  <c r="B472" i="23"/>
  <c r="B471" i="23"/>
  <c r="B470" i="23"/>
  <c r="B469" i="23"/>
  <c r="B468" i="23"/>
  <c r="B467" i="23"/>
  <c r="B466" i="23"/>
  <c r="B465" i="23"/>
  <c r="B464" i="23"/>
  <c r="B463" i="23"/>
  <c r="B462" i="23"/>
  <c r="B461" i="23"/>
  <c r="B460" i="23"/>
  <c r="B459" i="23"/>
  <c r="B458" i="23"/>
  <c r="B457" i="23"/>
  <c r="B456" i="23"/>
  <c r="B455" i="23"/>
  <c r="B454" i="23"/>
  <c r="B453" i="23"/>
  <c r="B452" i="23"/>
  <c r="B451" i="23"/>
  <c r="B450" i="23"/>
  <c r="B449" i="23"/>
  <c r="B448" i="23"/>
  <c r="B447" i="23"/>
  <c r="B446" i="23"/>
  <c r="B445" i="23"/>
  <c r="B444" i="23"/>
  <c r="B443" i="23"/>
  <c r="B442" i="23"/>
  <c r="B441" i="23"/>
  <c r="B440" i="23"/>
  <c r="B439" i="23"/>
  <c r="B438" i="23"/>
  <c r="B437" i="23"/>
  <c r="B436" i="23"/>
  <c r="B435" i="23"/>
  <c r="B434" i="23"/>
  <c r="B433" i="23"/>
  <c r="B432" i="23"/>
  <c r="B431" i="23"/>
  <c r="B430" i="23"/>
  <c r="B429" i="23"/>
  <c r="B428" i="23"/>
  <c r="B427" i="23"/>
  <c r="B426" i="23"/>
  <c r="B425" i="23"/>
  <c r="B424" i="23"/>
  <c r="B423" i="23"/>
  <c r="B422" i="23"/>
  <c r="B421" i="23"/>
  <c r="B420" i="23"/>
  <c r="B419" i="23"/>
  <c r="B418" i="23"/>
  <c r="B417" i="23"/>
  <c r="B416" i="23"/>
  <c r="B415" i="23"/>
  <c r="B414" i="23"/>
  <c r="B413" i="23"/>
  <c r="B412" i="23"/>
  <c r="B411" i="23"/>
  <c r="B410" i="23"/>
  <c r="B409" i="23"/>
  <c r="B408" i="23"/>
  <c r="B407" i="23"/>
  <c r="B406" i="23"/>
  <c r="B405" i="23"/>
  <c r="B404" i="23"/>
  <c r="B403" i="23"/>
  <c r="B402" i="23"/>
  <c r="B401" i="23"/>
  <c r="B400" i="23"/>
  <c r="B399" i="23"/>
  <c r="B398" i="23"/>
  <c r="B397" i="23"/>
  <c r="B396" i="23"/>
  <c r="B395" i="23"/>
  <c r="B394" i="23"/>
  <c r="B393" i="23"/>
  <c r="B392" i="23"/>
  <c r="B391" i="23"/>
  <c r="B390" i="23"/>
  <c r="B389" i="23"/>
  <c r="B388" i="23"/>
  <c r="B387" i="23"/>
  <c r="B386" i="23"/>
  <c r="B385" i="23"/>
  <c r="B384" i="23"/>
  <c r="B383" i="23"/>
  <c r="B382" i="23"/>
  <c r="B381" i="23"/>
  <c r="B380" i="23"/>
  <c r="B379" i="23"/>
  <c r="B378" i="23"/>
  <c r="B377" i="23"/>
  <c r="B376" i="23"/>
  <c r="B375" i="23"/>
  <c r="B374" i="23"/>
  <c r="B373" i="23"/>
  <c r="B372" i="23"/>
  <c r="B371" i="23"/>
  <c r="B370" i="23"/>
  <c r="B369" i="23"/>
  <c r="B368" i="23"/>
  <c r="B367" i="23"/>
  <c r="B366" i="23"/>
  <c r="B365" i="23"/>
  <c r="B364" i="23"/>
  <c r="B363" i="23"/>
  <c r="B362" i="23"/>
  <c r="B361" i="23"/>
  <c r="B360" i="23"/>
  <c r="B359" i="23"/>
  <c r="B358" i="23"/>
  <c r="B357" i="23"/>
  <c r="B356" i="23"/>
  <c r="B355" i="23"/>
  <c r="B354" i="23"/>
  <c r="B353" i="23"/>
  <c r="B352" i="23"/>
  <c r="B351" i="23"/>
  <c r="B350" i="23"/>
  <c r="B349" i="23"/>
  <c r="B348" i="23"/>
  <c r="B347" i="23"/>
  <c r="B346" i="23"/>
  <c r="B345" i="23"/>
  <c r="B344" i="23"/>
  <c r="B343" i="23"/>
  <c r="B342" i="23"/>
  <c r="B341" i="23"/>
  <c r="B340" i="23"/>
  <c r="B339" i="23"/>
  <c r="B338" i="23"/>
  <c r="B337" i="23"/>
  <c r="B336" i="23"/>
  <c r="B335" i="23"/>
  <c r="B334" i="23"/>
  <c r="B333" i="23"/>
  <c r="B332" i="23"/>
  <c r="B331" i="23"/>
  <c r="B330" i="23"/>
  <c r="B329" i="23"/>
  <c r="B328" i="23"/>
  <c r="B327" i="23"/>
  <c r="B326" i="23"/>
  <c r="B325" i="23"/>
  <c r="B324" i="23"/>
  <c r="B323" i="23"/>
  <c r="B322" i="23"/>
  <c r="B321" i="23"/>
  <c r="B320" i="23"/>
  <c r="B319" i="23"/>
  <c r="B318" i="23"/>
  <c r="B317" i="23"/>
  <c r="B316" i="23"/>
  <c r="B315" i="23"/>
  <c r="B314" i="23"/>
  <c r="B313" i="23"/>
  <c r="B312" i="23"/>
  <c r="B311" i="23"/>
  <c r="B310" i="23"/>
  <c r="B309" i="23"/>
  <c r="B308" i="23"/>
  <c r="B307" i="23"/>
  <c r="B306" i="23"/>
  <c r="B305" i="23"/>
  <c r="B304" i="23"/>
  <c r="B303" i="23"/>
  <c r="B302" i="23"/>
  <c r="B301" i="23"/>
  <c r="B300" i="23"/>
  <c r="B299" i="23"/>
  <c r="B298" i="23"/>
  <c r="B297" i="23"/>
  <c r="B296" i="23"/>
  <c r="B295" i="23"/>
  <c r="B294" i="23"/>
  <c r="B293" i="23"/>
  <c r="B292" i="23"/>
  <c r="B291" i="23"/>
  <c r="B290" i="23"/>
  <c r="B289" i="23"/>
  <c r="B288" i="23"/>
  <c r="B287" i="23"/>
  <c r="B286" i="23"/>
  <c r="B285" i="23"/>
  <c r="B284" i="23"/>
  <c r="B283" i="23"/>
  <c r="B282" i="23"/>
  <c r="B281" i="23"/>
  <c r="B280" i="23"/>
  <c r="B279" i="23"/>
  <c r="B278" i="23"/>
  <c r="B277" i="23"/>
  <c r="B276" i="23"/>
  <c r="B275" i="23"/>
  <c r="B274" i="23"/>
  <c r="B273" i="23"/>
  <c r="B272" i="23"/>
  <c r="B271" i="23"/>
  <c r="B270" i="23"/>
  <c r="B269" i="23"/>
  <c r="B268" i="23"/>
  <c r="B267" i="23"/>
  <c r="B266" i="23"/>
  <c r="B265" i="23"/>
  <c r="B264" i="23"/>
  <c r="B263" i="23"/>
  <c r="B262" i="23"/>
  <c r="B261" i="23"/>
  <c r="B260" i="23"/>
  <c r="B259" i="23"/>
  <c r="B258" i="23"/>
  <c r="B257" i="23"/>
  <c r="B256" i="23"/>
  <c r="B255" i="23"/>
  <c r="B254" i="23"/>
  <c r="B253" i="23"/>
  <c r="B252" i="23"/>
  <c r="B251" i="23"/>
  <c r="B250" i="23"/>
  <c r="B249" i="23"/>
  <c r="B248" i="23"/>
  <c r="B247" i="23"/>
  <c r="B246" i="23"/>
  <c r="B245" i="23"/>
  <c r="B244" i="23"/>
  <c r="B243" i="23"/>
  <c r="B242" i="23"/>
  <c r="B241" i="23"/>
  <c r="B240" i="23"/>
  <c r="B239" i="23"/>
  <c r="B238" i="23"/>
  <c r="B237" i="23"/>
  <c r="B236" i="23"/>
  <c r="B235" i="23"/>
  <c r="B234" i="23"/>
  <c r="B233" i="23"/>
  <c r="B232" i="23"/>
  <c r="B231" i="23"/>
  <c r="B230" i="23"/>
  <c r="B229" i="23"/>
  <c r="B228" i="23"/>
  <c r="B227" i="23"/>
  <c r="B226" i="23"/>
  <c r="B225" i="23"/>
  <c r="B224" i="23"/>
  <c r="B223" i="23"/>
  <c r="B222" i="23"/>
  <c r="B221" i="23"/>
  <c r="B220" i="23"/>
  <c r="B219" i="23"/>
  <c r="B218" i="23"/>
  <c r="B217" i="23"/>
  <c r="B216" i="23"/>
  <c r="B215" i="23"/>
  <c r="B214" i="23"/>
  <c r="B213" i="23"/>
  <c r="B212" i="23"/>
  <c r="B211" i="23"/>
  <c r="B210" i="23"/>
  <c r="B209" i="23"/>
  <c r="B208" i="23"/>
  <c r="B207" i="23"/>
  <c r="B206" i="23"/>
  <c r="B205" i="23"/>
  <c r="B204" i="23"/>
  <c r="B203" i="23"/>
  <c r="B202" i="23"/>
  <c r="B201" i="23"/>
  <c r="B200" i="23"/>
  <c r="B199" i="23"/>
  <c r="B198" i="23"/>
  <c r="B197" i="23"/>
  <c r="B196" i="23"/>
  <c r="B195" i="23"/>
  <c r="B194" i="23"/>
  <c r="B193" i="23"/>
  <c r="B192" i="23"/>
  <c r="B191" i="23"/>
  <c r="B190" i="23"/>
  <c r="B189" i="23"/>
  <c r="B188" i="23"/>
  <c r="B187" i="23"/>
  <c r="B186" i="23"/>
  <c r="B185" i="23"/>
  <c r="B184" i="23"/>
  <c r="B183" i="23"/>
  <c r="B182" i="23"/>
  <c r="B181" i="23"/>
  <c r="B180" i="23"/>
  <c r="B179" i="23"/>
  <c r="B178" i="23"/>
  <c r="B177" i="23"/>
  <c r="B176" i="23"/>
  <c r="B175" i="23"/>
  <c r="B174" i="23"/>
  <c r="B173" i="23"/>
  <c r="B172" i="23"/>
  <c r="B171" i="23"/>
  <c r="B170" i="23"/>
  <c r="B169" i="23"/>
  <c r="B168" i="23"/>
  <c r="B167" i="23"/>
  <c r="B166" i="23"/>
  <c r="B165" i="23"/>
  <c r="B164" i="23"/>
  <c r="B163" i="23"/>
  <c r="B162" i="23"/>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506" i="32"/>
  <c r="B505" i="32"/>
  <c r="B504" i="32"/>
  <c r="B503" i="32"/>
  <c r="B502" i="32"/>
  <c r="B501" i="32"/>
  <c r="B500" i="32"/>
  <c r="B499" i="32"/>
  <c r="B498" i="32"/>
  <c r="B497" i="32"/>
  <c r="B496" i="32"/>
  <c r="B495" i="32"/>
  <c r="B494" i="32"/>
  <c r="B493" i="32"/>
  <c r="B492" i="32"/>
  <c r="B491" i="32"/>
  <c r="B490" i="32"/>
  <c r="B489" i="32"/>
  <c r="B488" i="32"/>
  <c r="B487" i="32"/>
  <c r="B486" i="32"/>
  <c r="B485" i="32"/>
  <c r="B484" i="32"/>
  <c r="B483" i="32"/>
  <c r="B482" i="32"/>
  <c r="B481" i="32"/>
  <c r="B480" i="32"/>
  <c r="B479" i="32"/>
  <c r="B478" i="32"/>
  <c r="B477" i="32"/>
  <c r="B476" i="32"/>
  <c r="B475" i="32"/>
  <c r="B474" i="32"/>
  <c r="B473" i="32"/>
  <c r="B472" i="32"/>
  <c r="B471" i="32"/>
  <c r="B470" i="32"/>
  <c r="B469" i="32"/>
  <c r="B468" i="32"/>
  <c r="B467" i="32"/>
  <c r="B466" i="32"/>
  <c r="B465" i="32"/>
  <c r="B464" i="32"/>
  <c r="B463" i="32"/>
  <c r="B462" i="32"/>
  <c r="B461" i="32"/>
  <c r="B460" i="32"/>
  <c r="B459" i="32"/>
  <c r="B458" i="32"/>
  <c r="B457" i="32"/>
  <c r="B456" i="32"/>
  <c r="B455" i="32"/>
  <c r="B454" i="32"/>
  <c r="B453" i="32"/>
  <c r="B452" i="32"/>
  <c r="B451" i="32"/>
  <c r="B450" i="32"/>
  <c r="B449" i="32"/>
  <c r="B448" i="32"/>
  <c r="B447" i="32"/>
  <c r="B446" i="32"/>
  <c r="B445" i="32"/>
  <c r="B444" i="32"/>
  <c r="B443" i="32"/>
  <c r="B442" i="32"/>
  <c r="B441" i="32"/>
  <c r="B440" i="32"/>
  <c r="B439" i="32"/>
  <c r="B438" i="32"/>
  <c r="B437" i="32"/>
  <c r="B436" i="32"/>
  <c r="B435" i="32"/>
  <c r="B434" i="32"/>
  <c r="B433" i="32"/>
  <c r="B432" i="32"/>
  <c r="B431" i="32"/>
  <c r="B430" i="32"/>
  <c r="B429" i="32"/>
  <c r="B428" i="32"/>
  <c r="B427" i="32"/>
  <c r="B426" i="32"/>
  <c r="B425" i="32"/>
  <c r="B424" i="32"/>
  <c r="B423" i="32"/>
  <c r="B422" i="32"/>
  <c r="B421" i="32"/>
  <c r="B420" i="32"/>
  <c r="B419" i="32"/>
  <c r="B418" i="32"/>
  <c r="B417" i="32"/>
  <c r="B416" i="32"/>
  <c r="B415" i="32"/>
  <c r="B414" i="32"/>
  <c r="B413" i="32"/>
  <c r="B412" i="32"/>
  <c r="B411" i="32"/>
  <c r="B410" i="32"/>
  <c r="B409" i="32"/>
  <c r="B408" i="32"/>
  <c r="B407" i="32"/>
  <c r="B406" i="32"/>
  <c r="B405" i="32"/>
  <c r="B404" i="32"/>
  <c r="B403" i="32"/>
  <c r="B402" i="32"/>
  <c r="B401" i="32"/>
  <c r="B400" i="32"/>
  <c r="B399" i="32"/>
  <c r="B398" i="32"/>
  <c r="B397" i="32"/>
  <c r="B396" i="32"/>
  <c r="B395" i="32"/>
  <c r="B394" i="32"/>
  <c r="B393" i="32"/>
  <c r="B392" i="32"/>
  <c r="B391" i="32"/>
  <c r="B390" i="32"/>
  <c r="B389" i="32"/>
  <c r="B388" i="32"/>
  <c r="B387" i="32"/>
  <c r="B386" i="32"/>
  <c r="B385" i="32"/>
  <c r="B384" i="32"/>
  <c r="B383" i="32"/>
  <c r="B382" i="32"/>
  <c r="B381" i="32"/>
  <c r="B380" i="32"/>
  <c r="B379" i="32"/>
  <c r="B378" i="32"/>
  <c r="B377" i="32"/>
  <c r="B376" i="32"/>
  <c r="B375" i="32"/>
  <c r="B374" i="32"/>
  <c r="B373" i="32"/>
  <c r="B372" i="32"/>
  <c r="B371" i="32"/>
  <c r="B370" i="32"/>
  <c r="B369" i="32"/>
  <c r="B368" i="32"/>
  <c r="B367" i="32"/>
  <c r="B366" i="32"/>
  <c r="B365" i="32"/>
  <c r="B364" i="32"/>
  <c r="B363" i="32"/>
  <c r="B362" i="32"/>
  <c r="B361" i="32"/>
  <c r="B360" i="32"/>
  <c r="B359" i="32"/>
  <c r="B358" i="32"/>
  <c r="B357" i="32"/>
  <c r="B356" i="32"/>
  <c r="B355" i="32"/>
  <c r="B354" i="32"/>
  <c r="B353" i="32"/>
  <c r="B352" i="32"/>
  <c r="B351" i="32"/>
  <c r="B350" i="32"/>
  <c r="B349" i="32"/>
  <c r="B348" i="32"/>
  <c r="B347" i="32"/>
  <c r="B346" i="32"/>
  <c r="B345" i="32"/>
  <c r="B344" i="32"/>
  <c r="B343" i="32"/>
  <c r="B342" i="32"/>
  <c r="B341" i="32"/>
  <c r="B340" i="32"/>
  <c r="B339" i="32"/>
  <c r="B338" i="32"/>
  <c r="B337" i="32"/>
  <c r="B336" i="32"/>
  <c r="B335" i="32"/>
  <c r="B334" i="32"/>
  <c r="B333" i="32"/>
  <c r="B332" i="32"/>
  <c r="B331" i="32"/>
  <c r="B330" i="32"/>
  <c r="B329" i="32"/>
  <c r="B328" i="32"/>
  <c r="B327" i="32"/>
  <c r="B326" i="32"/>
  <c r="B325" i="32"/>
  <c r="B324" i="32"/>
  <c r="B323" i="32"/>
  <c r="B322" i="32"/>
  <c r="B321" i="32"/>
  <c r="B320" i="32"/>
  <c r="B319" i="32"/>
  <c r="B318" i="32"/>
  <c r="B317" i="32"/>
  <c r="B316" i="32"/>
  <c r="B315" i="32"/>
  <c r="B314" i="32"/>
  <c r="B313" i="32"/>
  <c r="B312" i="32"/>
  <c r="B311" i="32"/>
  <c r="B310" i="32"/>
  <c r="B309" i="32"/>
  <c r="B308" i="32"/>
  <c r="B307" i="32"/>
  <c r="B306" i="32"/>
  <c r="B305" i="32"/>
  <c r="B304" i="32"/>
  <c r="B303" i="32"/>
  <c r="B302" i="32"/>
  <c r="B301" i="32"/>
  <c r="B300" i="32"/>
  <c r="B299" i="32"/>
  <c r="B298" i="32"/>
  <c r="B297" i="32"/>
  <c r="B296" i="32"/>
  <c r="B295" i="32"/>
  <c r="B294" i="32"/>
  <c r="B293" i="32"/>
  <c r="B292" i="32"/>
  <c r="B291" i="32"/>
  <c r="B290" i="32"/>
  <c r="B289" i="32"/>
  <c r="B288" i="32"/>
  <c r="B287" i="32"/>
  <c r="B286" i="32"/>
  <c r="B285" i="32"/>
  <c r="B284" i="32"/>
  <c r="B283" i="32"/>
  <c r="B282" i="32"/>
  <c r="B281" i="32"/>
  <c r="B280" i="32"/>
  <c r="B279" i="32"/>
  <c r="B278" i="32"/>
  <c r="B277" i="32"/>
  <c r="B276" i="32"/>
  <c r="B275" i="32"/>
  <c r="B274" i="32"/>
  <c r="B273" i="32"/>
  <c r="B272" i="32"/>
  <c r="B271" i="32"/>
  <c r="B270" i="32"/>
  <c r="B269" i="32"/>
  <c r="B268" i="32"/>
  <c r="B267" i="32"/>
  <c r="B266" i="32"/>
  <c r="B265" i="32"/>
  <c r="B264" i="32"/>
  <c r="B263" i="32"/>
  <c r="B262" i="32"/>
  <c r="B261" i="32"/>
  <c r="B260" i="32"/>
  <c r="B259" i="32"/>
  <c r="B258" i="32"/>
  <c r="B257" i="32"/>
  <c r="B256" i="32"/>
  <c r="B255" i="32"/>
  <c r="B254" i="32"/>
  <c r="B253" i="32"/>
  <c r="B252" i="32"/>
  <c r="B251" i="32"/>
  <c r="B250" i="32"/>
  <c r="B249" i="32"/>
  <c r="B248" i="32"/>
  <c r="B247" i="32"/>
  <c r="B246" i="32"/>
  <c r="B245" i="32"/>
  <c r="B244" i="32"/>
  <c r="B243" i="32"/>
  <c r="B242" i="32"/>
  <c r="B241" i="32"/>
  <c r="B240" i="32"/>
  <c r="B239" i="32"/>
  <c r="B238" i="32"/>
  <c r="B237" i="32"/>
  <c r="B236" i="32"/>
  <c r="B235" i="32"/>
  <c r="B234" i="32"/>
  <c r="B233" i="32"/>
  <c r="B232" i="32"/>
  <c r="B231" i="32"/>
  <c r="B230" i="32"/>
  <c r="B229" i="32"/>
  <c r="B228" i="32"/>
  <c r="B227" i="32"/>
  <c r="B226" i="32"/>
  <c r="B225" i="32"/>
  <c r="B224" i="32"/>
  <c r="B223" i="32"/>
  <c r="B222" i="32"/>
  <c r="B221" i="32"/>
  <c r="B220" i="32"/>
  <c r="B219" i="32"/>
  <c r="B218" i="32"/>
  <c r="B217" i="32"/>
  <c r="B216" i="32"/>
  <c r="B215" i="32"/>
  <c r="B214" i="32"/>
  <c r="B213" i="32"/>
  <c r="B212" i="32"/>
  <c r="B211" i="32"/>
  <c r="B210" i="32"/>
  <c r="B209" i="32"/>
  <c r="B208" i="32"/>
  <c r="B207" i="32"/>
  <c r="B206" i="32"/>
  <c r="B205" i="32"/>
  <c r="B204" i="32"/>
  <c r="B203" i="32"/>
  <c r="B202" i="32"/>
  <c r="B201" i="32"/>
  <c r="B200" i="32"/>
  <c r="B199" i="32"/>
  <c r="B198" i="32"/>
  <c r="B197" i="32"/>
  <c r="B196" i="32"/>
  <c r="B195" i="32"/>
  <c r="B194" i="32"/>
  <c r="B193" i="32"/>
  <c r="B192" i="32"/>
  <c r="B191" i="32"/>
  <c r="B190" i="32"/>
  <c r="B189" i="32"/>
  <c r="B188" i="32"/>
  <c r="B187" i="32"/>
  <c r="B186" i="32"/>
  <c r="B185" i="32"/>
  <c r="B184" i="32"/>
  <c r="B183" i="32"/>
  <c r="B182" i="32"/>
  <c r="B181" i="32"/>
  <c r="B180" i="32"/>
  <c r="B179" i="32"/>
  <c r="B178" i="32"/>
  <c r="B177" i="32"/>
  <c r="B176" i="32"/>
  <c r="B175" i="32"/>
  <c r="B174" i="32"/>
  <c r="B173" i="32"/>
  <c r="B172" i="32"/>
  <c r="B171" i="32"/>
  <c r="B170" i="32"/>
  <c r="B169" i="32"/>
  <c r="B168" i="32"/>
  <c r="B167" i="32"/>
  <c r="B166" i="32"/>
  <c r="B165" i="32"/>
  <c r="B164" i="32"/>
  <c r="B163" i="32"/>
  <c r="B162" i="32"/>
  <c r="B161" i="32"/>
  <c r="B160" i="32"/>
  <c r="B159" i="32"/>
  <c r="B158" i="32"/>
  <c r="B157" i="32"/>
  <c r="B156" i="32"/>
  <c r="B155" i="32"/>
  <c r="B154" i="32"/>
  <c r="B153" i="32"/>
  <c r="B152" i="32"/>
  <c r="B151" i="32"/>
  <c r="B150" i="32"/>
  <c r="B149" i="32"/>
  <c r="B148" i="32"/>
  <c r="B147" i="32"/>
  <c r="B146" i="32"/>
  <c r="B145" i="32"/>
  <c r="B144" i="32"/>
  <c r="B143" i="32"/>
  <c r="B142" i="32"/>
  <c r="B141" i="32"/>
  <c r="B140" i="32"/>
  <c r="B139" i="32"/>
  <c r="B138" i="32"/>
  <c r="B137" i="32"/>
  <c r="B136" i="32"/>
  <c r="B135" i="32"/>
  <c r="B134" i="32"/>
  <c r="B133" i="32"/>
  <c r="B132" i="32"/>
  <c r="B131" i="32"/>
  <c r="B130" i="32"/>
  <c r="B129" i="32"/>
  <c r="B128" i="32"/>
  <c r="B127" i="32"/>
  <c r="B126" i="32"/>
  <c r="B125" i="32"/>
  <c r="B124" i="32"/>
  <c r="B123" i="32"/>
  <c r="B122" i="32"/>
  <c r="B121" i="32"/>
  <c r="B120" i="32"/>
  <c r="B119" i="32"/>
  <c r="B118" i="32"/>
  <c r="B117" i="32"/>
  <c r="B116" i="32"/>
  <c r="B115" i="32"/>
  <c r="B114" i="32"/>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8" i="30" l="1"/>
  <c r="B9" i="30"/>
  <c r="B7" i="30"/>
  <c r="B15" i="29"/>
  <c r="B9" i="29"/>
  <c r="B12" i="29"/>
  <c r="F5" i="29"/>
  <c r="B16" i="29" l="1"/>
  <c r="B7" i="29"/>
  <c r="B10" i="29"/>
  <c r="B8" i="29"/>
  <c r="B11" i="29"/>
  <c r="Y5" i="15"/>
  <c r="H11" i="15" s="1"/>
  <c r="H21" i="15" l="1"/>
  <c r="H19" i="15"/>
  <c r="H17" i="15"/>
  <c r="F508" i="32" l="1"/>
  <c r="E508" i="32"/>
  <c r="C508" i="32"/>
  <c r="D508" i="32" s="1"/>
  <c r="F507" i="32"/>
  <c r="E507" i="32"/>
  <c r="C507" i="32"/>
  <c r="D507" i="32" s="1"/>
  <c r="F506" i="32"/>
  <c r="E506" i="32"/>
  <c r="D506" i="32"/>
  <c r="F505" i="32"/>
  <c r="E505" i="32"/>
  <c r="D505" i="32"/>
  <c r="F504" i="32"/>
  <c r="E504" i="32"/>
  <c r="D504" i="32"/>
  <c r="F503" i="32"/>
  <c r="E503" i="32"/>
  <c r="D503" i="32"/>
  <c r="F502" i="32"/>
  <c r="E502" i="32"/>
  <c r="D502" i="32"/>
  <c r="F501" i="32"/>
  <c r="E501" i="32"/>
  <c r="D501" i="32"/>
  <c r="F500" i="32"/>
  <c r="E500" i="32"/>
  <c r="D500" i="32"/>
  <c r="F499" i="32"/>
  <c r="E499" i="32"/>
  <c r="D499" i="32"/>
  <c r="F498" i="32"/>
  <c r="E498" i="32"/>
  <c r="D498" i="32"/>
  <c r="F497" i="32"/>
  <c r="E497" i="32"/>
  <c r="D497" i="32"/>
  <c r="F496" i="32"/>
  <c r="E496" i="32"/>
  <c r="D496" i="32"/>
  <c r="F495" i="32"/>
  <c r="E495" i="32"/>
  <c r="D495" i="32"/>
  <c r="F494" i="32"/>
  <c r="E494" i="32"/>
  <c r="D494" i="32"/>
  <c r="F493" i="32"/>
  <c r="E493" i="32"/>
  <c r="D493" i="32"/>
  <c r="F492" i="32"/>
  <c r="E492" i="32"/>
  <c r="D492" i="32"/>
  <c r="F491" i="32"/>
  <c r="E491" i="32"/>
  <c r="D491" i="32"/>
  <c r="F490" i="32"/>
  <c r="E490" i="32"/>
  <c r="D490" i="32"/>
  <c r="F489" i="32"/>
  <c r="E489" i="32"/>
  <c r="D489" i="32"/>
  <c r="F488" i="32"/>
  <c r="E488" i="32"/>
  <c r="D488" i="32"/>
  <c r="F487" i="32"/>
  <c r="E487" i="32"/>
  <c r="D487" i="32"/>
  <c r="F486" i="32"/>
  <c r="E486" i="32"/>
  <c r="D486" i="32"/>
  <c r="F485" i="32"/>
  <c r="E485" i="32"/>
  <c r="D485" i="32"/>
  <c r="F484" i="32"/>
  <c r="E484" i="32"/>
  <c r="D484" i="32"/>
  <c r="F483" i="32"/>
  <c r="E483" i="32"/>
  <c r="D483" i="32"/>
  <c r="F482" i="32"/>
  <c r="E482" i="32"/>
  <c r="D482" i="32"/>
  <c r="F481" i="32"/>
  <c r="E481" i="32"/>
  <c r="D481" i="32"/>
  <c r="F480" i="32"/>
  <c r="E480" i="32"/>
  <c r="D480" i="32"/>
  <c r="F479" i="32"/>
  <c r="E479" i="32"/>
  <c r="D479" i="32"/>
  <c r="F478" i="32"/>
  <c r="E478" i="32"/>
  <c r="D478" i="32"/>
  <c r="F477" i="32"/>
  <c r="E477" i="32"/>
  <c r="D477" i="32"/>
  <c r="F476" i="32"/>
  <c r="E476" i="32"/>
  <c r="D476" i="32"/>
  <c r="F475" i="32"/>
  <c r="E475" i="32"/>
  <c r="D475" i="32"/>
  <c r="F474" i="32"/>
  <c r="E474" i="32"/>
  <c r="D474" i="32"/>
  <c r="F473" i="32"/>
  <c r="E473" i="32"/>
  <c r="D473" i="32"/>
  <c r="F472" i="32"/>
  <c r="E472" i="32"/>
  <c r="D472" i="32"/>
  <c r="F471" i="32"/>
  <c r="E471" i="32"/>
  <c r="D471" i="32"/>
  <c r="F470" i="32"/>
  <c r="E470" i="32"/>
  <c r="D470" i="32"/>
  <c r="F469" i="32"/>
  <c r="E469" i="32"/>
  <c r="D469" i="32"/>
  <c r="F468" i="32"/>
  <c r="E468" i="32"/>
  <c r="D468" i="32"/>
  <c r="F467" i="32"/>
  <c r="E467" i="32"/>
  <c r="D467" i="32"/>
  <c r="F466" i="32"/>
  <c r="E466" i="32"/>
  <c r="D466" i="32"/>
  <c r="F465" i="32"/>
  <c r="E465" i="32"/>
  <c r="D465" i="32"/>
  <c r="F464" i="32"/>
  <c r="E464" i="32"/>
  <c r="D464" i="32"/>
  <c r="F463" i="32"/>
  <c r="E463" i="32"/>
  <c r="D463" i="32"/>
  <c r="F462" i="32"/>
  <c r="E462" i="32"/>
  <c r="D462" i="32"/>
  <c r="F461" i="32"/>
  <c r="E461" i="32"/>
  <c r="D461" i="32"/>
  <c r="F460" i="32"/>
  <c r="E460" i="32"/>
  <c r="D460" i="32"/>
  <c r="F459" i="32"/>
  <c r="E459" i="32"/>
  <c r="D459" i="32"/>
  <c r="F458" i="32"/>
  <c r="E458" i="32"/>
  <c r="D458" i="32"/>
  <c r="F457" i="32"/>
  <c r="E457" i="32"/>
  <c r="D457" i="32"/>
  <c r="F456" i="32"/>
  <c r="E456" i="32"/>
  <c r="D456" i="32"/>
  <c r="F455" i="32"/>
  <c r="E455" i="32"/>
  <c r="D455" i="32"/>
  <c r="F454" i="32"/>
  <c r="E454" i="32"/>
  <c r="D454" i="32"/>
  <c r="F453" i="32"/>
  <c r="E453" i="32"/>
  <c r="D453" i="32"/>
  <c r="F452" i="32"/>
  <c r="E452" i="32"/>
  <c r="D452" i="32"/>
  <c r="F451" i="32"/>
  <c r="E451" i="32"/>
  <c r="D451" i="32"/>
  <c r="F450" i="32"/>
  <c r="E450" i="32"/>
  <c r="D450" i="32"/>
  <c r="F449" i="32"/>
  <c r="E449" i="32"/>
  <c r="D449" i="32"/>
  <c r="F448" i="32"/>
  <c r="E448" i="32"/>
  <c r="D448" i="32"/>
  <c r="F447" i="32"/>
  <c r="E447" i="32"/>
  <c r="D447" i="32"/>
  <c r="F446" i="32"/>
  <c r="E446" i="32"/>
  <c r="D446" i="32"/>
  <c r="F445" i="32"/>
  <c r="E445" i="32"/>
  <c r="D445" i="32"/>
  <c r="F444" i="32"/>
  <c r="E444" i="32"/>
  <c r="D444" i="32"/>
  <c r="F443" i="32"/>
  <c r="E443" i="32"/>
  <c r="D443" i="32"/>
  <c r="F442" i="32"/>
  <c r="E442" i="32"/>
  <c r="D442" i="32"/>
  <c r="F441" i="32"/>
  <c r="E441" i="32"/>
  <c r="D441" i="32"/>
  <c r="F440" i="32"/>
  <c r="E440" i="32"/>
  <c r="D440" i="32"/>
  <c r="F439" i="32"/>
  <c r="E439" i="32"/>
  <c r="D439" i="32"/>
  <c r="F438" i="32"/>
  <c r="E438" i="32"/>
  <c r="D438" i="32"/>
  <c r="F437" i="32"/>
  <c r="E437" i="32"/>
  <c r="D437" i="32"/>
  <c r="F436" i="32"/>
  <c r="E436" i="32"/>
  <c r="D436" i="32"/>
  <c r="F435" i="32"/>
  <c r="E435" i="32"/>
  <c r="D435" i="32"/>
  <c r="F434" i="32"/>
  <c r="E434" i="32"/>
  <c r="D434" i="32"/>
  <c r="F433" i="32"/>
  <c r="E433" i="32"/>
  <c r="D433" i="32"/>
  <c r="F432" i="32"/>
  <c r="E432" i="32"/>
  <c r="D432" i="32"/>
  <c r="F431" i="32"/>
  <c r="E431" i="32"/>
  <c r="D431" i="32"/>
  <c r="F430" i="32"/>
  <c r="E430" i="32"/>
  <c r="D430" i="32"/>
  <c r="F429" i="32"/>
  <c r="E429" i="32"/>
  <c r="D429" i="32"/>
  <c r="F428" i="32"/>
  <c r="E428" i="32"/>
  <c r="D428" i="32"/>
  <c r="F427" i="32"/>
  <c r="E427" i="32"/>
  <c r="D427" i="32"/>
  <c r="F426" i="32"/>
  <c r="E426" i="32"/>
  <c r="D426" i="32"/>
  <c r="F425" i="32"/>
  <c r="E425" i="32"/>
  <c r="D425" i="32"/>
  <c r="F424" i="32"/>
  <c r="E424" i="32"/>
  <c r="D424" i="32"/>
  <c r="F423" i="32"/>
  <c r="E423" i="32"/>
  <c r="D423" i="32"/>
  <c r="F422" i="32"/>
  <c r="E422" i="32"/>
  <c r="D422" i="32"/>
  <c r="F421" i="32"/>
  <c r="E421" i="32"/>
  <c r="D421" i="32"/>
  <c r="F420" i="32"/>
  <c r="E420" i="32"/>
  <c r="D420" i="32"/>
  <c r="F419" i="32"/>
  <c r="E419" i="32"/>
  <c r="D419" i="32"/>
  <c r="F418" i="32"/>
  <c r="E418" i="32"/>
  <c r="D418" i="32"/>
  <c r="F417" i="32"/>
  <c r="E417" i="32"/>
  <c r="D417" i="32"/>
  <c r="F416" i="32"/>
  <c r="E416" i="32"/>
  <c r="D416" i="32"/>
  <c r="F415" i="32"/>
  <c r="E415" i="32"/>
  <c r="D415" i="32"/>
  <c r="F414" i="32"/>
  <c r="E414" i="32"/>
  <c r="D414" i="32"/>
  <c r="F413" i="32"/>
  <c r="E413" i="32"/>
  <c r="D413" i="32"/>
  <c r="F412" i="32"/>
  <c r="E412" i="32"/>
  <c r="D412" i="32"/>
  <c r="F411" i="32"/>
  <c r="E411" i="32"/>
  <c r="D411" i="32"/>
  <c r="F410" i="32"/>
  <c r="E410" i="32"/>
  <c r="D410" i="32"/>
  <c r="F409" i="32"/>
  <c r="E409" i="32"/>
  <c r="D409" i="32"/>
  <c r="F408" i="32"/>
  <c r="E408" i="32"/>
  <c r="D408" i="32"/>
  <c r="F407" i="32"/>
  <c r="E407" i="32"/>
  <c r="D407" i="32"/>
  <c r="F406" i="32"/>
  <c r="E406" i="32"/>
  <c r="D406" i="32"/>
  <c r="F405" i="32"/>
  <c r="E405" i="32"/>
  <c r="D405" i="32"/>
  <c r="F404" i="32"/>
  <c r="E404" i="32"/>
  <c r="D404" i="32"/>
  <c r="F403" i="32"/>
  <c r="E403" i="32"/>
  <c r="D403" i="32"/>
  <c r="F402" i="32"/>
  <c r="E402" i="32"/>
  <c r="D402" i="32"/>
  <c r="F401" i="32"/>
  <c r="E401" i="32"/>
  <c r="D401" i="32"/>
  <c r="F400" i="32"/>
  <c r="E400" i="32"/>
  <c r="D400" i="32"/>
  <c r="F399" i="32"/>
  <c r="E399" i="32"/>
  <c r="D399" i="32"/>
  <c r="F398" i="32"/>
  <c r="E398" i="32"/>
  <c r="D398" i="32"/>
  <c r="F397" i="32"/>
  <c r="E397" i="32"/>
  <c r="D397" i="32"/>
  <c r="F396" i="32"/>
  <c r="E396" i="32"/>
  <c r="D396" i="32"/>
  <c r="F395" i="32"/>
  <c r="E395" i="32"/>
  <c r="D395" i="32"/>
  <c r="F394" i="32"/>
  <c r="E394" i="32"/>
  <c r="D394" i="32"/>
  <c r="F393" i="32"/>
  <c r="E393" i="32"/>
  <c r="D393" i="32"/>
  <c r="F392" i="32"/>
  <c r="E392" i="32"/>
  <c r="D392" i="32"/>
  <c r="F391" i="32"/>
  <c r="E391" i="32"/>
  <c r="D391" i="32"/>
  <c r="F390" i="32"/>
  <c r="E390" i="32"/>
  <c r="D390" i="32"/>
  <c r="F389" i="32"/>
  <c r="E389" i="32"/>
  <c r="D389" i="32"/>
  <c r="F388" i="32"/>
  <c r="E388" i="32"/>
  <c r="D388" i="32"/>
  <c r="F387" i="32"/>
  <c r="E387" i="32"/>
  <c r="D387" i="32"/>
  <c r="F386" i="32"/>
  <c r="E386" i="32"/>
  <c r="D386" i="32"/>
  <c r="F385" i="32"/>
  <c r="E385" i="32"/>
  <c r="D385" i="32"/>
  <c r="F384" i="32"/>
  <c r="E384" i="32"/>
  <c r="D384" i="32"/>
  <c r="F383" i="32"/>
  <c r="E383" i="32"/>
  <c r="D383" i="32"/>
  <c r="F382" i="32"/>
  <c r="E382" i="32"/>
  <c r="D382" i="32"/>
  <c r="F381" i="32"/>
  <c r="E381" i="32"/>
  <c r="D381" i="32"/>
  <c r="F380" i="32"/>
  <c r="E380" i="32"/>
  <c r="D380" i="32"/>
  <c r="F379" i="32"/>
  <c r="E379" i="32"/>
  <c r="D379" i="32"/>
  <c r="F378" i="32"/>
  <c r="E378" i="32"/>
  <c r="D378" i="32"/>
  <c r="F377" i="32"/>
  <c r="E377" i="32"/>
  <c r="D377" i="32"/>
  <c r="F376" i="32"/>
  <c r="E376" i="32"/>
  <c r="D376" i="32"/>
  <c r="F375" i="32"/>
  <c r="E375" i="32"/>
  <c r="D375" i="32"/>
  <c r="F374" i="32"/>
  <c r="E374" i="32"/>
  <c r="D374" i="32"/>
  <c r="F373" i="32"/>
  <c r="E373" i="32"/>
  <c r="D373" i="32"/>
  <c r="F372" i="32"/>
  <c r="E372" i="32"/>
  <c r="D372" i="32"/>
  <c r="F371" i="32"/>
  <c r="E371" i="32"/>
  <c r="D371" i="32"/>
  <c r="F370" i="32"/>
  <c r="E370" i="32"/>
  <c r="D370" i="32"/>
  <c r="F369" i="32"/>
  <c r="E369" i="32"/>
  <c r="D369" i="32"/>
  <c r="F368" i="32"/>
  <c r="E368" i="32"/>
  <c r="D368" i="32"/>
  <c r="F367" i="32"/>
  <c r="E367" i="32"/>
  <c r="D367" i="32"/>
  <c r="F366" i="32"/>
  <c r="E366" i="32"/>
  <c r="D366" i="32"/>
  <c r="F365" i="32"/>
  <c r="E365" i="32"/>
  <c r="D365" i="32"/>
  <c r="F364" i="32"/>
  <c r="E364" i="32"/>
  <c r="D364" i="32"/>
  <c r="F363" i="32"/>
  <c r="E363" i="32"/>
  <c r="D363" i="32"/>
  <c r="F362" i="32"/>
  <c r="E362" i="32"/>
  <c r="D362" i="32"/>
  <c r="F361" i="32"/>
  <c r="E361" i="32"/>
  <c r="D361" i="32"/>
  <c r="F360" i="32"/>
  <c r="E360" i="32"/>
  <c r="D360" i="32"/>
  <c r="F359" i="32"/>
  <c r="E359" i="32"/>
  <c r="D359" i="32"/>
  <c r="F358" i="32"/>
  <c r="E358" i="32"/>
  <c r="D358" i="32"/>
  <c r="F357" i="32"/>
  <c r="E357" i="32"/>
  <c r="D357" i="32"/>
  <c r="F356" i="32"/>
  <c r="E356" i="32"/>
  <c r="D356" i="32"/>
  <c r="F355" i="32"/>
  <c r="E355" i="32"/>
  <c r="D355" i="32"/>
  <c r="F354" i="32"/>
  <c r="E354" i="32"/>
  <c r="D354" i="32"/>
  <c r="F353" i="32"/>
  <c r="E353" i="32"/>
  <c r="D353" i="32"/>
  <c r="F352" i="32"/>
  <c r="E352" i="32"/>
  <c r="D352" i="32"/>
  <c r="F351" i="32"/>
  <c r="E351" i="32"/>
  <c r="D351" i="32"/>
  <c r="F350" i="32"/>
  <c r="E350" i="32"/>
  <c r="D350" i="32"/>
  <c r="F349" i="32"/>
  <c r="E349" i="32"/>
  <c r="D349" i="32"/>
  <c r="F348" i="32"/>
  <c r="E348" i="32"/>
  <c r="D348" i="32"/>
  <c r="F347" i="32"/>
  <c r="E347" i="32"/>
  <c r="D347" i="32"/>
  <c r="F346" i="32"/>
  <c r="E346" i="32"/>
  <c r="D346" i="32"/>
  <c r="F345" i="32"/>
  <c r="E345" i="32"/>
  <c r="D345" i="32"/>
  <c r="F344" i="32"/>
  <c r="E344" i="32"/>
  <c r="D344" i="32"/>
  <c r="F343" i="32"/>
  <c r="E343" i="32"/>
  <c r="D343" i="32"/>
  <c r="F342" i="32"/>
  <c r="E342" i="32"/>
  <c r="D342" i="32"/>
  <c r="F341" i="32"/>
  <c r="E341" i="32"/>
  <c r="D341" i="32"/>
  <c r="F340" i="32"/>
  <c r="E340" i="32"/>
  <c r="D340" i="32"/>
  <c r="F339" i="32"/>
  <c r="E339" i="32"/>
  <c r="D339" i="32"/>
  <c r="F338" i="32"/>
  <c r="E338" i="32"/>
  <c r="D338" i="32"/>
  <c r="F337" i="32"/>
  <c r="E337" i="32"/>
  <c r="D337" i="32"/>
  <c r="F336" i="32"/>
  <c r="E336" i="32"/>
  <c r="D336" i="32"/>
  <c r="F335" i="32"/>
  <c r="E335" i="32"/>
  <c r="D335" i="32"/>
  <c r="F334" i="32"/>
  <c r="E334" i="32"/>
  <c r="D334" i="32"/>
  <c r="F333" i="32"/>
  <c r="E333" i="32"/>
  <c r="D333" i="32"/>
  <c r="F332" i="32"/>
  <c r="E332" i="32"/>
  <c r="D332" i="32"/>
  <c r="F331" i="32"/>
  <c r="E331" i="32"/>
  <c r="D331" i="32"/>
  <c r="F330" i="32"/>
  <c r="E330" i="32"/>
  <c r="D330" i="32"/>
  <c r="F329" i="32"/>
  <c r="E329" i="32"/>
  <c r="D329" i="32"/>
  <c r="F328" i="32"/>
  <c r="E328" i="32"/>
  <c r="D328" i="32"/>
  <c r="F327" i="32"/>
  <c r="E327" i="32"/>
  <c r="D327" i="32"/>
  <c r="F326" i="32"/>
  <c r="E326" i="32"/>
  <c r="D326" i="32"/>
  <c r="F325" i="32"/>
  <c r="E325" i="32"/>
  <c r="D325" i="32"/>
  <c r="F324" i="32"/>
  <c r="E324" i="32"/>
  <c r="D324" i="32"/>
  <c r="F323" i="32"/>
  <c r="E323" i="32"/>
  <c r="D323" i="32"/>
  <c r="F322" i="32"/>
  <c r="E322" i="32"/>
  <c r="D322" i="32"/>
  <c r="F321" i="32"/>
  <c r="E321" i="32"/>
  <c r="D321" i="32"/>
  <c r="F320" i="32"/>
  <c r="E320" i="32"/>
  <c r="D320" i="32"/>
  <c r="F319" i="32"/>
  <c r="E319" i="32"/>
  <c r="D319" i="32"/>
  <c r="F318" i="32"/>
  <c r="E318" i="32"/>
  <c r="D318" i="32"/>
  <c r="F317" i="32"/>
  <c r="E317" i="32"/>
  <c r="D317" i="32"/>
  <c r="F316" i="32"/>
  <c r="E316" i="32"/>
  <c r="D316" i="32"/>
  <c r="F315" i="32"/>
  <c r="E315" i="32"/>
  <c r="D315" i="32"/>
  <c r="F314" i="32"/>
  <c r="E314" i="32"/>
  <c r="D314" i="32"/>
  <c r="F313" i="32"/>
  <c r="E313" i="32"/>
  <c r="D313" i="32"/>
  <c r="F312" i="32"/>
  <c r="E312" i="32"/>
  <c r="D312" i="32"/>
  <c r="F311" i="32"/>
  <c r="E311" i="32"/>
  <c r="D311" i="32"/>
  <c r="F310" i="32"/>
  <c r="E310" i="32"/>
  <c r="D310" i="32"/>
  <c r="F309" i="32"/>
  <c r="E309" i="32"/>
  <c r="D309" i="32"/>
  <c r="F308" i="32"/>
  <c r="E308" i="32"/>
  <c r="D308" i="32"/>
  <c r="F307" i="32"/>
  <c r="E307" i="32"/>
  <c r="D307" i="32"/>
  <c r="F306" i="32"/>
  <c r="E306" i="32"/>
  <c r="D306" i="32"/>
  <c r="F305" i="32"/>
  <c r="E305" i="32"/>
  <c r="D305" i="32"/>
  <c r="F304" i="32"/>
  <c r="E304" i="32"/>
  <c r="D304" i="32"/>
  <c r="F303" i="32"/>
  <c r="E303" i="32"/>
  <c r="D303" i="32"/>
  <c r="F302" i="32"/>
  <c r="E302" i="32"/>
  <c r="D302" i="32"/>
  <c r="F301" i="32"/>
  <c r="E301" i="32"/>
  <c r="D301" i="32"/>
  <c r="F300" i="32"/>
  <c r="E300" i="32"/>
  <c r="D300" i="32"/>
  <c r="F299" i="32"/>
  <c r="E299" i="32"/>
  <c r="D299" i="32"/>
  <c r="F298" i="32"/>
  <c r="E298" i="32"/>
  <c r="D298" i="32"/>
  <c r="F297" i="32"/>
  <c r="E297" i="32"/>
  <c r="D297" i="32"/>
  <c r="F296" i="32"/>
  <c r="E296" i="32"/>
  <c r="D296" i="32"/>
  <c r="F295" i="32"/>
  <c r="E295" i="32"/>
  <c r="D295" i="32"/>
  <c r="F294" i="32"/>
  <c r="E294" i="32"/>
  <c r="D294" i="32"/>
  <c r="F293" i="32"/>
  <c r="E293" i="32"/>
  <c r="D293" i="32"/>
  <c r="F292" i="32"/>
  <c r="E292" i="32"/>
  <c r="D292" i="32"/>
  <c r="F291" i="32"/>
  <c r="E291" i="32"/>
  <c r="D291" i="32"/>
  <c r="F290" i="32"/>
  <c r="E290" i="32"/>
  <c r="D290" i="32"/>
  <c r="F289" i="32"/>
  <c r="E289" i="32"/>
  <c r="D289" i="32"/>
  <c r="F288" i="32"/>
  <c r="E288" i="32"/>
  <c r="D288" i="32"/>
  <c r="F287" i="32"/>
  <c r="E287" i="32"/>
  <c r="D287" i="32"/>
  <c r="F286" i="32"/>
  <c r="E286" i="32"/>
  <c r="D286" i="32"/>
  <c r="F285" i="32"/>
  <c r="E285" i="32"/>
  <c r="D285" i="32"/>
  <c r="F284" i="32"/>
  <c r="E284" i="32"/>
  <c r="D284" i="32"/>
  <c r="F283" i="32"/>
  <c r="E283" i="32"/>
  <c r="D283" i="32"/>
  <c r="F282" i="32"/>
  <c r="E282" i="32"/>
  <c r="D282" i="32"/>
  <c r="F281" i="32"/>
  <c r="E281" i="32"/>
  <c r="D281" i="32"/>
  <c r="F280" i="32"/>
  <c r="E280" i="32"/>
  <c r="D280" i="32"/>
  <c r="F279" i="32"/>
  <c r="E279" i="32"/>
  <c r="D279" i="32"/>
  <c r="F278" i="32"/>
  <c r="E278" i="32"/>
  <c r="D278" i="32"/>
  <c r="F277" i="32"/>
  <c r="E277" i="32"/>
  <c r="D277" i="32"/>
  <c r="F276" i="32"/>
  <c r="E276" i="32"/>
  <c r="D276" i="32"/>
  <c r="F275" i="32"/>
  <c r="E275" i="32"/>
  <c r="D275" i="32"/>
  <c r="F274" i="32"/>
  <c r="E274" i="32"/>
  <c r="D274" i="32"/>
  <c r="F273" i="32"/>
  <c r="E273" i="32"/>
  <c r="D273" i="32"/>
  <c r="F272" i="32"/>
  <c r="E272" i="32"/>
  <c r="D272" i="32"/>
  <c r="F271" i="32"/>
  <c r="E271" i="32"/>
  <c r="D271" i="32"/>
  <c r="F270" i="32"/>
  <c r="E270" i="32"/>
  <c r="D270" i="32"/>
  <c r="F269" i="32"/>
  <c r="E269" i="32"/>
  <c r="D269" i="32"/>
  <c r="F268" i="32"/>
  <c r="E268" i="32"/>
  <c r="D268" i="32"/>
  <c r="F267" i="32"/>
  <c r="E267" i="32"/>
  <c r="D267" i="32"/>
  <c r="F266" i="32"/>
  <c r="E266" i="32"/>
  <c r="D266" i="32"/>
  <c r="F265" i="32"/>
  <c r="E265" i="32"/>
  <c r="D265" i="32"/>
  <c r="F264" i="32"/>
  <c r="E264" i="32"/>
  <c r="D264" i="32"/>
  <c r="F263" i="32"/>
  <c r="E263" i="32"/>
  <c r="D263" i="32"/>
  <c r="F262" i="32"/>
  <c r="E262" i="32"/>
  <c r="D262" i="32"/>
  <c r="F261" i="32"/>
  <c r="E261" i="32"/>
  <c r="D261" i="32"/>
  <c r="F260" i="32"/>
  <c r="E260" i="32"/>
  <c r="D260" i="32"/>
  <c r="F259" i="32"/>
  <c r="E259" i="32"/>
  <c r="D259" i="32"/>
  <c r="F258" i="32"/>
  <c r="E258" i="32"/>
  <c r="D258" i="32"/>
  <c r="F257" i="32"/>
  <c r="E257" i="32"/>
  <c r="D257" i="32"/>
  <c r="F256" i="32"/>
  <c r="E256" i="32"/>
  <c r="D256" i="32"/>
  <c r="F255" i="32"/>
  <c r="E255" i="32"/>
  <c r="D255" i="32"/>
  <c r="F254" i="32"/>
  <c r="E254" i="32"/>
  <c r="D254" i="32"/>
  <c r="F253" i="32"/>
  <c r="E253" i="32"/>
  <c r="D253" i="32"/>
  <c r="F252" i="32"/>
  <c r="E252" i="32"/>
  <c r="D252" i="32"/>
  <c r="F251" i="32"/>
  <c r="E251" i="32"/>
  <c r="D251" i="32"/>
  <c r="F250" i="32"/>
  <c r="E250" i="32"/>
  <c r="D250" i="32"/>
  <c r="F249" i="32"/>
  <c r="E249" i="32"/>
  <c r="D249" i="32"/>
  <c r="F248" i="32"/>
  <c r="E248" i="32"/>
  <c r="D248" i="32"/>
  <c r="F247" i="32"/>
  <c r="E247" i="32"/>
  <c r="D247" i="32"/>
  <c r="F246" i="32"/>
  <c r="E246" i="32"/>
  <c r="D246" i="32"/>
  <c r="F245" i="32"/>
  <c r="E245" i="32"/>
  <c r="D245" i="32"/>
  <c r="F244" i="32"/>
  <c r="E244" i="32"/>
  <c r="D244" i="32"/>
  <c r="F243" i="32"/>
  <c r="E243" i="32"/>
  <c r="D243" i="32"/>
  <c r="F242" i="32"/>
  <c r="E242" i="32"/>
  <c r="D242" i="32"/>
  <c r="F241" i="32"/>
  <c r="E241" i="32"/>
  <c r="D241" i="32"/>
  <c r="F240" i="32"/>
  <c r="E240" i="32"/>
  <c r="D240" i="32"/>
  <c r="F239" i="32"/>
  <c r="E239" i="32"/>
  <c r="D239" i="32"/>
  <c r="F238" i="32"/>
  <c r="E238" i="32"/>
  <c r="D238" i="32"/>
  <c r="F237" i="32"/>
  <c r="E237" i="32"/>
  <c r="D237" i="32"/>
  <c r="F236" i="32"/>
  <c r="E236" i="32"/>
  <c r="D236" i="32"/>
  <c r="F235" i="32"/>
  <c r="E235" i="32"/>
  <c r="D235" i="32"/>
  <c r="F234" i="32"/>
  <c r="E234" i="32"/>
  <c r="D234" i="32"/>
  <c r="F233" i="32"/>
  <c r="E233" i="32"/>
  <c r="D233" i="32"/>
  <c r="F232" i="32"/>
  <c r="E232" i="32"/>
  <c r="D232" i="32"/>
  <c r="F231" i="32"/>
  <c r="E231" i="32"/>
  <c r="D231" i="32"/>
  <c r="F230" i="32"/>
  <c r="E230" i="32"/>
  <c r="D230" i="32"/>
  <c r="F229" i="32"/>
  <c r="E229" i="32"/>
  <c r="D229" i="32"/>
  <c r="F228" i="32"/>
  <c r="E228" i="32"/>
  <c r="D228" i="32"/>
  <c r="F227" i="32"/>
  <c r="E227" i="32"/>
  <c r="D227" i="32"/>
  <c r="F226" i="32"/>
  <c r="E226" i="32"/>
  <c r="D226" i="32"/>
  <c r="F225" i="32"/>
  <c r="E225" i="32"/>
  <c r="D225" i="32"/>
  <c r="F224" i="32"/>
  <c r="E224" i="32"/>
  <c r="D224" i="32"/>
  <c r="F223" i="32"/>
  <c r="E223" i="32"/>
  <c r="D223" i="32"/>
  <c r="F222" i="32"/>
  <c r="E222" i="32"/>
  <c r="D222" i="32"/>
  <c r="F221" i="32"/>
  <c r="E221" i="32"/>
  <c r="D221" i="32"/>
  <c r="F220" i="32"/>
  <c r="E220" i="32"/>
  <c r="D220" i="32"/>
  <c r="F219" i="32"/>
  <c r="E219" i="32"/>
  <c r="D219" i="32"/>
  <c r="F218" i="32"/>
  <c r="E218" i="32"/>
  <c r="D218" i="32"/>
  <c r="F217" i="32"/>
  <c r="E217" i="32"/>
  <c r="D217" i="32"/>
  <c r="F216" i="32"/>
  <c r="E216" i="32"/>
  <c r="D216" i="32"/>
  <c r="F215" i="32"/>
  <c r="E215" i="32"/>
  <c r="D215" i="32"/>
  <c r="F214" i="32"/>
  <c r="E214" i="32"/>
  <c r="D214" i="32"/>
  <c r="F213" i="32"/>
  <c r="E213" i="32"/>
  <c r="D213" i="32"/>
  <c r="F212" i="32"/>
  <c r="E212" i="32"/>
  <c r="D212" i="32"/>
  <c r="F211" i="32"/>
  <c r="E211" i="32"/>
  <c r="D211" i="32"/>
  <c r="F210" i="32"/>
  <c r="E210" i="32"/>
  <c r="D210" i="32"/>
  <c r="F209" i="32"/>
  <c r="E209" i="32"/>
  <c r="D209" i="32"/>
  <c r="F208" i="32"/>
  <c r="E208" i="32"/>
  <c r="D208" i="32"/>
  <c r="F207" i="32"/>
  <c r="E207" i="32"/>
  <c r="D207" i="32"/>
  <c r="F206" i="32"/>
  <c r="E206" i="32"/>
  <c r="D206" i="32"/>
  <c r="F205" i="32"/>
  <c r="E205" i="32"/>
  <c r="D205" i="32"/>
  <c r="F204" i="32"/>
  <c r="E204" i="32"/>
  <c r="D204" i="32"/>
  <c r="F203" i="32"/>
  <c r="E203" i="32"/>
  <c r="D203" i="32"/>
  <c r="F202" i="32"/>
  <c r="E202" i="32"/>
  <c r="D202" i="32"/>
  <c r="F201" i="32"/>
  <c r="E201" i="32"/>
  <c r="D201" i="32"/>
  <c r="F200" i="32"/>
  <c r="E200" i="32"/>
  <c r="D200" i="32"/>
  <c r="F199" i="32"/>
  <c r="E199" i="32"/>
  <c r="D199" i="32"/>
  <c r="F198" i="32"/>
  <c r="E198" i="32"/>
  <c r="D198" i="32"/>
  <c r="F197" i="32"/>
  <c r="E197" i="32"/>
  <c r="D197" i="32"/>
  <c r="F196" i="32"/>
  <c r="E196" i="32"/>
  <c r="D196" i="32"/>
  <c r="F195" i="32"/>
  <c r="E195" i="32"/>
  <c r="D195" i="32"/>
  <c r="F194" i="32"/>
  <c r="E194" i="32"/>
  <c r="D194" i="32"/>
  <c r="F193" i="32"/>
  <c r="E193" i="32"/>
  <c r="D193" i="32"/>
  <c r="F192" i="32"/>
  <c r="E192" i="32"/>
  <c r="D192" i="32"/>
  <c r="F191" i="32"/>
  <c r="E191" i="32"/>
  <c r="D191" i="32"/>
  <c r="F190" i="32"/>
  <c r="E190" i="32"/>
  <c r="D190" i="32"/>
  <c r="F189" i="32"/>
  <c r="E189" i="32"/>
  <c r="D189" i="32"/>
  <c r="F188" i="32"/>
  <c r="E188" i="32"/>
  <c r="D188" i="32"/>
  <c r="F187" i="32"/>
  <c r="E187" i="32"/>
  <c r="D187" i="32"/>
  <c r="F186" i="32"/>
  <c r="E186" i="32"/>
  <c r="D186" i="32"/>
  <c r="F185" i="32"/>
  <c r="E185" i="32"/>
  <c r="D185" i="32"/>
  <c r="F184" i="32"/>
  <c r="E184" i="32"/>
  <c r="D184" i="32"/>
  <c r="F183" i="32"/>
  <c r="E183" i="32"/>
  <c r="D183" i="32"/>
  <c r="F182" i="32"/>
  <c r="E182" i="32"/>
  <c r="D182" i="32"/>
  <c r="F181" i="32"/>
  <c r="E181" i="32"/>
  <c r="D181" i="32"/>
  <c r="F180" i="32"/>
  <c r="E180" i="32"/>
  <c r="D180" i="32"/>
  <c r="F179" i="32"/>
  <c r="E179" i="32"/>
  <c r="D179" i="32"/>
  <c r="F178" i="32"/>
  <c r="E178" i="32"/>
  <c r="D178" i="32"/>
  <c r="F177" i="32"/>
  <c r="E177" i="32"/>
  <c r="D177" i="32"/>
  <c r="F176" i="32"/>
  <c r="E176" i="32"/>
  <c r="D176" i="32"/>
  <c r="F175" i="32"/>
  <c r="E175" i="32"/>
  <c r="D175" i="32"/>
  <c r="F174" i="32"/>
  <c r="E174" i="32"/>
  <c r="D174" i="32"/>
  <c r="F173" i="32"/>
  <c r="E173" i="32"/>
  <c r="D173" i="32"/>
  <c r="F172" i="32"/>
  <c r="E172" i="32"/>
  <c r="D172" i="32"/>
  <c r="F171" i="32"/>
  <c r="E171" i="32"/>
  <c r="D171" i="32"/>
  <c r="F170" i="32"/>
  <c r="E170" i="32"/>
  <c r="D170" i="32"/>
  <c r="F169" i="32"/>
  <c r="E169" i="32"/>
  <c r="D169" i="32"/>
  <c r="F168" i="32"/>
  <c r="E168" i="32"/>
  <c r="D168" i="32"/>
  <c r="F167" i="32"/>
  <c r="E167" i="32"/>
  <c r="D167" i="32"/>
  <c r="F166" i="32"/>
  <c r="E166" i="32"/>
  <c r="D166" i="32"/>
  <c r="F165" i="32"/>
  <c r="E165" i="32"/>
  <c r="D165" i="32"/>
  <c r="F164" i="32"/>
  <c r="E164" i="32"/>
  <c r="D164" i="32"/>
  <c r="F163" i="32"/>
  <c r="E163" i="32"/>
  <c r="D163" i="32"/>
  <c r="F162" i="32"/>
  <c r="E162" i="32"/>
  <c r="D162" i="32"/>
  <c r="F161" i="32"/>
  <c r="E161" i="32"/>
  <c r="D161" i="32"/>
  <c r="F160" i="32"/>
  <c r="E160" i="32"/>
  <c r="D160" i="32"/>
  <c r="F159" i="32"/>
  <c r="E159" i="32"/>
  <c r="D159" i="32"/>
  <c r="F158" i="32"/>
  <c r="E158" i="32"/>
  <c r="D158" i="32"/>
  <c r="F157" i="32"/>
  <c r="E157" i="32"/>
  <c r="D157" i="32"/>
  <c r="F156" i="32"/>
  <c r="E156" i="32"/>
  <c r="D156" i="32"/>
  <c r="F155" i="32"/>
  <c r="E155" i="32"/>
  <c r="D155" i="32"/>
  <c r="F154" i="32"/>
  <c r="E154" i="32"/>
  <c r="D154" i="32"/>
  <c r="F153" i="32"/>
  <c r="E153" i="32"/>
  <c r="D153" i="32"/>
  <c r="F152" i="32"/>
  <c r="E152" i="32"/>
  <c r="D152" i="32"/>
  <c r="F151" i="32"/>
  <c r="E151" i="32"/>
  <c r="D151" i="32"/>
  <c r="F150" i="32"/>
  <c r="E150" i="32"/>
  <c r="D150" i="32"/>
  <c r="F149" i="32"/>
  <c r="E149" i="32"/>
  <c r="D149" i="32"/>
  <c r="F148" i="32"/>
  <c r="E148" i="32"/>
  <c r="D148" i="32"/>
  <c r="F147" i="32"/>
  <c r="E147" i="32"/>
  <c r="D147" i="32"/>
  <c r="F146" i="32"/>
  <c r="E146" i="32"/>
  <c r="D146" i="32"/>
  <c r="F145" i="32"/>
  <c r="E145" i="32"/>
  <c r="D145" i="32"/>
  <c r="F144" i="32"/>
  <c r="E144" i="32"/>
  <c r="D144" i="32"/>
  <c r="F143" i="32"/>
  <c r="E143" i="32"/>
  <c r="D143" i="32"/>
  <c r="F142" i="32"/>
  <c r="E142" i="32"/>
  <c r="D142" i="32"/>
  <c r="F141" i="32"/>
  <c r="E141" i="32"/>
  <c r="D141" i="32"/>
  <c r="F140" i="32"/>
  <c r="E140" i="32"/>
  <c r="D140" i="32"/>
  <c r="F139" i="32"/>
  <c r="E139" i="32"/>
  <c r="D139" i="32"/>
  <c r="F138" i="32"/>
  <c r="E138" i="32"/>
  <c r="D138" i="32"/>
  <c r="F137" i="32"/>
  <c r="E137" i="32"/>
  <c r="D137" i="32"/>
  <c r="F136" i="32"/>
  <c r="E136" i="32"/>
  <c r="D136" i="32"/>
  <c r="F135" i="32"/>
  <c r="E135" i="32"/>
  <c r="D135" i="32"/>
  <c r="F134" i="32"/>
  <c r="E134" i="32"/>
  <c r="D134" i="32"/>
  <c r="F133" i="32"/>
  <c r="E133" i="32"/>
  <c r="D133" i="32"/>
  <c r="F132" i="32"/>
  <c r="E132" i="32"/>
  <c r="D132" i="32"/>
  <c r="F131" i="32"/>
  <c r="E131" i="32"/>
  <c r="D131" i="32"/>
  <c r="F130" i="32"/>
  <c r="E130" i="32"/>
  <c r="D130" i="32"/>
  <c r="F129" i="32"/>
  <c r="E129" i="32"/>
  <c r="D129" i="32"/>
  <c r="F128" i="32"/>
  <c r="E128" i="32"/>
  <c r="D128" i="32"/>
  <c r="F127" i="32"/>
  <c r="E127" i="32"/>
  <c r="D127" i="32"/>
  <c r="F126" i="32"/>
  <c r="E126" i="32"/>
  <c r="D126" i="32"/>
  <c r="F125" i="32"/>
  <c r="E125" i="32"/>
  <c r="D125" i="32"/>
  <c r="F124" i="32"/>
  <c r="E124" i="32"/>
  <c r="D124" i="32"/>
  <c r="F123" i="32"/>
  <c r="E123" i="32"/>
  <c r="D123" i="32"/>
  <c r="F122" i="32"/>
  <c r="E122" i="32"/>
  <c r="D122" i="32"/>
  <c r="F121" i="32"/>
  <c r="E121" i="32"/>
  <c r="D121" i="32"/>
  <c r="F120" i="32"/>
  <c r="E120" i="32"/>
  <c r="D120" i="32"/>
  <c r="F119" i="32"/>
  <c r="E119" i="32"/>
  <c r="D119" i="32"/>
  <c r="F118" i="32"/>
  <c r="E118" i="32"/>
  <c r="D118" i="32"/>
  <c r="F117" i="32"/>
  <c r="E117" i="32"/>
  <c r="D117" i="32"/>
  <c r="F116" i="32"/>
  <c r="E116" i="32"/>
  <c r="D116" i="32"/>
  <c r="F115" i="32"/>
  <c r="E115" i="32"/>
  <c r="D115" i="32"/>
  <c r="F114" i="32"/>
  <c r="E114" i="32"/>
  <c r="D114" i="32"/>
  <c r="F113" i="32"/>
  <c r="E113" i="32"/>
  <c r="D113" i="32"/>
  <c r="F112" i="32"/>
  <c r="E112" i="32"/>
  <c r="D112" i="32"/>
  <c r="F111" i="32"/>
  <c r="E111" i="32"/>
  <c r="D111" i="32"/>
  <c r="F110" i="32"/>
  <c r="E110" i="32"/>
  <c r="D110" i="32"/>
  <c r="F109" i="32"/>
  <c r="E109" i="32"/>
  <c r="D109" i="32"/>
  <c r="F108" i="32"/>
  <c r="E108" i="32"/>
  <c r="D108" i="32"/>
  <c r="F107" i="32"/>
  <c r="E107" i="32"/>
  <c r="D107" i="32"/>
  <c r="F106" i="32"/>
  <c r="E106" i="32"/>
  <c r="D106" i="32"/>
  <c r="F105" i="32"/>
  <c r="E105" i="32"/>
  <c r="D105" i="32"/>
  <c r="F104" i="32"/>
  <c r="E104" i="32"/>
  <c r="D104" i="32"/>
  <c r="F103" i="32"/>
  <c r="E103" i="32"/>
  <c r="D103" i="32"/>
  <c r="F102" i="32"/>
  <c r="E102" i="32"/>
  <c r="D102" i="32"/>
  <c r="F101" i="32"/>
  <c r="E101" i="32"/>
  <c r="D101" i="32"/>
  <c r="F100" i="32"/>
  <c r="E100" i="32"/>
  <c r="D100" i="32"/>
  <c r="F99" i="32"/>
  <c r="E99" i="32"/>
  <c r="D99" i="32"/>
  <c r="F98" i="32"/>
  <c r="E98" i="32"/>
  <c r="D98" i="32"/>
  <c r="F97" i="32"/>
  <c r="E97" i="32"/>
  <c r="D97" i="32"/>
  <c r="F96" i="32"/>
  <c r="E96" i="32"/>
  <c r="D96" i="32"/>
  <c r="F95" i="32"/>
  <c r="E95" i="32"/>
  <c r="D95" i="32"/>
  <c r="F94" i="32"/>
  <c r="E94" i="32"/>
  <c r="D94" i="32"/>
  <c r="F93" i="32"/>
  <c r="E93" i="32"/>
  <c r="D93" i="32"/>
  <c r="F92" i="32"/>
  <c r="E92" i="32"/>
  <c r="D92" i="32"/>
  <c r="F91" i="32"/>
  <c r="E91" i="32"/>
  <c r="D91" i="32"/>
  <c r="F90" i="32"/>
  <c r="E90" i="32"/>
  <c r="D90" i="32"/>
  <c r="F89" i="32"/>
  <c r="E89" i="32"/>
  <c r="D89" i="32"/>
  <c r="F88" i="32"/>
  <c r="E88" i="32"/>
  <c r="D88" i="32"/>
  <c r="F87" i="32"/>
  <c r="E87" i="32"/>
  <c r="D87" i="32"/>
  <c r="F86" i="32"/>
  <c r="E86" i="32"/>
  <c r="D86" i="32"/>
  <c r="F85" i="32"/>
  <c r="E85" i="32"/>
  <c r="D85" i="32"/>
  <c r="F84" i="32"/>
  <c r="E84" i="32"/>
  <c r="D84" i="32"/>
  <c r="F83" i="32"/>
  <c r="E83" i="32"/>
  <c r="D83" i="32"/>
  <c r="F82" i="32"/>
  <c r="E82" i="32"/>
  <c r="D82" i="32"/>
  <c r="F81" i="32"/>
  <c r="E81" i="32"/>
  <c r="D81" i="32"/>
  <c r="F80" i="32"/>
  <c r="E80" i="32"/>
  <c r="D80" i="32"/>
  <c r="F79" i="32"/>
  <c r="E79" i="32"/>
  <c r="D79" i="32"/>
  <c r="F78" i="32"/>
  <c r="E78" i="32"/>
  <c r="D78" i="32"/>
  <c r="F77" i="32"/>
  <c r="E77" i="32"/>
  <c r="D77" i="32"/>
  <c r="F76" i="32"/>
  <c r="E76" i="32"/>
  <c r="D76" i="32"/>
  <c r="F75" i="32"/>
  <c r="E75" i="32"/>
  <c r="D75" i="32"/>
  <c r="F74" i="32"/>
  <c r="E74" i="32"/>
  <c r="D74" i="32"/>
  <c r="F73" i="32"/>
  <c r="E73" i="32"/>
  <c r="D73" i="32"/>
  <c r="F72" i="32"/>
  <c r="E72" i="32"/>
  <c r="D72" i="32"/>
  <c r="F71" i="32"/>
  <c r="E71" i="32"/>
  <c r="D71" i="32"/>
  <c r="F70" i="32"/>
  <c r="E70" i="32"/>
  <c r="D70" i="32"/>
  <c r="F69" i="32"/>
  <c r="E69" i="32"/>
  <c r="D69" i="32"/>
  <c r="F68" i="32"/>
  <c r="E68" i="32"/>
  <c r="D68" i="32"/>
  <c r="F67" i="32"/>
  <c r="E67" i="32"/>
  <c r="D67" i="32"/>
  <c r="F66" i="32"/>
  <c r="E66" i="32"/>
  <c r="D66" i="32"/>
  <c r="F65" i="32"/>
  <c r="E65" i="32"/>
  <c r="D65" i="32"/>
  <c r="F64" i="32"/>
  <c r="E64" i="32"/>
  <c r="D64" i="32"/>
  <c r="F63" i="32"/>
  <c r="E63" i="32"/>
  <c r="D63" i="32"/>
  <c r="F62" i="32"/>
  <c r="E62" i="32"/>
  <c r="D62" i="32"/>
  <c r="F61" i="32"/>
  <c r="E61" i="32"/>
  <c r="D61" i="32"/>
  <c r="F60" i="32"/>
  <c r="E60" i="32"/>
  <c r="D60" i="32"/>
  <c r="F59" i="32"/>
  <c r="E59" i="32"/>
  <c r="D59" i="32"/>
  <c r="F58" i="32"/>
  <c r="E58" i="32"/>
  <c r="D58" i="32"/>
  <c r="F57" i="32"/>
  <c r="E57" i="32"/>
  <c r="D57" i="32"/>
  <c r="F56" i="32"/>
  <c r="E56" i="32"/>
  <c r="D56" i="32"/>
  <c r="F55" i="32"/>
  <c r="E55" i="32"/>
  <c r="D55" i="32"/>
  <c r="F54" i="32"/>
  <c r="E54" i="32"/>
  <c r="D54" i="32"/>
  <c r="F53" i="32"/>
  <c r="E53" i="32"/>
  <c r="D53" i="32"/>
  <c r="F52" i="32"/>
  <c r="E52" i="32"/>
  <c r="D52" i="32"/>
  <c r="F51" i="32"/>
  <c r="E51" i="32"/>
  <c r="D51" i="32"/>
  <c r="F50" i="32"/>
  <c r="E50" i="32"/>
  <c r="D50" i="32"/>
  <c r="F49" i="32"/>
  <c r="E49" i="32"/>
  <c r="D49" i="32"/>
  <c r="F48" i="32"/>
  <c r="E48" i="32"/>
  <c r="D48" i="32"/>
  <c r="F47" i="32"/>
  <c r="E47" i="32"/>
  <c r="D47" i="32"/>
  <c r="F46" i="32"/>
  <c r="E46" i="32"/>
  <c r="D46" i="32"/>
  <c r="F45" i="32"/>
  <c r="E45" i="32"/>
  <c r="D45" i="32"/>
  <c r="F44" i="32"/>
  <c r="E44" i="32"/>
  <c r="D44" i="32"/>
  <c r="F43" i="32"/>
  <c r="E43" i="32"/>
  <c r="D43" i="32"/>
  <c r="F42" i="32"/>
  <c r="E42" i="32"/>
  <c r="D42" i="32"/>
  <c r="F41" i="32"/>
  <c r="E41" i="32"/>
  <c r="D41" i="32"/>
  <c r="F40" i="32"/>
  <c r="E40" i="32"/>
  <c r="D40" i="32"/>
  <c r="F39" i="32"/>
  <c r="E39" i="32"/>
  <c r="D39" i="32"/>
  <c r="F38" i="32"/>
  <c r="E38" i="32"/>
  <c r="D38" i="32"/>
  <c r="F37" i="32"/>
  <c r="E37" i="32"/>
  <c r="D37" i="32"/>
  <c r="F36" i="32"/>
  <c r="E36" i="32"/>
  <c r="D36" i="32"/>
  <c r="F35" i="32"/>
  <c r="E35" i="32"/>
  <c r="D35" i="32"/>
  <c r="F34" i="32"/>
  <c r="E34" i="32"/>
  <c r="D34" i="32"/>
  <c r="F33" i="32"/>
  <c r="E33" i="32"/>
  <c r="D33" i="32"/>
  <c r="F32" i="32"/>
  <c r="E32" i="32"/>
  <c r="D32" i="32"/>
  <c r="F31" i="32"/>
  <c r="E31" i="32"/>
  <c r="D31" i="32"/>
  <c r="F30" i="32"/>
  <c r="E30" i="32"/>
  <c r="D30" i="32"/>
  <c r="F29" i="32"/>
  <c r="E29" i="32"/>
  <c r="D29" i="32"/>
  <c r="F28" i="32"/>
  <c r="E28" i="32"/>
  <c r="D28" i="32"/>
  <c r="F27" i="32"/>
  <c r="E27" i="32"/>
  <c r="D27" i="32"/>
  <c r="F26" i="32"/>
  <c r="E26" i="32"/>
  <c r="D26" i="32"/>
  <c r="F25" i="32"/>
  <c r="E25" i="32"/>
  <c r="D25" i="32"/>
  <c r="F24" i="32"/>
  <c r="E24" i="32"/>
  <c r="D24" i="32"/>
  <c r="F23" i="32"/>
  <c r="E23" i="32"/>
  <c r="D23" i="32"/>
  <c r="F22" i="32"/>
  <c r="E22" i="32"/>
  <c r="D22" i="32"/>
  <c r="F21" i="32"/>
  <c r="E21" i="32"/>
  <c r="D21" i="32"/>
  <c r="F20" i="32"/>
  <c r="E20" i="32"/>
  <c r="D20" i="32"/>
  <c r="F19" i="32"/>
  <c r="E19" i="32"/>
  <c r="D19" i="32"/>
  <c r="F18" i="32"/>
  <c r="E18" i="32"/>
  <c r="D18" i="32"/>
  <c r="F17" i="32"/>
  <c r="E17" i="32"/>
  <c r="D17" i="32"/>
  <c r="F16" i="32"/>
  <c r="E16" i="32"/>
  <c r="D16" i="32"/>
  <c r="F15" i="32"/>
  <c r="E15" i="32"/>
  <c r="D15" i="32"/>
  <c r="F14" i="32"/>
  <c r="E14" i="32"/>
  <c r="D14" i="32"/>
  <c r="F13" i="32"/>
  <c r="E13" i="32"/>
  <c r="D13" i="32"/>
  <c r="F12" i="32"/>
  <c r="E12" i="32"/>
  <c r="D12" i="32"/>
  <c r="F11" i="32"/>
  <c r="E11" i="32"/>
  <c r="D11" i="32"/>
  <c r="F10" i="32"/>
  <c r="E10" i="32"/>
  <c r="D10" i="32"/>
  <c r="F9" i="32"/>
  <c r="E9" i="32"/>
  <c r="D9" i="32"/>
  <c r="F8" i="32"/>
  <c r="E8" i="32"/>
  <c r="D8" i="32"/>
  <c r="C19" i="31" l="1"/>
  <c r="C21" i="31" s="1"/>
  <c r="C23" i="31" s="1"/>
  <c r="C25" i="31" s="1"/>
  <c r="C27" i="31" s="1"/>
  <c r="AJ5" i="30" l="1"/>
  <c r="AI5" i="30"/>
  <c r="AH5" i="30"/>
  <c r="AG5" i="30"/>
  <c r="AI5" i="29"/>
  <c r="AJ5" i="29"/>
  <c r="AH5" i="29"/>
  <c r="AG5" i="29"/>
  <c r="AJ5" i="23"/>
  <c r="AI5" i="23"/>
  <c r="AH5" i="23"/>
  <c r="AG5" i="23"/>
  <c r="A508" i="29" l="1"/>
  <c r="A507" i="29"/>
  <c r="C508" i="29"/>
  <c r="C507" i="29"/>
  <c r="A508" i="30" l="1"/>
  <c r="A507" i="30"/>
  <c r="C508" i="30"/>
  <c r="C507" i="30"/>
  <c r="Z5" i="14"/>
  <c r="Y5" i="14"/>
  <c r="X5" i="14"/>
  <c r="U5" i="14"/>
  <c r="A508" i="14" l="1"/>
  <c r="A507" i="14"/>
  <c r="C508" i="14"/>
  <c r="D508" i="14" s="1"/>
  <c r="C507" i="14"/>
  <c r="D507" i="14" s="1"/>
  <c r="C506" i="14"/>
  <c r="D506" i="14" s="1"/>
  <c r="C505" i="14"/>
  <c r="D505" i="14" s="1"/>
  <c r="C504" i="14"/>
  <c r="D504" i="14" s="1"/>
  <c r="C503" i="14"/>
  <c r="D503" i="14" s="1"/>
  <c r="C502" i="14"/>
  <c r="D502" i="14" s="1"/>
  <c r="C501" i="14"/>
  <c r="D501" i="14" s="1"/>
  <c r="C500" i="14"/>
  <c r="D500" i="14" s="1"/>
  <c r="C499" i="14"/>
  <c r="D499" i="14" s="1"/>
  <c r="C498" i="14"/>
  <c r="D498" i="14" s="1"/>
  <c r="C497" i="14"/>
  <c r="D497" i="14" s="1"/>
  <c r="C496" i="14"/>
  <c r="D496" i="14" s="1"/>
  <c r="C495" i="14"/>
  <c r="D495" i="14" s="1"/>
  <c r="C494" i="14"/>
  <c r="D494" i="14" s="1"/>
  <c r="C493" i="14"/>
  <c r="D493" i="14" s="1"/>
  <c r="C492" i="14"/>
  <c r="D492" i="14" s="1"/>
  <c r="C491" i="14"/>
  <c r="D491" i="14" s="1"/>
  <c r="C490" i="14"/>
  <c r="D490" i="14" s="1"/>
  <c r="C489" i="14"/>
  <c r="D489" i="14" s="1"/>
  <c r="C488" i="14"/>
  <c r="D488" i="14" s="1"/>
  <c r="C487" i="14"/>
  <c r="D487" i="14" s="1"/>
  <c r="C486" i="14"/>
  <c r="D486" i="14" s="1"/>
  <c r="C485" i="14"/>
  <c r="D485" i="14" s="1"/>
  <c r="C484" i="14"/>
  <c r="D484" i="14" s="1"/>
  <c r="C483" i="14"/>
  <c r="D483" i="14" s="1"/>
  <c r="C482" i="14"/>
  <c r="D482" i="14" s="1"/>
  <c r="C481" i="14"/>
  <c r="D481" i="14" s="1"/>
  <c r="C480" i="14"/>
  <c r="D480" i="14" s="1"/>
  <c r="C479" i="14"/>
  <c r="D479" i="14" s="1"/>
  <c r="C478" i="14"/>
  <c r="D478" i="14" s="1"/>
  <c r="C477" i="14"/>
  <c r="D477" i="14" s="1"/>
  <c r="C476" i="14"/>
  <c r="D476" i="14" s="1"/>
  <c r="C475" i="14"/>
  <c r="D475" i="14" s="1"/>
  <c r="C474" i="14"/>
  <c r="D474" i="14" s="1"/>
  <c r="C473" i="14"/>
  <c r="D473" i="14" s="1"/>
  <c r="C472" i="14"/>
  <c r="D472" i="14" s="1"/>
  <c r="C471" i="14"/>
  <c r="D471" i="14" s="1"/>
  <c r="C470" i="14"/>
  <c r="D470" i="14" s="1"/>
  <c r="C469" i="14"/>
  <c r="D469" i="14" s="1"/>
  <c r="C468" i="14"/>
  <c r="D468" i="14" s="1"/>
  <c r="C467" i="14"/>
  <c r="D467" i="14" s="1"/>
  <c r="C466" i="14"/>
  <c r="D466" i="14" s="1"/>
  <c r="C465" i="14"/>
  <c r="D465" i="14" s="1"/>
  <c r="C464" i="14"/>
  <c r="D464" i="14" s="1"/>
  <c r="C463" i="14"/>
  <c r="D463" i="14" s="1"/>
  <c r="C462" i="14"/>
  <c r="D462" i="14" s="1"/>
  <c r="C461" i="14"/>
  <c r="D461" i="14" s="1"/>
  <c r="C460" i="14"/>
  <c r="D460" i="14" s="1"/>
  <c r="C459" i="14"/>
  <c r="D459" i="14" s="1"/>
  <c r="C458" i="14"/>
  <c r="D458" i="14" s="1"/>
  <c r="C457" i="14"/>
  <c r="D457" i="14" s="1"/>
  <c r="C456" i="14"/>
  <c r="D456" i="14" s="1"/>
  <c r="C455" i="14"/>
  <c r="D455" i="14" s="1"/>
  <c r="C454" i="14"/>
  <c r="D454" i="14" s="1"/>
  <c r="C453" i="14"/>
  <c r="D453" i="14" s="1"/>
  <c r="C452" i="14"/>
  <c r="D452" i="14" s="1"/>
  <c r="C451" i="14"/>
  <c r="D451" i="14" s="1"/>
  <c r="C450" i="14"/>
  <c r="D450" i="14" s="1"/>
  <c r="C449" i="14"/>
  <c r="D449" i="14" s="1"/>
  <c r="C448" i="14"/>
  <c r="D448" i="14" s="1"/>
  <c r="C447" i="14"/>
  <c r="D447" i="14" s="1"/>
  <c r="C446" i="14"/>
  <c r="D446" i="14" s="1"/>
  <c r="C445" i="14"/>
  <c r="D445" i="14" s="1"/>
  <c r="C444" i="14"/>
  <c r="D444" i="14" s="1"/>
  <c r="C443" i="14"/>
  <c r="D443" i="14" s="1"/>
  <c r="C442" i="14"/>
  <c r="D442" i="14" s="1"/>
  <c r="C441" i="14"/>
  <c r="D441" i="14" s="1"/>
  <c r="C440" i="14"/>
  <c r="D440" i="14" s="1"/>
  <c r="C439" i="14"/>
  <c r="D439" i="14" s="1"/>
  <c r="C438" i="14"/>
  <c r="D438" i="14" s="1"/>
  <c r="C437" i="14"/>
  <c r="D437" i="14" s="1"/>
  <c r="C436" i="14"/>
  <c r="D436" i="14" s="1"/>
  <c r="C435" i="14"/>
  <c r="D435" i="14" s="1"/>
  <c r="C434" i="14"/>
  <c r="D434" i="14" s="1"/>
  <c r="C433" i="14"/>
  <c r="D433" i="14" s="1"/>
  <c r="C432" i="14"/>
  <c r="D432" i="14" s="1"/>
  <c r="C431" i="14"/>
  <c r="D431" i="14" s="1"/>
  <c r="C430" i="14"/>
  <c r="D430" i="14" s="1"/>
  <c r="C429" i="14"/>
  <c r="D429" i="14" s="1"/>
  <c r="C428" i="14"/>
  <c r="D428" i="14" s="1"/>
  <c r="C427" i="14"/>
  <c r="D427" i="14" s="1"/>
  <c r="C426" i="14"/>
  <c r="D426" i="14" s="1"/>
  <c r="C425" i="14"/>
  <c r="D425" i="14" s="1"/>
  <c r="C424" i="14"/>
  <c r="D424" i="14" s="1"/>
  <c r="C423" i="14"/>
  <c r="D423" i="14" s="1"/>
  <c r="C422" i="14"/>
  <c r="D422" i="14" s="1"/>
  <c r="C421" i="14"/>
  <c r="D421" i="14" s="1"/>
  <c r="C420" i="14"/>
  <c r="D420" i="14" s="1"/>
  <c r="C419" i="14"/>
  <c r="D419" i="14" s="1"/>
  <c r="C418" i="14"/>
  <c r="D418" i="14" s="1"/>
  <c r="C417" i="14"/>
  <c r="D417" i="14" s="1"/>
  <c r="C416" i="14"/>
  <c r="D416" i="14" s="1"/>
  <c r="C415" i="14"/>
  <c r="D415" i="14" s="1"/>
  <c r="C414" i="14"/>
  <c r="D414" i="14" s="1"/>
  <c r="C413" i="14"/>
  <c r="D413" i="14" s="1"/>
  <c r="C412" i="14"/>
  <c r="D412" i="14" s="1"/>
  <c r="C411" i="14"/>
  <c r="D411" i="14" s="1"/>
  <c r="C410" i="14"/>
  <c r="D410" i="14" s="1"/>
  <c r="C409" i="14"/>
  <c r="D409" i="14" s="1"/>
  <c r="C408" i="14"/>
  <c r="D408" i="14" s="1"/>
  <c r="C407" i="14"/>
  <c r="D407" i="14" s="1"/>
  <c r="C406" i="14"/>
  <c r="D406" i="14" s="1"/>
  <c r="C405" i="14"/>
  <c r="D405" i="14" s="1"/>
  <c r="C404" i="14"/>
  <c r="D404" i="14" s="1"/>
  <c r="C403" i="14"/>
  <c r="D403" i="14" s="1"/>
  <c r="C402" i="14"/>
  <c r="D402" i="14" s="1"/>
  <c r="C401" i="14"/>
  <c r="D401" i="14" s="1"/>
  <c r="C400" i="14"/>
  <c r="D400" i="14" s="1"/>
  <c r="C399" i="14"/>
  <c r="D399" i="14" s="1"/>
  <c r="C398" i="14"/>
  <c r="D398" i="14" s="1"/>
  <c r="C397" i="14"/>
  <c r="D397" i="14" s="1"/>
  <c r="C396" i="14"/>
  <c r="D396" i="14" s="1"/>
  <c r="C395" i="14"/>
  <c r="D395" i="14" s="1"/>
  <c r="C394" i="14"/>
  <c r="D394" i="14" s="1"/>
  <c r="C393" i="14"/>
  <c r="D393" i="14" s="1"/>
  <c r="C392" i="14"/>
  <c r="D392" i="14" s="1"/>
  <c r="C391" i="14"/>
  <c r="D391" i="14" s="1"/>
  <c r="C390" i="14"/>
  <c r="D390" i="14" s="1"/>
  <c r="C389" i="14"/>
  <c r="D389" i="14" s="1"/>
  <c r="C388" i="14"/>
  <c r="D388" i="14" s="1"/>
  <c r="C387" i="14"/>
  <c r="D387" i="14" s="1"/>
  <c r="C386" i="14"/>
  <c r="D386" i="14" s="1"/>
  <c r="C385" i="14"/>
  <c r="D385" i="14" s="1"/>
  <c r="C384" i="14"/>
  <c r="D384" i="14" s="1"/>
  <c r="C383" i="14"/>
  <c r="D383" i="14" s="1"/>
  <c r="C382" i="14"/>
  <c r="D382" i="14" s="1"/>
  <c r="C381" i="14"/>
  <c r="D381" i="14" s="1"/>
  <c r="C380" i="14"/>
  <c r="D380" i="14" s="1"/>
  <c r="C379" i="14"/>
  <c r="D379" i="14" s="1"/>
  <c r="C378" i="14"/>
  <c r="D378" i="14" s="1"/>
  <c r="C377" i="14"/>
  <c r="D377" i="14" s="1"/>
  <c r="C376" i="14"/>
  <c r="D376" i="14" s="1"/>
  <c r="C375" i="14"/>
  <c r="D375" i="14" s="1"/>
  <c r="C374" i="14"/>
  <c r="D374" i="14" s="1"/>
  <c r="C373" i="14"/>
  <c r="D373" i="14" s="1"/>
  <c r="C372" i="14"/>
  <c r="D372" i="14" s="1"/>
  <c r="C371" i="14"/>
  <c r="D371" i="14" s="1"/>
  <c r="C370" i="14"/>
  <c r="D370" i="14" s="1"/>
  <c r="C369" i="14"/>
  <c r="D369" i="14" s="1"/>
  <c r="C368" i="14"/>
  <c r="D368" i="14" s="1"/>
  <c r="C367" i="14"/>
  <c r="D367" i="14" s="1"/>
  <c r="C366" i="14"/>
  <c r="D366" i="14" s="1"/>
  <c r="C365" i="14"/>
  <c r="D365" i="14" s="1"/>
  <c r="C364" i="14"/>
  <c r="D364" i="14" s="1"/>
  <c r="C363" i="14"/>
  <c r="D363" i="14" s="1"/>
  <c r="C362" i="14"/>
  <c r="D362" i="14" s="1"/>
  <c r="C361" i="14"/>
  <c r="D361" i="14" s="1"/>
  <c r="C360" i="14"/>
  <c r="D360" i="14" s="1"/>
  <c r="C359" i="14"/>
  <c r="D359" i="14" s="1"/>
  <c r="C358" i="14"/>
  <c r="D358" i="14" s="1"/>
  <c r="C357" i="14"/>
  <c r="D357" i="14" s="1"/>
  <c r="C356" i="14"/>
  <c r="D356" i="14" s="1"/>
  <c r="C355" i="14"/>
  <c r="D355" i="14" s="1"/>
  <c r="C354" i="14"/>
  <c r="D354" i="14" s="1"/>
  <c r="C353" i="14"/>
  <c r="D353" i="14" s="1"/>
  <c r="C352" i="14"/>
  <c r="D352" i="14" s="1"/>
  <c r="C351" i="14"/>
  <c r="D351" i="14" s="1"/>
  <c r="C350" i="14"/>
  <c r="D350" i="14" s="1"/>
  <c r="C349" i="14"/>
  <c r="D349" i="14" s="1"/>
  <c r="C348" i="14"/>
  <c r="D348" i="14" s="1"/>
  <c r="C347" i="14"/>
  <c r="D347" i="14" s="1"/>
  <c r="C346" i="14"/>
  <c r="D346" i="14" s="1"/>
  <c r="C345" i="14"/>
  <c r="D345" i="14" s="1"/>
  <c r="C344" i="14"/>
  <c r="D344" i="14" s="1"/>
  <c r="C343" i="14"/>
  <c r="D343" i="14" s="1"/>
  <c r="C342" i="14"/>
  <c r="D342" i="14" s="1"/>
  <c r="C341" i="14"/>
  <c r="D341" i="14" s="1"/>
  <c r="C340" i="14"/>
  <c r="D340" i="14" s="1"/>
  <c r="C339" i="14"/>
  <c r="D339" i="14" s="1"/>
  <c r="C338" i="14"/>
  <c r="D338" i="14" s="1"/>
  <c r="C337" i="14"/>
  <c r="D337" i="14" s="1"/>
  <c r="C336" i="14"/>
  <c r="D336" i="14" s="1"/>
  <c r="C335" i="14"/>
  <c r="D335" i="14" s="1"/>
  <c r="C334" i="14"/>
  <c r="D334" i="14" s="1"/>
  <c r="C333" i="14"/>
  <c r="D333" i="14" s="1"/>
  <c r="C332" i="14"/>
  <c r="D332" i="14" s="1"/>
  <c r="C331" i="14"/>
  <c r="D331" i="14" s="1"/>
  <c r="C330" i="14"/>
  <c r="D330" i="14" s="1"/>
  <c r="C329" i="14"/>
  <c r="D329" i="14" s="1"/>
  <c r="C328" i="14"/>
  <c r="D328" i="14" s="1"/>
  <c r="C327" i="14"/>
  <c r="D327" i="14" s="1"/>
  <c r="C326" i="14"/>
  <c r="D326" i="14" s="1"/>
  <c r="C325" i="14"/>
  <c r="D325" i="14" s="1"/>
  <c r="C324" i="14"/>
  <c r="D324" i="14" s="1"/>
  <c r="C323" i="14"/>
  <c r="D323" i="14" s="1"/>
  <c r="C322" i="14"/>
  <c r="D322" i="14" s="1"/>
  <c r="C321" i="14"/>
  <c r="D321" i="14" s="1"/>
  <c r="C320" i="14"/>
  <c r="D320" i="14" s="1"/>
  <c r="C319" i="14"/>
  <c r="D319" i="14" s="1"/>
  <c r="C318" i="14"/>
  <c r="D318" i="14" s="1"/>
  <c r="C317" i="14"/>
  <c r="D317" i="14" s="1"/>
  <c r="C316" i="14"/>
  <c r="D316" i="14" s="1"/>
  <c r="C315" i="14"/>
  <c r="D315" i="14" s="1"/>
  <c r="C314" i="14"/>
  <c r="D314" i="14" s="1"/>
  <c r="C313" i="14"/>
  <c r="D313" i="14" s="1"/>
  <c r="C312" i="14"/>
  <c r="D312" i="14" s="1"/>
  <c r="C311" i="14"/>
  <c r="D311" i="14" s="1"/>
  <c r="C310" i="14"/>
  <c r="D310" i="14" s="1"/>
  <c r="C309" i="14"/>
  <c r="D309" i="14" s="1"/>
  <c r="C308" i="14"/>
  <c r="D308" i="14" s="1"/>
  <c r="C307" i="14"/>
  <c r="D307" i="14" s="1"/>
  <c r="C306" i="14"/>
  <c r="D306" i="14" s="1"/>
  <c r="C305" i="14"/>
  <c r="D305" i="14" s="1"/>
  <c r="C304" i="14"/>
  <c r="D304" i="14" s="1"/>
  <c r="C303" i="14"/>
  <c r="D303" i="14" s="1"/>
  <c r="C302" i="14"/>
  <c r="D302" i="14" s="1"/>
  <c r="C301" i="14"/>
  <c r="D301" i="14" s="1"/>
  <c r="C300" i="14"/>
  <c r="D300" i="14" s="1"/>
  <c r="C299" i="14"/>
  <c r="D299" i="14" s="1"/>
  <c r="C298" i="14"/>
  <c r="D298" i="14" s="1"/>
  <c r="C297" i="14"/>
  <c r="D297" i="14" s="1"/>
  <c r="C296" i="14"/>
  <c r="D296" i="14" s="1"/>
  <c r="C295" i="14"/>
  <c r="D295" i="14" s="1"/>
  <c r="C294" i="14"/>
  <c r="D294" i="14" s="1"/>
  <c r="C293" i="14"/>
  <c r="D293" i="14" s="1"/>
  <c r="C292" i="14"/>
  <c r="D292" i="14" s="1"/>
  <c r="C291" i="14"/>
  <c r="D291" i="14" s="1"/>
  <c r="C290" i="14"/>
  <c r="D290" i="14" s="1"/>
  <c r="C289" i="14"/>
  <c r="D289" i="14" s="1"/>
  <c r="C288" i="14"/>
  <c r="D288" i="14" s="1"/>
  <c r="C287" i="14"/>
  <c r="D287" i="14" s="1"/>
  <c r="C286" i="14"/>
  <c r="D286" i="14" s="1"/>
  <c r="C285" i="14"/>
  <c r="D285" i="14" s="1"/>
  <c r="C284" i="14"/>
  <c r="D284" i="14" s="1"/>
  <c r="C283" i="14"/>
  <c r="D283" i="14" s="1"/>
  <c r="C282" i="14"/>
  <c r="D282" i="14" s="1"/>
  <c r="C281" i="14"/>
  <c r="D281" i="14" s="1"/>
  <c r="C280" i="14"/>
  <c r="D280" i="14" s="1"/>
  <c r="C279" i="14"/>
  <c r="D279" i="14" s="1"/>
  <c r="C278" i="14"/>
  <c r="D278" i="14" s="1"/>
  <c r="C277" i="14"/>
  <c r="D277" i="14" s="1"/>
  <c r="C276" i="14"/>
  <c r="D276" i="14" s="1"/>
  <c r="C275" i="14"/>
  <c r="D275" i="14" s="1"/>
  <c r="C274" i="14"/>
  <c r="D274" i="14" s="1"/>
  <c r="C273" i="14"/>
  <c r="D273" i="14" s="1"/>
  <c r="C272" i="14"/>
  <c r="D272" i="14" s="1"/>
  <c r="C271" i="14"/>
  <c r="D271" i="14" s="1"/>
  <c r="C270" i="14"/>
  <c r="D270" i="14" s="1"/>
  <c r="C269" i="14"/>
  <c r="D269" i="14" s="1"/>
  <c r="C268" i="14"/>
  <c r="D268" i="14" s="1"/>
  <c r="C267" i="14"/>
  <c r="D267" i="14" s="1"/>
  <c r="C266" i="14"/>
  <c r="D266" i="14" s="1"/>
  <c r="C265" i="14"/>
  <c r="D265" i="14" s="1"/>
  <c r="C264" i="14"/>
  <c r="D264" i="14" s="1"/>
  <c r="C263" i="14"/>
  <c r="D263" i="14" s="1"/>
  <c r="C262" i="14"/>
  <c r="D262" i="14" s="1"/>
  <c r="C261" i="14"/>
  <c r="D261" i="14" s="1"/>
  <c r="C260" i="14"/>
  <c r="D260" i="14" s="1"/>
  <c r="C259" i="14"/>
  <c r="D259" i="14" s="1"/>
  <c r="C258" i="14"/>
  <c r="D258" i="14" s="1"/>
  <c r="C257" i="14"/>
  <c r="D257" i="14" s="1"/>
  <c r="C256" i="14"/>
  <c r="D256" i="14" s="1"/>
  <c r="C255" i="14"/>
  <c r="D255" i="14" s="1"/>
  <c r="C254" i="14"/>
  <c r="D254" i="14" s="1"/>
  <c r="C253" i="14"/>
  <c r="D253" i="14" s="1"/>
  <c r="C252" i="14"/>
  <c r="D252" i="14" s="1"/>
  <c r="C251" i="14"/>
  <c r="D251" i="14" s="1"/>
  <c r="C250" i="14"/>
  <c r="D250" i="14" s="1"/>
  <c r="C249" i="14"/>
  <c r="D249" i="14" s="1"/>
  <c r="C248" i="14"/>
  <c r="D248" i="14" s="1"/>
  <c r="C247" i="14"/>
  <c r="D247" i="14" s="1"/>
  <c r="C246" i="14"/>
  <c r="D246" i="14" s="1"/>
  <c r="C245" i="14"/>
  <c r="D245" i="14" s="1"/>
  <c r="C244" i="14"/>
  <c r="D244" i="14" s="1"/>
  <c r="C243" i="14"/>
  <c r="D243" i="14" s="1"/>
  <c r="C242" i="14"/>
  <c r="D242" i="14" s="1"/>
  <c r="C241" i="14"/>
  <c r="D241" i="14" s="1"/>
  <c r="C240" i="14"/>
  <c r="D240" i="14" s="1"/>
  <c r="C239" i="14"/>
  <c r="D239" i="14" s="1"/>
  <c r="C238" i="14"/>
  <c r="D238" i="14" s="1"/>
  <c r="C237" i="14"/>
  <c r="D237" i="14" s="1"/>
  <c r="C236" i="14"/>
  <c r="D236" i="14" s="1"/>
  <c r="C235" i="14"/>
  <c r="D235" i="14" s="1"/>
  <c r="C234" i="14"/>
  <c r="D234" i="14" s="1"/>
  <c r="C233" i="14"/>
  <c r="D233" i="14" s="1"/>
  <c r="C232" i="14"/>
  <c r="D232" i="14" s="1"/>
  <c r="C231" i="14"/>
  <c r="D231" i="14" s="1"/>
  <c r="C230" i="14"/>
  <c r="D230" i="14" s="1"/>
  <c r="C229" i="14"/>
  <c r="D229" i="14" s="1"/>
  <c r="C228" i="14"/>
  <c r="D228" i="14" s="1"/>
  <c r="C227" i="14"/>
  <c r="D227" i="14" s="1"/>
  <c r="C226" i="14"/>
  <c r="D226" i="14" s="1"/>
  <c r="C225" i="14"/>
  <c r="D225" i="14" s="1"/>
  <c r="C224" i="14"/>
  <c r="D224" i="14" s="1"/>
  <c r="C223" i="14"/>
  <c r="D223" i="14" s="1"/>
  <c r="C222" i="14"/>
  <c r="D222" i="14" s="1"/>
  <c r="C221" i="14"/>
  <c r="D221" i="14" s="1"/>
  <c r="C220" i="14"/>
  <c r="D220" i="14" s="1"/>
  <c r="C219" i="14"/>
  <c r="D219" i="14" s="1"/>
  <c r="C218" i="14"/>
  <c r="D218" i="14" s="1"/>
  <c r="C217" i="14"/>
  <c r="D217" i="14" s="1"/>
  <c r="C216" i="14"/>
  <c r="D216" i="14" s="1"/>
  <c r="C215" i="14"/>
  <c r="D215" i="14" s="1"/>
  <c r="C214" i="14"/>
  <c r="D214" i="14" s="1"/>
  <c r="C213" i="14"/>
  <c r="D213" i="14" s="1"/>
  <c r="C212" i="14"/>
  <c r="D212" i="14" s="1"/>
  <c r="C211" i="14"/>
  <c r="D211" i="14" s="1"/>
  <c r="C210" i="14"/>
  <c r="D210" i="14" s="1"/>
  <c r="C209" i="14"/>
  <c r="D209" i="14" s="1"/>
  <c r="C208" i="14"/>
  <c r="D208" i="14" s="1"/>
  <c r="C207" i="14"/>
  <c r="D207" i="14" s="1"/>
  <c r="C206" i="14"/>
  <c r="D206" i="14" s="1"/>
  <c r="C205" i="14"/>
  <c r="D205" i="14" s="1"/>
  <c r="C204" i="14"/>
  <c r="D204" i="14" s="1"/>
  <c r="C203" i="14"/>
  <c r="D203" i="14" s="1"/>
  <c r="C202" i="14"/>
  <c r="D202" i="14" s="1"/>
  <c r="C201" i="14"/>
  <c r="D201" i="14" s="1"/>
  <c r="C200" i="14"/>
  <c r="D200" i="14" s="1"/>
  <c r="C199" i="14"/>
  <c r="D199" i="14" s="1"/>
  <c r="C198" i="14"/>
  <c r="D198" i="14" s="1"/>
  <c r="C197" i="14"/>
  <c r="D197" i="14" s="1"/>
  <c r="C196" i="14"/>
  <c r="D196" i="14" s="1"/>
  <c r="C195" i="14"/>
  <c r="D195" i="14" s="1"/>
  <c r="C194" i="14"/>
  <c r="D194" i="14" s="1"/>
  <c r="C193" i="14"/>
  <c r="D193" i="14" s="1"/>
  <c r="C192" i="14"/>
  <c r="D192" i="14" s="1"/>
  <c r="C191" i="14"/>
  <c r="D191" i="14" s="1"/>
  <c r="C190" i="14"/>
  <c r="D190" i="14" s="1"/>
  <c r="C189" i="14"/>
  <c r="D189" i="14" s="1"/>
  <c r="C188" i="14"/>
  <c r="D188" i="14" s="1"/>
  <c r="C187" i="14"/>
  <c r="D187" i="14" s="1"/>
  <c r="C186" i="14"/>
  <c r="D186" i="14" s="1"/>
  <c r="C185" i="14"/>
  <c r="D185" i="14" s="1"/>
  <c r="C184" i="14"/>
  <c r="D184" i="14" s="1"/>
  <c r="C183" i="14"/>
  <c r="D183" i="14" s="1"/>
  <c r="C182" i="14"/>
  <c r="D182" i="14" s="1"/>
  <c r="C181" i="14"/>
  <c r="D181" i="14" s="1"/>
  <c r="C180" i="14"/>
  <c r="D180" i="14" s="1"/>
  <c r="C179" i="14"/>
  <c r="D179" i="14" s="1"/>
  <c r="C178" i="14"/>
  <c r="D178" i="14" s="1"/>
  <c r="C177" i="14"/>
  <c r="D177" i="14" s="1"/>
  <c r="C176" i="14"/>
  <c r="D176" i="14" s="1"/>
  <c r="C175" i="14"/>
  <c r="D175" i="14" s="1"/>
  <c r="C174" i="14"/>
  <c r="D174" i="14" s="1"/>
  <c r="C173" i="14"/>
  <c r="D173" i="14" s="1"/>
  <c r="C172" i="14"/>
  <c r="D172" i="14" s="1"/>
  <c r="C171" i="14"/>
  <c r="D171" i="14" s="1"/>
  <c r="C170" i="14"/>
  <c r="D170" i="14" s="1"/>
  <c r="C169" i="14"/>
  <c r="D169" i="14" s="1"/>
  <c r="C168" i="14"/>
  <c r="D168" i="14" s="1"/>
  <c r="C167" i="14"/>
  <c r="D167" i="14" s="1"/>
  <c r="C166" i="14"/>
  <c r="D166" i="14" s="1"/>
  <c r="C165" i="14"/>
  <c r="D165" i="14" s="1"/>
  <c r="C164" i="14"/>
  <c r="D164" i="14" s="1"/>
  <c r="C163" i="14"/>
  <c r="D163" i="14" s="1"/>
  <c r="C162" i="14"/>
  <c r="D162" i="14" s="1"/>
  <c r="C161" i="14"/>
  <c r="D161" i="14" s="1"/>
  <c r="C160" i="14"/>
  <c r="D160" i="14" s="1"/>
  <c r="C159" i="14"/>
  <c r="D159" i="14" s="1"/>
  <c r="C158" i="14"/>
  <c r="D158" i="14" s="1"/>
  <c r="C157" i="14"/>
  <c r="D157" i="14" s="1"/>
  <c r="C156" i="14"/>
  <c r="D156" i="14" s="1"/>
  <c r="C155" i="14"/>
  <c r="D155" i="14" s="1"/>
  <c r="C154" i="14"/>
  <c r="D154" i="14" s="1"/>
  <c r="C153" i="14"/>
  <c r="D153" i="14" s="1"/>
  <c r="C152" i="14"/>
  <c r="D152" i="14" s="1"/>
  <c r="C151" i="14"/>
  <c r="D151" i="14" s="1"/>
  <c r="C150" i="14"/>
  <c r="D150" i="14" s="1"/>
  <c r="C149" i="14"/>
  <c r="D149" i="14" s="1"/>
  <c r="C148" i="14"/>
  <c r="D148" i="14" s="1"/>
  <c r="C147" i="14"/>
  <c r="D147" i="14" s="1"/>
  <c r="C146" i="14"/>
  <c r="D146" i="14" s="1"/>
  <c r="C145" i="14"/>
  <c r="D145" i="14" s="1"/>
  <c r="C144" i="14"/>
  <c r="D144" i="14" s="1"/>
  <c r="C143" i="14"/>
  <c r="D143" i="14" s="1"/>
  <c r="C142" i="14"/>
  <c r="D142" i="14" s="1"/>
  <c r="C141" i="14"/>
  <c r="D141" i="14" s="1"/>
  <c r="C140" i="14"/>
  <c r="D140" i="14" s="1"/>
  <c r="C139" i="14"/>
  <c r="D139" i="14" s="1"/>
  <c r="C138" i="14"/>
  <c r="D138" i="14" s="1"/>
  <c r="C137" i="14"/>
  <c r="D137" i="14" s="1"/>
  <c r="C136" i="14"/>
  <c r="D136" i="14" s="1"/>
  <c r="C135" i="14"/>
  <c r="D135" i="14" s="1"/>
  <c r="C134" i="14"/>
  <c r="D134" i="14" s="1"/>
  <c r="C133" i="14"/>
  <c r="D133" i="14" s="1"/>
  <c r="C132" i="14"/>
  <c r="D132" i="14" s="1"/>
  <c r="C131" i="14"/>
  <c r="D131" i="14" s="1"/>
  <c r="C130" i="14"/>
  <c r="D130" i="14" s="1"/>
  <c r="C129" i="14"/>
  <c r="D129" i="14" s="1"/>
  <c r="C128" i="14"/>
  <c r="D128" i="14" s="1"/>
  <c r="C127" i="14"/>
  <c r="D127" i="14" s="1"/>
  <c r="C126" i="14"/>
  <c r="D126" i="14" s="1"/>
  <c r="C125" i="14"/>
  <c r="D125" i="14" s="1"/>
  <c r="C124" i="14"/>
  <c r="D124" i="14" s="1"/>
  <c r="C123" i="14"/>
  <c r="D123" i="14" s="1"/>
  <c r="C122" i="14"/>
  <c r="D122" i="14" s="1"/>
  <c r="C121" i="14"/>
  <c r="D121" i="14" s="1"/>
  <c r="C120" i="14"/>
  <c r="D120" i="14" s="1"/>
  <c r="C119" i="14"/>
  <c r="D119" i="14" s="1"/>
  <c r="C118" i="14"/>
  <c r="D118" i="14" s="1"/>
  <c r="C117" i="14"/>
  <c r="D117" i="14" s="1"/>
  <c r="C116" i="14"/>
  <c r="D116" i="14" s="1"/>
  <c r="C115" i="14"/>
  <c r="D115" i="14" s="1"/>
  <c r="C114" i="14"/>
  <c r="D114" i="14" s="1"/>
  <c r="C113" i="14"/>
  <c r="D113" i="14" s="1"/>
  <c r="C112" i="14"/>
  <c r="D112" i="14" s="1"/>
  <c r="C111" i="14"/>
  <c r="D111" i="14" s="1"/>
  <c r="C110" i="14"/>
  <c r="D110" i="14" s="1"/>
  <c r="C109" i="14"/>
  <c r="D109" i="14" s="1"/>
  <c r="C108" i="14"/>
  <c r="D108" i="14" s="1"/>
  <c r="C107" i="14"/>
  <c r="D107" i="14" s="1"/>
  <c r="C106" i="14"/>
  <c r="D106" i="14" s="1"/>
  <c r="C105" i="14"/>
  <c r="D105" i="14" s="1"/>
  <c r="C104" i="14"/>
  <c r="D104" i="14" s="1"/>
  <c r="C103" i="14"/>
  <c r="D103" i="14" s="1"/>
  <c r="C102" i="14"/>
  <c r="D102" i="14" s="1"/>
  <c r="C101" i="14"/>
  <c r="D101" i="14" s="1"/>
  <c r="C100" i="14"/>
  <c r="D100" i="14" s="1"/>
  <c r="C99" i="14"/>
  <c r="D99" i="14" s="1"/>
  <c r="C98" i="14"/>
  <c r="D98" i="14" s="1"/>
  <c r="C97" i="14"/>
  <c r="D97" i="14" s="1"/>
  <c r="C96" i="14"/>
  <c r="D96" i="14" s="1"/>
  <c r="C95" i="14"/>
  <c r="D95" i="14" s="1"/>
  <c r="C94" i="14"/>
  <c r="D94" i="14" s="1"/>
  <c r="C93" i="14"/>
  <c r="D93" i="14" s="1"/>
  <c r="C92" i="14"/>
  <c r="D92" i="14" s="1"/>
  <c r="C91" i="14"/>
  <c r="D91" i="14" s="1"/>
  <c r="C90" i="14"/>
  <c r="D90" i="14" s="1"/>
  <c r="C89" i="14"/>
  <c r="D89" i="14" s="1"/>
  <c r="C88" i="14"/>
  <c r="D88" i="14" s="1"/>
  <c r="C87" i="14"/>
  <c r="D87" i="14" s="1"/>
  <c r="C86" i="14"/>
  <c r="D86" i="14" s="1"/>
  <c r="C85" i="14"/>
  <c r="D85" i="14" s="1"/>
  <c r="C84" i="14"/>
  <c r="D84" i="14" s="1"/>
  <c r="C83" i="14"/>
  <c r="D83" i="14" s="1"/>
  <c r="C82" i="14"/>
  <c r="D82" i="14" s="1"/>
  <c r="C81" i="14"/>
  <c r="D81" i="14" s="1"/>
  <c r="C80" i="14"/>
  <c r="D80" i="14" s="1"/>
  <c r="C79" i="14"/>
  <c r="D79" i="14" s="1"/>
  <c r="C78" i="14"/>
  <c r="D78" i="14" s="1"/>
  <c r="C77" i="14"/>
  <c r="D77" i="14" s="1"/>
  <c r="C76" i="14"/>
  <c r="D76" i="14" s="1"/>
  <c r="C75" i="14"/>
  <c r="D75" i="14" s="1"/>
  <c r="C74" i="14"/>
  <c r="D74" i="14" s="1"/>
  <c r="C73" i="14"/>
  <c r="D73" i="14" s="1"/>
  <c r="C72" i="14"/>
  <c r="D72" i="14" s="1"/>
  <c r="C71" i="14"/>
  <c r="D71" i="14" s="1"/>
  <c r="C70" i="14"/>
  <c r="D70" i="14" s="1"/>
  <c r="C69" i="14"/>
  <c r="D69" i="14" s="1"/>
  <c r="C68" i="14"/>
  <c r="D68" i="14" s="1"/>
  <c r="C67" i="14"/>
  <c r="D67" i="14" s="1"/>
  <c r="C66" i="14"/>
  <c r="D66" i="14" s="1"/>
  <c r="C65" i="14"/>
  <c r="D65" i="14" s="1"/>
  <c r="C64" i="14"/>
  <c r="D64" i="14" s="1"/>
  <c r="C63" i="14"/>
  <c r="D63" i="14" s="1"/>
  <c r="C62" i="14"/>
  <c r="D62" i="14" s="1"/>
  <c r="C61" i="14"/>
  <c r="D61" i="14" s="1"/>
  <c r="C60" i="14"/>
  <c r="D60" i="14" s="1"/>
  <c r="C59" i="14"/>
  <c r="D59" i="14" s="1"/>
  <c r="C58" i="14"/>
  <c r="D58" i="14" s="1"/>
  <c r="C57" i="14"/>
  <c r="D57" i="14" s="1"/>
  <c r="C56" i="14"/>
  <c r="D56" i="14" s="1"/>
  <c r="C55" i="14"/>
  <c r="D55" i="14" s="1"/>
  <c r="C54" i="14"/>
  <c r="D54" i="14" s="1"/>
  <c r="C53" i="14"/>
  <c r="D53" i="14" s="1"/>
  <c r="C52" i="14"/>
  <c r="D52" i="14" s="1"/>
  <c r="C51" i="14"/>
  <c r="D51" i="14" s="1"/>
  <c r="C50" i="14"/>
  <c r="D50" i="14" s="1"/>
  <c r="C49" i="14"/>
  <c r="D49" i="14" s="1"/>
  <c r="C48" i="14"/>
  <c r="D48" i="14" s="1"/>
  <c r="C47" i="14"/>
  <c r="D47" i="14" s="1"/>
  <c r="C46" i="14"/>
  <c r="D46" i="14" s="1"/>
  <c r="C45" i="14"/>
  <c r="D45" i="14" s="1"/>
  <c r="C44" i="14"/>
  <c r="D44" i="14" s="1"/>
  <c r="C43" i="14"/>
  <c r="D43" i="14" s="1"/>
  <c r="C42" i="14"/>
  <c r="D42" i="14" s="1"/>
  <c r="C41" i="14"/>
  <c r="D41" i="14" s="1"/>
  <c r="C40" i="14"/>
  <c r="D40" i="14" s="1"/>
  <c r="C39" i="14"/>
  <c r="D39" i="14" s="1"/>
  <c r="C38" i="14"/>
  <c r="D38" i="14" s="1"/>
  <c r="C37" i="14"/>
  <c r="D37" i="14" s="1"/>
  <c r="C36" i="14"/>
  <c r="D36" i="14" s="1"/>
  <c r="C35" i="14"/>
  <c r="D35" i="14" s="1"/>
  <c r="C34" i="14"/>
  <c r="D34" i="14" s="1"/>
  <c r="C33" i="14"/>
  <c r="D33" i="14" s="1"/>
  <c r="C32" i="14"/>
  <c r="D32" i="14" s="1"/>
  <c r="C31" i="14"/>
  <c r="D31" i="14" s="1"/>
  <c r="C30" i="14"/>
  <c r="D30" i="14" s="1"/>
  <c r="C29" i="14"/>
  <c r="D29" i="14" s="1"/>
  <c r="C28" i="14"/>
  <c r="D28" i="14" s="1"/>
  <c r="C27" i="14"/>
  <c r="D27" i="14" s="1"/>
  <c r="C26" i="14"/>
  <c r="D26" i="14" s="1"/>
  <c r="C25" i="14"/>
  <c r="D25" i="14" s="1"/>
  <c r="C24" i="14"/>
  <c r="D24" i="14" s="1"/>
  <c r="C23" i="14"/>
  <c r="D23" i="14" s="1"/>
  <c r="C22" i="14"/>
  <c r="D22" i="14" s="1"/>
  <c r="C21" i="14"/>
  <c r="D21" i="14" s="1"/>
  <c r="C20" i="14"/>
  <c r="D20" i="14" s="1"/>
  <c r="C19" i="14"/>
  <c r="D19" i="14" s="1"/>
  <c r="C18" i="14"/>
  <c r="D18" i="14" s="1"/>
  <c r="C17" i="14"/>
  <c r="D17" i="14" s="1"/>
  <c r="C16" i="14"/>
  <c r="D16" i="14" s="1"/>
  <c r="C15" i="14"/>
  <c r="D15" i="14" s="1"/>
  <c r="C14" i="14"/>
  <c r="D14" i="14" s="1"/>
  <c r="C13" i="14"/>
  <c r="D13" i="14" s="1"/>
  <c r="C12" i="14"/>
  <c r="D12" i="14" s="1"/>
  <c r="C11" i="14"/>
  <c r="D11" i="14" s="1"/>
  <c r="C10" i="14"/>
  <c r="D10" i="14" s="1"/>
  <c r="C9" i="14"/>
  <c r="D9" i="14" s="1"/>
  <c r="C8" i="14"/>
  <c r="D8" i="14" s="1"/>
  <c r="C7" i="14"/>
  <c r="D7" i="14" s="1"/>
  <c r="A508" i="32"/>
  <c r="B508" i="32" s="1"/>
  <c r="A507" i="32"/>
  <c r="B507" i="32" s="1"/>
  <c r="D7" i="32"/>
  <c r="F7" i="32" l="1"/>
  <c r="E7" i="32"/>
  <c r="E7" i="14"/>
  <c r="Z5" i="32"/>
  <c r="Y5" i="32"/>
  <c r="X5" i="32"/>
  <c r="W5" i="32"/>
  <c r="V5" i="32"/>
  <c r="U5" i="32"/>
  <c r="X25" i="15"/>
  <c r="X23" i="15"/>
  <c r="X17" i="15"/>
  <c r="X27" i="31"/>
  <c r="X25" i="31"/>
  <c r="X23" i="31"/>
  <c r="X21" i="31"/>
  <c r="X19" i="31"/>
  <c r="X17" i="31"/>
  <c r="B508" i="14"/>
  <c r="B507" i="14"/>
  <c r="C5" i="32" l="1"/>
  <c r="D5" i="32"/>
  <c r="E5" i="32"/>
  <c r="F5" i="32"/>
  <c r="W7" i="31"/>
  <c r="U7" i="31"/>
  <c r="U9" i="31"/>
  <c r="X27" i="15"/>
  <c r="F508" i="14"/>
  <c r="E508" i="14"/>
  <c r="F507" i="14"/>
  <c r="E507" i="14"/>
  <c r="F506" i="14"/>
  <c r="E506" i="14"/>
  <c r="F505" i="14"/>
  <c r="E505" i="14"/>
  <c r="F504" i="14"/>
  <c r="E504" i="14"/>
  <c r="F503" i="14"/>
  <c r="E503" i="14"/>
  <c r="F502" i="14"/>
  <c r="E502" i="14"/>
  <c r="F501" i="14"/>
  <c r="E501" i="14"/>
  <c r="F500" i="14"/>
  <c r="E500" i="14"/>
  <c r="F499" i="14"/>
  <c r="E499" i="14"/>
  <c r="F498" i="14"/>
  <c r="E498" i="14"/>
  <c r="F497" i="14"/>
  <c r="E497" i="14"/>
  <c r="F496" i="14"/>
  <c r="E496" i="14"/>
  <c r="F495" i="14"/>
  <c r="E495" i="14"/>
  <c r="F494" i="14"/>
  <c r="E494" i="14"/>
  <c r="F493" i="14"/>
  <c r="E493" i="14"/>
  <c r="F492" i="14"/>
  <c r="E492" i="14"/>
  <c r="F491" i="14"/>
  <c r="E491" i="14"/>
  <c r="F490" i="14"/>
  <c r="E490" i="14"/>
  <c r="F489" i="14"/>
  <c r="E489" i="14"/>
  <c r="F488" i="14"/>
  <c r="E488" i="14"/>
  <c r="F487" i="14"/>
  <c r="E487" i="14"/>
  <c r="F486" i="14"/>
  <c r="E486" i="14"/>
  <c r="F485" i="14"/>
  <c r="E485" i="14"/>
  <c r="F484" i="14"/>
  <c r="E484" i="14"/>
  <c r="F483" i="14"/>
  <c r="E483" i="14"/>
  <c r="F482" i="14"/>
  <c r="E482" i="14"/>
  <c r="F481" i="14"/>
  <c r="E481" i="14"/>
  <c r="F480" i="14"/>
  <c r="E480" i="14"/>
  <c r="F479" i="14"/>
  <c r="E479" i="14"/>
  <c r="F478" i="14"/>
  <c r="E478" i="14"/>
  <c r="F477" i="14"/>
  <c r="E477" i="14"/>
  <c r="F476" i="14"/>
  <c r="E476" i="14"/>
  <c r="F475" i="14"/>
  <c r="E475" i="14"/>
  <c r="F474" i="14"/>
  <c r="E474" i="14"/>
  <c r="F473" i="14"/>
  <c r="E473" i="14"/>
  <c r="F472" i="14"/>
  <c r="E472" i="14"/>
  <c r="F471" i="14"/>
  <c r="E471" i="14"/>
  <c r="F470" i="14"/>
  <c r="E470" i="14"/>
  <c r="F469" i="14"/>
  <c r="E469" i="14"/>
  <c r="F468" i="14"/>
  <c r="E468" i="14"/>
  <c r="F467" i="14"/>
  <c r="E467" i="14"/>
  <c r="F466" i="14"/>
  <c r="E466" i="14"/>
  <c r="F465" i="14"/>
  <c r="E465" i="14"/>
  <c r="F464" i="14"/>
  <c r="E464" i="14"/>
  <c r="F463" i="14"/>
  <c r="E463" i="14"/>
  <c r="F462" i="14"/>
  <c r="E462" i="14"/>
  <c r="F461" i="14"/>
  <c r="E461" i="14"/>
  <c r="F460" i="14"/>
  <c r="E460" i="14"/>
  <c r="F459" i="14"/>
  <c r="E459" i="14"/>
  <c r="F458" i="14"/>
  <c r="E458" i="14"/>
  <c r="F457" i="14"/>
  <c r="E457" i="14"/>
  <c r="F456" i="14"/>
  <c r="E456" i="14"/>
  <c r="F455" i="14"/>
  <c r="E455" i="14"/>
  <c r="F454" i="14"/>
  <c r="E454" i="14"/>
  <c r="F453" i="14"/>
  <c r="E453" i="14"/>
  <c r="F452" i="14"/>
  <c r="E452" i="14"/>
  <c r="F451" i="14"/>
  <c r="E451" i="14"/>
  <c r="F450" i="14"/>
  <c r="E450" i="14"/>
  <c r="F449" i="14"/>
  <c r="E449" i="14"/>
  <c r="F448" i="14"/>
  <c r="E448" i="14"/>
  <c r="F447" i="14"/>
  <c r="E447" i="14"/>
  <c r="F446" i="14"/>
  <c r="E446" i="14"/>
  <c r="F445" i="14"/>
  <c r="E445" i="14"/>
  <c r="F444" i="14"/>
  <c r="E444" i="14"/>
  <c r="F443" i="14"/>
  <c r="E443" i="14"/>
  <c r="F442" i="14"/>
  <c r="E442" i="14"/>
  <c r="F441" i="14"/>
  <c r="E441" i="14"/>
  <c r="F440" i="14"/>
  <c r="E440" i="14"/>
  <c r="F439" i="14"/>
  <c r="E439" i="14"/>
  <c r="F438" i="14"/>
  <c r="E438" i="14"/>
  <c r="F437" i="14"/>
  <c r="E437" i="14"/>
  <c r="F436" i="14"/>
  <c r="E436" i="14"/>
  <c r="F435" i="14"/>
  <c r="E435" i="14"/>
  <c r="F434" i="14"/>
  <c r="E434" i="14"/>
  <c r="F433" i="14"/>
  <c r="E433" i="14"/>
  <c r="F432" i="14"/>
  <c r="E432" i="14"/>
  <c r="F431" i="14"/>
  <c r="E431" i="14"/>
  <c r="F430" i="14"/>
  <c r="E430" i="14"/>
  <c r="F429" i="14"/>
  <c r="E429" i="14"/>
  <c r="F428" i="14"/>
  <c r="E428" i="14"/>
  <c r="F427" i="14"/>
  <c r="E427" i="14"/>
  <c r="F426" i="14"/>
  <c r="E426" i="14"/>
  <c r="F425" i="14"/>
  <c r="E425" i="14"/>
  <c r="F424" i="14"/>
  <c r="E424" i="14"/>
  <c r="F423" i="14"/>
  <c r="E423" i="14"/>
  <c r="F422" i="14"/>
  <c r="E422" i="14"/>
  <c r="F421" i="14"/>
  <c r="E421" i="14"/>
  <c r="F420" i="14"/>
  <c r="E420" i="14"/>
  <c r="F419" i="14"/>
  <c r="E419" i="14"/>
  <c r="F418" i="14"/>
  <c r="E418" i="14"/>
  <c r="F417" i="14"/>
  <c r="E417" i="14"/>
  <c r="F416" i="14"/>
  <c r="E416" i="14"/>
  <c r="F415" i="14"/>
  <c r="E415" i="14"/>
  <c r="F414" i="14"/>
  <c r="E414" i="14"/>
  <c r="F413" i="14"/>
  <c r="E413" i="14"/>
  <c r="F412" i="14"/>
  <c r="E412" i="14"/>
  <c r="F411" i="14"/>
  <c r="E411" i="14"/>
  <c r="F410" i="14"/>
  <c r="E410" i="14"/>
  <c r="F409" i="14"/>
  <c r="E409" i="14"/>
  <c r="F408" i="14"/>
  <c r="E408" i="14"/>
  <c r="F407" i="14"/>
  <c r="E407" i="14"/>
  <c r="F406" i="14"/>
  <c r="E406" i="14"/>
  <c r="F405" i="14"/>
  <c r="E405" i="14"/>
  <c r="F404" i="14"/>
  <c r="E404" i="14"/>
  <c r="F403" i="14"/>
  <c r="E403" i="14"/>
  <c r="F402" i="14"/>
  <c r="E402" i="14"/>
  <c r="F401" i="14"/>
  <c r="E401" i="14"/>
  <c r="F400" i="14"/>
  <c r="E400" i="14"/>
  <c r="F399" i="14"/>
  <c r="E399" i="14"/>
  <c r="F398" i="14"/>
  <c r="E398" i="14"/>
  <c r="F397" i="14"/>
  <c r="E397" i="14"/>
  <c r="F396" i="14"/>
  <c r="E396" i="14"/>
  <c r="F395" i="14"/>
  <c r="E395" i="14"/>
  <c r="F394" i="14"/>
  <c r="E394" i="14"/>
  <c r="F393" i="14"/>
  <c r="E393" i="14"/>
  <c r="F392" i="14"/>
  <c r="E392" i="14"/>
  <c r="F391" i="14"/>
  <c r="E391" i="14"/>
  <c r="F390" i="14"/>
  <c r="E390" i="14"/>
  <c r="F389" i="14"/>
  <c r="E389" i="14"/>
  <c r="F388" i="14"/>
  <c r="E388" i="14"/>
  <c r="F387" i="14"/>
  <c r="E387" i="14"/>
  <c r="F386" i="14"/>
  <c r="E386" i="14"/>
  <c r="F385" i="14"/>
  <c r="E385" i="14"/>
  <c r="F384" i="14"/>
  <c r="E384" i="14"/>
  <c r="F383" i="14"/>
  <c r="E383" i="14"/>
  <c r="F382" i="14"/>
  <c r="E382" i="14"/>
  <c r="F381" i="14"/>
  <c r="E381" i="14"/>
  <c r="F380" i="14"/>
  <c r="E380" i="14"/>
  <c r="F379" i="14"/>
  <c r="E379" i="14"/>
  <c r="F378" i="14"/>
  <c r="E378" i="14"/>
  <c r="F377" i="14"/>
  <c r="E377" i="14"/>
  <c r="F376" i="14"/>
  <c r="E376" i="14"/>
  <c r="F375" i="14"/>
  <c r="E375" i="14"/>
  <c r="F374" i="14"/>
  <c r="E374" i="14"/>
  <c r="F373" i="14"/>
  <c r="E373" i="14"/>
  <c r="F372" i="14"/>
  <c r="E372" i="14"/>
  <c r="F371" i="14"/>
  <c r="E371" i="14"/>
  <c r="F370" i="14"/>
  <c r="E370" i="14"/>
  <c r="F369" i="14"/>
  <c r="E369" i="14"/>
  <c r="F368" i="14"/>
  <c r="E368" i="14"/>
  <c r="F367" i="14"/>
  <c r="E367" i="14"/>
  <c r="F366" i="14"/>
  <c r="E366" i="14"/>
  <c r="F365" i="14"/>
  <c r="E365" i="14"/>
  <c r="F364" i="14"/>
  <c r="E364" i="14"/>
  <c r="F363" i="14"/>
  <c r="E363" i="14"/>
  <c r="F362" i="14"/>
  <c r="E362" i="14"/>
  <c r="F361" i="14"/>
  <c r="E361" i="14"/>
  <c r="F360" i="14"/>
  <c r="E360" i="14"/>
  <c r="F359" i="14"/>
  <c r="E359" i="14"/>
  <c r="F358" i="14"/>
  <c r="E358" i="14"/>
  <c r="F357" i="14"/>
  <c r="E357" i="14"/>
  <c r="F356" i="14"/>
  <c r="E356" i="14"/>
  <c r="F355" i="14"/>
  <c r="E355" i="14"/>
  <c r="F354" i="14"/>
  <c r="E354" i="14"/>
  <c r="F353" i="14"/>
  <c r="E353" i="14"/>
  <c r="F352" i="14"/>
  <c r="E352" i="14"/>
  <c r="F351" i="14"/>
  <c r="E351" i="14"/>
  <c r="F350" i="14"/>
  <c r="E350" i="14"/>
  <c r="F349" i="14"/>
  <c r="E349" i="14"/>
  <c r="F348" i="14"/>
  <c r="E348" i="14"/>
  <c r="F347" i="14"/>
  <c r="E347" i="14"/>
  <c r="F346" i="14"/>
  <c r="E346" i="14"/>
  <c r="F345" i="14"/>
  <c r="E345" i="14"/>
  <c r="F344" i="14"/>
  <c r="E344" i="14"/>
  <c r="F343" i="14"/>
  <c r="E343" i="14"/>
  <c r="F342" i="14"/>
  <c r="E342" i="14"/>
  <c r="F341" i="14"/>
  <c r="E341" i="14"/>
  <c r="F340" i="14"/>
  <c r="E340" i="14"/>
  <c r="F339" i="14"/>
  <c r="E339" i="14"/>
  <c r="F338" i="14"/>
  <c r="E338" i="14"/>
  <c r="F337" i="14"/>
  <c r="E337" i="14"/>
  <c r="F336" i="14"/>
  <c r="E336" i="14"/>
  <c r="F335" i="14"/>
  <c r="E335" i="14"/>
  <c r="F334" i="14"/>
  <c r="E334" i="14"/>
  <c r="F333" i="14"/>
  <c r="E333" i="14"/>
  <c r="F332" i="14"/>
  <c r="E332" i="14"/>
  <c r="F331" i="14"/>
  <c r="E331" i="14"/>
  <c r="F330" i="14"/>
  <c r="E330" i="14"/>
  <c r="F329" i="14"/>
  <c r="E329" i="14"/>
  <c r="F328" i="14"/>
  <c r="E328" i="14"/>
  <c r="F327" i="14"/>
  <c r="E327" i="14"/>
  <c r="F326" i="14"/>
  <c r="E326" i="14"/>
  <c r="F325" i="14"/>
  <c r="E325" i="14"/>
  <c r="F324" i="14"/>
  <c r="E324" i="14"/>
  <c r="F323" i="14"/>
  <c r="E323" i="14"/>
  <c r="F322" i="14"/>
  <c r="E322" i="14"/>
  <c r="F321" i="14"/>
  <c r="E321" i="14"/>
  <c r="F320" i="14"/>
  <c r="E320" i="14"/>
  <c r="F319" i="14"/>
  <c r="E319" i="14"/>
  <c r="F318" i="14"/>
  <c r="E318" i="14"/>
  <c r="F317" i="14"/>
  <c r="E317" i="14"/>
  <c r="F316" i="14"/>
  <c r="E316" i="14"/>
  <c r="F315" i="14"/>
  <c r="E315" i="14"/>
  <c r="F314" i="14"/>
  <c r="E314" i="14"/>
  <c r="F313" i="14"/>
  <c r="E313" i="14"/>
  <c r="F312" i="14"/>
  <c r="E312" i="14"/>
  <c r="F311" i="14"/>
  <c r="E311" i="14"/>
  <c r="F310" i="14"/>
  <c r="E310" i="14"/>
  <c r="F309" i="14"/>
  <c r="E309" i="14"/>
  <c r="F308" i="14"/>
  <c r="E308" i="14"/>
  <c r="F307" i="14"/>
  <c r="E307" i="14"/>
  <c r="F306" i="14"/>
  <c r="E306" i="14"/>
  <c r="F305" i="14"/>
  <c r="E305" i="14"/>
  <c r="F304" i="14"/>
  <c r="E304" i="14"/>
  <c r="F303" i="14"/>
  <c r="E303" i="14"/>
  <c r="F302" i="14"/>
  <c r="E302" i="14"/>
  <c r="F301" i="14"/>
  <c r="E301" i="14"/>
  <c r="F300" i="14"/>
  <c r="E300" i="14"/>
  <c r="F299" i="14"/>
  <c r="E299" i="14"/>
  <c r="F298" i="14"/>
  <c r="E298" i="14"/>
  <c r="F297" i="14"/>
  <c r="E297" i="14"/>
  <c r="F296" i="14"/>
  <c r="E296" i="14"/>
  <c r="F295" i="14"/>
  <c r="E295" i="14"/>
  <c r="F294" i="14"/>
  <c r="E294" i="14"/>
  <c r="F293" i="14"/>
  <c r="E293" i="14"/>
  <c r="F292" i="14"/>
  <c r="E292" i="14"/>
  <c r="F291" i="14"/>
  <c r="E291" i="14"/>
  <c r="F290" i="14"/>
  <c r="E290" i="14"/>
  <c r="F289" i="14"/>
  <c r="E289" i="14"/>
  <c r="F288" i="14"/>
  <c r="E288" i="14"/>
  <c r="F287" i="14"/>
  <c r="E287" i="14"/>
  <c r="F286" i="14"/>
  <c r="E286" i="14"/>
  <c r="F285" i="14"/>
  <c r="E285" i="14"/>
  <c r="F284" i="14"/>
  <c r="E284" i="14"/>
  <c r="F283" i="14"/>
  <c r="E283" i="14"/>
  <c r="F282" i="14"/>
  <c r="E282" i="14"/>
  <c r="F281" i="14"/>
  <c r="E281" i="14"/>
  <c r="F280" i="14"/>
  <c r="E280" i="14"/>
  <c r="F279" i="14"/>
  <c r="E279" i="14"/>
  <c r="F278" i="14"/>
  <c r="E278" i="14"/>
  <c r="F277" i="14"/>
  <c r="E277" i="14"/>
  <c r="F276" i="14"/>
  <c r="E276" i="14"/>
  <c r="F275" i="14"/>
  <c r="E275" i="14"/>
  <c r="F274" i="14"/>
  <c r="E274" i="14"/>
  <c r="F273" i="14"/>
  <c r="E273" i="14"/>
  <c r="F272" i="14"/>
  <c r="E272" i="14"/>
  <c r="F271" i="14"/>
  <c r="E271" i="14"/>
  <c r="F270" i="14"/>
  <c r="E270" i="14"/>
  <c r="F269" i="14"/>
  <c r="E269" i="14"/>
  <c r="F268" i="14"/>
  <c r="E268" i="14"/>
  <c r="F267" i="14"/>
  <c r="E267" i="14"/>
  <c r="F266" i="14"/>
  <c r="E266" i="14"/>
  <c r="F265" i="14"/>
  <c r="E265" i="14"/>
  <c r="F264" i="14"/>
  <c r="E264" i="14"/>
  <c r="F263" i="14"/>
  <c r="E263" i="14"/>
  <c r="F262" i="14"/>
  <c r="E262" i="14"/>
  <c r="F261" i="14"/>
  <c r="E261" i="14"/>
  <c r="F260" i="14"/>
  <c r="E260" i="14"/>
  <c r="F259" i="14"/>
  <c r="E259" i="14"/>
  <c r="F258" i="14"/>
  <c r="E258" i="14"/>
  <c r="F257" i="14"/>
  <c r="E257" i="14"/>
  <c r="F256" i="14"/>
  <c r="E256" i="14"/>
  <c r="F255" i="14"/>
  <c r="E255" i="14"/>
  <c r="F254" i="14"/>
  <c r="E254" i="14"/>
  <c r="F253" i="14"/>
  <c r="E253" i="14"/>
  <c r="F252" i="14"/>
  <c r="E252" i="14"/>
  <c r="F251" i="14"/>
  <c r="E251" i="14"/>
  <c r="F250" i="14"/>
  <c r="E250" i="14"/>
  <c r="F249" i="14"/>
  <c r="E249" i="14"/>
  <c r="F248" i="14"/>
  <c r="E248" i="14"/>
  <c r="F247" i="14"/>
  <c r="E247" i="14"/>
  <c r="F246" i="14"/>
  <c r="E246" i="14"/>
  <c r="F245" i="14"/>
  <c r="E245" i="14"/>
  <c r="F244" i="14"/>
  <c r="E244" i="14"/>
  <c r="F243" i="14"/>
  <c r="E243" i="14"/>
  <c r="F242" i="14"/>
  <c r="E242" i="14"/>
  <c r="F241" i="14"/>
  <c r="E241" i="14"/>
  <c r="F240" i="14"/>
  <c r="E240" i="14"/>
  <c r="F239" i="14"/>
  <c r="E239" i="14"/>
  <c r="F238" i="14"/>
  <c r="E238" i="14"/>
  <c r="F237" i="14"/>
  <c r="E237" i="14"/>
  <c r="F236" i="14"/>
  <c r="E236" i="14"/>
  <c r="F235" i="14"/>
  <c r="E235" i="14"/>
  <c r="F234" i="14"/>
  <c r="E234" i="14"/>
  <c r="F233" i="14"/>
  <c r="E233" i="14"/>
  <c r="F232" i="14"/>
  <c r="E232" i="14"/>
  <c r="F231" i="14"/>
  <c r="E231" i="14"/>
  <c r="F230" i="14"/>
  <c r="E230" i="14"/>
  <c r="F229" i="14"/>
  <c r="E229" i="14"/>
  <c r="F228" i="14"/>
  <c r="E228" i="14"/>
  <c r="F227" i="14"/>
  <c r="E227" i="14"/>
  <c r="F226" i="14"/>
  <c r="E226" i="14"/>
  <c r="F225" i="14"/>
  <c r="E225" i="14"/>
  <c r="F224" i="14"/>
  <c r="E224" i="14"/>
  <c r="F223" i="14"/>
  <c r="E223" i="14"/>
  <c r="F222" i="14"/>
  <c r="E222" i="14"/>
  <c r="F221" i="14"/>
  <c r="E221" i="14"/>
  <c r="F220" i="14"/>
  <c r="E220" i="14"/>
  <c r="F219" i="14"/>
  <c r="E219" i="14"/>
  <c r="F218" i="14"/>
  <c r="E218" i="14"/>
  <c r="F217" i="14"/>
  <c r="E217" i="14"/>
  <c r="F216" i="14"/>
  <c r="E216" i="14"/>
  <c r="F215" i="14"/>
  <c r="E215" i="14"/>
  <c r="F214" i="14"/>
  <c r="E214" i="14"/>
  <c r="F213" i="14"/>
  <c r="E213" i="14"/>
  <c r="F212" i="14"/>
  <c r="E212" i="14"/>
  <c r="F211" i="14"/>
  <c r="E211" i="14"/>
  <c r="F210" i="14"/>
  <c r="E210" i="14"/>
  <c r="F209" i="14"/>
  <c r="E209" i="14"/>
  <c r="F208" i="14"/>
  <c r="E208" i="14"/>
  <c r="F207" i="14"/>
  <c r="E207" i="14"/>
  <c r="F206" i="14"/>
  <c r="E206" i="14"/>
  <c r="F205" i="14"/>
  <c r="E205" i="14"/>
  <c r="F204" i="14"/>
  <c r="E204" i="14"/>
  <c r="F203" i="14"/>
  <c r="E203" i="14"/>
  <c r="F202" i="14"/>
  <c r="E202" i="14"/>
  <c r="F201" i="14"/>
  <c r="E201" i="14"/>
  <c r="F200" i="14"/>
  <c r="E200" i="14"/>
  <c r="F199" i="14"/>
  <c r="E199" i="14"/>
  <c r="F198" i="14"/>
  <c r="E198" i="14"/>
  <c r="F197" i="14"/>
  <c r="E197" i="14"/>
  <c r="F196" i="14"/>
  <c r="E196" i="14"/>
  <c r="F195" i="14"/>
  <c r="E195" i="14"/>
  <c r="F194" i="14"/>
  <c r="E194" i="14"/>
  <c r="F193" i="14"/>
  <c r="E193" i="14"/>
  <c r="F192" i="14"/>
  <c r="E192" i="14"/>
  <c r="F191" i="14"/>
  <c r="E191" i="14"/>
  <c r="F190" i="14"/>
  <c r="E190" i="14"/>
  <c r="F189" i="14"/>
  <c r="E189" i="14"/>
  <c r="F188" i="14"/>
  <c r="E188" i="14"/>
  <c r="F187" i="14"/>
  <c r="E187" i="14"/>
  <c r="F186" i="14"/>
  <c r="E186" i="14"/>
  <c r="F185" i="14"/>
  <c r="E185" i="14"/>
  <c r="F184" i="14"/>
  <c r="E184" i="14"/>
  <c r="F183" i="14"/>
  <c r="E183" i="14"/>
  <c r="F182" i="14"/>
  <c r="E182" i="14"/>
  <c r="F181" i="14"/>
  <c r="E181" i="14"/>
  <c r="F180" i="14"/>
  <c r="E180" i="14"/>
  <c r="F179" i="14"/>
  <c r="E179" i="14"/>
  <c r="F178" i="14"/>
  <c r="E178" i="14"/>
  <c r="F177" i="14"/>
  <c r="E177" i="14"/>
  <c r="F176" i="14"/>
  <c r="E176" i="14"/>
  <c r="F175" i="14"/>
  <c r="E175" i="14"/>
  <c r="F174" i="14"/>
  <c r="E174" i="14"/>
  <c r="F173" i="14"/>
  <c r="E173" i="14"/>
  <c r="F172" i="14"/>
  <c r="E172" i="14"/>
  <c r="F171" i="14"/>
  <c r="E171" i="14"/>
  <c r="F170" i="14"/>
  <c r="E170" i="14"/>
  <c r="F169" i="14"/>
  <c r="E169" i="14"/>
  <c r="F168" i="14"/>
  <c r="E168" i="14"/>
  <c r="F167" i="14"/>
  <c r="E167" i="14"/>
  <c r="F166" i="14"/>
  <c r="E166" i="14"/>
  <c r="F165" i="14"/>
  <c r="E165" i="14"/>
  <c r="F164" i="14"/>
  <c r="E164" i="14"/>
  <c r="F163" i="14"/>
  <c r="E163" i="14"/>
  <c r="F162" i="14"/>
  <c r="E162" i="14"/>
  <c r="F161" i="14"/>
  <c r="E161" i="14"/>
  <c r="F160" i="14"/>
  <c r="E160" i="14"/>
  <c r="F159" i="14"/>
  <c r="E159" i="14"/>
  <c r="F158" i="14"/>
  <c r="E158" i="14"/>
  <c r="F157" i="14"/>
  <c r="E157" i="14"/>
  <c r="F156" i="14"/>
  <c r="E156" i="14"/>
  <c r="F155" i="14"/>
  <c r="E155" i="14"/>
  <c r="F154" i="14"/>
  <c r="E154" i="14"/>
  <c r="F153" i="14"/>
  <c r="E153" i="14"/>
  <c r="F152" i="14"/>
  <c r="E152" i="14"/>
  <c r="F151" i="14"/>
  <c r="E151" i="14"/>
  <c r="F150" i="14"/>
  <c r="E150" i="14"/>
  <c r="F149" i="14"/>
  <c r="E149" i="14"/>
  <c r="F148" i="14"/>
  <c r="E148" i="14"/>
  <c r="F147" i="14"/>
  <c r="E147" i="14"/>
  <c r="F146" i="14"/>
  <c r="E146" i="14"/>
  <c r="F145" i="14"/>
  <c r="E145" i="14"/>
  <c r="F144" i="14"/>
  <c r="E144" i="14"/>
  <c r="F143" i="14"/>
  <c r="E143" i="14"/>
  <c r="F142" i="14"/>
  <c r="E142" i="14"/>
  <c r="F141" i="14"/>
  <c r="E141" i="14"/>
  <c r="F140" i="14"/>
  <c r="E140" i="14"/>
  <c r="F139" i="14"/>
  <c r="E139" i="14"/>
  <c r="F138" i="14"/>
  <c r="E138" i="14"/>
  <c r="F137" i="14"/>
  <c r="E137" i="14"/>
  <c r="F136" i="14"/>
  <c r="E136" i="14"/>
  <c r="F135" i="14"/>
  <c r="E135" i="14"/>
  <c r="F134" i="14"/>
  <c r="E134" i="14"/>
  <c r="F133" i="14"/>
  <c r="E133" i="14"/>
  <c r="F132" i="14"/>
  <c r="E132" i="14"/>
  <c r="F131" i="14"/>
  <c r="E131" i="14"/>
  <c r="F130" i="14"/>
  <c r="E130" i="14"/>
  <c r="F129" i="14"/>
  <c r="E129" i="14"/>
  <c r="F128" i="14"/>
  <c r="E128" i="14"/>
  <c r="F127" i="14"/>
  <c r="E127" i="14"/>
  <c r="F126" i="14"/>
  <c r="E126" i="14"/>
  <c r="F125" i="14"/>
  <c r="E125" i="14"/>
  <c r="F124" i="14"/>
  <c r="E124" i="14"/>
  <c r="F123" i="14"/>
  <c r="E123" i="14"/>
  <c r="F122" i="14"/>
  <c r="E122" i="14"/>
  <c r="F121" i="14"/>
  <c r="E121" i="14"/>
  <c r="F120" i="14"/>
  <c r="E120" i="14"/>
  <c r="F119" i="14"/>
  <c r="E119" i="14"/>
  <c r="F118" i="14"/>
  <c r="E118" i="14"/>
  <c r="F117" i="14"/>
  <c r="E117" i="14"/>
  <c r="F116" i="14"/>
  <c r="E116" i="14"/>
  <c r="F115" i="14"/>
  <c r="E115" i="14"/>
  <c r="F114" i="14"/>
  <c r="E114" i="14"/>
  <c r="F113" i="14"/>
  <c r="E113" i="14"/>
  <c r="F112" i="14"/>
  <c r="E112" i="14"/>
  <c r="F111" i="14"/>
  <c r="E111" i="14"/>
  <c r="F110" i="14"/>
  <c r="E110" i="14"/>
  <c r="F109" i="14"/>
  <c r="E109" i="14"/>
  <c r="F108" i="14"/>
  <c r="E108" i="14"/>
  <c r="F107" i="14"/>
  <c r="E107" i="14"/>
  <c r="F106" i="14"/>
  <c r="E106" i="14"/>
  <c r="F105" i="14"/>
  <c r="E105" i="14"/>
  <c r="F104" i="14"/>
  <c r="E104" i="14"/>
  <c r="F103" i="14"/>
  <c r="E103" i="14"/>
  <c r="F102" i="14"/>
  <c r="E102" i="14"/>
  <c r="F101" i="14"/>
  <c r="E101" i="14"/>
  <c r="F100" i="14"/>
  <c r="E100" i="14"/>
  <c r="F99" i="14"/>
  <c r="E99" i="14"/>
  <c r="F98" i="14"/>
  <c r="E98" i="14"/>
  <c r="F97" i="14"/>
  <c r="E97" i="14"/>
  <c r="F96" i="14"/>
  <c r="E96" i="14"/>
  <c r="F95" i="14"/>
  <c r="E95" i="14"/>
  <c r="F94" i="14"/>
  <c r="E94" i="14"/>
  <c r="F93" i="14"/>
  <c r="E93" i="14"/>
  <c r="F92" i="14"/>
  <c r="E92" i="14"/>
  <c r="F91" i="14"/>
  <c r="E91" i="14"/>
  <c r="F90" i="14"/>
  <c r="E90" i="14"/>
  <c r="F89" i="14"/>
  <c r="E89" i="14"/>
  <c r="F88" i="14"/>
  <c r="E88" i="14"/>
  <c r="F87" i="14"/>
  <c r="E87" i="14"/>
  <c r="F86" i="14"/>
  <c r="E86" i="14"/>
  <c r="F85" i="14"/>
  <c r="E85" i="14"/>
  <c r="F84" i="14"/>
  <c r="E84" i="14"/>
  <c r="F83" i="14"/>
  <c r="E83" i="14"/>
  <c r="F82" i="14"/>
  <c r="E82" i="14"/>
  <c r="F81" i="14"/>
  <c r="E81" i="14"/>
  <c r="F80" i="14"/>
  <c r="E80" i="14"/>
  <c r="F79" i="14"/>
  <c r="E79" i="14"/>
  <c r="F78" i="14"/>
  <c r="E78" i="14"/>
  <c r="F77" i="14"/>
  <c r="E77" i="14"/>
  <c r="F76" i="14"/>
  <c r="E76" i="14"/>
  <c r="F75" i="14"/>
  <c r="E75" i="14"/>
  <c r="F74" i="14"/>
  <c r="E74" i="14"/>
  <c r="F73" i="14"/>
  <c r="E73" i="14"/>
  <c r="F72" i="14"/>
  <c r="E72" i="14"/>
  <c r="F71" i="14"/>
  <c r="E71" i="14"/>
  <c r="F70" i="14"/>
  <c r="E70" i="14"/>
  <c r="F69" i="14"/>
  <c r="E69" i="14"/>
  <c r="F68" i="14"/>
  <c r="E68" i="14"/>
  <c r="F67" i="14"/>
  <c r="E67" i="14"/>
  <c r="F66" i="14"/>
  <c r="E66" i="14"/>
  <c r="F65" i="14"/>
  <c r="E65" i="14"/>
  <c r="F64" i="14"/>
  <c r="E64" i="14"/>
  <c r="F63" i="14"/>
  <c r="E63" i="14"/>
  <c r="F62" i="14"/>
  <c r="E62" i="14"/>
  <c r="F61" i="14"/>
  <c r="E61" i="14"/>
  <c r="F60" i="14"/>
  <c r="E60" i="14"/>
  <c r="F59" i="14"/>
  <c r="E59" i="14"/>
  <c r="F58" i="14"/>
  <c r="E58" i="14"/>
  <c r="F57" i="14"/>
  <c r="E57" i="14"/>
  <c r="F56" i="14"/>
  <c r="E56" i="14"/>
  <c r="F55" i="14"/>
  <c r="E55" i="14"/>
  <c r="F54" i="14"/>
  <c r="E54" i="14"/>
  <c r="F53" i="14"/>
  <c r="E53" i="14"/>
  <c r="F52" i="14"/>
  <c r="E52" i="14"/>
  <c r="F51" i="14"/>
  <c r="E51" i="14"/>
  <c r="F50" i="14"/>
  <c r="E50" i="14"/>
  <c r="F49" i="14"/>
  <c r="E49" i="14"/>
  <c r="F48" i="14"/>
  <c r="E48" i="14"/>
  <c r="F47" i="14"/>
  <c r="E47" i="14"/>
  <c r="F46" i="14"/>
  <c r="E46" i="14"/>
  <c r="F45" i="14"/>
  <c r="E45" i="14"/>
  <c r="F44" i="14"/>
  <c r="E44" i="14"/>
  <c r="F43" i="14"/>
  <c r="E43" i="14"/>
  <c r="F42" i="14"/>
  <c r="E42" i="14"/>
  <c r="F41" i="14"/>
  <c r="E41" i="14"/>
  <c r="F40" i="14"/>
  <c r="E40" i="14"/>
  <c r="F39" i="14"/>
  <c r="E39" i="14"/>
  <c r="F38" i="14"/>
  <c r="E38" i="14"/>
  <c r="F37" i="14"/>
  <c r="E37" i="14"/>
  <c r="F36" i="14"/>
  <c r="E36" i="14"/>
  <c r="F35" i="14"/>
  <c r="E35" i="14"/>
  <c r="F34" i="14"/>
  <c r="E34" i="14"/>
  <c r="F33" i="14"/>
  <c r="E33" i="14"/>
  <c r="F32" i="14"/>
  <c r="E32" i="14"/>
  <c r="F31" i="14"/>
  <c r="E31" i="14"/>
  <c r="F30" i="14"/>
  <c r="E30" i="14"/>
  <c r="F29" i="14"/>
  <c r="E29" i="14"/>
  <c r="F28" i="14"/>
  <c r="E28" i="14"/>
  <c r="F27" i="14"/>
  <c r="E27" i="14"/>
  <c r="F26" i="14"/>
  <c r="E26" i="14"/>
  <c r="F25" i="14"/>
  <c r="E25" i="14"/>
  <c r="F24" i="14"/>
  <c r="E24" i="14"/>
  <c r="F23" i="14"/>
  <c r="E23" i="14"/>
  <c r="F22" i="14"/>
  <c r="E22" i="14"/>
  <c r="F21" i="14"/>
  <c r="E21" i="14"/>
  <c r="F20" i="14"/>
  <c r="E20" i="14"/>
  <c r="F19" i="14"/>
  <c r="E19" i="14"/>
  <c r="F18" i="14"/>
  <c r="E18" i="14"/>
  <c r="F17" i="14"/>
  <c r="E17" i="14"/>
  <c r="F16" i="14"/>
  <c r="E16" i="14"/>
  <c r="F15" i="14"/>
  <c r="E15" i="14"/>
  <c r="F14" i="14"/>
  <c r="E14" i="14"/>
  <c r="F13" i="14"/>
  <c r="E13" i="14"/>
  <c r="F12" i="14"/>
  <c r="E12" i="14"/>
  <c r="F11" i="14"/>
  <c r="E11" i="14"/>
  <c r="F10" i="14"/>
  <c r="E10" i="14"/>
  <c r="F9" i="14"/>
  <c r="E9" i="14"/>
  <c r="F8" i="14"/>
  <c r="E8" i="14"/>
  <c r="F7" i="14"/>
  <c r="T5" i="14"/>
  <c r="O5" i="14"/>
  <c r="B508" i="30" l="1"/>
  <c r="B507" i="30"/>
  <c r="B508" i="29"/>
  <c r="B507" i="29"/>
  <c r="A508" i="23"/>
  <c r="A507" i="23"/>
  <c r="C508" i="23"/>
  <c r="C507" i="23"/>
  <c r="A508" i="17"/>
  <c r="A507" i="17"/>
  <c r="B508" i="23" l="1"/>
  <c r="B507" i="23"/>
  <c r="B508" i="17"/>
  <c r="B507" i="17"/>
  <c r="I145" i="35" l="1"/>
  <c r="I1" i="35"/>
  <c r="H1" i="35"/>
  <c r="A128" i="35" l="1"/>
  <c r="AI5" i="14" l="1"/>
  <c r="AJ5" i="14"/>
  <c r="V9" i="31" l="1"/>
  <c r="V7" i="31"/>
  <c r="W8" i="31"/>
  <c r="W9" i="31"/>
  <c r="G29" i="16"/>
  <c r="G29" i="31"/>
  <c r="G29" i="15"/>
  <c r="E145" i="35" l="1"/>
  <c r="F145" i="35" s="1"/>
  <c r="G145" i="35" s="1"/>
  <c r="H145" i="35" s="1"/>
  <c r="B146" i="35" l="1"/>
  <c r="B147" i="35" s="1"/>
  <c r="B148" i="35" s="1"/>
  <c r="B149" i="35" s="1"/>
  <c r="B125" i="35"/>
  <c r="B126" i="35" s="1"/>
  <c r="B107" i="35"/>
  <c r="B108" i="35" s="1"/>
  <c r="B109" i="35" s="1"/>
  <c r="B110" i="35" s="1"/>
  <c r="B111" i="35" s="1"/>
  <c r="B112" i="35" s="1"/>
  <c r="B113" i="35" s="1"/>
  <c r="B114" i="35" s="1"/>
  <c r="B115" i="35" s="1"/>
  <c r="B116" i="35" s="1"/>
  <c r="B117" i="35" s="1"/>
  <c r="B118" i="35" s="1"/>
  <c r="B119" i="35" s="1"/>
  <c r="B120" i="35" s="1"/>
  <c r="B121" i="35" s="1"/>
  <c r="B122" i="35" s="1"/>
  <c r="B123" i="35" s="1"/>
  <c r="B98" i="35"/>
  <c r="B99" i="35" s="1"/>
  <c r="B100" i="35" s="1"/>
  <c r="B101" i="35" s="1"/>
  <c r="B102" i="35" s="1"/>
  <c r="B103" i="35" s="1"/>
  <c r="B104" i="35" s="1"/>
  <c r="B105" i="35" s="1"/>
  <c r="B96" i="35"/>
  <c r="B94" i="35"/>
  <c r="B90" i="35"/>
  <c r="B91" i="35" s="1"/>
  <c r="B92" i="35" s="1"/>
  <c r="B87" i="35"/>
  <c r="B88" i="35" s="1"/>
  <c r="B84" i="35"/>
  <c r="B85" i="35" s="1"/>
  <c r="B70" i="35"/>
  <c r="B71" i="35" s="1"/>
  <c r="B72" i="35" s="1"/>
  <c r="B73" i="35" s="1"/>
  <c r="B74" i="35" s="1"/>
  <c r="B75" i="35" s="1"/>
  <c r="B76" i="35" s="1"/>
  <c r="B77" i="35" s="1"/>
  <c r="B78" i="35" s="1"/>
  <c r="B79" i="35" s="1"/>
  <c r="B80" i="35" s="1"/>
  <c r="B81" i="35" s="1"/>
  <c r="B82" i="35" s="1"/>
  <c r="B30" i="35"/>
  <c r="B31" i="35" s="1"/>
  <c r="B32" i="35" s="1"/>
  <c r="B33" i="35" s="1"/>
  <c r="B34" i="35" s="1"/>
  <c r="B35" i="35" s="1"/>
  <c r="B36" i="35" s="1"/>
  <c r="B37" i="35" s="1"/>
  <c r="B38" i="35" s="1"/>
  <c r="B39" i="35" s="1"/>
  <c r="B40" i="35" s="1"/>
  <c r="B41" i="35" s="1"/>
  <c r="B42" i="35" s="1"/>
  <c r="B43" i="35" s="1"/>
  <c r="B44" i="35" s="1"/>
  <c r="B45" i="35" s="1"/>
  <c r="B46" i="35" s="1"/>
  <c r="B47" i="35" s="1"/>
  <c r="B48" i="35" s="1"/>
  <c r="B49" i="35" s="1"/>
  <c r="B50" i="35" s="1"/>
  <c r="B51" i="35" s="1"/>
  <c r="B52" i="35" s="1"/>
  <c r="B53" i="35" s="1"/>
  <c r="B54" i="35" s="1"/>
  <c r="B55" i="35" s="1"/>
  <c r="B56" i="35" s="1"/>
  <c r="B57" i="35" s="1"/>
  <c r="B58" i="35" s="1"/>
  <c r="B59" i="35" s="1"/>
  <c r="B60" i="35" s="1"/>
  <c r="B61" i="35" s="1"/>
  <c r="B62" i="35" s="1"/>
  <c r="B63" i="35" s="1"/>
  <c r="B64" i="35" s="1"/>
  <c r="B65" i="35" s="1"/>
  <c r="B66" i="35" s="1"/>
  <c r="B67" i="35" s="1"/>
  <c r="B68" i="35" s="1"/>
  <c r="B23" i="35"/>
  <c r="B24" i="35" s="1"/>
  <c r="B25" i="35" s="1"/>
  <c r="B26" i="35" s="1"/>
  <c r="B27" i="35" s="1"/>
  <c r="B28" i="35" s="1"/>
  <c r="B152" i="35" l="1"/>
  <c r="B153" i="35" s="1"/>
  <c r="B154" i="35" s="1"/>
  <c r="B155" i="35" s="1"/>
  <c r="B156" i="35" s="1"/>
  <c r="B157" i="35" s="1"/>
  <c r="B158" i="35" s="1"/>
  <c r="B159" i="35" s="1"/>
  <c r="B160" i="35" s="1"/>
  <c r="B161" i="35" s="1"/>
  <c r="B162" i="35" s="1"/>
  <c r="B163" i="35" s="1"/>
  <c r="B164" i="35" s="1"/>
  <c r="B165" i="35" s="1"/>
  <c r="B166" i="35" s="1"/>
  <c r="B167" i="35" s="1"/>
  <c r="B168" i="35" s="1"/>
  <c r="B169" i="35" s="1"/>
  <c r="B170" i="35" s="1"/>
  <c r="B171" i="35" s="1"/>
  <c r="B172" i="35" s="1"/>
  <c r="B173" i="35" s="1"/>
  <c r="B174" i="35" s="1"/>
  <c r="B175" i="35" s="1"/>
  <c r="B176" i="35" s="1"/>
  <c r="B177" i="35" s="1"/>
  <c r="B178" i="35" s="1"/>
  <c r="B179" i="35" s="1"/>
  <c r="B180" i="35" s="1"/>
  <c r="B181" i="35" s="1"/>
  <c r="B182" i="35" s="1"/>
  <c r="B183" i="35" s="1"/>
  <c r="B184" i="35" s="1"/>
  <c r="B185" i="35" s="1"/>
  <c r="B186" i="35" s="1"/>
  <c r="B187" i="35" s="1"/>
  <c r="B188" i="35" s="1"/>
  <c r="B189" i="35" s="1"/>
  <c r="B190" i="35" s="1"/>
  <c r="B191" i="35" s="1"/>
  <c r="B192" i="35" s="1"/>
  <c r="B193" i="35" s="1"/>
  <c r="B194" i="35" s="1"/>
  <c r="B195" i="35" s="1"/>
  <c r="B196" i="35" s="1"/>
  <c r="B197" i="35" s="1"/>
  <c r="B198" i="35" s="1"/>
  <c r="B199" i="35" s="1"/>
  <c r="B200" i="35" s="1"/>
  <c r="B201" i="35" s="1"/>
  <c r="B202" i="35" s="1"/>
  <c r="B203" i="35" s="1"/>
  <c r="B204" i="35" s="1"/>
  <c r="B205" i="35" s="1"/>
  <c r="B206" i="35" s="1"/>
  <c r="B207" i="35" s="1"/>
  <c r="B208" i="35" s="1"/>
  <c r="B209" i="35" s="1"/>
  <c r="B210" i="35" s="1"/>
  <c r="B211" i="35" s="1"/>
  <c r="B212" i="35" s="1"/>
  <c r="B213" i="35" s="1"/>
  <c r="B214" i="35" s="1"/>
  <c r="B215" i="35" s="1"/>
  <c r="B216" i="35" s="1"/>
  <c r="B217" i="35" s="1"/>
  <c r="A217" i="35" s="1"/>
  <c r="B150" i="35"/>
  <c r="B127" i="35"/>
  <c r="B129" i="35" s="1"/>
  <c r="B130" i="35" s="1"/>
  <c r="B131" i="35" s="1"/>
  <c r="B132" i="35" s="1"/>
  <c r="B133" i="35" s="1"/>
  <c r="B134" i="35" s="1"/>
  <c r="B135" i="35" s="1"/>
  <c r="B136" i="35" s="1"/>
  <c r="B137" i="35" s="1"/>
  <c r="B138" i="35" s="1"/>
  <c r="B139" i="35" s="1"/>
  <c r="B140" i="35" s="1"/>
  <c r="B141" i="35" s="1"/>
  <c r="B142" i="35" s="1"/>
  <c r="B143" i="35" s="1"/>
  <c r="B128" i="35"/>
  <c r="A37" i="1"/>
  <c r="A150" i="35" l="1"/>
  <c r="B151" i="35"/>
  <c r="A151" i="35" s="1"/>
  <c r="B145" i="35"/>
  <c r="B218" i="35" s="1"/>
  <c r="A147" i="35"/>
  <c r="A146" i="35"/>
  <c r="A144" i="35"/>
  <c r="M6" i="14"/>
  <c r="K6" i="14"/>
  <c r="N6" i="14"/>
  <c r="G31" i="16"/>
  <c r="G21" i="31"/>
  <c r="G31" i="27"/>
  <c r="G31" i="31"/>
  <c r="G31" i="28"/>
  <c r="I6" i="14"/>
  <c r="G17" i="15"/>
  <c r="G31" i="15"/>
  <c r="G31" i="22"/>
  <c r="R7" i="15"/>
  <c r="G27" i="31"/>
  <c r="G17" i="31"/>
  <c r="R9" i="15"/>
  <c r="G23" i="31"/>
  <c r="G19" i="31"/>
  <c r="G25" i="31"/>
  <c r="J6" i="14"/>
  <c r="L6" i="14"/>
  <c r="D6" i="14" l="1"/>
  <c r="D6" i="32" s="1"/>
  <c r="C6" i="14"/>
  <c r="C6" i="32" s="1"/>
  <c r="A145" i="35"/>
  <c r="R9" i="31"/>
  <c r="R7" i="31"/>
  <c r="A218" i="35"/>
  <c r="B219" i="35"/>
  <c r="AI6" i="14"/>
  <c r="AG6" i="14"/>
  <c r="AJ6" i="14"/>
  <c r="AH6" i="14"/>
  <c r="A135" i="35"/>
  <c r="A136" i="35"/>
  <c r="A137" i="35"/>
  <c r="A138" i="35"/>
  <c r="A139" i="35"/>
  <c r="A140" i="35"/>
  <c r="A141" i="35"/>
  <c r="A142" i="35"/>
  <c r="A143" i="35"/>
  <c r="A219" i="35" l="1"/>
  <c r="B220" i="35"/>
  <c r="A149" i="35"/>
  <c r="A153" i="35"/>
  <c r="A154" i="35"/>
  <c r="A148" i="35"/>
  <c r="A87" i="35"/>
  <c r="A86" i="35"/>
  <c r="A220" i="35" l="1"/>
  <c r="B221" i="35"/>
  <c r="A152" i="35"/>
  <c r="A88" i="35"/>
  <c r="A98" i="35"/>
  <c r="A97" i="35"/>
  <c r="A124" i="35"/>
  <c r="A221" i="35" l="1"/>
  <c r="B222" i="35"/>
  <c r="A155" i="35"/>
  <c r="A96" i="35"/>
  <c r="A222" i="35" l="1"/>
  <c r="B223" i="35"/>
  <c r="A156" i="35"/>
  <c r="A99" i="35"/>
  <c r="AF6" i="32"/>
  <c r="AE6" i="32"/>
  <c r="AD6" i="32"/>
  <c r="AC6" i="32"/>
  <c r="AB6" i="32"/>
  <c r="AA6" i="32"/>
  <c r="G1" i="35"/>
  <c r="F1" i="35"/>
  <c r="E1" i="35"/>
  <c r="D1" i="35"/>
  <c r="A223" i="35" l="1"/>
  <c r="B224" i="35"/>
  <c r="A224" i="35" s="1"/>
  <c r="A157" i="35"/>
  <c r="A100" i="35"/>
  <c r="A27" i="15"/>
  <c r="A26" i="15"/>
  <c r="A31" i="15"/>
  <c r="A30" i="15"/>
  <c r="A94" i="35"/>
  <c r="A158" i="35" l="1"/>
  <c r="A101" i="35"/>
  <c r="A134" i="35"/>
  <c r="A133" i="35"/>
  <c r="A132" i="35"/>
  <c r="A131" i="35"/>
  <c r="A130" i="35"/>
  <c r="A129" i="35"/>
  <c r="A127" i="35"/>
  <c r="A126" i="35"/>
  <c r="A125" i="35"/>
  <c r="A159" i="35" l="1"/>
  <c r="A102" i="35"/>
  <c r="A106" i="35"/>
  <c r="A120" i="35"/>
  <c r="A119" i="35"/>
  <c r="A118" i="35"/>
  <c r="A123" i="35"/>
  <c r="A122" i="35"/>
  <c r="A121" i="35"/>
  <c r="A117" i="35"/>
  <c r="A116" i="35"/>
  <c r="A115" i="35"/>
  <c r="A114" i="35"/>
  <c r="A113" i="35"/>
  <c r="A112" i="35"/>
  <c r="A111" i="35"/>
  <c r="A110" i="35"/>
  <c r="A109" i="35"/>
  <c r="A108" i="35"/>
  <c r="A107" i="35"/>
  <c r="A92" i="35"/>
  <c r="A30" i="35"/>
  <c r="C32" i="27"/>
  <c r="C32" i="28"/>
  <c r="C32" i="22"/>
  <c r="C32" i="16"/>
  <c r="C32" i="31"/>
  <c r="C32" i="15"/>
  <c r="B4" i="35"/>
  <c r="A29" i="35"/>
  <c r="A22" i="35"/>
  <c r="A69" i="35"/>
  <c r="A83" i="35"/>
  <c r="A89" i="35"/>
  <c r="A93" i="35"/>
  <c r="A95" i="35"/>
  <c r="A3" i="35"/>
  <c r="V7" i="16"/>
  <c r="A4" i="35" l="1"/>
  <c r="B5" i="35"/>
  <c r="B6" i="35" s="1"/>
  <c r="B7" i="35" s="1"/>
  <c r="B8" i="35" s="1"/>
  <c r="B9" i="35" s="1"/>
  <c r="B10" i="35" s="1"/>
  <c r="B11" i="35" s="1"/>
  <c r="B12" i="35" s="1"/>
  <c r="B13" i="35" s="1"/>
  <c r="B14" i="35" s="1"/>
  <c r="B15" i="35" s="1"/>
  <c r="B16" i="35" s="1"/>
  <c r="B17" i="35" s="1"/>
  <c r="B18" i="35" s="1"/>
  <c r="B19" i="35" s="1"/>
  <c r="B20" i="35" s="1"/>
  <c r="B21" i="35" s="1"/>
  <c r="A160" i="35"/>
  <c r="A103" i="35"/>
  <c r="A84" i="35"/>
  <c r="A32" i="35"/>
  <c r="A91" i="35"/>
  <c r="A90" i="35"/>
  <c r="A85" i="35"/>
  <c r="A71" i="35"/>
  <c r="A70" i="35"/>
  <c r="A24" i="35"/>
  <c r="A23" i="35"/>
  <c r="T5" i="1"/>
  <c r="A29" i="15"/>
  <c r="K5" i="15"/>
  <c r="E18" i="22"/>
  <c r="C11" i="1"/>
  <c r="J40" i="12"/>
  <c r="D13" i="1"/>
  <c r="P2" i="15"/>
  <c r="J42" i="12"/>
  <c r="E17" i="22"/>
  <c r="R13" i="12"/>
  <c r="A1" i="12"/>
  <c r="J39" i="12"/>
  <c r="J44" i="12"/>
  <c r="J21" i="12"/>
  <c r="J33" i="12"/>
  <c r="E17" i="27"/>
  <c r="M29" i="12"/>
  <c r="G7" i="15"/>
  <c r="J15" i="12"/>
  <c r="L2" i="15"/>
  <c r="J19" i="12"/>
  <c r="D26" i="1"/>
  <c r="T2" i="15"/>
  <c r="J43" i="12"/>
  <c r="R9" i="12"/>
  <c r="J9" i="12"/>
  <c r="Y1" i="12"/>
  <c r="G5" i="15"/>
  <c r="A9" i="12"/>
  <c r="V9" i="28"/>
  <c r="G9" i="15"/>
  <c r="J7" i="12"/>
  <c r="K9" i="1"/>
  <c r="A17" i="12"/>
  <c r="R15" i="12"/>
  <c r="V8" i="16"/>
  <c r="S23" i="12"/>
  <c r="S21" i="12"/>
  <c r="U40" i="12"/>
  <c r="C5" i="1"/>
  <c r="J41" i="12"/>
  <c r="J31" i="12"/>
  <c r="J38" i="12"/>
  <c r="U2" i="12"/>
  <c r="E14" i="28"/>
  <c r="A13" i="12"/>
  <c r="A33" i="12"/>
  <c r="A5" i="12"/>
  <c r="S25" i="12"/>
  <c r="S27" i="12"/>
  <c r="A35" i="12"/>
  <c r="S17" i="12"/>
  <c r="A23" i="12"/>
  <c r="R7" i="12"/>
  <c r="J25" i="12"/>
  <c r="T8" i="1"/>
  <c r="A11" i="12"/>
  <c r="S17" i="15"/>
  <c r="A21" i="12"/>
  <c r="A19" i="12"/>
  <c r="J27" i="12"/>
  <c r="S29" i="12"/>
  <c r="F28" i="15"/>
  <c r="F6" i="29"/>
  <c r="J11" i="12"/>
  <c r="G11" i="15"/>
  <c r="A7" i="12"/>
  <c r="J29" i="12"/>
  <c r="U43" i="12"/>
  <c r="R2" i="15"/>
  <c r="G18" i="15"/>
  <c r="R11" i="12"/>
  <c r="A29" i="12"/>
  <c r="J23" i="12"/>
  <c r="O5" i="15"/>
  <c r="N2" i="15"/>
  <c r="J17" i="12"/>
  <c r="J4" i="14"/>
  <c r="S19" i="12"/>
  <c r="U44" i="12"/>
  <c r="A25" i="12"/>
  <c r="H5" i="1"/>
  <c r="J5" i="12"/>
  <c r="T2" i="1"/>
  <c r="V2" i="15"/>
  <c r="A15" i="12"/>
  <c r="B1" i="12"/>
  <c r="F6" i="14" l="1"/>
  <c r="E6" i="14"/>
  <c r="Z6" i="14"/>
  <c r="Z6" i="32" s="1"/>
  <c r="Y6" i="14"/>
  <c r="Y6" i="32" s="1"/>
  <c r="X6" i="14"/>
  <c r="X6" i="32" s="1"/>
  <c r="W6" i="14"/>
  <c r="W6" i="32" s="1"/>
  <c r="V6" i="14"/>
  <c r="V6" i="32" s="1"/>
  <c r="U6" i="14"/>
  <c r="U6" i="32" s="1"/>
  <c r="A161" i="35"/>
  <c r="S17" i="16"/>
  <c r="A105" i="35"/>
  <c r="A104" i="35"/>
  <c r="J4" i="30"/>
  <c r="J4" i="29"/>
  <c r="J4" i="32"/>
  <c r="J4" i="23"/>
  <c r="J4" i="17"/>
  <c r="C6" i="29"/>
  <c r="P29" i="28"/>
  <c r="AE6" i="29" s="1"/>
  <c r="P27" i="28"/>
  <c r="AB6" i="29" s="1"/>
  <c r="P25" i="28"/>
  <c r="Y6" i="29" s="1"/>
  <c r="P23" i="28"/>
  <c r="V6" i="29" s="1"/>
  <c r="P21" i="28"/>
  <c r="S6" i="29" s="1"/>
  <c r="P19" i="28"/>
  <c r="P17" i="28"/>
  <c r="M6" i="29" s="1"/>
  <c r="P15" i="28"/>
  <c r="E4" i="14"/>
  <c r="E29" i="28"/>
  <c r="AD6" i="29" s="1"/>
  <c r="E27" i="28"/>
  <c r="AA6" i="29" s="1"/>
  <c r="E25" i="28"/>
  <c r="X6" i="29" s="1"/>
  <c r="E23" i="28"/>
  <c r="U6" i="29" s="1"/>
  <c r="E21" i="28"/>
  <c r="R6" i="29" s="1"/>
  <c r="E19" i="28"/>
  <c r="E17" i="28"/>
  <c r="L6" i="29" s="1"/>
  <c r="E15" i="28"/>
  <c r="C6" i="23"/>
  <c r="F17" i="27"/>
  <c r="P17" i="27" s="1"/>
  <c r="J17" i="22"/>
  <c r="T17" i="22" s="1"/>
  <c r="F17" i="22"/>
  <c r="P17" i="22" s="1"/>
  <c r="T6" i="14"/>
  <c r="T6" i="32" s="1"/>
  <c r="S6" i="14"/>
  <c r="S6" i="32" s="1"/>
  <c r="R6" i="14"/>
  <c r="R6" i="32" s="1"/>
  <c r="Q6" i="14"/>
  <c r="Q6" i="32" s="1"/>
  <c r="P6" i="14"/>
  <c r="P6" i="32" s="1"/>
  <c r="O6" i="14"/>
  <c r="O6" i="32" s="1"/>
  <c r="G6" i="14"/>
  <c r="G6" i="30" s="1"/>
  <c r="B6" i="14"/>
  <c r="B6" i="30" s="1"/>
  <c r="A17" i="15"/>
  <c r="A17" i="31" s="1"/>
  <c r="A1" i="15"/>
  <c r="A1" i="27" s="1"/>
  <c r="A23" i="15"/>
  <c r="A23" i="22" s="1"/>
  <c r="A25" i="15"/>
  <c r="A25" i="28" s="1"/>
  <c r="A15" i="15"/>
  <c r="A15" i="28" s="1"/>
  <c r="O29" i="27"/>
  <c r="AF6" i="30" s="1"/>
  <c r="AE6" i="30" s="1"/>
  <c r="E21" i="27"/>
  <c r="N6" i="30" s="1"/>
  <c r="O27" i="27"/>
  <c r="AB6" i="30" s="1"/>
  <c r="O21" i="27"/>
  <c r="P6" i="30" s="1"/>
  <c r="E19" i="27"/>
  <c r="O19" i="27"/>
  <c r="E23" i="27"/>
  <c r="R6" i="30" s="1"/>
  <c r="O25" i="27"/>
  <c r="X6" i="30" s="1"/>
  <c r="E25" i="27"/>
  <c r="V6" i="30" s="1"/>
  <c r="E29" i="27"/>
  <c r="AD6" i="30" s="1"/>
  <c r="H17" i="27"/>
  <c r="O23" i="27"/>
  <c r="T6" i="30" s="1"/>
  <c r="E27" i="27"/>
  <c r="Z6" i="30" s="1"/>
  <c r="A13" i="15"/>
  <c r="A13" i="27" s="1"/>
  <c r="A19" i="15"/>
  <c r="A19" i="31" s="1"/>
  <c r="A5" i="15"/>
  <c r="A5" i="28" s="1"/>
  <c r="A35" i="15"/>
  <c r="A35" i="31" s="1"/>
  <c r="A11" i="15"/>
  <c r="A11" i="28" s="1"/>
  <c r="A33" i="15"/>
  <c r="A33" i="28" s="1"/>
  <c r="AH6" i="23"/>
  <c r="A21" i="15"/>
  <c r="A21" i="31" s="1"/>
  <c r="O27" i="22"/>
  <c r="O23" i="22"/>
  <c r="E29" i="22"/>
  <c r="E27" i="22"/>
  <c r="O21" i="22"/>
  <c r="E21" i="22"/>
  <c r="O29" i="22"/>
  <c r="E25" i="22"/>
  <c r="O25" i="22"/>
  <c r="E19" i="22"/>
  <c r="E23" i="22"/>
  <c r="O19" i="22"/>
  <c r="A7" i="15"/>
  <c r="A7" i="31" s="1"/>
  <c r="A9" i="15"/>
  <c r="A9" i="27" s="1"/>
  <c r="S15" i="28"/>
  <c r="Z6" i="29" s="1"/>
  <c r="S19" i="15"/>
  <c r="S21" i="15" s="1"/>
  <c r="S23" i="15" s="1"/>
  <c r="S25" i="15" s="1"/>
  <c r="S27" i="15" s="1"/>
  <c r="A29" i="16"/>
  <c r="A29" i="27"/>
  <c r="A29" i="22"/>
  <c r="A29" i="31"/>
  <c r="A29" i="28"/>
  <c r="A31" i="35"/>
  <c r="A72" i="35"/>
  <c r="A25" i="35"/>
  <c r="A6" i="35"/>
  <c r="A5" i="35"/>
  <c r="A7" i="35"/>
  <c r="U1" i="14" l="1"/>
  <c r="AG6" i="23"/>
  <c r="A162" i="35"/>
  <c r="AC6" i="29"/>
  <c r="AF6" i="29"/>
  <c r="W6" i="29"/>
  <c r="T6" i="29"/>
  <c r="P6" i="29"/>
  <c r="O6" i="29"/>
  <c r="N6" i="29"/>
  <c r="Q6" i="29"/>
  <c r="I6" i="29"/>
  <c r="J6" i="29"/>
  <c r="R17" i="27"/>
  <c r="C6" i="30"/>
  <c r="AC6" i="30"/>
  <c r="AA6" i="30"/>
  <c r="U6" i="30"/>
  <c r="Y6" i="30"/>
  <c r="S6" i="30"/>
  <c r="W6" i="30"/>
  <c r="M6" i="30"/>
  <c r="Q6" i="30"/>
  <c r="L6" i="30"/>
  <c r="K6" i="30" s="1"/>
  <c r="O6" i="30"/>
  <c r="J6" i="30"/>
  <c r="I6" i="30" s="1"/>
  <c r="K6" i="29"/>
  <c r="A23" i="16"/>
  <c r="A35" i="27"/>
  <c r="G6" i="23"/>
  <c r="G6" i="29"/>
  <c r="B6" i="23"/>
  <c r="B6" i="29"/>
  <c r="G6" i="32"/>
  <c r="G6" i="17"/>
  <c r="B6" i="32"/>
  <c r="B6" i="17"/>
  <c r="AE6" i="23"/>
  <c r="AF6" i="23"/>
  <c r="AD6" i="23"/>
  <c r="AC6" i="23"/>
  <c r="AA6" i="23"/>
  <c r="AB6" i="23"/>
  <c r="Z6" i="23"/>
  <c r="Y6" i="23"/>
  <c r="X6" i="23"/>
  <c r="W6" i="23"/>
  <c r="V6" i="23"/>
  <c r="U6" i="23"/>
  <c r="R6" i="23"/>
  <c r="Q6" i="23"/>
  <c r="T6" i="23"/>
  <c r="S6" i="23"/>
  <c r="P6" i="23"/>
  <c r="O6" i="23"/>
  <c r="N6" i="23"/>
  <c r="M6" i="23"/>
  <c r="L6" i="23"/>
  <c r="K6" i="23"/>
  <c r="I6" i="23"/>
  <c r="J6" i="23"/>
  <c r="AI6" i="29"/>
  <c r="AI6" i="30"/>
  <c r="AJ6" i="29"/>
  <c r="AJ6" i="30"/>
  <c r="AG6" i="29"/>
  <c r="AG6" i="30"/>
  <c r="AH6" i="29"/>
  <c r="AH6" i="30"/>
  <c r="AI6" i="32"/>
  <c r="AI6" i="23"/>
  <c r="AJ6" i="32"/>
  <c r="AJ6" i="23"/>
  <c r="AG6" i="32"/>
  <c r="AH6" i="32"/>
  <c r="F6" i="32"/>
  <c r="E6" i="32"/>
  <c r="A17" i="22"/>
  <c r="A17" i="28"/>
  <c r="A17" i="27"/>
  <c r="A17" i="16"/>
  <c r="A11" i="27"/>
  <c r="A23" i="31"/>
  <c r="A19" i="22"/>
  <c r="A19" i="16"/>
  <c r="A11" i="16"/>
  <c r="A23" i="27"/>
  <c r="A9" i="31"/>
  <c r="A1" i="16"/>
  <c r="A9" i="28"/>
  <c r="A11" i="22"/>
  <c r="A19" i="28"/>
  <c r="A15" i="27"/>
  <c r="A1" i="22"/>
  <c r="A15" i="31"/>
  <c r="A15" i="22"/>
  <c r="A25" i="27"/>
  <c r="A9" i="16"/>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A33" i="35"/>
  <c r="A73" i="35"/>
  <c r="A26" i="35"/>
  <c r="A34" i="35"/>
  <c r="A8" i="35"/>
  <c r="A163" i="35" l="1"/>
  <c r="A74" i="35"/>
  <c r="A28" i="35"/>
  <c r="A27" i="35"/>
  <c r="A35" i="35"/>
  <c r="A9" i="35"/>
  <c r="A164" i="35" l="1"/>
  <c r="A75" i="35"/>
  <c r="A36" i="35"/>
  <c r="A10" i="35"/>
  <c r="A165" i="35" l="1"/>
  <c r="A76" i="35"/>
  <c r="A37" i="35"/>
  <c r="A11" i="35"/>
  <c r="A166" i="35" l="1"/>
  <c r="A77" i="35"/>
  <c r="A38" i="35"/>
  <c r="A12" i="35"/>
  <c r="A167" i="35" l="1"/>
  <c r="A78" i="35"/>
  <c r="A39" i="35"/>
  <c r="A13" i="35"/>
  <c r="A168" i="35" l="1"/>
  <c r="A79" i="35"/>
  <c r="A40" i="35"/>
  <c r="A14" i="35"/>
  <c r="H4" i="30"/>
  <c r="A169" i="35" l="1"/>
  <c r="A82" i="35"/>
  <c r="A80" i="35"/>
  <c r="A41" i="35"/>
  <c r="A15" i="35"/>
  <c r="E4" i="32"/>
  <c r="H4" i="17"/>
  <c r="G4" i="23"/>
  <c r="H4" i="29"/>
  <c r="A170" i="35" l="1"/>
  <c r="A81" i="35"/>
  <c r="A42" i="35"/>
  <c r="A16" i="35"/>
  <c r="K5" i="27"/>
  <c r="G11" i="27"/>
  <c r="G9" i="27"/>
  <c r="G7" i="27"/>
  <c r="G5" i="27"/>
  <c r="K5" i="28"/>
  <c r="G11" i="28"/>
  <c r="G9" i="28"/>
  <c r="G7" i="28"/>
  <c r="G5" i="28"/>
  <c r="K5" i="22"/>
  <c r="G11" i="22"/>
  <c r="G9" i="22"/>
  <c r="G7" i="22"/>
  <c r="G5" i="22"/>
  <c r="W2" i="27"/>
  <c r="V2" i="27"/>
  <c r="U2" i="27"/>
  <c r="T2" i="27"/>
  <c r="S2" i="27"/>
  <c r="R2" i="27"/>
  <c r="Q2" i="27"/>
  <c r="P2" i="27"/>
  <c r="O2" i="27"/>
  <c r="N2" i="27"/>
  <c r="M2" i="27"/>
  <c r="L2" i="27"/>
  <c r="Y1" i="27"/>
  <c r="W2" i="28"/>
  <c r="V2" i="28"/>
  <c r="U2" i="28"/>
  <c r="T2" i="28"/>
  <c r="S2" i="28"/>
  <c r="R2" i="28"/>
  <c r="Q2" i="28"/>
  <c r="P2" i="28"/>
  <c r="O2" i="28"/>
  <c r="N2" i="28"/>
  <c r="M2" i="28"/>
  <c r="L2" i="28"/>
  <c r="Y1" i="28"/>
  <c r="W2" i="22"/>
  <c r="V2" i="22"/>
  <c r="U2" i="22"/>
  <c r="T2" i="22"/>
  <c r="S2" i="22"/>
  <c r="R2" i="22"/>
  <c r="Q2" i="22"/>
  <c r="P2" i="22"/>
  <c r="O2" i="22"/>
  <c r="N2" i="22"/>
  <c r="M2" i="22"/>
  <c r="L2" i="22"/>
  <c r="Y1" i="22"/>
  <c r="Y1" i="16"/>
  <c r="V2" i="16"/>
  <c r="W2" i="16"/>
  <c r="U2" i="16"/>
  <c r="T2" i="16"/>
  <c r="S2" i="16"/>
  <c r="R2" i="16"/>
  <c r="Q2" i="16"/>
  <c r="P2" i="16"/>
  <c r="O2" i="16"/>
  <c r="N2" i="16"/>
  <c r="M2" i="16"/>
  <c r="L2" i="16"/>
  <c r="K5" i="16"/>
  <c r="G11" i="16"/>
  <c r="G9" i="16"/>
  <c r="G7" i="16"/>
  <c r="G5" i="16"/>
  <c r="G5" i="31"/>
  <c r="Y1" i="31"/>
  <c r="V2" i="31"/>
  <c r="W2" i="31"/>
  <c r="U2" i="31"/>
  <c r="T2" i="31"/>
  <c r="S2" i="31"/>
  <c r="R2" i="31"/>
  <c r="Q2" i="31"/>
  <c r="P2" i="31"/>
  <c r="O2" i="31"/>
  <c r="N2" i="31"/>
  <c r="M2" i="31"/>
  <c r="L2" i="31"/>
  <c r="K5" i="31"/>
  <c r="O5" i="31"/>
  <c r="T7" i="31"/>
  <c r="T9" i="31"/>
  <c r="S27" i="31"/>
  <c r="S25" i="31"/>
  <c r="S23" i="31"/>
  <c r="S21" i="31"/>
  <c r="S19" i="31"/>
  <c r="S17" i="31"/>
  <c r="G11" i="31"/>
  <c r="G9" i="31"/>
  <c r="G7" i="31"/>
  <c r="A171" i="35" l="1"/>
  <c r="A19" i="35"/>
  <c r="A20" i="35"/>
  <c r="A43" i="35"/>
  <c r="A17" i="35"/>
  <c r="H5" i="31"/>
  <c r="A172" i="35" l="1"/>
  <c r="A174" i="35"/>
  <c r="A44" i="35"/>
  <c r="A21" i="35"/>
  <c r="A18" i="35"/>
  <c r="A36" i="15"/>
  <c r="A173" i="35" l="1"/>
  <c r="A45" i="35"/>
  <c r="P5" i="32"/>
  <c r="O5" i="32"/>
  <c r="A175" i="35" l="1"/>
  <c r="A46" i="35"/>
  <c r="Z20" i="12"/>
  <c r="Z19" i="12"/>
  <c r="Z18" i="12"/>
  <c r="Z17" i="12"/>
  <c r="Z16" i="12"/>
  <c r="Z15" i="12"/>
  <c r="A176" i="35" l="1"/>
  <c r="A47" i="35"/>
  <c r="B1" i="27"/>
  <c r="H6" i="30" s="1"/>
  <c r="B1" i="28"/>
  <c r="H6" i="29" s="1"/>
  <c r="B1" i="22"/>
  <c r="H6" i="23" s="1"/>
  <c r="B1" i="16"/>
  <c r="H6" i="17" s="1"/>
  <c r="B1" i="31"/>
  <c r="H6" i="32" s="1"/>
  <c r="A177" i="35" l="1"/>
  <c r="A48" i="35"/>
  <c r="B1" i="15"/>
  <c r="H6" i="14" s="1"/>
  <c r="A179" i="35" l="1"/>
  <c r="A181" i="35"/>
  <c r="A178" i="35"/>
  <c r="A49" i="35"/>
  <c r="Z14" i="12"/>
  <c r="Z13" i="12"/>
  <c r="Z12" i="12"/>
  <c r="Z11" i="12"/>
  <c r="Z10" i="12"/>
  <c r="Z9" i="12"/>
  <c r="Z8" i="12"/>
  <c r="Z7" i="12"/>
  <c r="Z6" i="12"/>
  <c r="Z5" i="12"/>
  <c r="A182" i="35" l="1"/>
  <c r="A180" i="35"/>
  <c r="A50" i="35"/>
  <c r="A183" i="35" l="1"/>
  <c r="A51" i="35"/>
  <c r="R127" i="27"/>
  <c r="A184" i="35" l="1"/>
  <c r="A52" i="35"/>
  <c r="R127" i="15"/>
  <c r="A185" i="35" l="1"/>
  <c r="A53" i="35"/>
  <c r="AG1" i="14"/>
  <c r="AF1" i="14"/>
  <c r="AE1" i="14"/>
  <c r="AD1" i="14"/>
  <c r="AC1" i="14"/>
  <c r="AB1" i="14"/>
  <c r="AA1" i="14"/>
  <c r="Z1" i="14"/>
  <c r="Y1" i="14"/>
  <c r="X1" i="14"/>
  <c r="W1" i="14"/>
  <c r="V1" i="14"/>
  <c r="A186" i="35" l="1"/>
  <c r="A54" i="35"/>
  <c r="H5" i="29"/>
  <c r="A187" i="35" l="1"/>
  <c r="A55" i="35"/>
  <c r="L6" i="31"/>
  <c r="H6" i="31"/>
  <c r="A188" i="35" l="1"/>
  <c r="A56" i="35"/>
  <c r="I4" i="30"/>
  <c r="I4" i="29"/>
  <c r="I4" i="23"/>
  <c r="I4" i="17"/>
  <c r="I4" i="32"/>
  <c r="I4" i="14"/>
  <c r="A189" i="35" l="1"/>
  <c r="A2" i="32"/>
  <c r="A1" i="33" s="1"/>
  <c r="AJ5" i="32"/>
  <c r="AI5" i="32"/>
  <c r="AH5" i="32"/>
  <c r="AG5" i="32"/>
  <c r="T5" i="32"/>
  <c r="S5" i="32"/>
  <c r="R5" i="32"/>
  <c r="Q5" i="32"/>
  <c r="N5" i="32"/>
  <c r="M5" i="32"/>
  <c r="L5" i="32"/>
  <c r="K5" i="32"/>
  <c r="J5" i="32"/>
  <c r="I5" i="32"/>
  <c r="H5" i="32"/>
  <c r="G5" i="32"/>
  <c r="B34" i="33"/>
  <c r="B40" i="33" s="1"/>
  <c r="B46" i="33" s="1"/>
  <c r="B26" i="33"/>
  <c r="A26" i="33" s="1"/>
  <c r="B23" i="33"/>
  <c r="A23" i="33" s="1"/>
  <c r="B20" i="33"/>
  <c r="A20" i="33" s="1"/>
  <c r="B18" i="33"/>
  <c r="A18" i="33" s="1"/>
  <c r="B17" i="33"/>
  <c r="A17" i="33" s="1"/>
  <c r="A16" i="33"/>
  <c r="B15" i="33"/>
  <c r="A15" i="33" s="1"/>
  <c r="B14" i="33"/>
  <c r="A14" i="33" s="1"/>
  <c r="B12" i="33"/>
  <c r="A12" i="33" s="1"/>
  <c r="B10" i="33"/>
  <c r="A10" i="33" s="1"/>
  <c r="A4" i="32"/>
  <c r="D3" i="32"/>
  <c r="A3" i="32"/>
  <c r="AJ1" i="32"/>
  <c r="AI1" i="32"/>
  <c r="AH1" i="32"/>
  <c r="AG1" i="32"/>
  <c r="AF1" i="32"/>
  <c r="AE1" i="32"/>
  <c r="AD1" i="32"/>
  <c r="AC1" i="32"/>
  <c r="AB1" i="32"/>
  <c r="AA1" i="32"/>
  <c r="Z1" i="32"/>
  <c r="Y1" i="32"/>
  <c r="X1" i="32"/>
  <c r="W1" i="32"/>
  <c r="V1" i="32"/>
  <c r="U1" i="32"/>
  <c r="T1" i="32"/>
  <c r="S1" i="32"/>
  <c r="R1" i="32"/>
  <c r="Q1" i="32"/>
  <c r="P1" i="32"/>
  <c r="O1" i="32"/>
  <c r="H1" i="32"/>
  <c r="G1" i="32"/>
  <c r="F1" i="32"/>
  <c r="E1" i="32"/>
  <c r="C1" i="32"/>
  <c r="D1" i="32"/>
  <c r="P5" i="31"/>
  <c r="M40" i="12"/>
  <c r="A190" i="35" l="1"/>
  <c r="A57" i="35"/>
  <c r="C3" i="32"/>
  <c r="P4" i="31"/>
  <c r="B52" i="33"/>
  <c r="M39" i="12"/>
  <c r="A191" i="35" l="1"/>
  <c r="A58" i="35"/>
  <c r="E3" i="32"/>
  <c r="P6" i="31"/>
  <c r="B58" i="33"/>
  <c r="A194" i="35" l="1"/>
  <c r="A192" i="35"/>
  <c r="A59" i="35"/>
  <c r="F3" i="32"/>
  <c r="W6" i="31"/>
  <c r="O45" i="12"/>
  <c r="A196" i="35" l="1"/>
  <c r="A197" i="35"/>
  <c r="A193" i="35"/>
  <c r="A60" i="35"/>
  <c r="G3" i="32"/>
  <c r="A195" i="35" l="1"/>
  <c r="A61" i="35"/>
  <c r="H3" i="32"/>
  <c r="H8" i="31"/>
  <c r="H5" i="16"/>
  <c r="H6" i="16"/>
  <c r="L6" i="16"/>
  <c r="A204" i="35" l="1"/>
  <c r="A205" i="35"/>
  <c r="A200" i="35"/>
  <c r="A203" i="35"/>
  <c r="A198" i="35"/>
  <c r="A62" i="35"/>
  <c r="I3" i="32"/>
  <c r="J3" i="32" s="1"/>
  <c r="K3" i="32" s="1"/>
  <c r="L3" i="32" s="1"/>
  <c r="M3" i="32" s="1"/>
  <c r="N3" i="32" s="1"/>
  <c r="O3" i="32" s="1"/>
  <c r="P3" i="32" s="1"/>
  <c r="Q3" i="32" s="1"/>
  <c r="R3" i="32" s="1"/>
  <c r="S3" i="32" s="1"/>
  <c r="T3" i="32" s="1"/>
  <c r="U3" i="32" s="1"/>
  <c r="V3" i="32" s="1"/>
  <c r="W3" i="32" s="1"/>
  <c r="X3" i="32" s="1"/>
  <c r="Y3" i="32" s="1"/>
  <c r="Z3" i="32" s="1"/>
  <c r="AA3" i="32" s="1"/>
  <c r="AB3" i="32" s="1"/>
  <c r="AC3" i="32" s="1"/>
  <c r="AD3" i="32" s="1"/>
  <c r="AE3" i="32" s="1"/>
  <c r="AF3" i="32" s="1"/>
  <c r="AG3" i="32" s="1"/>
  <c r="G32" i="31" s="1"/>
  <c r="M32" i="31" s="1"/>
  <c r="G34" i="31" s="1"/>
  <c r="M34" i="31" s="1"/>
  <c r="H10" i="31"/>
  <c r="H5" i="15"/>
  <c r="M42" i="12"/>
  <c r="M43" i="12"/>
  <c r="M38" i="12"/>
  <c r="M41" i="12"/>
  <c r="A199" i="35" l="1"/>
  <c r="A206" i="35"/>
  <c r="A63" i="35"/>
  <c r="AH3" i="32"/>
  <c r="AI3" i="32" s="1"/>
  <c r="AJ3" i="32" s="1"/>
  <c r="H28" i="31"/>
  <c r="M45" i="12"/>
  <c r="K5" i="12"/>
  <c r="A201" i="35" l="1"/>
  <c r="A68" i="35"/>
  <c r="A64" i="35"/>
  <c r="A3" i="20"/>
  <c r="A202" i="35" l="1"/>
  <c r="A67" i="35"/>
  <c r="A65" i="35"/>
  <c r="H6" i="28"/>
  <c r="H5" i="28"/>
  <c r="N39" i="12"/>
  <c r="A207" i="35" l="1"/>
  <c r="A66" i="35"/>
  <c r="A1" i="32"/>
  <c r="B27" i="26"/>
  <c r="B31" i="26" s="1"/>
  <c r="B35" i="26" s="1"/>
  <c r="B39" i="26" s="1"/>
  <c r="B43" i="26" s="1"/>
  <c r="B47" i="26" s="1"/>
  <c r="B51" i="26" s="1"/>
  <c r="B55" i="26" s="1"/>
  <c r="B7" i="32" l="1"/>
  <c r="B8" i="32"/>
  <c r="A208" i="35"/>
  <c r="B5" i="32"/>
  <c r="B1" i="32" s="1"/>
  <c r="B59" i="26"/>
  <c r="A209" i="35" l="1"/>
  <c r="H7" i="31"/>
  <c r="B2" i="32"/>
  <c r="B4" i="33" s="1"/>
  <c r="AH2" i="32"/>
  <c r="W2" i="32"/>
  <c r="AD2" i="32"/>
  <c r="N2" i="32"/>
  <c r="Y2" i="32"/>
  <c r="Z2" i="32"/>
  <c r="AI2" i="32"/>
  <c r="AG2" i="32"/>
  <c r="R2" i="32"/>
  <c r="B50" i="33" s="1"/>
  <c r="J2" i="32"/>
  <c r="E2" i="32"/>
  <c r="Q2" i="32"/>
  <c r="B44" i="33" s="1"/>
  <c r="M2" i="32"/>
  <c r="I2" i="32"/>
  <c r="X2" i="32"/>
  <c r="U2" i="32"/>
  <c r="AC2" i="32"/>
  <c r="V2" i="32"/>
  <c r="F2" i="32"/>
  <c r="P2" i="32"/>
  <c r="B38" i="33" s="1"/>
  <c r="T2" i="32"/>
  <c r="B62" i="33" s="1"/>
  <c r="S2" i="32"/>
  <c r="B56" i="33" s="1"/>
  <c r="C2" i="32"/>
  <c r="H2" i="32"/>
  <c r="B7" i="33" s="1"/>
  <c r="O2" i="32"/>
  <c r="B32" i="33" s="1"/>
  <c r="AE2" i="32"/>
  <c r="AJ2" i="32"/>
  <c r="AA2" i="32"/>
  <c r="G2" i="32"/>
  <c r="L2" i="32"/>
  <c r="D2" i="32"/>
  <c r="AB2" i="32"/>
  <c r="AF2" i="32"/>
  <c r="K2" i="32"/>
  <c r="B63" i="26"/>
  <c r="B29" i="33"/>
  <c r="B54" i="33"/>
  <c r="B48" i="33"/>
  <c r="B30" i="33"/>
  <c r="B47" i="33"/>
  <c r="B53" i="33"/>
  <c r="B41" i="33"/>
  <c r="B35" i="33"/>
  <c r="B59" i="33"/>
  <c r="B36" i="33"/>
  <c r="B60" i="33"/>
  <c r="B42" i="33"/>
  <c r="C58" i="33" l="1"/>
  <c r="A59" i="33" s="1"/>
  <c r="C52" i="33"/>
  <c r="A53" i="33" s="1"/>
  <c r="C46" i="33"/>
  <c r="A47" i="33" s="1"/>
  <c r="C40" i="33"/>
  <c r="A41" i="33" s="1"/>
  <c r="C34" i="33"/>
  <c r="A35" i="33" s="1"/>
  <c r="C28" i="33"/>
  <c r="A29" i="33" s="1"/>
  <c r="A210" i="35"/>
  <c r="B67" i="26"/>
  <c r="A211" i="35" l="1"/>
  <c r="B71" i="26"/>
  <c r="A212" i="35" l="1"/>
  <c r="B10" i="25"/>
  <c r="B9" i="19"/>
  <c r="B6" i="19"/>
  <c r="A213" i="35" l="1"/>
  <c r="H6" i="27"/>
  <c r="H5" i="27"/>
  <c r="A214" i="35" l="1"/>
  <c r="A2" i="30"/>
  <c r="A1" i="26" s="1"/>
  <c r="C1" i="30"/>
  <c r="D1" i="30"/>
  <c r="E1" i="30"/>
  <c r="F1" i="30"/>
  <c r="G1" i="30"/>
  <c r="H1" i="30"/>
  <c r="I1" i="30"/>
  <c r="J1" i="30"/>
  <c r="K1" i="30"/>
  <c r="L1" i="30"/>
  <c r="M1" i="30"/>
  <c r="N1" i="30"/>
  <c r="O1" i="30"/>
  <c r="P1" i="30"/>
  <c r="Q1" i="30"/>
  <c r="R1" i="30"/>
  <c r="S1" i="30"/>
  <c r="T1" i="30"/>
  <c r="U1" i="30"/>
  <c r="V1" i="30"/>
  <c r="W1" i="30"/>
  <c r="X1" i="30"/>
  <c r="Y1" i="30"/>
  <c r="Z1" i="30"/>
  <c r="AA1" i="30"/>
  <c r="AB1" i="30"/>
  <c r="AC1" i="30"/>
  <c r="AD1" i="30"/>
  <c r="AE1" i="30"/>
  <c r="AF1" i="30"/>
  <c r="AG1" i="30"/>
  <c r="AH1" i="30"/>
  <c r="AI1" i="30"/>
  <c r="AJ1" i="30"/>
  <c r="A3" i="30"/>
  <c r="C3" i="30"/>
  <c r="D3" i="30" s="1"/>
  <c r="E3" i="30" s="1"/>
  <c r="F3" i="30" s="1"/>
  <c r="G3" i="30" s="1"/>
  <c r="H3" i="30" s="1"/>
  <c r="A4" i="30"/>
  <c r="A215" i="35" l="1"/>
  <c r="A216" i="35"/>
  <c r="H8" i="27"/>
  <c r="I3" i="30" l="1"/>
  <c r="J3" i="30" s="1"/>
  <c r="K3" i="30" s="1"/>
  <c r="L3" i="30" s="1"/>
  <c r="M3" i="30" s="1"/>
  <c r="N3" i="30" s="1"/>
  <c r="O3" i="30" s="1"/>
  <c r="P3" i="30" s="1"/>
  <c r="Q3" i="30" s="1"/>
  <c r="R3" i="30" s="1"/>
  <c r="S3" i="30" s="1"/>
  <c r="T3" i="30" s="1"/>
  <c r="U3" i="30" s="1"/>
  <c r="V3" i="30" s="1"/>
  <c r="W3" i="30" s="1"/>
  <c r="X3" i="30" s="1"/>
  <c r="Y3" i="30" s="1"/>
  <c r="Z3" i="30" s="1"/>
  <c r="AA3" i="30" s="1"/>
  <c r="AB3" i="30" s="1"/>
  <c r="AC3" i="30" s="1"/>
  <c r="AD3" i="30" s="1"/>
  <c r="AE3" i="30" s="1"/>
  <c r="AF3" i="30" s="1"/>
  <c r="AG3" i="30" s="1"/>
  <c r="G32" i="27" s="1"/>
  <c r="M32" i="27" s="1"/>
  <c r="G34" i="27" s="1"/>
  <c r="M34" i="27" s="1"/>
  <c r="H10" i="27"/>
  <c r="N43" i="12"/>
  <c r="A1" i="30" l="1"/>
  <c r="AH3" i="30"/>
  <c r="AI3" i="30" s="1"/>
  <c r="AJ3" i="30" s="1"/>
  <c r="AJ2" i="30" s="1"/>
  <c r="AA2" i="30"/>
  <c r="M2" i="30"/>
  <c r="R2" i="30"/>
  <c r="H2" i="30"/>
  <c r="B7" i="26" s="1"/>
  <c r="D2" i="30"/>
  <c r="K2" i="30"/>
  <c r="F2" i="30"/>
  <c r="L2" i="30"/>
  <c r="I2" i="30"/>
  <c r="P2" i="30"/>
  <c r="Z2" i="30"/>
  <c r="Q2" i="30"/>
  <c r="AB2" i="30"/>
  <c r="AG2" i="30"/>
  <c r="W2" i="30"/>
  <c r="V2" i="30"/>
  <c r="X2" i="30"/>
  <c r="E2" i="30"/>
  <c r="AC2" i="30"/>
  <c r="T2" i="30"/>
  <c r="Y2" i="30"/>
  <c r="G2" i="30"/>
  <c r="AD2" i="30"/>
  <c r="N2" i="30"/>
  <c r="J2" i="30"/>
  <c r="C2" i="30"/>
  <c r="AF2" i="30"/>
  <c r="AE2" i="30"/>
  <c r="O2" i="30"/>
  <c r="U2" i="30"/>
  <c r="S2" i="30"/>
  <c r="B48" i="26"/>
  <c r="B57" i="26"/>
  <c r="B64" i="26"/>
  <c r="B56" i="26"/>
  <c r="B60" i="26"/>
  <c r="B40" i="26"/>
  <c r="B52" i="26"/>
  <c r="B32" i="26"/>
  <c r="B69" i="26"/>
  <c r="B72" i="26"/>
  <c r="B49" i="26"/>
  <c r="B41" i="26"/>
  <c r="B45" i="26"/>
  <c r="B68" i="26"/>
  <c r="B29" i="26"/>
  <c r="B36" i="26"/>
  <c r="B65" i="26"/>
  <c r="B28" i="26"/>
  <c r="B61" i="26"/>
  <c r="B37" i="26"/>
  <c r="B33" i="26"/>
  <c r="B53" i="26"/>
  <c r="B44" i="26"/>
  <c r="B73" i="26"/>
  <c r="AI2" i="30" l="1"/>
  <c r="H7" i="27"/>
  <c r="B2" i="30"/>
  <c r="AH2" i="30"/>
  <c r="A41" i="26"/>
  <c r="A39" i="26"/>
  <c r="A42" i="26"/>
  <c r="A40" i="26"/>
  <c r="A30" i="26"/>
  <c r="A28" i="26"/>
  <c r="A27" i="26"/>
  <c r="A29" i="26"/>
  <c r="A33" i="26"/>
  <c r="A32" i="26"/>
  <c r="A31" i="26"/>
  <c r="A34" i="26"/>
  <c r="A47" i="26"/>
  <c r="A50" i="26"/>
  <c r="A48" i="26"/>
  <c r="A49" i="26"/>
  <c r="A46" i="26"/>
  <c r="A45" i="26"/>
  <c r="A43" i="26"/>
  <c r="A44" i="26"/>
  <c r="A38" i="26"/>
  <c r="A36" i="26"/>
  <c r="A35" i="26"/>
  <c r="A37" i="26"/>
  <c r="A53" i="26"/>
  <c r="A51" i="26"/>
  <c r="A54" i="26"/>
  <c r="A52" i="26"/>
  <c r="A58" i="26"/>
  <c r="A57" i="26"/>
  <c r="A55" i="26"/>
  <c r="A56" i="26"/>
  <c r="A62" i="26" l="1"/>
  <c r="A61" i="26"/>
  <c r="A59" i="26"/>
  <c r="A60" i="26"/>
  <c r="AF5" i="29"/>
  <c r="AE5" i="29"/>
  <c r="AD5" i="29"/>
  <c r="AC5" i="29"/>
  <c r="AB5" i="29"/>
  <c r="AA5" i="29"/>
  <c r="Z5" i="29"/>
  <c r="Y5" i="29"/>
  <c r="X5" i="29"/>
  <c r="W5" i="29"/>
  <c r="V5" i="29"/>
  <c r="U5" i="29"/>
  <c r="T5" i="29"/>
  <c r="S5" i="29"/>
  <c r="R5" i="29"/>
  <c r="Q5" i="29"/>
  <c r="P5" i="29"/>
  <c r="O5" i="29"/>
  <c r="K5" i="29"/>
  <c r="J5" i="29"/>
  <c r="I5" i="29"/>
  <c r="N5" i="29"/>
  <c r="M5" i="29"/>
  <c r="L5" i="29"/>
  <c r="S17" i="28"/>
  <c r="S19" i="28" s="1"/>
  <c r="S21" i="28" s="1"/>
  <c r="S23" i="28" s="1"/>
  <c r="S25" i="28" s="1"/>
  <c r="S27" i="28" s="1"/>
  <c r="S29" i="28" s="1"/>
  <c r="A2" i="29"/>
  <c r="A1" i="25" s="1"/>
  <c r="C1" i="29"/>
  <c r="D1" i="29"/>
  <c r="E1" i="29"/>
  <c r="F1" i="29"/>
  <c r="G1" i="29"/>
  <c r="H1" i="29"/>
  <c r="I1" i="29"/>
  <c r="J1" i="29"/>
  <c r="K1" i="29"/>
  <c r="L1" i="29"/>
  <c r="M1" i="29"/>
  <c r="N1" i="29"/>
  <c r="O1" i="29"/>
  <c r="P1" i="29"/>
  <c r="Q1" i="29"/>
  <c r="R1" i="29"/>
  <c r="S1" i="29"/>
  <c r="T1" i="29"/>
  <c r="U1" i="29"/>
  <c r="V1" i="29"/>
  <c r="W1" i="29"/>
  <c r="X1" i="29"/>
  <c r="Y1" i="29"/>
  <c r="Z1" i="29"/>
  <c r="AA1" i="29"/>
  <c r="AB1" i="29"/>
  <c r="AC1" i="29"/>
  <c r="AD1" i="29"/>
  <c r="AE1" i="29"/>
  <c r="AF1" i="29"/>
  <c r="AG1" i="29"/>
  <c r="AH1" i="29"/>
  <c r="AI1" i="29"/>
  <c r="AJ1" i="29"/>
  <c r="A3" i="29"/>
  <c r="C3" i="29"/>
  <c r="D3" i="29" s="1"/>
  <c r="E3" i="29" s="1"/>
  <c r="F3" i="29" s="1"/>
  <c r="A4" i="29"/>
  <c r="L6" i="28"/>
  <c r="L6" i="27"/>
  <c r="B12" i="26"/>
  <c r="A12" i="26" s="1"/>
  <c r="B12" i="25"/>
  <c r="A12" i="25" s="1"/>
  <c r="B24" i="26"/>
  <c r="A24" i="26" s="1"/>
  <c r="B21" i="26"/>
  <c r="A21" i="26" s="1"/>
  <c r="B18" i="26"/>
  <c r="A18" i="26" s="1"/>
  <c r="B16" i="26"/>
  <c r="A16" i="26" s="1"/>
  <c r="B15" i="26"/>
  <c r="A15" i="26" s="1"/>
  <c r="B14" i="26"/>
  <c r="B10" i="26"/>
  <c r="A10" i="26" s="1"/>
  <c r="A7" i="26"/>
  <c r="B4" i="26"/>
  <c r="A4" i="26" s="1"/>
  <c r="B16" i="25"/>
  <c r="A16" i="25" s="1"/>
  <c r="B15" i="25"/>
  <c r="A15" i="25" s="1"/>
  <c r="B14" i="25"/>
  <c r="A10" i="25"/>
  <c r="G3" i="29" l="1"/>
  <c r="H3" i="29" s="1"/>
  <c r="W8" i="28"/>
  <c r="L5" i="30"/>
  <c r="N5" i="30"/>
  <c r="M5" i="30"/>
  <c r="H5" i="30"/>
  <c r="AE5" i="30"/>
  <c r="S5" i="30"/>
  <c r="AD5" i="30"/>
  <c r="AC5" i="30"/>
  <c r="U5" i="30"/>
  <c r="I5" i="30"/>
  <c r="AA5" i="30"/>
  <c r="T5" i="30"/>
  <c r="P5" i="30"/>
  <c r="AF5" i="30"/>
  <c r="AB5" i="30"/>
  <c r="X5" i="30"/>
  <c r="W5" i="30"/>
  <c r="G5" i="30"/>
  <c r="B5" i="30" s="1"/>
  <c r="Z5" i="30"/>
  <c r="V5" i="30"/>
  <c r="R5" i="30"/>
  <c r="Y5" i="30"/>
  <c r="Q5" i="30"/>
  <c r="O5" i="30"/>
  <c r="A65" i="26"/>
  <c r="A66" i="26"/>
  <c r="A64" i="26"/>
  <c r="A63" i="26"/>
  <c r="H8" i="28" l="1"/>
  <c r="I3" i="29"/>
  <c r="J3" i="29" s="1"/>
  <c r="K3" i="29" s="1"/>
  <c r="L3" i="29" s="1"/>
  <c r="M3" i="29" s="1"/>
  <c r="N3" i="29" s="1"/>
  <c r="O3" i="29" s="1"/>
  <c r="P3" i="29" s="1"/>
  <c r="Q3" i="29" s="1"/>
  <c r="R3" i="29" s="1"/>
  <c r="S3" i="29" s="1"/>
  <c r="T3" i="29" s="1"/>
  <c r="U3" i="29" s="1"/>
  <c r="V3" i="29" s="1"/>
  <c r="W3" i="29" s="1"/>
  <c r="X3" i="29" s="1"/>
  <c r="Y3" i="29" s="1"/>
  <c r="Z3" i="29" s="1"/>
  <c r="AA3" i="29" s="1"/>
  <c r="AB3" i="29" s="1"/>
  <c r="AC3" i="29" s="1"/>
  <c r="AD3" i="29" s="1"/>
  <c r="AE3" i="29" s="1"/>
  <c r="AF3" i="29" s="1"/>
  <c r="AG3" i="29" s="1"/>
  <c r="H30" i="28" s="1"/>
  <c r="H10" i="28"/>
  <c r="J5" i="30"/>
  <c r="K5" i="30"/>
  <c r="A70" i="26"/>
  <c r="A68" i="26"/>
  <c r="A69" i="26"/>
  <c r="A67" i="26"/>
  <c r="AH3" i="29" l="1"/>
  <c r="AI3" i="29" s="1"/>
  <c r="AJ3" i="29" s="1"/>
  <c r="A73" i="26"/>
  <c r="A74" i="26"/>
  <c r="A71" i="26"/>
  <c r="A72" i="26"/>
  <c r="B12" i="24" l="1"/>
  <c r="A12" i="24" s="1"/>
  <c r="B24" i="24"/>
  <c r="A24" i="24" s="1"/>
  <c r="B21" i="24"/>
  <c r="A21" i="24" s="1"/>
  <c r="B18" i="24"/>
  <c r="A18" i="24" s="1"/>
  <c r="B16" i="24"/>
  <c r="A16" i="24" s="1"/>
  <c r="B15" i="24"/>
  <c r="A15" i="24" s="1"/>
  <c r="B14" i="24"/>
  <c r="B10" i="24"/>
  <c r="A10" i="24" s="1"/>
  <c r="L6" i="22" l="1"/>
  <c r="AJ1" i="23" l="1"/>
  <c r="AI1" i="23"/>
  <c r="AH1" i="23"/>
  <c r="AG1" i="23"/>
  <c r="AF1" i="23"/>
  <c r="AE1" i="23"/>
  <c r="AD1" i="23"/>
  <c r="AC1" i="23"/>
  <c r="AB1" i="23"/>
  <c r="AA1" i="23"/>
  <c r="Z1" i="23"/>
  <c r="Y1" i="23"/>
  <c r="X1" i="23"/>
  <c r="W1" i="23"/>
  <c r="V1" i="23"/>
  <c r="U1" i="23"/>
  <c r="T1" i="23"/>
  <c r="S1" i="23"/>
  <c r="R1" i="23"/>
  <c r="Q1" i="23"/>
  <c r="P1" i="23"/>
  <c r="O1" i="23"/>
  <c r="N1" i="23"/>
  <c r="M1" i="23"/>
  <c r="L1" i="23"/>
  <c r="K1" i="23"/>
  <c r="AF1" i="17"/>
  <c r="AE1" i="17"/>
  <c r="AD1" i="17"/>
  <c r="AC1" i="17"/>
  <c r="AB1" i="17"/>
  <c r="AA1" i="17"/>
  <c r="Z1" i="17"/>
  <c r="Y1" i="17"/>
  <c r="X1" i="17"/>
  <c r="W1" i="17"/>
  <c r="V1" i="17"/>
  <c r="U1" i="17"/>
  <c r="T1" i="17"/>
  <c r="S1" i="17"/>
  <c r="R1" i="17"/>
  <c r="Q1" i="17"/>
  <c r="P1" i="17"/>
  <c r="O1" i="17"/>
  <c r="N1" i="17"/>
  <c r="M1" i="17"/>
  <c r="L1" i="17"/>
  <c r="AJ1" i="14"/>
  <c r="AI1" i="14"/>
  <c r="AH1" i="14"/>
  <c r="H6" i="22" l="1"/>
  <c r="H5" i="22"/>
  <c r="A4" i="23"/>
  <c r="C3" i="23"/>
  <c r="D3" i="23" s="1"/>
  <c r="E3" i="23" s="1"/>
  <c r="F3" i="23" s="1"/>
  <c r="G3" i="23" s="1"/>
  <c r="A3" i="23"/>
  <c r="A2" i="23"/>
  <c r="A1" i="24" s="1"/>
  <c r="H1" i="23"/>
  <c r="G1" i="23"/>
  <c r="F1" i="23"/>
  <c r="E1" i="23"/>
  <c r="D1" i="23"/>
  <c r="C1" i="23"/>
  <c r="H3" i="23" l="1"/>
  <c r="H8" i="22"/>
  <c r="F14" i="28" l="1"/>
  <c r="Q14" i="28" s="1"/>
  <c r="T14" i="28" s="1"/>
  <c r="F16" i="28" s="1"/>
  <c r="Q16" i="28" s="1"/>
  <c r="T16" i="28" s="1"/>
  <c r="F18" i="28" s="1"/>
  <c r="Q18" i="28" s="1"/>
  <c r="T18" i="28" s="1"/>
  <c r="F20" i="28" s="1"/>
  <c r="Q20" i="28" s="1"/>
  <c r="T20" i="28" s="1"/>
  <c r="F22" i="28" s="1"/>
  <c r="Q22" i="28" s="1"/>
  <c r="T22" i="28" s="1"/>
  <c r="F24" i="28" s="1"/>
  <c r="Q24" i="28" s="1"/>
  <c r="F18" i="27"/>
  <c r="H18" i="27" s="1"/>
  <c r="P18" i="27" s="1"/>
  <c r="R18" i="27" s="1"/>
  <c r="F20" i="27" s="1"/>
  <c r="H20" i="27" s="1"/>
  <c r="P20" i="27" s="1"/>
  <c r="R20" i="27" s="1"/>
  <c r="F22" i="27" s="1"/>
  <c r="H22" i="27" s="1"/>
  <c r="G5" i="29"/>
  <c r="I3" i="23"/>
  <c r="J3" i="23" s="1"/>
  <c r="K3" i="23" s="1"/>
  <c r="L3" i="23" s="1"/>
  <c r="M3" i="23" s="1"/>
  <c r="N3" i="23" s="1"/>
  <c r="O3" i="23" s="1"/>
  <c r="P3" i="23" s="1"/>
  <c r="H10" i="22"/>
  <c r="F18" i="22" s="1"/>
  <c r="J18" i="22" s="1"/>
  <c r="P18" i="22" s="1"/>
  <c r="T18" i="22" s="1"/>
  <c r="F20" i="22" s="1"/>
  <c r="J20" i="22" s="1"/>
  <c r="P20" i="22" s="1"/>
  <c r="T20" i="22" s="1"/>
  <c r="F22" i="22" s="1"/>
  <c r="J22" i="22" s="1"/>
  <c r="B12" i="21"/>
  <c r="P22" i="22" l="1"/>
  <c r="T22" i="22" s="1"/>
  <c r="F24" i="22" s="1"/>
  <c r="J24" i="22" s="1"/>
  <c r="P24" i="22" s="1"/>
  <c r="T24" i="22" s="1"/>
  <c r="F26" i="22" s="1"/>
  <c r="J26" i="22" s="1"/>
  <c r="P26" i="22" s="1"/>
  <c r="T26" i="22" s="1"/>
  <c r="F28" i="22" s="1"/>
  <c r="J28" i="22" s="1"/>
  <c r="P28" i="22" s="1"/>
  <c r="T28" i="22" s="1"/>
  <c r="B1" i="30"/>
  <c r="P22" i="27"/>
  <c r="T24" i="28"/>
  <c r="T5" i="23"/>
  <c r="G5" i="23"/>
  <c r="AF5" i="23"/>
  <c r="Q3" i="23"/>
  <c r="A26" i="21"/>
  <c r="A27" i="21"/>
  <c r="B14" i="21"/>
  <c r="A14" i="21" s="1"/>
  <c r="A12" i="21"/>
  <c r="B10" i="21"/>
  <c r="A10" i="21" s="1"/>
  <c r="R22" i="27" l="1"/>
  <c r="I5" i="23"/>
  <c r="C5" i="30"/>
  <c r="AB5" i="23"/>
  <c r="U5" i="23"/>
  <c r="O5" i="23"/>
  <c r="Q5" i="23"/>
  <c r="M5" i="23"/>
  <c r="X5" i="23"/>
  <c r="N5" i="23"/>
  <c r="L5" i="23"/>
  <c r="AC5" i="23"/>
  <c r="K5" i="23"/>
  <c r="Y5" i="23"/>
  <c r="J5" i="23"/>
  <c r="C5" i="29"/>
  <c r="R5" i="23"/>
  <c r="H5" i="23"/>
  <c r="V5" i="23"/>
  <c r="Z5" i="23"/>
  <c r="AD5" i="23"/>
  <c r="P5" i="23"/>
  <c r="F26" i="28"/>
  <c r="R3" i="23"/>
  <c r="F24" i="27" l="1"/>
  <c r="C5" i="23"/>
  <c r="Q26" i="28"/>
  <c r="W5" i="23"/>
  <c r="AA5" i="23"/>
  <c r="AE5" i="23"/>
  <c r="S5" i="23"/>
  <c r="S3" i="23"/>
  <c r="AJ5" i="17"/>
  <c r="AI5" i="17"/>
  <c r="AH5" i="17"/>
  <c r="AG5" i="17"/>
  <c r="K5" i="17"/>
  <c r="J5" i="17"/>
  <c r="I5" i="17"/>
  <c r="H5" i="17"/>
  <c r="G5" i="17"/>
  <c r="AJ6" i="17"/>
  <c r="AJ1" i="17" s="1"/>
  <c r="AI6" i="17"/>
  <c r="AI1" i="17" s="1"/>
  <c r="AH6" i="17"/>
  <c r="AH1" i="17" s="1"/>
  <c r="AG6" i="17"/>
  <c r="AG1" i="17" s="1"/>
  <c r="H24" i="27" l="1"/>
  <c r="T26" i="28"/>
  <c r="T3" i="23"/>
  <c r="X45" i="12"/>
  <c r="N41" i="12"/>
  <c r="M2" i="23" l="1"/>
  <c r="B40" i="24" s="1"/>
  <c r="A39" i="24" s="1"/>
  <c r="A40" i="24" s="1"/>
  <c r="C2" i="23"/>
  <c r="P2" i="23"/>
  <c r="B48" i="24" s="1"/>
  <c r="K2" i="23"/>
  <c r="B34" i="24" s="1"/>
  <c r="A33" i="24" s="1"/>
  <c r="A35" i="24" s="1"/>
  <c r="Q2" i="23"/>
  <c r="B52" i="24" s="1"/>
  <c r="A51" i="24" s="1"/>
  <c r="A56" i="24" s="1"/>
  <c r="G2" i="23"/>
  <c r="F2" i="23"/>
  <c r="A1" i="23"/>
  <c r="I2" i="23"/>
  <c r="B28" i="24" s="1"/>
  <c r="A27" i="24" s="1"/>
  <c r="A31" i="24" s="1"/>
  <c r="J2" i="23"/>
  <c r="B30" i="24" s="1"/>
  <c r="N2" i="23"/>
  <c r="B42" i="24" s="1"/>
  <c r="S2" i="23"/>
  <c r="B58" i="24" s="1"/>
  <c r="A57" i="24" s="1"/>
  <c r="A58" i="24" s="1"/>
  <c r="E2" i="23"/>
  <c r="O2" i="23"/>
  <c r="B46" i="24" s="1"/>
  <c r="A45" i="24" s="1"/>
  <c r="D2" i="23"/>
  <c r="L2" i="23"/>
  <c r="B36" i="24" s="1"/>
  <c r="H2" i="23"/>
  <c r="B7" i="24" s="1"/>
  <c r="A7" i="24" s="1"/>
  <c r="R2" i="23"/>
  <c r="B54" i="24" s="1"/>
  <c r="P24" i="27"/>
  <c r="F28" i="28"/>
  <c r="T2" i="23"/>
  <c r="B60" i="24" s="1"/>
  <c r="U3" i="23"/>
  <c r="B7" i="23" l="1"/>
  <c r="B8" i="23"/>
  <c r="B9" i="23"/>
  <c r="B5" i="23"/>
  <c r="B1" i="23" s="1"/>
  <c r="A41" i="24"/>
  <c r="A43" i="24"/>
  <c r="A52" i="24"/>
  <c r="A55" i="24"/>
  <c r="A44" i="24"/>
  <c r="A54" i="24"/>
  <c r="A53" i="24"/>
  <c r="A48" i="24"/>
  <c r="A36" i="24"/>
  <c r="A42" i="24"/>
  <c r="A38" i="24"/>
  <c r="A34" i="24"/>
  <c r="A37" i="24"/>
  <c r="A46" i="24"/>
  <c r="A47" i="24"/>
  <c r="A49" i="24"/>
  <c r="A28" i="24"/>
  <c r="A29" i="24"/>
  <c r="A32" i="24"/>
  <c r="A30" i="24"/>
  <c r="A50" i="24"/>
  <c r="A61" i="24"/>
  <c r="A60" i="24"/>
  <c r="A62" i="24"/>
  <c r="A59" i="24"/>
  <c r="R24" i="27"/>
  <c r="Q28" i="28"/>
  <c r="U2" i="23"/>
  <c r="B64" i="24" s="1"/>
  <c r="A63" i="24" s="1"/>
  <c r="V3" i="23"/>
  <c r="B1" i="19"/>
  <c r="H7" i="22" l="1"/>
  <c r="B2" i="23"/>
  <c r="B4" i="24" s="1"/>
  <c r="A4" i="24" s="1"/>
  <c r="F26" i="27"/>
  <c r="T28" i="28"/>
  <c r="A64" i="24"/>
  <c r="A68" i="24"/>
  <c r="A67" i="24"/>
  <c r="A65" i="24"/>
  <c r="V2" i="23"/>
  <c r="B66" i="24" s="1"/>
  <c r="A66" i="24" s="1"/>
  <c r="W3" i="23"/>
  <c r="H26" i="27" l="1"/>
  <c r="X3" i="23"/>
  <c r="W2" i="23"/>
  <c r="B70" i="24" s="1"/>
  <c r="A69" i="24" s="1"/>
  <c r="P26" i="27" l="1"/>
  <c r="A74" i="24"/>
  <c r="A71" i="24"/>
  <c r="A73" i="24"/>
  <c r="A70" i="24"/>
  <c r="X2" i="23"/>
  <c r="B72" i="24" s="1"/>
  <c r="A72" i="24" s="1"/>
  <c r="Y3" i="23"/>
  <c r="B34" i="18"/>
  <c r="B18" i="18"/>
  <c r="A18" i="18" s="1"/>
  <c r="B17" i="18"/>
  <c r="A17" i="18" s="1"/>
  <c r="A16" i="18"/>
  <c r="B14" i="18"/>
  <c r="A14" i="18" s="1"/>
  <c r="B12" i="18"/>
  <c r="A12" i="18" s="1"/>
  <c r="B10" i="18"/>
  <c r="A10" i="18" s="1"/>
  <c r="B26" i="18"/>
  <c r="A26" i="18" s="1"/>
  <c r="B23" i="18"/>
  <c r="A23" i="18" s="1"/>
  <c r="B20" i="18"/>
  <c r="A20" i="18" s="1"/>
  <c r="B15" i="18"/>
  <c r="A15" i="18" s="1"/>
  <c r="B40" i="18" l="1"/>
  <c r="R26" i="27"/>
  <c r="Y2" i="23"/>
  <c r="B76" i="24" s="1"/>
  <c r="A75" i="24" s="1"/>
  <c r="Z3" i="23"/>
  <c r="J45" i="12"/>
  <c r="K45" i="12"/>
  <c r="A4" i="20"/>
  <c r="B46" i="18" l="1"/>
  <c r="B2" i="20"/>
  <c r="G45" i="12"/>
  <c r="F28" i="27"/>
  <c r="A79" i="24"/>
  <c r="A80" i="24"/>
  <c r="A76" i="24"/>
  <c r="A77" i="24"/>
  <c r="Z2" i="23"/>
  <c r="B78" i="24" s="1"/>
  <c r="A78" i="24" s="1"/>
  <c r="AA3" i="23"/>
  <c r="A4" i="17"/>
  <c r="C3" i="17"/>
  <c r="P4" i="16" s="1"/>
  <c r="A3" i="17"/>
  <c r="A2" i="17"/>
  <c r="H1" i="17"/>
  <c r="G1" i="17"/>
  <c r="F1" i="17"/>
  <c r="E1" i="17"/>
  <c r="D1" i="17"/>
  <c r="C1" i="17"/>
  <c r="N44" i="12"/>
  <c r="B4" i="20"/>
  <c r="A5" i="20"/>
  <c r="B52" i="18" l="1"/>
  <c r="D3" i="17"/>
  <c r="E3" i="17" s="1"/>
  <c r="F3" i="17" s="1"/>
  <c r="H28" i="27"/>
  <c r="A1" i="21"/>
  <c r="AB3" i="23"/>
  <c r="AA2" i="23"/>
  <c r="B82" i="24" s="1"/>
  <c r="A81" i="24" s="1"/>
  <c r="C1" i="20"/>
  <c r="B5" i="20"/>
  <c r="A6" i="20"/>
  <c r="B58" i="18" l="1"/>
  <c r="G3" i="17"/>
  <c r="H8" i="16" s="1"/>
  <c r="P28" i="27"/>
  <c r="A86" i="24"/>
  <c r="A85" i="24"/>
  <c r="A82" i="24"/>
  <c r="A83" i="24"/>
  <c r="AB2" i="23"/>
  <c r="B84" i="24" s="1"/>
  <c r="A84" i="24" s="1"/>
  <c r="AC3" i="23"/>
  <c r="D1" i="20"/>
  <c r="L6" i="15"/>
  <c r="H6" i="15"/>
  <c r="T1" i="14"/>
  <c r="S1" i="14"/>
  <c r="R1" i="14"/>
  <c r="Q1" i="14"/>
  <c r="P1" i="14"/>
  <c r="O1" i="14"/>
  <c r="H1" i="14"/>
  <c r="G1" i="14"/>
  <c r="F1" i="14"/>
  <c r="E1" i="14"/>
  <c r="C1" i="14"/>
  <c r="P5" i="15"/>
  <c r="B6" i="20"/>
  <c r="A7" i="20"/>
  <c r="L5" i="14" l="1"/>
  <c r="R5" i="14"/>
  <c r="AG5" i="14"/>
  <c r="H5" i="14"/>
  <c r="S5" i="14"/>
  <c r="AH5" i="14"/>
  <c r="G5" i="14"/>
  <c r="Q5" i="14"/>
  <c r="P5" i="14"/>
  <c r="H3" i="17"/>
  <c r="H10" i="16" s="1"/>
  <c r="H16" i="16" s="1"/>
  <c r="R28" i="27"/>
  <c r="AC2" i="23"/>
  <c r="B88" i="24" s="1"/>
  <c r="A87" i="24" s="1"/>
  <c r="AD3" i="23"/>
  <c r="E1" i="20"/>
  <c r="N5" i="14"/>
  <c r="M5" i="14"/>
  <c r="I5" i="14"/>
  <c r="B7" i="20"/>
  <c r="A8" i="20"/>
  <c r="T16" i="16" l="1"/>
  <c r="T18" i="16" s="1"/>
  <c r="H18" i="16"/>
  <c r="H20" i="16" s="1"/>
  <c r="I3" i="17"/>
  <c r="J3" i="17" s="1"/>
  <c r="K3" i="17" s="1"/>
  <c r="L3" i="17" s="1"/>
  <c r="M3" i="17" s="1"/>
  <c r="N3" i="17" s="1"/>
  <c r="A91" i="24"/>
  <c r="A88" i="24"/>
  <c r="A92" i="24"/>
  <c r="A89" i="24"/>
  <c r="AD2" i="23"/>
  <c r="B90" i="24" s="1"/>
  <c r="A90" i="24" s="1"/>
  <c r="AE3" i="23"/>
  <c r="F1" i="20"/>
  <c r="A9" i="20"/>
  <c r="A1" i="17" l="1"/>
  <c r="XEN5" i="16"/>
  <c r="XEN27" i="16"/>
  <c r="XEZ7" i="16"/>
  <c r="XEN21" i="16"/>
  <c r="XEN25" i="16"/>
  <c r="XEZ5" i="16"/>
  <c r="XEN23" i="16"/>
  <c r="S4" i="16"/>
  <c r="R4" i="16"/>
  <c r="I2" i="17"/>
  <c r="M2" i="17"/>
  <c r="L2" i="17"/>
  <c r="O3" i="17"/>
  <c r="N2" i="17"/>
  <c r="AF3" i="23"/>
  <c r="AE2" i="23"/>
  <c r="B94" i="24" s="1"/>
  <c r="A93" i="24" s="1"/>
  <c r="K2" i="17"/>
  <c r="H2" i="17"/>
  <c r="J2" i="17"/>
  <c r="F2" i="17"/>
  <c r="G2" i="17"/>
  <c r="D2" i="17"/>
  <c r="E2" i="17"/>
  <c r="C2" i="17"/>
  <c r="G1" i="20"/>
  <c r="N40" i="12"/>
  <c r="B3" i="20"/>
  <c r="A10" i="20"/>
  <c r="B8" i="17" l="1"/>
  <c r="B7" i="17"/>
  <c r="S19" i="16"/>
  <c r="K6" i="17" s="1"/>
  <c r="K1" i="17" s="1"/>
  <c r="J6" i="17"/>
  <c r="J1" i="17" s="1"/>
  <c r="B17" i="21"/>
  <c r="B7" i="21"/>
  <c r="A7" i="21" s="1"/>
  <c r="A98" i="24"/>
  <c r="A95" i="24"/>
  <c r="A97" i="24"/>
  <c r="A94" i="24"/>
  <c r="P3" i="17"/>
  <c r="O2" i="17"/>
  <c r="B19" i="21" s="1"/>
  <c r="A19" i="21" s="1"/>
  <c r="AF2" i="23"/>
  <c r="B96" i="24" s="1"/>
  <c r="A96" i="24" s="1"/>
  <c r="AG3" i="23"/>
  <c r="H1" i="20"/>
  <c r="B5" i="17"/>
  <c r="B1" i="17" s="1"/>
  <c r="B10" i="20"/>
  <c r="A11" i="20"/>
  <c r="A17" i="21" l="1"/>
  <c r="B23" i="21"/>
  <c r="A23" i="21" s="1"/>
  <c r="H7" i="16"/>
  <c r="Q3" i="17"/>
  <c r="P2" i="17"/>
  <c r="B25" i="21" s="1"/>
  <c r="A25" i="21" s="1"/>
  <c r="AG2" i="23"/>
  <c r="AH3" i="23"/>
  <c r="I1" i="20"/>
  <c r="B2" i="17"/>
  <c r="B4" i="21" s="1"/>
  <c r="A4" i="21" s="1"/>
  <c r="B11" i="20"/>
  <c r="A12" i="20"/>
  <c r="R3" i="17" l="1"/>
  <c r="Q2" i="17"/>
  <c r="AH2" i="23"/>
  <c r="AI3" i="23"/>
  <c r="J1" i="20"/>
  <c r="B12" i="20"/>
  <c r="A13" i="20"/>
  <c r="S3" i="17" l="1"/>
  <c r="R2" i="17"/>
  <c r="AJ3" i="23"/>
  <c r="AJ2" i="23" s="1"/>
  <c r="AI2" i="23"/>
  <c r="K1" i="20"/>
  <c r="B13" i="20"/>
  <c r="A14" i="20"/>
  <c r="T3" i="17" l="1"/>
  <c r="S2" i="17"/>
  <c r="L1" i="20"/>
  <c r="B14" i="20"/>
  <c r="A15" i="20"/>
  <c r="U3" i="17" l="1"/>
  <c r="T2" i="17"/>
  <c r="M1" i="20"/>
  <c r="B15" i="20"/>
  <c r="A16" i="20"/>
  <c r="V3" i="17" l="1"/>
  <c r="U2" i="17"/>
  <c r="N1" i="20"/>
  <c r="B16" i="20"/>
  <c r="A17" i="20"/>
  <c r="W3" i="17" l="1"/>
  <c r="V2" i="17"/>
  <c r="O1" i="20"/>
  <c r="B17" i="20"/>
  <c r="A18" i="20"/>
  <c r="X3" i="17" l="1"/>
  <c r="W2" i="17"/>
  <c r="P1" i="20"/>
  <c r="A4" i="14"/>
  <c r="D3" i="14"/>
  <c r="A3" i="14"/>
  <c r="A2" i="14"/>
  <c r="B13" i="33"/>
  <c r="A13" i="33" s="1"/>
  <c r="U38" i="12"/>
  <c r="B18" i="20"/>
  <c r="A19" i="20"/>
  <c r="B13" i="24" l="1"/>
  <c r="B13" i="25"/>
  <c r="A13" i="25" s="1"/>
  <c r="B13" i="26"/>
  <c r="Y3" i="17"/>
  <c r="X2" i="17"/>
  <c r="A1" i="18"/>
  <c r="I1" i="23"/>
  <c r="B13" i="18"/>
  <c r="A13" i="18" s="1"/>
  <c r="B13" i="21"/>
  <c r="A13" i="21" s="1"/>
  <c r="I6" i="17"/>
  <c r="I6" i="32"/>
  <c r="I1" i="32" s="1"/>
  <c r="Q1" i="20"/>
  <c r="C3" i="14"/>
  <c r="P4" i="15"/>
  <c r="B19" i="20"/>
  <c r="A20" i="20"/>
  <c r="C2" i="20"/>
  <c r="A13" i="26" l="1"/>
  <c r="B1" i="26" s="1"/>
  <c r="A13" i="24"/>
  <c r="B1" i="24" s="1"/>
  <c r="I1" i="17"/>
  <c r="E3" i="14"/>
  <c r="P6" i="15"/>
  <c r="Z3" i="17"/>
  <c r="Y2" i="17"/>
  <c r="J1" i="23"/>
  <c r="R1" i="20"/>
  <c r="J6" i="32"/>
  <c r="J1" i="32" s="1"/>
  <c r="I1" i="14"/>
  <c r="B20" i="20"/>
  <c r="C12" i="20"/>
  <c r="C18" i="20"/>
  <c r="C3" i="20"/>
  <c r="C7" i="20"/>
  <c r="C11" i="20"/>
  <c r="D2" i="20"/>
  <c r="C17" i="20"/>
  <c r="C14" i="20"/>
  <c r="A21" i="20"/>
  <c r="C5" i="20"/>
  <c r="C15" i="20"/>
  <c r="C13" i="20"/>
  <c r="C10" i="20"/>
  <c r="C4" i="20"/>
  <c r="C19" i="20"/>
  <c r="C6" i="20"/>
  <c r="C16" i="20"/>
  <c r="F3" i="14" l="1"/>
  <c r="U8" i="31" s="1"/>
  <c r="AA3" i="17"/>
  <c r="Z2" i="17"/>
  <c r="K6" i="32"/>
  <c r="K1" i="32" s="1"/>
  <c r="J1" i="14"/>
  <c r="S1" i="20"/>
  <c r="B21" i="20"/>
  <c r="D12" i="20"/>
  <c r="D18" i="20"/>
  <c r="D15" i="20"/>
  <c r="D11" i="20"/>
  <c r="D7" i="20"/>
  <c r="C20" i="20"/>
  <c r="D10" i="20"/>
  <c r="D4" i="20"/>
  <c r="D13" i="20"/>
  <c r="D17" i="20"/>
  <c r="D16" i="20"/>
  <c r="D6" i="20"/>
  <c r="E2" i="20"/>
  <c r="A22" i="20"/>
  <c r="D19" i="20"/>
  <c r="D14" i="20"/>
  <c r="D5" i="20"/>
  <c r="D3" i="20"/>
  <c r="G3" i="14" l="1"/>
  <c r="H3" i="14" s="1"/>
  <c r="H16" i="31" s="1"/>
  <c r="U8" i="15"/>
  <c r="AB3" i="17"/>
  <c r="AA2" i="17"/>
  <c r="T1" i="20"/>
  <c r="L6" i="32"/>
  <c r="L1" i="32" s="1"/>
  <c r="K1" i="14"/>
  <c r="B22" i="20"/>
  <c r="E11" i="20"/>
  <c r="E7" i="20"/>
  <c r="E19" i="20"/>
  <c r="E18" i="20"/>
  <c r="E12" i="20"/>
  <c r="E16" i="20"/>
  <c r="E10" i="20"/>
  <c r="C21" i="20"/>
  <c r="E20" i="20"/>
  <c r="E5" i="20"/>
  <c r="E14" i="20"/>
  <c r="E21" i="20"/>
  <c r="E6" i="20"/>
  <c r="E15" i="20"/>
  <c r="D20" i="20"/>
  <c r="A23" i="20"/>
  <c r="E17" i="20"/>
  <c r="E3" i="20"/>
  <c r="E13" i="20"/>
  <c r="F2" i="20"/>
  <c r="E4" i="20"/>
  <c r="H18" i="31" l="1"/>
  <c r="H20" i="31" s="1"/>
  <c r="H22" i="31" s="1"/>
  <c r="H24" i="31" s="1"/>
  <c r="H26" i="31" s="1"/>
  <c r="T16" i="31" s="1"/>
  <c r="T18" i="31" s="1"/>
  <c r="T20" i="31" s="1"/>
  <c r="T22" i="31" s="1"/>
  <c r="T24" i="31" s="1"/>
  <c r="T26" i="31" s="1"/>
  <c r="Q16" i="31" s="1"/>
  <c r="Q18" i="31" s="1"/>
  <c r="H8" i="15"/>
  <c r="H10" i="15"/>
  <c r="H16" i="15" s="1"/>
  <c r="H18" i="15" s="1"/>
  <c r="H20" i="15" s="1"/>
  <c r="AB2" i="17"/>
  <c r="AC3" i="17"/>
  <c r="U1" i="20"/>
  <c r="M6" i="32"/>
  <c r="M1" i="32" s="1"/>
  <c r="L1" i="14"/>
  <c r="I3" i="14"/>
  <c r="J3" i="14" s="1"/>
  <c r="K3" i="14" s="1"/>
  <c r="L3" i="14" s="1"/>
  <c r="M3" i="14" s="1"/>
  <c r="N3" i="14" s="1"/>
  <c r="O3" i="14" s="1"/>
  <c r="P3" i="14" s="1"/>
  <c r="Q3" i="14" s="1"/>
  <c r="R3" i="14" s="1"/>
  <c r="S3" i="14" s="1"/>
  <c r="T3" i="14" s="1"/>
  <c r="U3" i="14" s="1"/>
  <c r="B23" i="20"/>
  <c r="F19" i="20"/>
  <c r="F22" i="20"/>
  <c r="A24" i="20"/>
  <c r="F11" i="20"/>
  <c r="F5" i="20"/>
  <c r="F20" i="20"/>
  <c r="F14" i="20"/>
  <c r="F3" i="20"/>
  <c r="F6" i="20"/>
  <c r="F7" i="20"/>
  <c r="F16" i="20"/>
  <c r="F13" i="20"/>
  <c r="F4" i="20"/>
  <c r="D21" i="20"/>
  <c r="F15" i="20"/>
  <c r="F21" i="20"/>
  <c r="F10" i="20"/>
  <c r="C22" i="20"/>
  <c r="F12" i="20"/>
  <c r="F17" i="20"/>
  <c r="F18" i="20"/>
  <c r="G2" i="20"/>
  <c r="E22" i="20"/>
  <c r="H22" i="15" l="1"/>
  <c r="H24" i="15" s="1"/>
  <c r="H26" i="15" s="1"/>
  <c r="T16" i="15" s="1"/>
  <c r="T18" i="15" s="1"/>
  <c r="T20" i="15" s="1"/>
  <c r="T22" i="15" s="1"/>
  <c r="T24" i="15" s="1"/>
  <c r="T26" i="15" s="1"/>
  <c r="Q16" i="15" s="1"/>
  <c r="Q18" i="15" s="1"/>
  <c r="Q20" i="15" s="1"/>
  <c r="Q22" i="15" s="1"/>
  <c r="Q24" i="15" s="1"/>
  <c r="Q26" i="15" s="1"/>
  <c r="Q20" i="31"/>
  <c r="Q22" i="31" s="1"/>
  <c r="Q24" i="31" s="1"/>
  <c r="Q26" i="31" s="1"/>
  <c r="U2" i="14"/>
  <c r="V3" i="14"/>
  <c r="AC2" i="17"/>
  <c r="AD3" i="17"/>
  <c r="V1" i="20"/>
  <c r="N6" i="32"/>
  <c r="N1" i="32" s="1"/>
  <c r="M1" i="14"/>
  <c r="B24" i="20"/>
  <c r="E23" i="20"/>
  <c r="G23" i="20"/>
  <c r="F23" i="20"/>
  <c r="B29" i="18"/>
  <c r="G19" i="20"/>
  <c r="G13" i="20"/>
  <c r="G5" i="20"/>
  <c r="C23" i="20"/>
  <c r="G20" i="20"/>
  <c r="G11" i="20"/>
  <c r="G15" i="20"/>
  <c r="G12" i="20"/>
  <c r="G3" i="20"/>
  <c r="G16" i="20"/>
  <c r="H2" i="20"/>
  <c r="A25" i="20"/>
  <c r="G6" i="20"/>
  <c r="G17" i="20"/>
  <c r="G22" i="20"/>
  <c r="G18" i="20"/>
  <c r="G4" i="20"/>
  <c r="G21" i="20"/>
  <c r="D22" i="20"/>
  <c r="G7" i="20"/>
  <c r="G14" i="20"/>
  <c r="G10" i="20"/>
  <c r="C28" i="18" l="1"/>
  <c r="W3" i="14"/>
  <c r="AD2" i="17"/>
  <c r="AE3" i="17"/>
  <c r="W1" i="20"/>
  <c r="N1" i="14"/>
  <c r="B25" i="20"/>
  <c r="H12" i="20"/>
  <c r="H22" i="20"/>
  <c r="H7" i="20"/>
  <c r="G24" i="20"/>
  <c r="H11" i="20"/>
  <c r="H15" i="20"/>
  <c r="H13" i="20"/>
  <c r="H19" i="20"/>
  <c r="H18" i="20"/>
  <c r="A26" i="20"/>
  <c r="H14" i="20"/>
  <c r="D23" i="20"/>
  <c r="E24" i="20"/>
  <c r="H5" i="20"/>
  <c r="H23" i="20"/>
  <c r="D24" i="20"/>
  <c r="H16" i="20"/>
  <c r="H21" i="20"/>
  <c r="I2" i="20"/>
  <c r="F24" i="20"/>
  <c r="H10" i="20"/>
  <c r="H3" i="20"/>
  <c r="H4" i="20"/>
  <c r="H24" i="20"/>
  <c r="H6" i="20"/>
  <c r="C24" i="20"/>
  <c r="H17" i="20"/>
  <c r="H20" i="20"/>
  <c r="X3" i="14" l="1"/>
  <c r="X1" i="20"/>
  <c r="AF3" i="17"/>
  <c r="AE2" i="17"/>
  <c r="B26" i="20"/>
  <c r="I5" i="20"/>
  <c r="I10" i="20"/>
  <c r="I13" i="20"/>
  <c r="I11" i="20"/>
  <c r="I22" i="20"/>
  <c r="E25" i="20"/>
  <c r="I18" i="20"/>
  <c r="G25" i="20"/>
  <c r="F25" i="20"/>
  <c r="I4" i="20"/>
  <c r="J2" i="20"/>
  <c r="I19" i="20"/>
  <c r="I12" i="20"/>
  <c r="H25" i="20"/>
  <c r="I24" i="20"/>
  <c r="A27" i="20"/>
  <c r="I23" i="20"/>
  <c r="I17" i="20"/>
  <c r="I25" i="20"/>
  <c r="I7" i="20"/>
  <c r="I14" i="20"/>
  <c r="I20" i="20"/>
  <c r="I6" i="20"/>
  <c r="I3" i="20"/>
  <c r="I15" i="20"/>
  <c r="C25" i="20"/>
  <c r="I21" i="20"/>
  <c r="I16" i="20"/>
  <c r="Y3" i="14" l="1"/>
  <c r="Y1" i="20"/>
  <c r="B27" i="20"/>
  <c r="I26" i="20"/>
  <c r="J5" i="20"/>
  <c r="J4" i="20"/>
  <c r="J25" i="20"/>
  <c r="J19" i="20"/>
  <c r="G26" i="20"/>
  <c r="J18" i="20"/>
  <c r="D25" i="20"/>
  <c r="J11" i="20"/>
  <c r="J7" i="20"/>
  <c r="H26" i="20"/>
  <c r="J6" i="20"/>
  <c r="J20" i="20"/>
  <c r="J14" i="20"/>
  <c r="C26" i="20"/>
  <c r="J16" i="20"/>
  <c r="J17" i="20"/>
  <c r="J15" i="20"/>
  <c r="J26" i="20"/>
  <c r="J10" i="20"/>
  <c r="J24" i="20"/>
  <c r="J12" i="20"/>
  <c r="J23" i="20"/>
  <c r="K2" i="20"/>
  <c r="J21" i="20"/>
  <c r="E26" i="20"/>
  <c r="F26" i="20"/>
  <c r="J13" i="20"/>
  <c r="A28" i="20"/>
  <c r="J3" i="20"/>
  <c r="J22" i="20"/>
  <c r="Z3" i="14" l="1"/>
  <c r="A1" i="14"/>
  <c r="A42" i="33"/>
  <c r="A43" i="33" s="1"/>
  <c r="A44" i="33" s="1"/>
  <c r="A45" i="33" s="1"/>
  <c r="A46" i="33" s="1"/>
  <c r="A54" i="33"/>
  <c r="A55" i="33" s="1"/>
  <c r="A56" i="33" s="1"/>
  <c r="A57" i="33" s="1"/>
  <c r="A58" i="33" s="1"/>
  <c r="A48" i="33"/>
  <c r="A49" i="33" s="1"/>
  <c r="A50" i="33" s="1"/>
  <c r="A51" i="33" s="1"/>
  <c r="A52" i="33" s="1"/>
  <c r="A60" i="33"/>
  <c r="A61" i="33" s="1"/>
  <c r="A62" i="33" s="1"/>
  <c r="A63" i="33" s="1"/>
  <c r="A64" i="33" s="1"/>
  <c r="A30" i="33"/>
  <c r="A31" i="33" s="1"/>
  <c r="A32" i="33" s="1"/>
  <c r="A33" i="33" s="1"/>
  <c r="A34" i="33" s="1"/>
  <c r="A36" i="33"/>
  <c r="A37" i="33" s="1"/>
  <c r="A38" i="33" s="1"/>
  <c r="A39" i="33" s="1"/>
  <c r="A40" i="33" s="1"/>
  <c r="A7" i="33"/>
  <c r="AF2" i="17"/>
  <c r="AG3" i="17"/>
  <c r="H28" i="16" s="1"/>
  <c r="Z1" i="20"/>
  <c r="B28" i="20"/>
  <c r="D26" i="20"/>
  <c r="K11" i="20"/>
  <c r="H27" i="20"/>
  <c r="K17" i="20"/>
  <c r="K25" i="20"/>
  <c r="K12" i="20"/>
  <c r="C27" i="20"/>
  <c r="N38" i="12"/>
  <c r="K18" i="20"/>
  <c r="K6" i="20"/>
  <c r="E27" i="20"/>
  <c r="K4" i="20"/>
  <c r="G27" i="20"/>
  <c r="K24" i="20"/>
  <c r="F27" i="20"/>
  <c r="K21" i="20"/>
  <c r="K19" i="20"/>
  <c r="K5" i="20"/>
  <c r="L2" i="20"/>
  <c r="J27" i="20"/>
  <c r="K23" i="20"/>
  <c r="D27" i="20"/>
  <c r="K13" i="20"/>
  <c r="K15" i="20"/>
  <c r="K20" i="20"/>
  <c r="K22" i="20"/>
  <c r="K10" i="20"/>
  <c r="K26" i="20"/>
  <c r="K27" i="20"/>
  <c r="K3" i="20"/>
  <c r="I27" i="20"/>
  <c r="K7" i="20"/>
  <c r="A29" i="20"/>
  <c r="K16" i="20"/>
  <c r="K14" i="20"/>
  <c r="B8" i="14" l="1"/>
  <c r="B7" i="14"/>
  <c r="B9" i="14"/>
  <c r="B11" i="14"/>
  <c r="B10" i="14"/>
  <c r="B13" i="14"/>
  <c r="B12" i="14"/>
  <c r="V2" i="14"/>
  <c r="X2" i="14"/>
  <c r="Y2" i="14"/>
  <c r="W2" i="14"/>
  <c r="AA3" i="14"/>
  <c r="Z2" i="14"/>
  <c r="O2" i="14"/>
  <c r="G2" i="14"/>
  <c r="M2" i="14"/>
  <c r="L2" i="14"/>
  <c r="K2" i="14"/>
  <c r="F2" i="14"/>
  <c r="H2" i="14"/>
  <c r="C2" i="14"/>
  <c r="J2" i="14"/>
  <c r="I2" i="14"/>
  <c r="N2" i="14"/>
  <c r="E2" i="14"/>
  <c r="AA2" i="20"/>
  <c r="AG2" i="17"/>
  <c r="AH3" i="17"/>
  <c r="AA1" i="20"/>
  <c r="P2" i="14"/>
  <c r="B29" i="20"/>
  <c r="B9" i="20"/>
  <c r="M2" i="20"/>
  <c r="L15" i="20"/>
  <c r="G28" i="20"/>
  <c r="L19" i="20"/>
  <c r="I9" i="20"/>
  <c r="B36" i="18"/>
  <c r="L10" i="20"/>
  <c r="L24" i="20"/>
  <c r="I28" i="20"/>
  <c r="B30" i="18"/>
  <c r="K28" i="20"/>
  <c r="L11" i="20"/>
  <c r="C9" i="20"/>
  <c r="L7" i="20"/>
  <c r="G9" i="20"/>
  <c r="F9" i="20"/>
  <c r="C28" i="20"/>
  <c r="L16" i="20"/>
  <c r="L23" i="20"/>
  <c r="B54" i="18"/>
  <c r="L3" i="20"/>
  <c r="B59" i="18"/>
  <c r="H28" i="20"/>
  <c r="B35" i="18"/>
  <c r="B60" i="18"/>
  <c r="L26" i="20"/>
  <c r="L22" i="20"/>
  <c r="L18" i="20"/>
  <c r="E28" i="20"/>
  <c r="A30" i="20"/>
  <c r="L17" i="20"/>
  <c r="F28" i="20"/>
  <c r="B41" i="18"/>
  <c r="L28" i="20"/>
  <c r="AA27" i="20"/>
  <c r="B48" i="18"/>
  <c r="B42" i="18"/>
  <c r="L12" i="20"/>
  <c r="L25" i="20"/>
  <c r="J28" i="20"/>
  <c r="B32" i="18"/>
  <c r="B38" i="18"/>
  <c r="D28" i="20"/>
  <c r="L6" i="20"/>
  <c r="L27" i="20"/>
  <c r="E9" i="20"/>
  <c r="L5" i="20"/>
  <c r="H9" i="20"/>
  <c r="L21" i="20"/>
  <c r="L14" i="20"/>
  <c r="B53" i="18"/>
  <c r="L13" i="20"/>
  <c r="B47" i="18"/>
  <c r="L20" i="20"/>
  <c r="L4" i="20"/>
  <c r="D9" i="20"/>
  <c r="C58" i="18" l="1"/>
  <c r="A59" i="18" s="1"/>
  <c r="A60" i="18" s="1"/>
  <c r="A61" i="18" s="1"/>
  <c r="C52" i="18"/>
  <c r="A53" i="18" s="1"/>
  <c r="A54" i="18" s="1"/>
  <c r="A55" i="18" s="1"/>
  <c r="C46" i="18"/>
  <c r="A47" i="18" s="1"/>
  <c r="A48" i="18" s="1"/>
  <c r="A49" i="18" s="1"/>
  <c r="A29" i="18"/>
  <c r="C40" i="18"/>
  <c r="A41" i="18" s="1"/>
  <c r="C34" i="18"/>
  <c r="AB3" i="14"/>
  <c r="AA2" i="14"/>
  <c r="B7" i="18"/>
  <c r="A7" i="18" s="1"/>
  <c r="A4" i="33"/>
  <c r="B1" i="33" s="1"/>
  <c r="AI3" i="17"/>
  <c r="AH2" i="17"/>
  <c r="Q2" i="14"/>
  <c r="B30" i="20"/>
  <c r="AA22" i="20"/>
  <c r="AA11" i="20"/>
  <c r="M5" i="20"/>
  <c r="A31" i="20"/>
  <c r="AA26" i="20"/>
  <c r="M21" i="20"/>
  <c r="AA17" i="20"/>
  <c r="C29" i="20"/>
  <c r="M23" i="20"/>
  <c r="M7" i="20"/>
  <c r="AA12" i="20"/>
  <c r="K29" i="20"/>
  <c r="M27" i="20"/>
  <c r="AA14" i="20"/>
  <c r="AA25" i="20"/>
  <c r="AA20" i="20"/>
  <c r="M19" i="20"/>
  <c r="AA29" i="20"/>
  <c r="M25" i="20"/>
  <c r="AA21" i="20"/>
  <c r="AA24" i="20"/>
  <c r="AA28" i="20"/>
  <c r="AA6" i="20"/>
  <c r="J9" i="20"/>
  <c r="M13" i="20"/>
  <c r="M17" i="20"/>
  <c r="M22" i="20"/>
  <c r="M6" i="20"/>
  <c r="AA15" i="20"/>
  <c r="N2" i="20"/>
  <c r="AA3" i="20"/>
  <c r="M28" i="20"/>
  <c r="M26" i="20"/>
  <c r="F29" i="20"/>
  <c r="AA7" i="20"/>
  <c r="M4" i="20"/>
  <c r="AA16" i="20"/>
  <c r="AA13" i="20"/>
  <c r="E29" i="20"/>
  <c r="M14" i="20"/>
  <c r="M24" i="20"/>
  <c r="K9" i="20"/>
  <c r="AA19" i="20"/>
  <c r="AA4" i="20"/>
  <c r="M11" i="20"/>
  <c r="M12" i="20"/>
  <c r="M15" i="20"/>
  <c r="M10" i="20"/>
  <c r="I29" i="20"/>
  <c r="M29" i="20"/>
  <c r="L29" i="20"/>
  <c r="D29" i="20"/>
  <c r="G29" i="20"/>
  <c r="B44" i="18"/>
  <c r="H29" i="20"/>
  <c r="M18" i="20"/>
  <c r="AA5" i="20"/>
  <c r="M20" i="20"/>
  <c r="J29" i="20"/>
  <c r="AA10" i="20"/>
  <c r="AA23" i="20"/>
  <c r="M3" i="20"/>
  <c r="M16" i="20"/>
  <c r="AA18" i="20"/>
  <c r="A42" i="18" l="1"/>
  <c r="A43" i="18" s="1"/>
  <c r="A44" i="18" s="1"/>
  <c r="A45" i="18" s="1"/>
  <c r="A46" i="18" s="1"/>
  <c r="A35" i="18"/>
  <c r="A36" i="18" s="1"/>
  <c r="A37" i="18" s="1"/>
  <c r="A38" i="18" s="1"/>
  <c r="A39" i="18" s="1"/>
  <c r="A40" i="18" s="1"/>
  <c r="A30" i="18"/>
  <c r="A31" i="18" s="1"/>
  <c r="A32" i="18" s="1"/>
  <c r="A33" i="18" s="1"/>
  <c r="A34" i="18" s="1"/>
  <c r="AC3" i="14"/>
  <c r="AB2" i="14"/>
  <c r="AJ3" i="17"/>
  <c r="AJ2" i="17" s="1"/>
  <c r="AI2" i="17"/>
  <c r="R2" i="14"/>
  <c r="B31" i="20"/>
  <c r="L30" i="20"/>
  <c r="F30" i="20"/>
  <c r="N24" i="20"/>
  <c r="N12" i="20"/>
  <c r="N30" i="20"/>
  <c r="I30" i="20"/>
  <c r="N29" i="20"/>
  <c r="N18" i="20"/>
  <c r="N15" i="20"/>
  <c r="N14" i="20"/>
  <c r="O2" i="20"/>
  <c r="K30" i="20"/>
  <c r="N21" i="20"/>
  <c r="C30" i="20"/>
  <c r="N4" i="20"/>
  <c r="A32" i="20"/>
  <c r="N19" i="20"/>
  <c r="N27" i="20"/>
  <c r="N17" i="20"/>
  <c r="N5" i="20"/>
  <c r="N28" i="20"/>
  <c r="B50" i="18"/>
  <c r="N22" i="20"/>
  <c r="L9" i="20"/>
  <c r="N11" i="20"/>
  <c r="N23" i="20"/>
  <c r="H30" i="20"/>
  <c r="D30" i="20"/>
  <c r="M30" i="20"/>
  <c r="N3" i="20"/>
  <c r="E30" i="20"/>
  <c r="N13" i="20"/>
  <c r="G30" i="20"/>
  <c r="N16" i="20"/>
  <c r="N20" i="20"/>
  <c r="N6" i="20"/>
  <c r="N25" i="20"/>
  <c r="N10" i="20"/>
  <c r="J30" i="20"/>
  <c r="N7" i="20"/>
  <c r="N26" i="20"/>
  <c r="AA30" i="20"/>
  <c r="AD3" i="14" l="1"/>
  <c r="AC2" i="14"/>
  <c r="A50" i="18"/>
  <c r="A51" i="18" s="1"/>
  <c r="A52" i="18" s="1"/>
  <c r="S2" i="14"/>
  <c r="B32" i="20"/>
  <c r="M31" i="20"/>
  <c r="E31" i="20"/>
  <c r="O26" i="20"/>
  <c r="O29" i="20"/>
  <c r="O28" i="20"/>
  <c r="C31" i="20"/>
  <c r="O7" i="20"/>
  <c r="D31" i="20"/>
  <c r="O15" i="20"/>
  <c r="O31" i="20"/>
  <c r="O27" i="20"/>
  <c r="O23" i="20"/>
  <c r="O19" i="20"/>
  <c r="O5" i="20"/>
  <c r="O6" i="20"/>
  <c r="O22" i="20"/>
  <c r="F31" i="20"/>
  <c r="P2" i="20"/>
  <c r="O24" i="20"/>
  <c r="A33" i="20"/>
  <c r="K31" i="20"/>
  <c r="O20" i="20"/>
  <c r="O14" i="20"/>
  <c r="O30" i="20"/>
  <c r="O9" i="20"/>
  <c r="O25" i="20"/>
  <c r="B56" i="18"/>
  <c r="O3" i="20"/>
  <c r="L31" i="20"/>
  <c r="M9" i="20"/>
  <c r="O21" i="20"/>
  <c r="G31" i="20"/>
  <c r="AA31" i="20"/>
  <c r="O13" i="20"/>
  <c r="O4" i="20"/>
  <c r="O17" i="20"/>
  <c r="O12" i="20"/>
  <c r="H31" i="20"/>
  <c r="I31" i="20"/>
  <c r="O10" i="20"/>
  <c r="O18" i="20"/>
  <c r="O16" i="20"/>
  <c r="J31" i="20"/>
  <c r="N31" i="20"/>
  <c r="O11" i="20"/>
  <c r="AE3" i="14" l="1"/>
  <c r="AD2" i="14"/>
  <c r="A56" i="18"/>
  <c r="A57" i="18" s="1"/>
  <c r="A58" i="18" s="1"/>
  <c r="T2" i="14"/>
  <c r="B33" i="20"/>
  <c r="P11" i="20"/>
  <c r="P25" i="20"/>
  <c r="P4" i="20"/>
  <c r="C32" i="20"/>
  <c r="P10" i="20"/>
  <c r="A34" i="20"/>
  <c r="P24" i="20"/>
  <c r="J32" i="20"/>
  <c r="N32" i="20"/>
  <c r="P26" i="20"/>
  <c r="P22" i="20"/>
  <c r="P28" i="20"/>
  <c r="P32" i="20"/>
  <c r="P19" i="20"/>
  <c r="P29" i="20"/>
  <c r="P14" i="20"/>
  <c r="K32" i="20"/>
  <c r="Q2" i="20"/>
  <c r="P16" i="20"/>
  <c r="B62" i="18"/>
  <c r="AA32" i="20"/>
  <c r="F32" i="20"/>
  <c r="P7" i="20"/>
  <c r="P5" i="20"/>
  <c r="P31" i="20"/>
  <c r="G32" i="20"/>
  <c r="H32" i="20"/>
  <c r="P20" i="20"/>
  <c r="P3" i="20"/>
  <c r="P13" i="20"/>
  <c r="P6" i="20"/>
  <c r="I32" i="20"/>
  <c r="P12" i="20"/>
  <c r="P23" i="20"/>
  <c r="N9" i="20"/>
  <c r="P15" i="20"/>
  <c r="P30" i="20"/>
  <c r="P21" i="20"/>
  <c r="E32" i="20"/>
  <c r="P17" i="20"/>
  <c r="M32" i="20"/>
  <c r="P18" i="20"/>
  <c r="D32" i="20"/>
  <c r="O32" i="20"/>
  <c r="P9" i="20"/>
  <c r="P27" i="20"/>
  <c r="L32" i="20"/>
  <c r="AF3" i="14" l="1"/>
  <c r="AE2" i="14"/>
  <c r="A62" i="18"/>
  <c r="A63" i="18" s="1"/>
  <c r="A64" i="18" s="1"/>
  <c r="B34" i="20"/>
  <c r="R2" i="20"/>
  <c r="Q32" i="20"/>
  <c r="Q5" i="20"/>
  <c r="Q27" i="20"/>
  <c r="Q3" i="20"/>
  <c r="Q26" i="20"/>
  <c r="Q24" i="20"/>
  <c r="J33" i="20"/>
  <c r="Q19" i="20"/>
  <c r="Q11" i="20"/>
  <c r="C33" i="20"/>
  <c r="F33" i="20"/>
  <c r="Q15" i="20"/>
  <c r="P33" i="20"/>
  <c r="Q13" i="20"/>
  <c r="Q21" i="20"/>
  <c r="Q31" i="20"/>
  <c r="Q29" i="20"/>
  <c r="Q10" i="20"/>
  <c r="A35" i="20"/>
  <c r="Q17" i="20"/>
  <c r="M33" i="20"/>
  <c r="I33" i="20"/>
  <c r="Q22" i="20"/>
  <c r="Q9" i="20"/>
  <c r="Q14" i="20"/>
  <c r="D33" i="20"/>
  <c r="Q20" i="20"/>
  <c r="Q30" i="20"/>
  <c r="AA33" i="20"/>
  <c r="Q16" i="20"/>
  <c r="G33" i="20"/>
  <c r="Q23" i="20"/>
  <c r="Q12" i="20"/>
  <c r="L33" i="20"/>
  <c r="Q25" i="20"/>
  <c r="Q18" i="20"/>
  <c r="Q33" i="20"/>
  <c r="E33" i="20"/>
  <c r="Q6" i="20"/>
  <c r="N33" i="20"/>
  <c r="Q28" i="20"/>
  <c r="Q7" i="20"/>
  <c r="K33" i="20"/>
  <c r="O33" i="20"/>
  <c r="Q4" i="20"/>
  <c r="H33" i="20"/>
  <c r="AG3" i="14" l="1"/>
  <c r="AF2" i="14"/>
  <c r="B35" i="20"/>
  <c r="A36" i="20"/>
  <c r="R20" i="20"/>
  <c r="D34" i="20"/>
  <c r="R28" i="20"/>
  <c r="R31" i="20"/>
  <c r="R23" i="20"/>
  <c r="R12" i="20"/>
  <c r="R7" i="20"/>
  <c r="C34" i="20"/>
  <c r="R15" i="20"/>
  <c r="R16" i="20"/>
  <c r="R14" i="20"/>
  <c r="R29" i="20"/>
  <c r="R5" i="20"/>
  <c r="R34" i="20"/>
  <c r="H34" i="20"/>
  <c r="R9" i="20"/>
  <c r="R30" i="20"/>
  <c r="R3" i="20"/>
  <c r="I34" i="20"/>
  <c r="R11" i="20"/>
  <c r="G34" i="20"/>
  <c r="F34" i="20"/>
  <c r="R32" i="20"/>
  <c r="R22" i="20"/>
  <c r="E34" i="20"/>
  <c r="R24" i="20"/>
  <c r="R4" i="20"/>
  <c r="M34" i="20"/>
  <c r="R6" i="20"/>
  <c r="J34" i="20"/>
  <c r="R13" i="20"/>
  <c r="R27" i="20"/>
  <c r="S2" i="20"/>
  <c r="R18" i="20"/>
  <c r="N34" i="20"/>
  <c r="P34" i="20"/>
  <c r="R10" i="20"/>
  <c r="R17" i="20"/>
  <c r="L34" i="20"/>
  <c r="R33" i="20"/>
  <c r="Q34" i="20"/>
  <c r="R26" i="20"/>
  <c r="AA34" i="20"/>
  <c r="K34" i="20"/>
  <c r="R21" i="20"/>
  <c r="R19" i="20"/>
  <c r="O34" i="20"/>
  <c r="R25" i="20"/>
  <c r="G32" i="22" l="1"/>
  <c r="M32" i="22" s="1"/>
  <c r="G34" i="22" s="1"/>
  <c r="M34" i="22" s="1"/>
  <c r="G32" i="15"/>
  <c r="M32" i="15" s="1"/>
  <c r="G34" i="15" s="1"/>
  <c r="M34" i="15" s="1"/>
  <c r="G32" i="28"/>
  <c r="M32" i="28" s="1"/>
  <c r="G34" i="28" s="1"/>
  <c r="M34" i="28" s="1"/>
  <c r="G32" i="16"/>
  <c r="M32" i="16" s="1"/>
  <c r="G34" i="16" s="1"/>
  <c r="M34" i="16" s="1"/>
  <c r="AG2" i="14"/>
  <c r="AH3" i="14"/>
  <c r="B36" i="20"/>
  <c r="S35" i="20"/>
  <c r="S20" i="20"/>
  <c r="S3" i="20"/>
  <c r="S25" i="20"/>
  <c r="AA9" i="20"/>
  <c r="S32" i="20"/>
  <c r="S30" i="20"/>
  <c r="S24" i="20"/>
  <c r="A37" i="20"/>
  <c r="K35" i="20"/>
  <c r="S12" i="20"/>
  <c r="M35" i="20"/>
  <c r="D35" i="20"/>
  <c r="S27" i="20"/>
  <c r="S7" i="20"/>
  <c r="N35" i="20"/>
  <c r="S15" i="20"/>
  <c r="J35" i="20"/>
  <c r="F35" i="20"/>
  <c r="S11" i="20"/>
  <c r="S18" i="20"/>
  <c r="S6" i="20"/>
  <c r="S4" i="20"/>
  <c r="S17" i="20"/>
  <c r="P35" i="20"/>
  <c r="H35" i="20"/>
  <c r="S26" i="20"/>
  <c r="S33" i="20"/>
  <c r="S28" i="20"/>
  <c r="S34" i="20"/>
  <c r="E35" i="20"/>
  <c r="S14" i="20"/>
  <c r="S29" i="20"/>
  <c r="AA35" i="20"/>
  <c r="S5" i="20"/>
  <c r="T2" i="20"/>
  <c r="O35" i="20"/>
  <c r="S23" i="20"/>
  <c r="C35" i="20"/>
  <c r="S10" i="20"/>
  <c r="S9" i="20"/>
  <c r="R35" i="20"/>
  <c r="S19" i="20"/>
  <c r="I35" i="20"/>
  <c r="S16" i="20"/>
  <c r="Q35" i="20"/>
  <c r="S13" i="20"/>
  <c r="L35" i="20"/>
  <c r="S22" i="20"/>
  <c r="S21" i="20"/>
  <c r="S31" i="20"/>
  <c r="G35" i="20"/>
  <c r="AI3" i="14" l="1"/>
  <c r="AH2" i="14"/>
  <c r="B37" i="20"/>
  <c r="T36" i="20"/>
  <c r="T28" i="20"/>
  <c r="T25" i="20"/>
  <c r="T7" i="20"/>
  <c r="T19" i="20"/>
  <c r="L36" i="20"/>
  <c r="M36" i="20"/>
  <c r="T21" i="20"/>
  <c r="T35" i="20"/>
  <c r="J36" i="20"/>
  <c r="AA36" i="20"/>
  <c r="T23" i="20"/>
  <c r="T15" i="20"/>
  <c r="T9" i="20"/>
  <c r="T31" i="20"/>
  <c r="G36" i="20"/>
  <c r="K36" i="20"/>
  <c r="T18" i="20"/>
  <c r="N36" i="20"/>
  <c r="H36" i="20"/>
  <c r="T29" i="20"/>
  <c r="T10" i="20"/>
  <c r="T30" i="20"/>
  <c r="E36" i="20"/>
  <c r="F36" i="20"/>
  <c r="A38" i="20"/>
  <c r="T34" i="20"/>
  <c r="I36" i="20"/>
  <c r="T13" i="20"/>
  <c r="P36" i="20"/>
  <c r="T14" i="20"/>
  <c r="T32" i="20"/>
  <c r="T22" i="20"/>
  <c r="T3" i="20"/>
  <c r="T26" i="20"/>
  <c r="T16" i="20"/>
  <c r="U2" i="20"/>
  <c r="T11" i="20"/>
  <c r="S36" i="20"/>
  <c r="T12" i="20"/>
  <c r="T20" i="20"/>
  <c r="T33" i="20"/>
  <c r="T6" i="20"/>
  <c r="Q36" i="20"/>
  <c r="O36" i="20"/>
  <c r="T24" i="20"/>
  <c r="T5" i="20"/>
  <c r="C36" i="20"/>
  <c r="T17" i="20"/>
  <c r="R36" i="20"/>
  <c r="T4" i="20"/>
  <c r="D36" i="20"/>
  <c r="T27" i="20"/>
  <c r="AJ3" i="14" l="1"/>
  <c r="AJ2" i="14" s="1"/>
  <c r="AI2" i="14"/>
  <c r="B38" i="20"/>
  <c r="U4" i="20"/>
  <c r="F37" i="20"/>
  <c r="U28" i="20"/>
  <c r="E37" i="20"/>
  <c r="U15" i="20"/>
  <c r="T37" i="20"/>
  <c r="U13" i="20"/>
  <c r="U27" i="20"/>
  <c r="U24" i="20"/>
  <c r="U5" i="20"/>
  <c r="U35" i="20"/>
  <c r="U34" i="20"/>
  <c r="U19" i="20"/>
  <c r="AA37" i="20"/>
  <c r="G37" i="20"/>
  <c r="U6" i="20"/>
  <c r="D37" i="20"/>
  <c r="J37" i="20"/>
  <c r="U36" i="20"/>
  <c r="U11" i="20"/>
  <c r="U10" i="20"/>
  <c r="A39" i="20"/>
  <c r="Q37" i="20"/>
  <c r="O37" i="20"/>
  <c r="S37" i="20"/>
  <c r="U18" i="20"/>
  <c r="R37" i="20"/>
  <c r="U21" i="20"/>
  <c r="U31" i="20"/>
  <c r="H37" i="20"/>
  <c r="U17" i="20"/>
  <c r="U20" i="20"/>
  <c r="U32" i="20"/>
  <c r="U16" i="20"/>
  <c r="N37" i="20"/>
  <c r="U30" i="20"/>
  <c r="U12" i="20"/>
  <c r="V2" i="20"/>
  <c r="P37" i="20"/>
  <c r="U29" i="20"/>
  <c r="U33" i="20"/>
  <c r="U7" i="20"/>
  <c r="U25" i="20"/>
  <c r="M37" i="20"/>
  <c r="U26" i="20"/>
  <c r="U14" i="20"/>
  <c r="U9" i="20"/>
  <c r="U23" i="20"/>
  <c r="C37" i="20"/>
  <c r="U37" i="20"/>
  <c r="N42" i="12"/>
  <c r="U3" i="20"/>
  <c r="U22" i="20"/>
  <c r="K37" i="20"/>
  <c r="L37" i="20"/>
  <c r="I37" i="20"/>
  <c r="A1" i="29" l="1"/>
  <c r="N45" i="12"/>
  <c r="B5" i="29"/>
  <c r="B1" i="29" s="1"/>
  <c r="R5" i="12"/>
  <c r="B39" i="20"/>
  <c r="W2" i="20"/>
  <c r="D38" i="20"/>
  <c r="R38" i="20"/>
  <c r="V27" i="20"/>
  <c r="E38" i="20"/>
  <c r="V32" i="20"/>
  <c r="V26" i="20"/>
  <c r="V29" i="20"/>
  <c r="V22" i="20"/>
  <c r="AA38" i="20"/>
  <c r="V14" i="20"/>
  <c r="V16" i="20"/>
  <c r="L38" i="20"/>
  <c r="V28" i="20"/>
  <c r="N38" i="20"/>
  <c r="V6" i="20"/>
  <c r="V38" i="20"/>
  <c r="V18" i="20"/>
  <c r="V24" i="20"/>
  <c r="X2" i="20"/>
  <c r="V37" i="20"/>
  <c r="V20" i="20"/>
  <c r="V3" i="20"/>
  <c r="V31" i="20"/>
  <c r="V7" i="20"/>
  <c r="V17" i="20"/>
  <c r="O38" i="20"/>
  <c r="J38" i="20"/>
  <c r="V36" i="20"/>
  <c r="V15" i="20"/>
  <c r="T38" i="20"/>
  <c r="V12" i="20"/>
  <c r="V33" i="20"/>
  <c r="V30" i="20"/>
  <c r="V13" i="20"/>
  <c r="V4" i="20"/>
  <c r="H38" i="20"/>
  <c r="C38" i="20"/>
  <c r="V34" i="20"/>
  <c r="V10" i="20"/>
  <c r="V21" i="20"/>
  <c r="G38" i="20"/>
  <c r="A40" i="20"/>
  <c r="K38" i="20"/>
  <c r="V9" i="20"/>
  <c r="V11" i="20"/>
  <c r="V5" i="20"/>
  <c r="V19" i="20"/>
  <c r="U38" i="20"/>
  <c r="I38" i="20"/>
  <c r="P38" i="20"/>
  <c r="M38" i="20"/>
  <c r="S38" i="20"/>
  <c r="V25" i="20"/>
  <c r="V35" i="20"/>
  <c r="Q38" i="20"/>
  <c r="F38" i="20"/>
  <c r="V23" i="20"/>
  <c r="I158" i="35" l="1"/>
  <c r="D155" i="35"/>
  <c r="I155" i="35"/>
  <c r="E158" i="35"/>
  <c r="F158" i="35"/>
  <c r="G158" i="35"/>
  <c r="H158" i="35"/>
  <c r="D158" i="35"/>
  <c r="G155" i="35"/>
  <c r="H155" i="35"/>
  <c r="E155" i="35"/>
  <c r="F155" i="35"/>
  <c r="H7" i="28"/>
  <c r="AG2" i="29"/>
  <c r="R2" i="29"/>
  <c r="X2" i="29"/>
  <c r="AC2" i="29"/>
  <c r="U2" i="29"/>
  <c r="S2" i="29"/>
  <c r="Y2" i="29"/>
  <c r="AH2" i="29"/>
  <c r="H2" i="29"/>
  <c r="M2" i="29"/>
  <c r="AA2" i="29"/>
  <c r="AB2" i="29"/>
  <c r="E2" i="29"/>
  <c r="AF2" i="29"/>
  <c r="Z2" i="29"/>
  <c r="AD2" i="29"/>
  <c r="I2" i="29"/>
  <c r="B18" i="25" s="1"/>
  <c r="C17" i="25" s="1"/>
  <c r="A18" i="25" s="1"/>
  <c r="V2" i="29"/>
  <c r="L2" i="29"/>
  <c r="F2" i="29"/>
  <c r="D2" i="29"/>
  <c r="W2" i="29"/>
  <c r="C2" i="29"/>
  <c r="J2" i="29"/>
  <c r="O2" i="29"/>
  <c r="AJ2" i="29"/>
  <c r="AE2" i="29"/>
  <c r="Q2" i="29"/>
  <c r="N2" i="29"/>
  <c r="G2" i="29"/>
  <c r="T2" i="29"/>
  <c r="K2" i="29"/>
  <c r="P2" i="29"/>
  <c r="AI2" i="29"/>
  <c r="B2" i="29"/>
  <c r="B40" i="20"/>
  <c r="M25" i="12"/>
  <c r="B8" i="20"/>
  <c r="W16" i="20"/>
  <c r="W24" i="20"/>
  <c r="W37" i="20"/>
  <c r="W21" i="20"/>
  <c r="W12" i="20"/>
  <c r="W31" i="20"/>
  <c r="W38" i="20"/>
  <c r="W25" i="20"/>
  <c r="W26" i="20"/>
  <c r="X29" i="20"/>
  <c r="X25" i="20"/>
  <c r="P39" i="20"/>
  <c r="X26" i="20"/>
  <c r="H39" i="20"/>
  <c r="R39" i="20"/>
  <c r="X33" i="20"/>
  <c r="M39" i="20"/>
  <c r="X34" i="20"/>
  <c r="X31" i="20"/>
  <c r="X22" i="20"/>
  <c r="AA39" i="20"/>
  <c r="N39" i="20"/>
  <c r="U39" i="20"/>
  <c r="X27" i="20"/>
  <c r="W28" i="20"/>
  <c r="W36" i="20"/>
  <c r="W15" i="20"/>
  <c r="W20" i="20"/>
  <c r="W5" i="20"/>
  <c r="W27" i="20"/>
  <c r="W4" i="20"/>
  <c r="W9" i="20"/>
  <c r="W6" i="20"/>
  <c r="B24" i="25"/>
  <c r="W39" i="20"/>
  <c r="X23" i="20"/>
  <c r="X35" i="20"/>
  <c r="Q39" i="20"/>
  <c r="G39" i="20"/>
  <c r="O39" i="20"/>
  <c r="X38" i="20"/>
  <c r="X30" i="20"/>
  <c r="V39" i="20"/>
  <c r="X4" i="20"/>
  <c r="X9" i="20"/>
  <c r="F39" i="20"/>
  <c r="X36" i="20"/>
  <c r="C39" i="20"/>
  <c r="E39" i="20"/>
  <c r="X32" i="20"/>
  <c r="X20" i="20"/>
  <c r="W32" i="20"/>
  <c r="W13" i="20"/>
  <c r="W34" i="20"/>
  <c r="W3" i="20"/>
  <c r="W17" i="20"/>
  <c r="W14" i="20"/>
  <c r="W29" i="20"/>
  <c r="W18" i="20"/>
  <c r="W11" i="20"/>
  <c r="Y2" i="20"/>
  <c r="X28" i="20"/>
  <c r="X15" i="20"/>
  <c r="X21" i="20"/>
  <c r="X13" i="20"/>
  <c r="X10" i="20"/>
  <c r="X19" i="20"/>
  <c r="X3" i="20"/>
  <c r="X39" i="20"/>
  <c r="X16" i="20"/>
  <c r="X7" i="20"/>
  <c r="X37" i="20"/>
  <c r="X14" i="20"/>
  <c r="J39" i="20"/>
  <c r="X24" i="20"/>
  <c r="W23" i="20"/>
  <c r="W30" i="20"/>
  <c r="W19" i="20"/>
  <c r="W33" i="20"/>
  <c r="W7" i="20"/>
  <c r="W10" i="20"/>
  <c r="W22" i="20"/>
  <c r="W35" i="20"/>
  <c r="X18" i="20"/>
  <c r="S39" i="20"/>
  <c r="L39" i="20"/>
  <c r="X17" i="20"/>
  <c r="D39" i="20"/>
  <c r="X5" i="20"/>
  <c r="K39" i="20"/>
  <c r="T39" i="20"/>
  <c r="I39" i="20"/>
  <c r="X12" i="20"/>
  <c r="X6" i="20"/>
  <c r="X11" i="20"/>
  <c r="A41" i="20"/>
  <c r="B7" i="25" l="1"/>
  <c r="A7" i="25" s="1"/>
  <c r="B17" i="25"/>
  <c r="B20" i="25"/>
  <c r="R5" i="16"/>
  <c r="R5" i="31"/>
  <c r="B4" i="25"/>
  <c r="A4" i="25" s="1"/>
  <c r="R5" i="15"/>
  <c r="R5" i="28"/>
  <c r="R5" i="27"/>
  <c r="R5" i="22"/>
  <c r="B41" i="20"/>
  <c r="M8" i="20"/>
  <c r="F40" i="20"/>
  <c r="Y24" i="20"/>
  <c r="Y31" i="20"/>
  <c r="N8" i="20"/>
  <c r="Q40" i="20"/>
  <c r="Y30" i="20"/>
  <c r="J40" i="20"/>
  <c r="Y40" i="20"/>
  <c r="Y38" i="20"/>
  <c r="Y25" i="20"/>
  <c r="Q8" i="20"/>
  <c r="R40" i="20"/>
  <c r="Y39" i="20"/>
  <c r="Y16" i="20"/>
  <c r="Y10" i="20"/>
  <c r="Y8" i="20"/>
  <c r="Y20" i="20"/>
  <c r="Y18" i="20"/>
  <c r="C8" i="20"/>
  <c r="Y36" i="20"/>
  <c r="Y5" i="20"/>
  <c r="Y4" i="20"/>
  <c r="Y11" i="20"/>
  <c r="Y22" i="20"/>
  <c r="P40" i="20"/>
  <c r="I40" i="20"/>
  <c r="O40" i="20"/>
  <c r="A42" i="20"/>
  <c r="G8" i="20"/>
  <c r="U8" i="20"/>
  <c r="E40" i="20"/>
  <c r="Y23" i="20"/>
  <c r="V40" i="20"/>
  <c r="Y32" i="20"/>
  <c r="S8" i="20"/>
  <c r="N40" i="20"/>
  <c r="L8" i="20"/>
  <c r="F8" i="20"/>
  <c r="S40" i="20"/>
  <c r="Y7" i="20"/>
  <c r="AA40" i="20"/>
  <c r="R8" i="20"/>
  <c r="X8" i="20"/>
  <c r="Y37" i="20"/>
  <c r="Y33" i="20"/>
  <c r="U40" i="20"/>
  <c r="Y28" i="20"/>
  <c r="Y15" i="20"/>
  <c r="Y27" i="20"/>
  <c r="P8" i="20"/>
  <c r="C40" i="20"/>
  <c r="AA8" i="20"/>
  <c r="O8" i="20"/>
  <c r="T8" i="20"/>
  <c r="X40" i="20"/>
  <c r="K40" i="20"/>
  <c r="G40" i="20"/>
  <c r="Y6" i="20"/>
  <c r="H8" i="20"/>
  <c r="Y12" i="20"/>
  <c r="Y29" i="20"/>
  <c r="Y9" i="20"/>
  <c r="Z2" i="20"/>
  <c r="Y3" i="20"/>
  <c r="V8" i="20"/>
  <c r="Y19" i="20"/>
  <c r="M40" i="20"/>
  <c r="D40" i="20"/>
  <c r="I8" i="20"/>
  <c r="Y26" i="20"/>
  <c r="Y13" i="20"/>
  <c r="L40" i="20"/>
  <c r="Y34" i="20"/>
  <c r="J8" i="20"/>
  <c r="E8" i="20"/>
  <c r="H40" i="20"/>
  <c r="Y17" i="20"/>
  <c r="T40" i="20"/>
  <c r="W40" i="20"/>
  <c r="Y21" i="20"/>
  <c r="Y14" i="20"/>
  <c r="Y35" i="20"/>
  <c r="W8" i="20"/>
  <c r="K8" i="20"/>
  <c r="A17" i="25" l="1"/>
  <c r="A21" i="25"/>
  <c r="A22" i="25"/>
  <c r="A19" i="25"/>
  <c r="A20" i="25"/>
  <c r="B42" i="20"/>
  <c r="Z11" i="20"/>
  <c r="F41" i="20"/>
  <c r="AA41" i="20"/>
  <c r="Z32" i="20"/>
  <c r="L41" i="20"/>
  <c r="Z26" i="20"/>
  <c r="Z38" i="20"/>
  <c r="Z40" i="20"/>
  <c r="Z5" i="20"/>
  <c r="Z16" i="20"/>
  <c r="Z30" i="20"/>
  <c r="Z31" i="20"/>
  <c r="Z34" i="20"/>
  <c r="Z8" i="20"/>
  <c r="U41" i="20"/>
  <c r="Z23" i="20"/>
  <c r="D8" i="20"/>
  <c r="Z36" i="20"/>
  <c r="P41" i="20"/>
  <c r="D41" i="20"/>
  <c r="C41" i="20"/>
  <c r="K41" i="20"/>
  <c r="J41" i="20"/>
  <c r="Z14" i="20"/>
  <c r="Z27" i="20"/>
  <c r="Z17" i="20"/>
  <c r="Z35" i="20"/>
  <c r="S41" i="20"/>
  <c r="T41" i="20"/>
  <c r="Z9" i="20"/>
  <c r="Z33" i="20"/>
  <c r="Z24" i="20"/>
  <c r="Z22" i="20"/>
  <c r="H41" i="20"/>
  <c r="R41" i="20"/>
  <c r="V41" i="20"/>
  <c r="Z21" i="20"/>
  <c r="Z19" i="20"/>
  <c r="Z10" i="20"/>
  <c r="X41" i="20"/>
  <c r="Z37" i="20"/>
  <c r="Z4" i="20"/>
  <c r="N41" i="20"/>
  <c r="Z39" i="20"/>
  <c r="Z6" i="20"/>
  <c r="Z29" i="20"/>
  <c r="Z25" i="20"/>
  <c r="Z15" i="20"/>
  <c r="Z41" i="20"/>
  <c r="I41" i="20"/>
  <c r="Z20" i="20"/>
  <c r="Q41" i="20"/>
  <c r="Y41" i="20"/>
  <c r="Z12" i="20"/>
  <c r="E41" i="20"/>
  <c r="Z28" i="20"/>
  <c r="Z3" i="20"/>
  <c r="G41" i="20"/>
  <c r="O41" i="20"/>
  <c r="M41" i="20"/>
  <c r="Z13" i="20"/>
  <c r="A43" i="20"/>
  <c r="Z18" i="20"/>
  <c r="Z7" i="20"/>
  <c r="W41" i="20"/>
  <c r="B15" i="21" l="1"/>
  <c r="A15" i="21" s="1"/>
  <c r="B1" i="21" s="1"/>
  <c r="B43" i="20"/>
  <c r="E42" i="20"/>
  <c r="M42" i="20"/>
  <c r="N42" i="20"/>
  <c r="T42" i="20"/>
  <c r="L42" i="20"/>
  <c r="R42" i="20"/>
  <c r="A44" i="20"/>
  <c r="U42" i="20"/>
  <c r="D42" i="20"/>
  <c r="X42" i="20"/>
  <c r="V42" i="20"/>
  <c r="W42" i="20"/>
  <c r="Q42" i="20"/>
  <c r="I42" i="20"/>
  <c r="O42" i="20"/>
  <c r="C42" i="20"/>
  <c r="S42" i="20"/>
  <c r="Z42" i="20"/>
  <c r="AA42" i="20"/>
  <c r="F42" i="20"/>
  <c r="P42" i="20"/>
  <c r="H42" i="20"/>
  <c r="J42" i="20"/>
  <c r="Y42" i="20"/>
  <c r="K42" i="20"/>
  <c r="G42" i="20"/>
  <c r="H7" i="15" l="1"/>
  <c r="B5" i="14"/>
  <c r="B1" i="14" s="1"/>
  <c r="B2" i="14"/>
  <c r="B4" i="18" s="1"/>
  <c r="A4" i="18" s="1"/>
  <c r="B1" i="18" s="1"/>
  <c r="B44" i="20"/>
  <c r="M43" i="20"/>
  <c r="G43" i="20"/>
  <c r="Q43" i="20"/>
  <c r="S43" i="20"/>
  <c r="X43" i="20"/>
  <c r="K43" i="20"/>
  <c r="A45" i="20"/>
  <c r="L44" i="20"/>
  <c r="O44" i="20"/>
  <c r="D44" i="20"/>
  <c r="K44" i="20"/>
  <c r="J44" i="20"/>
  <c r="Y44" i="20"/>
  <c r="S44" i="20"/>
  <c r="I43" i="20"/>
  <c r="G44" i="20"/>
  <c r="W43" i="20"/>
  <c r="C43" i="20"/>
  <c r="N43" i="20"/>
  <c r="J43" i="20"/>
  <c r="P43" i="20"/>
  <c r="P44" i="20"/>
  <c r="M44" i="20"/>
  <c r="Q44" i="20"/>
  <c r="H44" i="20"/>
  <c r="AA44" i="20"/>
  <c r="W44" i="20"/>
  <c r="AA43" i="20"/>
  <c r="D43" i="20"/>
  <c r="R43" i="20"/>
  <c r="H43" i="20"/>
  <c r="L43" i="20"/>
  <c r="U43" i="20"/>
  <c r="Z43" i="20"/>
  <c r="T43" i="20"/>
  <c r="E43" i="20"/>
  <c r="F43" i="20"/>
  <c r="F44" i="20"/>
  <c r="X44" i="20"/>
  <c r="U44" i="20"/>
  <c r="N44" i="20"/>
  <c r="R44" i="20"/>
  <c r="Y43" i="20"/>
  <c r="E44" i="20"/>
  <c r="V44" i="20"/>
  <c r="V43" i="20"/>
  <c r="T44" i="20"/>
  <c r="O43" i="20"/>
  <c r="C44" i="20"/>
  <c r="Z44" i="20"/>
  <c r="I44" i="20"/>
  <c r="B45" i="20"/>
  <c r="G45" i="20"/>
  <c r="M45" i="20"/>
  <c r="S45" i="20"/>
  <c r="A46" i="20"/>
  <c r="T45" i="20"/>
  <c r="C45" i="20"/>
  <c r="D45" i="20"/>
  <c r="W45" i="20"/>
  <c r="E45" i="20"/>
  <c r="Y45" i="20"/>
  <c r="B46" i="20"/>
  <c r="A47" i="20"/>
  <c r="I46" i="20"/>
  <c r="U45" i="20"/>
  <c r="J45" i="20"/>
  <c r="Q45" i="20"/>
  <c r="O45" i="20"/>
  <c r="T46" i="20"/>
  <c r="Z45" i="20"/>
  <c r="H45" i="20"/>
  <c r="P45" i="20"/>
  <c r="R45" i="20"/>
  <c r="K45" i="20"/>
  <c r="L45" i="20"/>
  <c r="AA45" i="20"/>
  <c r="F45" i="20"/>
  <c r="I45" i="20"/>
  <c r="N45" i="20"/>
  <c r="X45" i="20"/>
  <c r="V45" i="20"/>
  <c r="W46" i="20"/>
  <c r="B47" i="20"/>
  <c r="A48" i="20"/>
  <c r="Y46" i="20"/>
  <c r="P46" i="20"/>
  <c r="M46" i="20"/>
  <c r="D46" i="20"/>
  <c r="G46" i="20"/>
  <c r="C46" i="20"/>
  <c r="X46" i="20"/>
  <c r="K46" i="20"/>
  <c r="L46" i="20"/>
  <c r="AA46" i="20"/>
  <c r="Z46" i="20"/>
  <c r="R46" i="20"/>
  <c r="E46" i="20"/>
  <c r="N46" i="20"/>
  <c r="P47" i="20"/>
  <c r="V47" i="20"/>
  <c r="G47" i="20"/>
  <c r="U47" i="20"/>
  <c r="E47" i="20"/>
  <c r="S46" i="20"/>
  <c r="H46" i="20"/>
  <c r="F46" i="20"/>
  <c r="U46" i="20"/>
  <c r="V46" i="20"/>
  <c r="Q46" i="20"/>
  <c r="O46" i="20"/>
  <c r="J46" i="20"/>
  <c r="D47" i="20"/>
  <c r="B48" i="20"/>
  <c r="V48" i="20"/>
  <c r="E48" i="20"/>
  <c r="G48" i="20"/>
  <c r="M48" i="20"/>
  <c r="Z48" i="20"/>
  <c r="H48" i="20"/>
  <c r="L47" i="20"/>
  <c r="J47" i="20"/>
  <c r="R47" i="20"/>
  <c r="X47" i="20"/>
  <c r="N47" i="20"/>
  <c r="D48" i="20"/>
  <c r="L48" i="20"/>
  <c r="J48" i="20"/>
  <c r="N48" i="20"/>
  <c r="A49" i="20"/>
  <c r="T48" i="20"/>
  <c r="K47" i="20"/>
  <c r="Q47" i="20"/>
  <c r="O47" i="20"/>
  <c r="F47" i="20"/>
  <c r="S47" i="20"/>
  <c r="I48" i="20"/>
  <c r="K48" i="20"/>
  <c r="F48" i="20"/>
  <c r="X48" i="20"/>
  <c r="AA48" i="20"/>
  <c r="P48" i="20"/>
  <c r="R48" i="20"/>
  <c r="Z47" i="20"/>
  <c r="H47" i="20"/>
  <c r="AA47" i="20"/>
  <c r="M47" i="20"/>
  <c r="S48" i="20"/>
  <c r="U48" i="20"/>
  <c r="W48" i="20"/>
  <c r="Q48" i="20"/>
  <c r="Y48" i="20"/>
  <c r="C48" i="20"/>
  <c r="Y47" i="20"/>
  <c r="C47" i="20"/>
  <c r="I47" i="20"/>
  <c r="W47" i="20"/>
  <c r="T47" i="20"/>
  <c r="O48" i="20"/>
  <c r="B49" i="20"/>
  <c r="D49" i="20"/>
  <c r="J49" i="20"/>
  <c r="A50" i="20"/>
  <c r="X49" i="20"/>
  <c r="P49" i="20"/>
  <c r="B50" i="20"/>
  <c r="G49" i="20"/>
  <c r="W49" i="20"/>
  <c r="Z49" i="20"/>
  <c r="E49" i="20"/>
  <c r="Q49" i="20"/>
  <c r="K49" i="20"/>
  <c r="M49" i="20"/>
  <c r="H49" i="20"/>
  <c r="O49" i="20"/>
  <c r="L49" i="20"/>
  <c r="Y49" i="20"/>
  <c r="R50" i="20"/>
  <c r="C50" i="20"/>
  <c r="T49" i="20"/>
  <c r="AA49" i="20"/>
  <c r="S49" i="20"/>
  <c r="C49" i="20"/>
  <c r="A51" i="20"/>
  <c r="V50" i="20"/>
  <c r="V49" i="20"/>
  <c r="U49" i="20"/>
  <c r="I49" i="20"/>
  <c r="R49" i="20"/>
  <c r="N49" i="20"/>
  <c r="F49" i="20"/>
  <c r="F50" i="20"/>
  <c r="B51" i="20" l="1"/>
  <c r="F51" i="20"/>
  <c r="X51" i="20"/>
  <c r="E51" i="20"/>
  <c r="Z51" i="20"/>
  <c r="R51" i="20"/>
  <c r="Q50" i="20"/>
  <c r="D50" i="20"/>
  <c r="G50" i="20"/>
  <c r="H50" i="20"/>
  <c r="U50" i="20"/>
  <c r="A52" i="20"/>
  <c r="K51" i="20"/>
  <c r="L51" i="20"/>
  <c r="C51" i="20"/>
  <c r="X50" i="20"/>
  <c r="E50" i="20"/>
  <c r="O50" i="20"/>
  <c r="Y50" i="20"/>
  <c r="W50" i="20"/>
  <c r="W51" i="20"/>
  <c r="O51" i="20"/>
  <c r="P51" i="20"/>
  <c r="D51" i="20"/>
  <c r="Q51" i="20"/>
  <c r="I51" i="20"/>
  <c r="L50" i="20"/>
  <c r="Z50" i="20"/>
  <c r="I50" i="20"/>
  <c r="T50" i="20"/>
  <c r="N50" i="20"/>
  <c r="M51" i="20"/>
  <c r="T51" i="20"/>
  <c r="U51" i="20"/>
  <c r="AA51" i="20"/>
  <c r="N51" i="20"/>
  <c r="S51" i="20"/>
  <c r="J50" i="20"/>
  <c r="M50" i="20"/>
  <c r="S50" i="20"/>
  <c r="P50" i="20"/>
  <c r="AA50" i="20"/>
  <c r="K50" i="20"/>
  <c r="G51" i="20"/>
  <c r="B52" i="20" l="1"/>
  <c r="Y51" i="20"/>
  <c r="D52" i="20"/>
  <c r="N52" i="20"/>
  <c r="T52" i="20"/>
  <c r="W52" i="20"/>
  <c r="V51" i="20"/>
  <c r="A53" i="20"/>
  <c r="V52" i="20"/>
  <c r="M52" i="20"/>
  <c r="H52" i="20"/>
  <c r="C52" i="20"/>
  <c r="H51" i="20"/>
  <c r="I52" i="20"/>
  <c r="E52" i="20"/>
  <c r="K52" i="20"/>
  <c r="J51" i="20"/>
  <c r="S52" i="20"/>
  <c r="B53" i="20" l="1"/>
  <c r="L52" i="20"/>
  <c r="Q52" i="20"/>
  <c r="P52" i="20"/>
  <c r="X53" i="20"/>
  <c r="O52" i="20"/>
  <c r="M53" i="20"/>
  <c r="J53" i="20"/>
  <c r="N53" i="20"/>
  <c r="I53" i="20"/>
  <c r="F52" i="20"/>
  <c r="Y52" i="20"/>
  <c r="A54" i="20"/>
  <c r="Y53" i="20"/>
  <c r="W53" i="20"/>
  <c r="P53" i="20"/>
  <c r="S53" i="20"/>
  <c r="H53" i="20"/>
  <c r="G52" i="20"/>
  <c r="R52" i="20"/>
  <c r="AA52" i="20"/>
  <c r="L53" i="20"/>
  <c r="AA53" i="20"/>
  <c r="U53" i="20"/>
  <c r="E53" i="20"/>
  <c r="Z52" i="20"/>
  <c r="X52" i="20"/>
  <c r="U52" i="20"/>
  <c r="J52" i="20"/>
  <c r="K53" i="20"/>
  <c r="B54" i="20" l="1"/>
  <c r="D53" i="20"/>
  <c r="R53" i="20"/>
  <c r="V53" i="20"/>
  <c r="G53" i="20"/>
  <c r="F53" i="20"/>
  <c r="A55" i="20"/>
  <c r="Y54" i="20"/>
  <c r="O54" i="20"/>
  <c r="J54" i="20"/>
  <c r="W54" i="20"/>
  <c r="K54" i="20"/>
  <c r="I54" i="20"/>
  <c r="Z53" i="20"/>
  <c r="T53" i="20"/>
  <c r="G54" i="20"/>
  <c r="E54" i="20"/>
  <c r="T54" i="20"/>
  <c r="U54" i="20"/>
  <c r="AA54" i="20"/>
  <c r="Z54" i="20"/>
  <c r="X54" i="20"/>
  <c r="C54" i="20"/>
  <c r="F54" i="20"/>
  <c r="C53" i="20"/>
  <c r="Q53" i="20"/>
  <c r="O53" i="20"/>
  <c r="Q54" i="20"/>
  <c r="B55" i="20" l="1"/>
  <c r="A56" i="20"/>
  <c r="R55" i="20"/>
  <c r="U55" i="20"/>
  <c r="F55" i="20"/>
  <c r="S55" i="20"/>
  <c r="S54" i="20"/>
  <c r="M54" i="20"/>
  <c r="H54" i="20"/>
  <c r="N54" i="20"/>
  <c r="P54" i="20"/>
  <c r="D54" i="20"/>
  <c r="V54" i="20"/>
  <c r="L54" i="20"/>
  <c r="R54" i="20"/>
  <c r="V55" i="20"/>
  <c r="C55" i="20"/>
  <c r="B56" i="20" l="1"/>
  <c r="E55" i="20"/>
  <c r="AA55" i="20"/>
  <c r="M55" i="20"/>
  <c r="O55" i="20"/>
  <c r="H55" i="20"/>
  <c r="A57" i="20"/>
  <c r="K56" i="20"/>
  <c r="H56" i="20"/>
  <c r="L56" i="20"/>
  <c r="C56" i="20"/>
  <c r="X55" i="20"/>
  <c r="P55" i="20"/>
  <c r="Q55" i="20"/>
  <c r="N55" i="20"/>
  <c r="I55" i="20"/>
  <c r="P56" i="20"/>
  <c r="U56" i="20"/>
  <c r="Z56" i="20"/>
  <c r="D56" i="20"/>
  <c r="D55" i="20"/>
  <c r="W55" i="20"/>
  <c r="J55" i="20"/>
  <c r="L55" i="20"/>
  <c r="G55" i="20"/>
  <c r="K55" i="20"/>
  <c r="Y55" i="20"/>
  <c r="Z55" i="20"/>
  <c r="T55" i="20"/>
  <c r="E56" i="20"/>
  <c r="B57" i="20" l="1"/>
  <c r="A58" i="20"/>
  <c r="T57" i="20"/>
  <c r="V57" i="20"/>
  <c r="U57" i="20"/>
  <c r="L57" i="20"/>
  <c r="I57" i="20"/>
  <c r="E57" i="20"/>
  <c r="X56" i="20"/>
  <c r="Y56" i="20"/>
  <c r="N56" i="20"/>
  <c r="AA56" i="20"/>
  <c r="J56" i="20"/>
  <c r="G56" i="20"/>
  <c r="R57" i="20"/>
  <c r="G57" i="20"/>
  <c r="F57" i="20"/>
  <c r="H57" i="20"/>
  <c r="D57" i="20"/>
  <c r="N57" i="20"/>
  <c r="R56" i="20"/>
  <c r="T56" i="20"/>
  <c r="Q56" i="20"/>
  <c r="V56" i="20"/>
  <c r="F56" i="20"/>
  <c r="C57" i="20"/>
  <c r="Y57" i="20"/>
  <c r="X57" i="20"/>
  <c r="W56" i="20"/>
  <c r="O56" i="20"/>
  <c r="S56" i="20"/>
  <c r="I56" i="20"/>
  <c r="M57" i="20"/>
  <c r="Z57" i="20"/>
  <c r="J57" i="20"/>
  <c r="K57" i="20"/>
  <c r="Q57" i="20"/>
  <c r="AA57" i="20"/>
  <c r="M56" i="20"/>
  <c r="O57" i="20"/>
  <c r="B58" i="20" l="1"/>
  <c r="P57" i="20"/>
  <c r="I58" i="20"/>
  <c r="H58" i="20"/>
  <c r="K58" i="20"/>
  <c r="N58" i="20"/>
  <c r="Q58" i="20"/>
  <c r="AA58" i="20"/>
  <c r="W57" i="20"/>
  <c r="A59" i="20"/>
  <c r="S58" i="20"/>
  <c r="U58" i="20"/>
  <c r="Z58" i="20"/>
  <c r="R58" i="20"/>
  <c r="F58" i="20"/>
  <c r="E58" i="20"/>
  <c r="T58" i="20"/>
  <c r="D58" i="20"/>
  <c r="L58" i="20"/>
  <c r="O58" i="20"/>
  <c r="M58" i="20"/>
  <c r="Y58" i="20"/>
  <c r="S57" i="20"/>
  <c r="G58" i="20"/>
  <c r="B59" i="20" l="1"/>
  <c r="X58" i="20"/>
  <c r="W58" i="20"/>
  <c r="J58" i="20"/>
  <c r="V58" i="20"/>
  <c r="C59" i="20"/>
  <c r="A60" i="20"/>
  <c r="C58" i="20"/>
  <c r="P58" i="20"/>
  <c r="R59" i="20"/>
  <c r="B60" i="20" l="1"/>
  <c r="T60" i="20"/>
  <c r="N60" i="20"/>
  <c r="R60" i="20"/>
  <c r="F60" i="20"/>
  <c r="P60" i="20"/>
  <c r="M60" i="20"/>
  <c r="H59" i="20"/>
  <c r="Y59" i="20"/>
  <c r="D59" i="20"/>
  <c r="E59" i="20"/>
  <c r="V59" i="20"/>
  <c r="W59" i="20"/>
  <c r="A61" i="20"/>
  <c r="J60" i="20"/>
  <c r="S60" i="20"/>
  <c r="C60" i="20"/>
  <c r="L60" i="20"/>
  <c r="X60" i="20"/>
  <c r="Y60" i="20"/>
  <c r="K59" i="20"/>
  <c r="T59" i="20"/>
  <c r="U59" i="20"/>
  <c r="I59" i="20"/>
  <c r="AA59" i="20"/>
  <c r="O59" i="20"/>
  <c r="K60" i="20"/>
  <c r="Q60" i="20"/>
  <c r="O60" i="20"/>
  <c r="G60" i="20"/>
  <c r="Z60" i="20"/>
  <c r="D60" i="20"/>
  <c r="H60" i="20"/>
  <c r="F59" i="20"/>
  <c r="Q59" i="20"/>
  <c r="X59" i="20"/>
  <c r="S59" i="20"/>
  <c r="N59" i="20"/>
  <c r="W60" i="20"/>
  <c r="E60" i="20"/>
  <c r="I60" i="20"/>
  <c r="V60" i="20"/>
  <c r="U60" i="20"/>
  <c r="AA60" i="20"/>
  <c r="M59" i="20"/>
  <c r="L59" i="20"/>
  <c r="Z59" i="20"/>
  <c r="J59" i="20"/>
  <c r="G59" i="20"/>
  <c r="P59" i="20"/>
  <c r="B61" i="20" l="1"/>
  <c r="A62" i="20"/>
  <c r="Q61" i="20"/>
  <c r="I61" i="20"/>
  <c r="E61" i="20"/>
  <c r="C61" i="20"/>
  <c r="R61" i="20"/>
  <c r="W61" i="20"/>
  <c r="M61" i="20"/>
  <c r="S61" i="20"/>
  <c r="O61" i="20"/>
  <c r="AA61" i="20"/>
  <c r="J61" i="20"/>
  <c r="P61" i="20"/>
  <c r="G61" i="20"/>
  <c r="U61" i="20"/>
  <c r="F61" i="20"/>
  <c r="X61" i="20"/>
  <c r="D61" i="20"/>
  <c r="H61" i="20"/>
  <c r="Y61" i="20"/>
  <c r="K61" i="20"/>
  <c r="V61" i="20"/>
  <c r="T61" i="20"/>
  <c r="N61" i="20"/>
  <c r="L61" i="20"/>
  <c r="Z61" i="20"/>
  <c r="B62" i="20" l="1"/>
  <c r="T62" i="20"/>
  <c r="D62" i="20"/>
  <c r="A63" i="20"/>
  <c r="E62" i="20"/>
  <c r="W62" i="20"/>
  <c r="G62" i="20"/>
  <c r="F62" i="20"/>
  <c r="K62" i="20"/>
  <c r="S62" i="20"/>
  <c r="N62" i="20"/>
  <c r="H62" i="20"/>
  <c r="J62" i="20"/>
  <c r="P62" i="20"/>
  <c r="B63" i="20" l="1"/>
  <c r="D63" i="20"/>
  <c r="V63" i="20"/>
  <c r="E63" i="20"/>
  <c r="L63" i="20"/>
  <c r="I63" i="20"/>
  <c r="C63" i="20"/>
  <c r="M62" i="20"/>
  <c r="L62" i="20"/>
  <c r="V62" i="20"/>
  <c r="X63" i="20"/>
  <c r="U63" i="20"/>
  <c r="J63" i="20"/>
  <c r="K63" i="20"/>
  <c r="AA63" i="20"/>
  <c r="S63" i="20"/>
  <c r="R63" i="20"/>
  <c r="AA62" i="20"/>
  <c r="U62" i="20"/>
  <c r="Y62" i="20"/>
  <c r="O63" i="20"/>
  <c r="M63" i="20"/>
  <c r="Z63" i="20"/>
  <c r="G63" i="20"/>
  <c r="Y63" i="20"/>
  <c r="P63" i="20"/>
  <c r="F63" i="20"/>
  <c r="R62" i="20"/>
  <c r="X62" i="20"/>
  <c r="I62" i="20"/>
  <c r="A64" i="20"/>
  <c r="H63" i="20"/>
  <c r="T63" i="20"/>
  <c r="Q63" i="20"/>
  <c r="N63" i="20"/>
  <c r="W63" i="20"/>
  <c r="Z62" i="20"/>
  <c r="C62" i="20"/>
  <c r="Q62" i="20"/>
  <c r="O62" i="20"/>
  <c r="B64" i="20" l="1"/>
  <c r="A65" i="20"/>
  <c r="K64" i="20"/>
  <c r="U64" i="20"/>
  <c r="D64" i="20"/>
  <c r="W64" i="20"/>
  <c r="Y64" i="20"/>
  <c r="P64" i="20"/>
  <c r="N64" i="20"/>
  <c r="R64" i="20"/>
  <c r="T64" i="20"/>
  <c r="Q64" i="20"/>
  <c r="E64" i="20"/>
  <c r="V64" i="20"/>
  <c r="C64" i="20"/>
  <c r="M64" i="20"/>
  <c r="G64" i="20"/>
  <c r="O64" i="20"/>
  <c r="B65" i="20" l="1"/>
  <c r="S64" i="20"/>
  <c r="H64" i="20"/>
  <c r="E65" i="20"/>
  <c r="F64" i="20"/>
  <c r="L64" i="20"/>
  <c r="U65" i="20"/>
  <c r="S65" i="20"/>
  <c r="J65" i="20"/>
  <c r="H65" i="20"/>
  <c r="W65" i="20"/>
  <c r="X64" i="20"/>
  <c r="A66" i="20"/>
  <c r="G65" i="20"/>
  <c r="C65" i="20"/>
  <c r="Z65" i="20"/>
  <c r="I65" i="20"/>
  <c r="N65" i="20"/>
  <c r="T65" i="20"/>
  <c r="Z64" i="20"/>
  <c r="L65" i="20"/>
  <c r="K65" i="20"/>
  <c r="AA65" i="20"/>
  <c r="O65" i="20"/>
  <c r="AA64" i="20"/>
  <c r="J64" i="20"/>
  <c r="I64" i="20"/>
  <c r="X65" i="20"/>
  <c r="B66" i="20" l="1"/>
  <c r="M65" i="20"/>
  <c r="F65" i="20"/>
  <c r="R65" i="20"/>
  <c r="A67" i="20"/>
  <c r="S66" i="20"/>
  <c r="K66" i="20"/>
  <c r="I66" i="20"/>
  <c r="M66" i="20"/>
  <c r="Y65" i="20"/>
  <c r="D65" i="20"/>
  <c r="V65" i="20"/>
  <c r="P65" i="20"/>
  <c r="Q65" i="20"/>
  <c r="W66" i="20"/>
  <c r="B67" i="20" l="1"/>
  <c r="O66" i="20"/>
  <c r="E66" i="20"/>
  <c r="H66" i="20"/>
  <c r="T66" i="20"/>
  <c r="X66" i="20"/>
  <c r="E67" i="20"/>
  <c r="G66" i="20"/>
  <c r="R66" i="20"/>
  <c r="U66" i="20"/>
  <c r="A68" i="20"/>
  <c r="G67" i="20"/>
  <c r="K67" i="20"/>
  <c r="R67" i="20"/>
  <c r="P67" i="20"/>
  <c r="X67" i="20"/>
  <c r="N66" i="20"/>
  <c r="J66" i="20"/>
  <c r="Y66" i="20"/>
  <c r="Q67" i="20"/>
  <c r="D67" i="20"/>
  <c r="L67" i="20"/>
  <c r="AA67" i="20"/>
  <c r="O67" i="20"/>
  <c r="M67" i="20"/>
  <c r="F66" i="20"/>
  <c r="Q66" i="20"/>
  <c r="W67" i="20"/>
  <c r="F67" i="20"/>
  <c r="AA66" i="20"/>
  <c r="L66" i="20"/>
  <c r="D66" i="20"/>
  <c r="P66" i="20"/>
  <c r="Z66" i="20"/>
  <c r="C66" i="20"/>
  <c r="V66" i="20"/>
  <c r="S67" i="20"/>
  <c r="B68" i="20" l="1"/>
  <c r="M68" i="20"/>
  <c r="U68" i="20"/>
  <c r="Q68" i="20"/>
  <c r="AA68" i="20"/>
  <c r="N67" i="20"/>
  <c r="H67" i="20"/>
  <c r="Y67" i="20"/>
  <c r="A69" i="20"/>
  <c r="G68" i="20"/>
  <c r="R68" i="20"/>
  <c r="S68" i="20"/>
  <c r="X68" i="20"/>
  <c r="J68" i="20"/>
  <c r="L68" i="20"/>
  <c r="J67" i="20"/>
  <c r="I67" i="20"/>
  <c r="K68" i="20"/>
  <c r="D68" i="20"/>
  <c r="V68" i="20"/>
  <c r="Z68" i="20"/>
  <c r="C68" i="20"/>
  <c r="E68" i="20"/>
  <c r="Z67" i="20"/>
  <c r="T67" i="20"/>
  <c r="P68" i="20"/>
  <c r="W68" i="20"/>
  <c r="F68" i="20"/>
  <c r="T68" i="20"/>
  <c r="I68" i="20"/>
  <c r="O68" i="20"/>
  <c r="V67" i="20"/>
  <c r="C67" i="20"/>
  <c r="U67" i="20"/>
  <c r="Y68" i="20"/>
  <c r="B69" i="20" l="1"/>
  <c r="N68" i="20"/>
  <c r="W69" i="20"/>
  <c r="F69" i="20"/>
  <c r="M69" i="20"/>
  <c r="Y69" i="20"/>
  <c r="H69" i="20"/>
  <c r="X69" i="20"/>
  <c r="E69" i="20"/>
  <c r="L69" i="20"/>
  <c r="S69" i="20"/>
  <c r="N69" i="20"/>
  <c r="P69" i="20"/>
  <c r="A70" i="20"/>
  <c r="T69" i="20"/>
  <c r="D69" i="20"/>
  <c r="V69" i="20"/>
  <c r="I69" i="20"/>
  <c r="AA69" i="20"/>
  <c r="H68" i="20"/>
  <c r="J69" i="20"/>
  <c r="B70" i="20" l="1"/>
  <c r="A71" i="20"/>
  <c r="M70" i="20"/>
  <c r="R70" i="20"/>
  <c r="D70" i="20"/>
  <c r="Z70" i="20"/>
  <c r="K70" i="20"/>
  <c r="P70" i="20"/>
  <c r="G69" i="20"/>
  <c r="U69" i="20"/>
  <c r="I70" i="20"/>
  <c r="AA70" i="20"/>
  <c r="L70" i="20"/>
  <c r="V70" i="20"/>
  <c r="O70" i="20"/>
  <c r="X70" i="20"/>
  <c r="Z69" i="20"/>
  <c r="R69" i="20"/>
  <c r="Y70" i="20"/>
  <c r="C70" i="20"/>
  <c r="E70" i="20"/>
  <c r="G70" i="20"/>
  <c r="S70" i="20"/>
  <c r="J70" i="20"/>
  <c r="Q69" i="20"/>
  <c r="O69" i="20"/>
  <c r="N70" i="20"/>
  <c r="U70" i="20"/>
  <c r="W70" i="20"/>
  <c r="T70" i="20"/>
  <c r="Q70" i="20"/>
  <c r="C69" i="20"/>
  <c r="K69" i="20"/>
  <c r="F70" i="20"/>
  <c r="B71" i="20" l="1"/>
  <c r="A72" i="20"/>
  <c r="H70" i="20"/>
  <c r="N71" i="20"/>
  <c r="B72" i="20" l="1"/>
  <c r="A73" i="20"/>
  <c r="Q72" i="20"/>
  <c r="H72" i="20"/>
  <c r="J72" i="20"/>
  <c r="F71" i="20"/>
  <c r="K71" i="20"/>
  <c r="E71" i="20"/>
  <c r="P71" i="20"/>
  <c r="O71" i="20"/>
  <c r="AA71" i="20"/>
  <c r="L71" i="20"/>
  <c r="S71" i="20"/>
  <c r="M71" i="20"/>
  <c r="R71" i="20"/>
  <c r="V71" i="20"/>
  <c r="J71" i="20"/>
  <c r="Y71" i="20"/>
  <c r="C71" i="20"/>
  <c r="AA72" i="20"/>
  <c r="O72" i="20"/>
  <c r="M72" i="20"/>
  <c r="C72" i="20"/>
  <c r="X72" i="20"/>
  <c r="W72" i="20"/>
  <c r="U71" i="20"/>
  <c r="T71" i="20"/>
  <c r="H71" i="20"/>
  <c r="Z72" i="20"/>
  <c r="N72" i="20"/>
  <c r="S72" i="20"/>
  <c r="Z71" i="20"/>
  <c r="I71" i="20"/>
  <c r="Q71" i="20"/>
  <c r="W71" i="20"/>
  <c r="G71" i="20"/>
  <c r="D71" i="20"/>
  <c r="X71" i="20"/>
  <c r="U72" i="20"/>
  <c r="B73" i="20" l="1"/>
  <c r="K73" i="20"/>
  <c r="O73" i="20"/>
  <c r="L73" i="20"/>
  <c r="E73" i="20"/>
  <c r="D73" i="20"/>
  <c r="Q73" i="20"/>
  <c r="P72" i="20"/>
  <c r="D72" i="20"/>
  <c r="L72" i="20"/>
  <c r="A74" i="20"/>
  <c r="R73" i="20"/>
  <c r="C73" i="20"/>
  <c r="X73" i="20"/>
  <c r="M73" i="20"/>
  <c r="G73" i="20"/>
  <c r="J73" i="20"/>
  <c r="V72" i="20"/>
  <c r="R72" i="20"/>
  <c r="F72" i="20"/>
  <c r="T73" i="20"/>
  <c r="H73" i="20"/>
  <c r="F73" i="20"/>
  <c r="AA73" i="20"/>
  <c r="N73" i="20"/>
  <c r="Z73" i="20"/>
  <c r="U73" i="20"/>
  <c r="G72" i="20"/>
  <c r="I72" i="20"/>
  <c r="T72" i="20"/>
  <c r="W73" i="20"/>
  <c r="V73" i="20"/>
  <c r="P73" i="20"/>
  <c r="Y73" i="20"/>
  <c r="S73" i="20"/>
  <c r="I73" i="20"/>
  <c r="K72" i="20"/>
  <c r="E72" i="20"/>
  <c r="Y72" i="20"/>
  <c r="B74" i="20" l="1"/>
  <c r="A75" i="20"/>
  <c r="X74" i="20"/>
  <c r="U74" i="20"/>
  <c r="G74" i="20"/>
  <c r="O74" i="20"/>
  <c r="C74" i="20"/>
  <c r="F74" i="20"/>
  <c r="D74" i="20"/>
  <c r="E74" i="20"/>
  <c r="Q74" i="20"/>
  <c r="Z74" i="20"/>
  <c r="Y74" i="20"/>
  <c r="AA74" i="20"/>
  <c r="W74" i="20"/>
  <c r="N74" i="20"/>
  <c r="J74" i="20"/>
  <c r="B75" i="20" l="1"/>
  <c r="Z75" i="20"/>
  <c r="U75" i="20"/>
  <c r="D75" i="20"/>
  <c r="V75" i="20"/>
  <c r="O75" i="20"/>
  <c r="E75" i="20"/>
  <c r="L74" i="20"/>
  <c r="I74" i="20"/>
  <c r="R74" i="20"/>
  <c r="A76" i="20"/>
  <c r="J75" i="20"/>
  <c r="P75" i="20"/>
  <c r="K75" i="20"/>
  <c r="M75" i="20"/>
  <c r="Q75" i="20"/>
  <c r="Y75" i="20"/>
  <c r="T74" i="20"/>
  <c r="S74" i="20"/>
  <c r="N75" i="20"/>
  <c r="W75" i="20"/>
  <c r="R75" i="20"/>
  <c r="L75" i="20"/>
  <c r="H75" i="20"/>
  <c r="T75" i="20"/>
  <c r="C75" i="20"/>
  <c r="H74" i="20"/>
  <c r="V74" i="20"/>
  <c r="S75" i="20"/>
  <c r="F75" i="20"/>
  <c r="I75" i="20"/>
  <c r="AA75" i="20"/>
  <c r="X75" i="20"/>
  <c r="G75" i="20"/>
  <c r="P74" i="20"/>
  <c r="M74" i="20"/>
  <c r="K74" i="20"/>
  <c r="B76" i="20" l="1"/>
  <c r="D76" i="20"/>
  <c r="AA76" i="20"/>
  <c r="A77" i="20"/>
  <c r="P76" i="20"/>
  <c r="Z76" i="20"/>
  <c r="R76" i="20"/>
  <c r="B77" i="20" l="1"/>
  <c r="V76" i="20"/>
  <c r="G76" i="20"/>
  <c r="F76" i="20"/>
  <c r="O76" i="20"/>
  <c r="N76" i="20"/>
  <c r="X76" i="20"/>
  <c r="C76" i="20"/>
  <c r="O77" i="20"/>
  <c r="X77" i="20"/>
  <c r="U76" i="20"/>
  <c r="S76" i="20"/>
  <c r="Y76" i="20"/>
  <c r="H76" i="20"/>
  <c r="I76" i="20"/>
  <c r="Q76" i="20"/>
  <c r="A78" i="20"/>
  <c r="Y77" i="20"/>
  <c r="K77" i="20"/>
  <c r="U77" i="20"/>
  <c r="F77" i="20"/>
  <c r="N77" i="20"/>
  <c r="E77" i="20"/>
  <c r="L76" i="20"/>
  <c r="K76" i="20"/>
  <c r="C77" i="20"/>
  <c r="J77" i="20"/>
  <c r="P77" i="20"/>
  <c r="Q77" i="20"/>
  <c r="Z77" i="20"/>
  <c r="T76" i="20"/>
  <c r="E76" i="20"/>
  <c r="M76" i="20"/>
  <c r="J76" i="20"/>
  <c r="W76" i="20"/>
  <c r="M77" i="20"/>
  <c r="B78" i="20" l="1"/>
  <c r="A79" i="20"/>
  <c r="O78" i="20"/>
  <c r="F78" i="20"/>
  <c r="K78" i="20"/>
  <c r="H78" i="20"/>
  <c r="Y78" i="20"/>
  <c r="S77" i="20"/>
  <c r="V77" i="20"/>
  <c r="T77" i="20"/>
  <c r="C78" i="20"/>
  <c r="V78" i="20"/>
  <c r="H77" i="20"/>
  <c r="I77" i="20"/>
  <c r="G77" i="20"/>
  <c r="AA78" i="20"/>
  <c r="J78" i="20"/>
  <c r="R78" i="20"/>
  <c r="D78" i="20"/>
  <c r="L77" i="20"/>
  <c r="W77" i="20"/>
  <c r="X78" i="20"/>
  <c r="Z78" i="20"/>
  <c r="T78" i="20"/>
  <c r="N78" i="20"/>
  <c r="L78" i="20"/>
  <c r="D77" i="20"/>
  <c r="R77" i="20"/>
  <c r="AA77" i="20"/>
  <c r="W78" i="20"/>
  <c r="B79" i="20" l="1"/>
  <c r="A80" i="20"/>
  <c r="G79" i="20"/>
  <c r="R79" i="20"/>
  <c r="K79" i="20"/>
  <c r="L79" i="20"/>
  <c r="N79" i="20"/>
  <c r="I79" i="20"/>
  <c r="S78" i="20"/>
  <c r="U78" i="20"/>
  <c r="M79" i="20"/>
  <c r="H79" i="20"/>
  <c r="F79" i="20"/>
  <c r="U79" i="20"/>
  <c r="D79" i="20"/>
  <c r="AA79" i="20"/>
  <c r="E78" i="20"/>
  <c r="I78" i="20"/>
  <c r="Q79" i="20"/>
  <c r="V79" i="20"/>
  <c r="T79" i="20"/>
  <c r="C79" i="20"/>
  <c r="P79" i="20"/>
  <c r="Q78" i="20"/>
  <c r="P78" i="20"/>
  <c r="W79" i="20"/>
  <c r="Y79" i="20"/>
  <c r="O79" i="20"/>
  <c r="J79" i="20"/>
  <c r="E79" i="20"/>
  <c r="M78" i="20"/>
  <c r="G78" i="20"/>
  <c r="X79" i="20"/>
  <c r="B80" i="20" l="1"/>
  <c r="S79" i="20"/>
  <c r="F80" i="20"/>
  <c r="X80" i="20"/>
  <c r="P80" i="20"/>
  <c r="K80" i="20"/>
  <c r="C80" i="20"/>
  <c r="L80" i="20"/>
  <c r="A81" i="20"/>
  <c r="Y80" i="20"/>
  <c r="U80" i="20"/>
  <c r="E80" i="20"/>
  <c r="M80" i="20"/>
  <c r="R80" i="20"/>
  <c r="Z79" i="20"/>
  <c r="V80" i="20"/>
  <c r="B81" i="20" l="1"/>
  <c r="P81" i="20"/>
  <c r="L81" i="20"/>
  <c r="S81" i="20"/>
  <c r="H81" i="20"/>
  <c r="Q81" i="20"/>
  <c r="AA81" i="20"/>
  <c r="Z80" i="20"/>
  <c r="J80" i="20"/>
  <c r="T80" i="20"/>
  <c r="T81" i="20"/>
  <c r="Z81" i="20"/>
  <c r="K81" i="20"/>
  <c r="W81" i="20"/>
  <c r="O81" i="20"/>
  <c r="Y81" i="20"/>
  <c r="S80" i="20"/>
  <c r="H80" i="20"/>
  <c r="W80" i="20"/>
  <c r="A82" i="20"/>
  <c r="C81" i="20"/>
  <c r="E81" i="20"/>
  <c r="V81" i="20"/>
  <c r="G81" i="20"/>
  <c r="M81" i="20"/>
  <c r="D81" i="20"/>
  <c r="G80" i="20"/>
  <c r="I80" i="20"/>
  <c r="N80" i="20"/>
  <c r="F81" i="20"/>
  <c r="U81" i="20"/>
  <c r="X81" i="20"/>
  <c r="R81" i="20"/>
  <c r="I81" i="20"/>
  <c r="N81" i="20"/>
  <c r="Q80" i="20"/>
  <c r="D80" i="20"/>
  <c r="AA80" i="20"/>
  <c r="O80" i="20"/>
  <c r="J81" i="20"/>
  <c r="B82" i="20" l="1"/>
  <c r="A83" i="20"/>
  <c r="L82" i="20"/>
  <c r="C82" i="20"/>
  <c r="I82" i="20"/>
  <c r="H82" i="20"/>
  <c r="T82" i="20"/>
  <c r="G82" i="20"/>
  <c r="M82" i="20"/>
  <c r="E82" i="20"/>
  <c r="O82" i="20"/>
  <c r="D82" i="20"/>
  <c r="Q82" i="20"/>
  <c r="K82" i="20"/>
  <c r="W82" i="20"/>
  <c r="F82" i="20"/>
  <c r="B83" i="20" l="1"/>
  <c r="U82" i="20"/>
  <c r="J82" i="20"/>
  <c r="R82" i="20"/>
  <c r="U83" i="20"/>
  <c r="X82" i="20"/>
  <c r="L83" i="20"/>
  <c r="O83" i="20"/>
  <c r="F83" i="20"/>
  <c r="N83" i="20"/>
  <c r="N82" i="20"/>
  <c r="V82" i="20"/>
  <c r="C83" i="20"/>
  <c r="V83" i="20"/>
  <c r="P83" i="20"/>
  <c r="S82" i="20"/>
  <c r="AA82" i="20"/>
  <c r="A84" i="20"/>
  <c r="Y83" i="20"/>
  <c r="G83" i="20"/>
  <c r="X83" i="20"/>
  <c r="R83" i="20"/>
  <c r="Z83" i="20"/>
  <c r="Y82" i="20"/>
  <c r="P82" i="20"/>
  <c r="Z82" i="20"/>
  <c r="T83" i="20"/>
  <c r="B84" i="20" l="1"/>
  <c r="A85" i="20"/>
  <c r="S84" i="20"/>
  <c r="P84" i="20"/>
  <c r="E84" i="20"/>
  <c r="D83" i="20"/>
  <c r="I83" i="20"/>
  <c r="H83" i="20"/>
  <c r="S83" i="20"/>
  <c r="M83" i="20"/>
  <c r="W83" i="20"/>
  <c r="AA83" i="20"/>
  <c r="AA84" i="20"/>
  <c r="J84" i="20"/>
  <c r="G84" i="20"/>
  <c r="R84" i="20"/>
  <c r="D84" i="20"/>
  <c r="N84" i="20"/>
  <c r="J83" i="20"/>
  <c r="Y84" i="20"/>
  <c r="L84" i="20"/>
  <c r="M84" i="20"/>
  <c r="E83" i="20"/>
  <c r="Q83" i="20"/>
  <c r="K83" i="20"/>
  <c r="K84" i="20"/>
  <c r="B85" i="20" l="1"/>
  <c r="A86" i="20"/>
  <c r="M85" i="20"/>
  <c r="D85" i="20"/>
  <c r="V85" i="20"/>
  <c r="Y85" i="20"/>
  <c r="E85" i="20"/>
  <c r="U85" i="20"/>
  <c r="Z84" i="20"/>
  <c r="O84" i="20"/>
  <c r="W84" i="20"/>
  <c r="N85" i="20"/>
  <c r="Z85" i="20"/>
  <c r="C85" i="20"/>
  <c r="H85" i="20"/>
  <c r="K85" i="20"/>
  <c r="T85" i="20"/>
  <c r="U84" i="20"/>
  <c r="I84" i="20"/>
  <c r="C84" i="20"/>
  <c r="AA85" i="20"/>
  <c r="R85" i="20"/>
  <c r="L85" i="20"/>
  <c r="S85" i="20"/>
  <c r="J85" i="20"/>
  <c r="P85" i="20"/>
  <c r="F84" i="20"/>
  <c r="Q84" i="20"/>
  <c r="H84" i="20"/>
  <c r="W85" i="20"/>
  <c r="O85" i="20"/>
  <c r="F85" i="20"/>
  <c r="X85" i="20"/>
  <c r="Q85" i="20"/>
  <c r="X84" i="20"/>
  <c r="V84" i="20"/>
  <c r="T84" i="20"/>
  <c r="I85" i="20"/>
  <c r="B86" i="20" l="1"/>
  <c r="A87" i="20"/>
  <c r="AA86" i="20"/>
  <c r="P86" i="20"/>
  <c r="N86" i="20"/>
  <c r="Z86" i="20"/>
  <c r="T86" i="20"/>
  <c r="C86" i="20"/>
  <c r="G85" i="20"/>
  <c r="D86" i="20"/>
  <c r="B87" i="20" l="1"/>
  <c r="K86" i="20"/>
  <c r="G86" i="20"/>
  <c r="H86" i="20"/>
  <c r="Y86" i="20"/>
  <c r="J86" i="20"/>
  <c r="V86" i="20"/>
  <c r="X86" i="20"/>
  <c r="A88" i="20"/>
  <c r="P87" i="20"/>
  <c r="S87" i="20"/>
  <c r="U87" i="20"/>
  <c r="Q87" i="20"/>
  <c r="Z87" i="20"/>
  <c r="X87" i="20"/>
  <c r="W86" i="20"/>
  <c r="E86" i="20"/>
  <c r="Y87" i="20"/>
  <c r="F87" i="20"/>
  <c r="AA87" i="20"/>
  <c r="J87" i="20"/>
  <c r="V87" i="20"/>
  <c r="R86" i="20"/>
  <c r="F86" i="20"/>
  <c r="Q86" i="20"/>
  <c r="S86" i="20"/>
  <c r="T87" i="20"/>
  <c r="I87" i="20"/>
  <c r="E87" i="20"/>
  <c r="C87" i="20"/>
  <c r="D87" i="20"/>
  <c r="L86" i="20"/>
  <c r="U86" i="20"/>
  <c r="O86" i="20"/>
  <c r="M86" i="20"/>
  <c r="I86" i="20"/>
  <c r="O87" i="20"/>
  <c r="B88" i="20" l="1"/>
  <c r="L88" i="20"/>
  <c r="P88" i="20"/>
  <c r="Y88" i="20"/>
  <c r="S88" i="20"/>
  <c r="C88" i="20"/>
  <c r="G87" i="20"/>
  <c r="H87" i="20"/>
  <c r="A89" i="20"/>
  <c r="X88" i="20"/>
  <c r="AA88" i="20"/>
  <c r="D88" i="20"/>
  <c r="W88" i="20"/>
  <c r="N88" i="20"/>
  <c r="N87" i="20"/>
  <c r="M87" i="20"/>
  <c r="U88" i="20"/>
  <c r="V88" i="20"/>
  <c r="H88" i="20"/>
  <c r="M88" i="20"/>
  <c r="J88" i="20"/>
  <c r="G88" i="20"/>
  <c r="F88" i="20"/>
  <c r="R87" i="20"/>
  <c r="L87" i="20"/>
  <c r="I88" i="20"/>
  <c r="Z88" i="20"/>
  <c r="O88" i="20"/>
  <c r="T88" i="20"/>
  <c r="Q88" i="20"/>
  <c r="E88" i="20"/>
  <c r="W87" i="20"/>
  <c r="K87" i="20"/>
  <c r="K88" i="20"/>
  <c r="B89" i="20" l="1"/>
  <c r="G89" i="20"/>
  <c r="O89" i="20"/>
  <c r="M89" i="20"/>
  <c r="C89" i="20"/>
  <c r="U89" i="20"/>
  <c r="W89" i="20"/>
  <c r="D89" i="20"/>
  <c r="Y89" i="20"/>
  <c r="A90" i="20"/>
  <c r="R89" i="20"/>
  <c r="Q89" i="20"/>
  <c r="S89" i="20"/>
  <c r="N89" i="20"/>
  <c r="R88" i="20"/>
  <c r="F89" i="20"/>
  <c r="B90" i="20" l="1"/>
  <c r="X89" i="20"/>
  <c r="T89" i="20"/>
  <c r="V89" i="20"/>
  <c r="I89" i="20"/>
  <c r="I90" i="20"/>
  <c r="AA89" i="20"/>
  <c r="E89" i="20"/>
  <c r="K89" i="20"/>
  <c r="G90" i="20"/>
  <c r="D90" i="20"/>
  <c r="V90" i="20"/>
  <c r="E90" i="20"/>
  <c r="Z89" i="20"/>
  <c r="H89" i="20"/>
  <c r="A91" i="20"/>
  <c r="F90" i="20"/>
  <c r="J90" i="20"/>
  <c r="N90" i="20"/>
  <c r="AA90" i="20"/>
  <c r="J89" i="20"/>
  <c r="L89" i="20"/>
  <c r="P89" i="20"/>
  <c r="S90" i="20"/>
  <c r="B91" i="20" l="1"/>
  <c r="AA91" i="20"/>
  <c r="V91" i="20"/>
  <c r="D91" i="20"/>
  <c r="G91" i="20"/>
  <c r="E91" i="20"/>
  <c r="R91" i="20"/>
  <c r="C90" i="20"/>
  <c r="U90" i="20"/>
  <c r="M90" i="20"/>
  <c r="L90" i="20"/>
  <c r="O91" i="20"/>
  <c r="C91" i="20"/>
  <c r="J91" i="20"/>
  <c r="X91" i="20"/>
  <c r="I91" i="20"/>
  <c r="K91" i="20"/>
  <c r="H91" i="20"/>
  <c r="R90" i="20"/>
  <c r="H90" i="20"/>
  <c r="Z90" i="20"/>
  <c r="K90" i="20"/>
  <c r="P91" i="20"/>
  <c r="Z91" i="20"/>
  <c r="L91" i="20"/>
  <c r="F91" i="20"/>
  <c r="S91" i="20"/>
  <c r="N91" i="20"/>
  <c r="U91" i="20"/>
  <c r="T90" i="20"/>
  <c r="O90" i="20"/>
  <c r="Y90" i="20"/>
  <c r="A92" i="20"/>
  <c r="M91" i="20"/>
  <c r="Y91" i="20"/>
  <c r="W91" i="20"/>
  <c r="T91" i="20"/>
  <c r="Q91" i="20"/>
  <c r="W90" i="20"/>
  <c r="P90" i="20"/>
  <c r="Q90" i="20"/>
  <c r="X90" i="20"/>
  <c r="B92" i="20" l="1"/>
  <c r="S92" i="20"/>
  <c r="F92" i="20"/>
  <c r="A93" i="20"/>
  <c r="X92" i="20"/>
  <c r="AA92" i="20"/>
  <c r="U92" i="20"/>
  <c r="I92" i="20"/>
  <c r="E92" i="20"/>
  <c r="H92" i="20"/>
  <c r="L92" i="20"/>
  <c r="D92" i="20"/>
  <c r="Y92" i="20"/>
  <c r="W92" i="20"/>
  <c r="C92" i="20"/>
  <c r="N92" i="20"/>
  <c r="Q92" i="20"/>
  <c r="V92" i="20"/>
  <c r="B93" i="20" l="1"/>
  <c r="A94" i="20"/>
  <c r="I93" i="20"/>
  <c r="P93" i="20"/>
  <c r="W93" i="20"/>
  <c r="J93" i="20"/>
  <c r="E93" i="20"/>
  <c r="U93" i="20"/>
  <c r="P92" i="20"/>
  <c r="R92" i="20"/>
  <c r="K93" i="20"/>
  <c r="R93" i="20"/>
  <c r="Z93" i="20"/>
  <c r="AA93" i="20"/>
  <c r="Y93" i="20"/>
  <c r="D93" i="20"/>
  <c r="O92" i="20"/>
  <c r="N93" i="20"/>
  <c r="V93" i="20"/>
  <c r="G93" i="20"/>
  <c r="C93" i="20"/>
  <c r="L93" i="20"/>
  <c r="G92" i="20"/>
  <c r="T92" i="20"/>
  <c r="X93" i="20"/>
  <c r="M93" i="20"/>
  <c r="F93" i="20"/>
  <c r="H93" i="20"/>
  <c r="T93" i="20"/>
  <c r="Z92" i="20"/>
  <c r="K92" i="20"/>
  <c r="J92" i="20"/>
  <c r="M92" i="20"/>
  <c r="S93" i="20"/>
  <c r="B94" i="20" l="1"/>
  <c r="Q93" i="20"/>
  <c r="J94" i="20"/>
  <c r="P94" i="20"/>
  <c r="U94" i="20"/>
  <c r="G94" i="20"/>
  <c r="F94" i="20"/>
  <c r="A95" i="20"/>
  <c r="N94" i="20"/>
  <c r="M94" i="20"/>
  <c r="V94" i="20"/>
  <c r="O94" i="20"/>
  <c r="X94" i="20"/>
  <c r="I94" i="20"/>
  <c r="Q94" i="20"/>
  <c r="W94" i="20"/>
  <c r="T94" i="20"/>
  <c r="O93" i="20"/>
  <c r="H94" i="20"/>
  <c r="E94" i="20"/>
  <c r="B95" i="20" l="1"/>
  <c r="G17" i="16"/>
  <c r="A96" i="20"/>
  <c r="S95" i="20"/>
  <c r="V95" i="20"/>
  <c r="L95" i="20"/>
  <c r="K94" i="20"/>
  <c r="C94" i="20"/>
  <c r="J95" i="20"/>
  <c r="C95" i="20"/>
  <c r="AA94" i="20"/>
  <c r="L94" i="20"/>
  <c r="G95" i="20"/>
  <c r="D95" i="20"/>
  <c r="T95" i="20"/>
  <c r="Z95" i="20"/>
  <c r="F95" i="20"/>
  <c r="Y95" i="20"/>
  <c r="D94" i="20"/>
  <c r="S94" i="20"/>
  <c r="E95" i="20"/>
  <c r="I95" i="20"/>
  <c r="N95" i="20"/>
  <c r="R94" i="20"/>
  <c r="Y94" i="20"/>
  <c r="Z94" i="20"/>
  <c r="X95" i="20"/>
  <c r="B96" i="20" l="1"/>
  <c r="W95" i="20"/>
  <c r="Q95" i="20"/>
  <c r="O95" i="20"/>
  <c r="T96" i="20"/>
  <c r="P96" i="20"/>
  <c r="L96" i="20"/>
  <c r="P95" i="20"/>
  <c r="U95" i="20"/>
  <c r="G96" i="20"/>
  <c r="H95" i="20"/>
  <c r="K95" i="20"/>
  <c r="A97" i="20"/>
  <c r="O96" i="20"/>
  <c r="Y96" i="20"/>
  <c r="J96" i="20"/>
  <c r="M95" i="20"/>
  <c r="AA95" i="20"/>
  <c r="R95" i="20"/>
  <c r="I96" i="20"/>
  <c r="B97" i="20" l="1"/>
  <c r="U96" i="20"/>
  <c r="Q96" i="20"/>
  <c r="W96" i="20"/>
  <c r="AA96" i="20"/>
  <c r="Z96" i="20"/>
  <c r="A98" i="20"/>
  <c r="Q97" i="20"/>
  <c r="K97" i="20"/>
  <c r="P97" i="20"/>
  <c r="L97" i="20"/>
  <c r="R97" i="20"/>
  <c r="V96" i="20"/>
  <c r="N96" i="20"/>
  <c r="M96" i="20"/>
  <c r="K96" i="20"/>
  <c r="AA97" i="20"/>
  <c r="W97" i="20"/>
  <c r="J97" i="20"/>
  <c r="V97" i="20"/>
  <c r="H97" i="20"/>
  <c r="E97" i="20"/>
  <c r="X96" i="20"/>
  <c r="F96" i="20"/>
  <c r="Z97" i="20"/>
  <c r="D97" i="20"/>
  <c r="X97" i="20"/>
  <c r="D96" i="20"/>
  <c r="C96" i="20"/>
  <c r="S96" i="20"/>
  <c r="H96" i="20"/>
  <c r="E96" i="20"/>
  <c r="R96" i="20"/>
  <c r="Y97" i="20"/>
  <c r="B98" i="20" l="1"/>
  <c r="T97" i="20"/>
  <c r="U97" i="20"/>
  <c r="S97" i="20"/>
  <c r="E98" i="20"/>
  <c r="I97" i="20"/>
  <c r="G97" i="20"/>
  <c r="A99" i="20"/>
  <c r="Z98" i="20"/>
  <c r="U98" i="20"/>
  <c r="I98" i="20"/>
  <c r="AA98" i="20"/>
  <c r="S98" i="20"/>
  <c r="N97" i="20"/>
  <c r="F98" i="20"/>
  <c r="J98" i="20"/>
  <c r="Y98" i="20"/>
  <c r="T98" i="20"/>
  <c r="H98" i="20"/>
  <c r="M97" i="20"/>
  <c r="M98" i="20"/>
  <c r="K98" i="20"/>
  <c r="N98" i="20"/>
  <c r="D98" i="20"/>
  <c r="P98" i="20"/>
  <c r="O97" i="20"/>
  <c r="C97" i="20"/>
  <c r="F97" i="20"/>
  <c r="V98" i="20"/>
  <c r="B99" i="20" l="1"/>
  <c r="F99" i="20"/>
  <c r="AA99" i="20"/>
  <c r="C99" i="20"/>
  <c r="Y99" i="20"/>
  <c r="T99" i="20"/>
  <c r="J99" i="20"/>
  <c r="Q98" i="20"/>
  <c r="X98" i="20"/>
  <c r="A100" i="20"/>
  <c r="E99" i="20"/>
  <c r="G99" i="20"/>
  <c r="W99" i="20"/>
  <c r="S99" i="20"/>
  <c r="U99" i="20"/>
  <c r="V99" i="20"/>
  <c r="R98" i="20"/>
  <c r="W98" i="20"/>
  <c r="N99" i="20"/>
  <c r="D99" i="20"/>
  <c r="Q99" i="20"/>
  <c r="I99" i="20"/>
  <c r="H99" i="20"/>
  <c r="L99" i="20"/>
  <c r="M99" i="20"/>
  <c r="L98" i="20"/>
  <c r="O98" i="20"/>
  <c r="O99" i="20"/>
  <c r="K99" i="20"/>
  <c r="Z99" i="20"/>
  <c r="P99" i="20"/>
  <c r="R99" i="20"/>
  <c r="X99" i="20"/>
  <c r="C98" i="20"/>
  <c r="G98" i="20"/>
  <c r="B100" i="20" l="1"/>
  <c r="A101" i="20"/>
  <c r="R100" i="20"/>
  <c r="B101" i="20" l="1"/>
  <c r="M100" i="20"/>
  <c r="V100" i="20"/>
  <c r="F100" i="20"/>
  <c r="K100" i="20"/>
  <c r="P100" i="20"/>
  <c r="I100" i="20"/>
  <c r="H100" i="20"/>
  <c r="G100" i="20"/>
  <c r="I101" i="20"/>
  <c r="J101" i="20"/>
  <c r="X101" i="20"/>
  <c r="E101" i="20"/>
  <c r="P101" i="20"/>
  <c r="W100" i="20"/>
  <c r="U100" i="20"/>
  <c r="Q100" i="20"/>
  <c r="C100" i="20"/>
  <c r="L101" i="20"/>
  <c r="V101" i="20"/>
  <c r="R101" i="20"/>
  <c r="Z100" i="20"/>
  <c r="E100" i="20"/>
  <c r="T100" i="20"/>
  <c r="X100" i="20"/>
  <c r="AA100" i="20"/>
  <c r="L100" i="20"/>
  <c r="A102" i="20"/>
  <c r="Q101" i="20"/>
  <c r="K101" i="20"/>
  <c r="H101" i="20"/>
  <c r="M101" i="20"/>
  <c r="N100" i="20"/>
  <c r="O100" i="20"/>
  <c r="D100" i="20"/>
  <c r="S100" i="20"/>
  <c r="J100" i="20"/>
  <c r="Y100" i="20"/>
  <c r="Z101" i="20"/>
  <c r="B102" i="20" l="1"/>
  <c r="S101" i="20"/>
  <c r="F101" i="20"/>
  <c r="AA101" i="20"/>
  <c r="O101" i="20"/>
  <c r="A103" i="20"/>
  <c r="L102" i="20"/>
  <c r="I102" i="20"/>
  <c r="T101" i="20"/>
  <c r="G101" i="20"/>
  <c r="D101" i="20"/>
  <c r="W101" i="20"/>
  <c r="U101" i="20"/>
  <c r="C101" i="20"/>
  <c r="N101" i="20"/>
  <c r="Y101" i="20"/>
  <c r="E102" i="20"/>
  <c r="B103" i="20" l="1"/>
  <c r="I103" i="20"/>
  <c r="Z103" i="20"/>
  <c r="P103" i="20"/>
  <c r="Y103" i="20"/>
  <c r="O103" i="20"/>
  <c r="E103" i="20"/>
  <c r="Q102" i="20"/>
  <c r="M102" i="20"/>
  <c r="AA102" i="20"/>
  <c r="F102" i="20"/>
  <c r="J102" i="20"/>
  <c r="V102" i="20"/>
  <c r="AA103" i="20"/>
  <c r="M103" i="20"/>
  <c r="J103" i="20"/>
  <c r="D103" i="20"/>
  <c r="X103" i="20"/>
  <c r="T103" i="20"/>
  <c r="K103" i="20"/>
  <c r="O102" i="20"/>
  <c r="C102" i="20"/>
  <c r="R102" i="20"/>
  <c r="X102" i="20"/>
  <c r="P102" i="20"/>
  <c r="R103" i="20"/>
  <c r="Q103" i="20"/>
  <c r="U103" i="20"/>
  <c r="H103" i="20"/>
  <c r="G103" i="20"/>
  <c r="C103" i="20"/>
  <c r="V103" i="20"/>
  <c r="T102" i="20"/>
  <c r="N102" i="20"/>
  <c r="D102" i="20"/>
  <c r="G102" i="20"/>
  <c r="W102" i="20"/>
  <c r="S103" i="20"/>
  <c r="A104" i="20"/>
  <c r="W103" i="20"/>
  <c r="L103" i="20"/>
  <c r="N103" i="20"/>
  <c r="F103" i="20"/>
  <c r="U102" i="20"/>
  <c r="H102" i="20"/>
  <c r="K102" i="20"/>
  <c r="Y102" i="20"/>
  <c r="Z102" i="20"/>
  <c r="S102" i="20"/>
  <c r="B104" i="20" l="1"/>
  <c r="A105" i="20"/>
  <c r="U104" i="20"/>
  <c r="I104" i="20"/>
  <c r="Y104" i="20"/>
  <c r="S104" i="20"/>
  <c r="N104" i="20"/>
  <c r="E104" i="20"/>
  <c r="W104" i="20"/>
  <c r="C104" i="20"/>
  <c r="F104" i="20"/>
  <c r="D104" i="20"/>
  <c r="V104" i="20"/>
  <c r="P104" i="20"/>
  <c r="J104" i="20"/>
  <c r="M104" i="20"/>
  <c r="H104" i="20"/>
  <c r="L104" i="20"/>
  <c r="R104" i="20"/>
  <c r="Q104" i="20"/>
  <c r="K104" i="20"/>
  <c r="AA104" i="20"/>
  <c r="X104" i="20"/>
  <c r="Z104" i="20"/>
  <c r="T104" i="20"/>
  <c r="G104" i="20"/>
  <c r="O104" i="20"/>
  <c r="B105" i="20" l="1"/>
  <c r="U105" i="20"/>
  <c r="A106" i="20"/>
  <c r="R105" i="20"/>
  <c r="Z105" i="20"/>
  <c r="X105" i="20"/>
  <c r="K105" i="20"/>
  <c r="C105" i="20"/>
  <c r="V105" i="20"/>
  <c r="F105" i="20"/>
  <c r="N105" i="20"/>
  <c r="E105" i="20"/>
  <c r="O105" i="20"/>
  <c r="Y105" i="20"/>
  <c r="H105" i="20"/>
  <c r="I105" i="20"/>
  <c r="S105" i="20"/>
  <c r="L105" i="20"/>
  <c r="Q105" i="20"/>
  <c r="T105" i="20"/>
  <c r="AA105" i="20"/>
  <c r="J105" i="20"/>
  <c r="G105" i="20"/>
  <c r="W105" i="20"/>
  <c r="M105" i="20"/>
  <c r="P105" i="20"/>
  <c r="D105" i="20"/>
  <c r="B106" i="20" l="1"/>
  <c r="F106" i="20"/>
  <c r="Y106" i="20"/>
  <c r="J106" i="20"/>
  <c r="X106" i="20"/>
  <c r="T106" i="20"/>
  <c r="A107" i="20"/>
  <c r="I106" i="20"/>
  <c r="M106" i="20"/>
  <c r="R106" i="20"/>
  <c r="D106" i="20"/>
  <c r="B107" i="20" l="1"/>
  <c r="T107" i="20"/>
  <c r="R107" i="20"/>
  <c r="J107" i="20"/>
  <c r="W107" i="20"/>
  <c r="X107" i="20"/>
  <c r="G107" i="20"/>
  <c r="O106" i="20"/>
  <c r="C106" i="20"/>
  <c r="V106" i="20"/>
  <c r="H106" i="20"/>
  <c r="Q107" i="20"/>
  <c r="V107" i="20"/>
  <c r="O107" i="20"/>
  <c r="S107" i="20"/>
  <c r="C107" i="20"/>
  <c r="I107" i="20"/>
  <c r="N107" i="20"/>
  <c r="E106" i="20"/>
  <c r="P106" i="20"/>
  <c r="L106" i="20"/>
  <c r="N106" i="20"/>
  <c r="AA107" i="20"/>
  <c r="L107" i="20"/>
  <c r="U107" i="20"/>
  <c r="E107" i="20"/>
  <c r="Z107" i="20"/>
  <c r="Y107" i="20"/>
  <c r="H107" i="20"/>
  <c r="K106" i="20"/>
  <c r="S106" i="20"/>
  <c r="W106" i="20"/>
  <c r="U106" i="20"/>
  <c r="A108" i="20"/>
  <c r="F107" i="20"/>
  <c r="D107" i="20"/>
  <c r="M107" i="20"/>
  <c r="P107" i="20"/>
  <c r="K107" i="20"/>
  <c r="AA106" i="20"/>
  <c r="Q106" i="20"/>
  <c r="G106" i="20"/>
  <c r="Z106" i="20"/>
  <c r="B108" i="20" l="1"/>
  <c r="E108" i="20"/>
  <c r="V108" i="20"/>
  <c r="U108" i="20"/>
  <c r="Q108" i="20"/>
  <c r="A109" i="20"/>
  <c r="P108" i="20"/>
  <c r="X108" i="20"/>
  <c r="K108" i="20"/>
  <c r="M108" i="20"/>
  <c r="I108" i="20"/>
  <c r="O108" i="20"/>
  <c r="B109" i="20" l="1"/>
  <c r="S108" i="20"/>
  <c r="G108" i="20"/>
  <c r="F108" i="20"/>
  <c r="Z108" i="20"/>
  <c r="W108" i="20"/>
  <c r="J108" i="20"/>
  <c r="L108" i="20"/>
  <c r="H108" i="20"/>
  <c r="AA108" i="20"/>
  <c r="Y108" i="20"/>
  <c r="X109" i="20"/>
  <c r="N109" i="20"/>
  <c r="M109" i="20"/>
  <c r="AA109" i="20"/>
  <c r="T109" i="20"/>
  <c r="D109" i="20"/>
  <c r="T108" i="20"/>
  <c r="A110" i="20"/>
  <c r="L109" i="20"/>
  <c r="O109" i="20"/>
  <c r="W109" i="20"/>
  <c r="R109" i="20"/>
  <c r="S109" i="20"/>
  <c r="C108" i="20"/>
  <c r="D108" i="20"/>
  <c r="R108" i="20"/>
  <c r="N108" i="20"/>
  <c r="K109" i="20"/>
  <c r="B110" i="20" l="1"/>
  <c r="A111" i="20"/>
  <c r="R110" i="20"/>
  <c r="AA110" i="20"/>
  <c r="U110" i="20"/>
  <c r="N110" i="20"/>
  <c r="Y110" i="20"/>
  <c r="P109" i="20"/>
  <c r="G109" i="20"/>
  <c r="C109" i="20"/>
  <c r="F110" i="20"/>
  <c r="Z110" i="20"/>
  <c r="H109" i="20"/>
  <c r="J109" i="20"/>
  <c r="F109" i="20"/>
  <c r="K110" i="20"/>
  <c r="I110" i="20"/>
  <c r="P110" i="20"/>
  <c r="D110" i="20"/>
  <c r="V109" i="20"/>
  <c r="U109" i="20"/>
  <c r="Y109" i="20"/>
  <c r="C110" i="20"/>
  <c r="H110" i="20"/>
  <c r="G110" i="20"/>
  <c r="S110" i="20"/>
  <c r="Q110" i="20"/>
  <c r="I109" i="20"/>
  <c r="Z109" i="20"/>
  <c r="E109" i="20"/>
  <c r="Q109" i="20"/>
  <c r="L110" i="20"/>
  <c r="B111" i="20" l="1"/>
  <c r="A112" i="20"/>
  <c r="T111" i="20"/>
  <c r="Q111" i="20"/>
  <c r="H111" i="20"/>
  <c r="Z111" i="20"/>
  <c r="J111" i="20"/>
  <c r="W110" i="20"/>
  <c r="O110" i="20"/>
  <c r="X110" i="20"/>
  <c r="T110" i="20"/>
  <c r="V110" i="20"/>
  <c r="M110" i="20"/>
  <c r="E110" i="20"/>
  <c r="J110" i="20"/>
  <c r="S111" i="20"/>
  <c r="B112" i="20" l="1"/>
  <c r="A113" i="20"/>
  <c r="I112" i="20"/>
  <c r="U112" i="20"/>
  <c r="T112" i="20"/>
  <c r="Z112" i="20"/>
  <c r="E112" i="20"/>
  <c r="F111" i="20"/>
  <c r="W111" i="20"/>
  <c r="D111" i="20"/>
  <c r="G111" i="20"/>
  <c r="X111" i="20"/>
  <c r="O112" i="20"/>
  <c r="X112" i="20"/>
  <c r="U111" i="20"/>
  <c r="P111" i="20"/>
  <c r="R111" i="20"/>
  <c r="I111" i="20"/>
  <c r="O111" i="20"/>
  <c r="D112" i="20"/>
  <c r="L112" i="20"/>
  <c r="M112" i="20"/>
  <c r="V112" i="20"/>
  <c r="L111" i="20"/>
  <c r="C111" i="20"/>
  <c r="Y111" i="20"/>
  <c r="K111" i="20"/>
  <c r="AA112" i="20"/>
  <c r="J112" i="20"/>
  <c r="H112" i="20"/>
  <c r="R112" i="20"/>
  <c r="G112" i="20"/>
  <c r="N111" i="20"/>
  <c r="AA111" i="20"/>
  <c r="V111" i="20"/>
  <c r="M111" i="20"/>
  <c r="E111" i="20"/>
  <c r="P112" i="20"/>
  <c r="B113" i="20" l="1"/>
  <c r="I113" i="20"/>
  <c r="H113" i="20"/>
  <c r="S113" i="20"/>
  <c r="F113" i="20"/>
  <c r="M113" i="20"/>
  <c r="AA113" i="20"/>
  <c r="C112" i="20"/>
  <c r="Y112" i="20"/>
  <c r="A114" i="20"/>
  <c r="P113" i="20"/>
  <c r="V113" i="20"/>
  <c r="Z113" i="20"/>
  <c r="Y113" i="20"/>
  <c r="W113" i="20"/>
  <c r="Q113" i="20"/>
  <c r="Q112" i="20"/>
  <c r="F112" i="20"/>
  <c r="X113" i="20"/>
  <c r="C113" i="20"/>
  <c r="T113" i="20"/>
  <c r="R113" i="20"/>
  <c r="K113" i="20"/>
  <c r="E113" i="20"/>
  <c r="G113" i="20"/>
  <c r="W112" i="20"/>
  <c r="N112" i="20"/>
  <c r="N113" i="20"/>
  <c r="J113" i="20"/>
  <c r="D113" i="20"/>
  <c r="L113" i="20"/>
  <c r="U113" i="20"/>
  <c r="O113" i="20"/>
  <c r="S112" i="20"/>
  <c r="K112" i="20"/>
  <c r="B114" i="20" l="1"/>
  <c r="U114" i="20"/>
  <c r="H114" i="20"/>
  <c r="P114" i="20"/>
  <c r="Y114" i="20"/>
  <c r="J114" i="20"/>
  <c r="L114" i="20"/>
  <c r="A115" i="20"/>
  <c r="K114" i="20"/>
  <c r="G114" i="20"/>
  <c r="N114" i="20"/>
  <c r="X114" i="20"/>
  <c r="Q114" i="20"/>
  <c r="W114" i="20"/>
  <c r="B115" i="20" l="1"/>
  <c r="I114" i="20"/>
  <c r="O114" i="20"/>
  <c r="R114" i="20"/>
  <c r="S114" i="20"/>
  <c r="M114" i="20"/>
  <c r="Z115" i="20"/>
  <c r="S115" i="20"/>
  <c r="M115" i="20"/>
  <c r="F115" i="20"/>
  <c r="D114" i="20"/>
  <c r="D115" i="20"/>
  <c r="C114" i="20"/>
  <c r="Z114" i="20"/>
  <c r="V114" i="20"/>
  <c r="A116" i="20"/>
  <c r="N115" i="20"/>
  <c r="AA115" i="20"/>
  <c r="T115" i="20"/>
  <c r="K115" i="20"/>
  <c r="AA114" i="20"/>
  <c r="F114" i="20"/>
  <c r="E114" i="20"/>
  <c r="T114" i="20"/>
  <c r="Q115" i="20"/>
  <c r="B116" i="20" l="1"/>
  <c r="W115" i="20"/>
  <c r="V115" i="20"/>
  <c r="E115" i="20"/>
  <c r="G115" i="20"/>
  <c r="J115" i="20"/>
  <c r="R115" i="20"/>
  <c r="A117" i="20"/>
  <c r="E116" i="20"/>
  <c r="X116" i="20"/>
  <c r="C116" i="20"/>
  <c r="N116" i="20"/>
  <c r="D116" i="20"/>
  <c r="J116" i="20"/>
  <c r="U115" i="20"/>
  <c r="H115" i="20"/>
  <c r="G116" i="20"/>
  <c r="P116" i="20"/>
  <c r="S116" i="20"/>
  <c r="L116" i="20"/>
  <c r="H116" i="20"/>
  <c r="I116" i="20"/>
  <c r="C115" i="20"/>
  <c r="X115" i="20"/>
  <c r="Y116" i="20"/>
  <c r="R116" i="20"/>
  <c r="O116" i="20"/>
  <c r="W116" i="20"/>
  <c r="P115" i="20"/>
  <c r="L115" i="20"/>
  <c r="O115" i="20"/>
  <c r="I115" i="20"/>
  <c r="Y115" i="20"/>
  <c r="Z116" i="20"/>
  <c r="B117" i="20" l="1"/>
  <c r="K116" i="20"/>
  <c r="F116" i="20"/>
  <c r="Y117" i="20"/>
  <c r="T116" i="20"/>
  <c r="A118" i="20"/>
  <c r="D117" i="20"/>
  <c r="Q117" i="20"/>
  <c r="G117" i="20"/>
  <c r="K117" i="20"/>
  <c r="R117" i="20"/>
  <c r="U116" i="20"/>
  <c r="J117" i="20"/>
  <c r="Z117" i="20"/>
  <c r="AA117" i="20"/>
  <c r="H117" i="20"/>
  <c r="N117" i="20"/>
  <c r="F117" i="20"/>
  <c r="M116" i="20"/>
  <c r="M117" i="20"/>
  <c r="C117" i="20"/>
  <c r="I117" i="20"/>
  <c r="S117" i="20"/>
  <c r="AA116" i="20"/>
  <c r="V116" i="20"/>
  <c r="Q116" i="20"/>
  <c r="W117" i="20"/>
  <c r="B118" i="20" l="1"/>
  <c r="A119" i="20"/>
  <c r="H118" i="20"/>
  <c r="R118" i="20"/>
  <c r="W118" i="20"/>
  <c r="AA118" i="20"/>
  <c r="L117" i="20"/>
  <c r="T117" i="20"/>
  <c r="P118" i="20"/>
  <c r="U117" i="20"/>
  <c r="O117" i="20"/>
  <c r="V117" i="20"/>
  <c r="X118" i="20"/>
  <c r="S118" i="20"/>
  <c r="U118" i="20"/>
  <c r="O118" i="20"/>
  <c r="I118" i="20"/>
  <c r="M118" i="20"/>
  <c r="X117" i="20"/>
  <c r="G118" i="20"/>
  <c r="F118" i="20"/>
  <c r="J118" i="20"/>
  <c r="P117" i="20"/>
  <c r="E117" i="20"/>
  <c r="K118" i="20"/>
  <c r="B119" i="20" l="1"/>
  <c r="Q118" i="20"/>
  <c r="L118" i="20"/>
  <c r="N118" i="20"/>
  <c r="V118" i="20"/>
  <c r="Z118" i="20"/>
  <c r="Y118" i="20"/>
  <c r="H119" i="20"/>
  <c r="Z119" i="20"/>
  <c r="V119" i="20"/>
  <c r="T119" i="20"/>
  <c r="S119" i="20"/>
  <c r="E118" i="20"/>
  <c r="A120" i="20"/>
  <c r="M119" i="20"/>
  <c r="L119" i="20"/>
  <c r="Q119" i="20"/>
  <c r="D118" i="20"/>
  <c r="C118" i="20"/>
  <c r="T118" i="20"/>
  <c r="D119" i="20"/>
  <c r="B120" i="20" l="1"/>
  <c r="Y120" i="20"/>
  <c r="J120" i="20"/>
  <c r="AA120" i="20"/>
  <c r="U120" i="20"/>
  <c r="H120" i="20"/>
  <c r="Q120" i="20"/>
  <c r="AA119" i="20"/>
  <c r="Y119" i="20"/>
  <c r="P119" i="20"/>
  <c r="O119" i="20"/>
  <c r="A121" i="20"/>
  <c r="X120" i="20"/>
  <c r="N120" i="20"/>
  <c r="S120" i="20"/>
  <c r="P120" i="20"/>
  <c r="O120" i="20"/>
  <c r="V120" i="20"/>
  <c r="I119" i="20"/>
  <c r="J119" i="20"/>
  <c r="G119" i="20"/>
  <c r="C119" i="20"/>
  <c r="L120" i="20"/>
  <c r="E120" i="20"/>
  <c r="K120" i="20"/>
  <c r="F120" i="20"/>
  <c r="R120" i="20"/>
  <c r="M120" i="20"/>
  <c r="D120" i="20"/>
  <c r="F119" i="20"/>
  <c r="E119" i="20"/>
  <c r="U119" i="20"/>
  <c r="N119" i="20"/>
  <c r="I120" i="20"/>
  <c r="Z120" i="20"/>
  <c r="G120" i="20"/>
  <c r="C120" i="20"/>
  <c r="T120" i="20"/>
  <c r="W120" i="20"/>
  <c r="K119" i="20"/>
  <c r="W119" i="20"/>
  <c r="R119" i="20"/>
  <c r="X119" i="20"/>
  <c r="B121" i="20" l="1"/>
  <c r="L121" i="20"/>
  <c r="T121" i="20"/>
  <c r="Y121" i="20"/>
  <c r="V121" i="20"/>
  <c r="A122" i="20"/>
  <c r="E121" i="20"/>
  <c r="I121" i="20"/>
  <c r="U121" i="20"/>
  <c r="F121" i="20"/>
  <c r="P121" i="20"/>
  <c r="B122" i="20" l="1"/>
  <c r="A123" i="20"/>
  <c r="N122" i="20"/>
  <c r="F122" i="20"/>
  <c r="T122" i="20"/>
  <c r="Y122" i="20"/>
  <c r="K121" i="20"/>
  <c r="N121" i="20"/>
  <c r="Q121" i="20"/>
  <c r="C121" i="20"/>
  <c r="S121" i="20"/>
  <c r="G121" i="20"/>
  <c r="H121" i="20"/>
  <c r="X121" i="20"/>
  <c r="M121" i="20"/>
  <c r="U122" i="20"/>
  <c r="K122" i="20"/>
  <c r="R121" i="20"/>
  <c r="J121" i="20"/>
  <c r="AA121" i="20"/>
  <c r="E122" i="20"/>
  <c r="O122" i="20"/>
  <c r="C122" i="20"/>
  <c r="W122" i="20"/>
  <c r="D121" i="20"/>
  <c r="Z121" i="20"/>
  <c r="W121" i="20"/>
  <c r="O121" i="20"/>
  <c r="L122" i="20"/>
  <c r="B123" i="20" l="1"/>
  <c r="D122" i="20"/>
  <c r="J122" i="20"/>
  <c r="G122" i="20"/>
  <c r="AA122" i="20"/>
  <c r="Q122" i="20"/>
  <c r="M122" i="20"/>
  <c r="X122" i="20"/>
  <c r="R122" i="20"/>
  <c r="V122" i="20"/>
  <c r="H123" i="20"/>
  <c r="K123" i="20"/>
  <c r="S123" i="20"/>
  <c r="W123" i="20"/>
  <c r="Y123" i="20"/>
  <c r="AA123" i="20"/>
  <c r="S122" i="20"/>
  <c r="A124" i="20"/>
  <c r="F123" i="20"/>
  <c r="X123" i="20"/>
  <c r="U123" i="20"/>
  <c r="D123" i="20"/>
  <c r="N123" i="20"/>
  <c r="Z122" i="20"/>
  <c r="P122" i="20"/>
  <c r="H122" i="20"/>
  <c r="I122" i="20"/>
  <c r="E123" i="20"/>
  <c r="B124" i="20" l="1"/>
  <c r="AA124" i="20"/>
  <c r="Q124" i="20"/>
  <c r="X124" i="20"/>
  <c r="R123" i="20"/>
  <c r="Z123" i="20"/>
  <c r="T123" i="20"/>
  <c r="J123" i="20"/>
  <c r="Z124" i="20"/>
  <c r="K124" i="20"/>
  <c r="D124" i="20"/>
  <c r="L123" i="20"/>
  <c r="G123" i="20"/>
  <c r="V123" i="20"/>
  <c r="P123" i="20"/>
  <c r="A125" i="20"/>
  <c r="N124" i="20"/>
  <c r="S124" i="20"/>
  <c r="W124" i="20"/>
  <c r="U124" i="20"/>
  <c r="F124" i="20"/>
  <c r="J124" i="20"/>
  <c r="O123" i="20"/>
  <c r="E124" i="20"/>
  <c r="T124" i="20"/>
  <c r="Y124" i="20"/>
  <c r="O124" i="20"/>
  <c r="R124" i="20"/>
  <c r="P124" i="20"/>
  <c r="Q123" i="20"/>
  <c r="C123" i="20"/>
  <c r="I123" i="20"/>
  <c r="M123" i="20"/>
  <c r="G124" i="20"/>
  <c r="B125" i="20" l="1"/>
  <c r="Q125" i="20"/>
  <c r="Z125" i="20"/>
  <c r="D125" i="20"/>
  <c r="I125" i="20"/>
  <c r="O125" i="20"/>
  <c r="S125" i="20"/>
  <c r="V124" i="20"/>
  <c r="I124" i="20"/>
  <c r="T125" i="20"/>
  <c r="A126" i="20"/>
  <c r="N125" i="20"/>
  <c r="U125" i="20"/>
  <c r="M125" i="20"/>
  <c r="C125" i="20"/>
  <c r="L125" i="20"/>
  <c r="H124" i="20"/>
  <c r="F125" i="20"/>
  <c r="X125" i="20"/>
  <c r="E125" i="20"/>
  <c r="K125" i="20"/>
  <c r="Y125" i="20"/>
  <c r="H125" i="20"/>
  <c r="P125" i="20"/>
  <c r="M124" i="20"/>
  <c r="W125" i="20"/>
  <c r="V125" i="20"/>
  <c r="G125" i="20"/>
  <c r="AA125" i="20"/>
  <c r="J125" i="20"/>
  <c r="R125" i="20"/>
  <c r="C124" i="20"/>
  <c r="L124" i="20"/>
  <c r="B126" i="20" l="1"/>
  <c r="A127" i="20"/>
  <c r="I126" i="20"/>
  <c r="E126" i="20"/>
  <c r="P126" i="20"/>
  <c r="Y126" i="20"/>
  <c r="M126" i="20"/>
  <c r="Q126" i="20"/>
  <c r="U126" i="20"/>
  <c r="L126" i="20"/>
  <c r="J126" i="20"/>
  <c r="V126" i="20"/>
  <c r="N126" i="20"/>
  <c r="G126" i="20"/>
  <c r="K126" i="20"/>
  <c r="O126" i="20"/>
  <c r="W126" i="20"/>
  <c r="R126" i="20"/>
  <c r="D126" i="20"/>
  <c r="X126" i="20"/>
  <c r="AA126" i="20"/>
  <c r="C126" i="20"/>
  <c r="S126" i="20"/>
  <c r="T126" i="20"/>
  <c r="F126" i="20"/>
  <c r="B127" i="20" l="1"/>
  <c r="Z126" i="20"/>
  <c r="W127" i="20"/>
  <c r="X127" i="20"/>
  <c r="A128" i="20"/>
  <c r="T127" i="20"/>
  <c r="Q127" i="20"/>
  <c r="L127" i="20"/>
  <c r="M127" i="20"/>
  <c r="N127" i="20"/>
  <c r="C127" i="20"/>
  <c r="U127" i="20"/>
  <c r="S127" i="20"/>
  <c r="K127" i="20"/>
  <c r="H127" i="20"/>
  <c r="D127" i="20"/>
  <c r="Y127" i="20"/>
  <c r="R127" i="20"/>
  <c r="H126" i="20"/>
  <c r="G127" i="20"/>
  <c r="B128" i="20" l="1"/>
  <c r="Z127" i="20"/>
  <c r="O127" i="20"/>
  <c r="Z128" i="20"/>
  <c r="E127" i="20"/>
  <c r="J127" i="20"/>
  <c r="AA128" i="20"/>
  <c r="Q128" i="20"/>
  <c r="I128" i="20"/>
  <c r="I127" i="20"/>
  <c r="A129" i="20"/>
  <c r="Y128" i="20"/>
  <c r="V128" i="20"/>
  <c r="H128" i="20"/>
  <c r="N128" i="20"/>
  <c r="D128" i="20"/>
  <c r="L128" i="20"/>
  <c r="S128" i="20"/>
  <c r="J128" i="20"/>
  <c r="P127" i="20"/>
  <c r="AA127" i="20"/>
  <c r="F127" i="20"/>
  <c r="V127" i="20"/>
  <c r="K128" i="20"/>
  <c r="B129" i="20" l="1"/>
  <c r="U128" i="20"/>
  <c r="G128" i="20"/>
  <c r="O128" i="20"/>
  <c r="L129" i="20"/>
  <c r="P128" i="20"/>
  <c r="R129" i="20"/>
  <c r="N129" i="20"/>
  <c r="F129" i="20"/>
  <c r="U129" i="20"/>
  <c r="E128" i="20"/>
  <c r="M128" i="20"/>
  <c r="H129" i="20"/>
  <c r="Y129" i="20"/>
  <c r="Z129" i="20"/>
  <c r="R128" i="20"/>
  <c r="W128" i="20"/>
  <c r="F128" i="20"/>
  <c r="A130" i="20"/>
  <c r="D129" i="20"/>
  <c r="G129" i="20"/>
  <c r="M129" i="20"/>
  <c r="X129" i="20"/>
  <c r="X128" i="20"/>
  <c r="C128" i="20"/>
  <c r="T128" i="20"/>
  <c r="J129" i="20"/>
  <c r="B130" i="20" l="1"/>
  <c r="S129" i="20"/>
  <c r="O129" i="20"/>
  <c r="E129" i="20"/>
  <c r="W129" i="20"/>
  <c r="C129" i="20"/>
  <c r="P130" i="20"/>
  <c r="S130" i="20"/>
  <c r="I130" i="20"/>
  <c r="U130" i="20"/>
  <c r="J130" i="20"/>
  <c r="W130" i="20"/>
  <c r="P129" i="20"/>
  <c r="A131" i="20"/>
  <c r="Q130" i="20"/>
  <c r="V130" i="20"/>
  <c r="E130" i="20"/>
  <c r="D130" i="20"/>
  <c r="H130" i="20"/>
  <c r="T130" i="20"/>
  <c r="I129" i="20"/>
  <c r="T129" i="20"/>
  <c r="V129" i="20"/>
  <c r="Z130" i="20"/>
  <c r="C130" i="20"/>
  <c r="L130" i="20"/>
  <c r="G130" i="20"/>
  <c r="F130" i="20"/>
  <c r="K129" i="20"/>
  <c r="AA129" i="20"/>
  <c r="Q129" i="20"/>
  <c r="K130" i="20"/>
  <c r="B131" i="20" l="1"/>
  <c r="R130" i="20"/>
  <c r="X130" i="20"/>
  <c r="M130" i="20"/>
  <c r="A132" i="20"/>
  <c r="P131" i="20"/>
  <c r="T131" i="20"/>
  <c r="N130" i="20"/>
  <c r="AA130" i="20"/>
  <c r="M131" i="20"/>
  <c r="O130" i="20"/>
  <c r="Y130" i="20"/>
  <c r="X131" i="20"/>
  <c r="B132" i="20" l="1"/>
  <c r="A133" i="20"/>
  <c r="F132" i="20"/>
  <c r="G132" i="20"/>
  <c r="N132" i="20"/>
  <c r="O132" i="20"/>
  <c r="J132" i="20"/>
  <c r="E132" i="20"/>
  <c r="K131" i="20"/>
  <c r="R131" i="20"/>
  <c r="W131" i="20"/>
  <c r="E131" i="20"/>
  <c r="V131" i="20"/>
  <c r="W132" i="20"/>
  <c r="L132" i="20"/>
  <c r="I131" i="20"/>
  <c r="Q131" i="20"/>
  <c r="Y131" i="20"/>
  <c r="J131" i="20"/>
  <c r="Z131" i="20"/>
  <c r="C132" i="20"/>
  <c r="D132" i="20"/>
  <c r="AA132" i="20"/>
  <c r="I132" i="20"/>
  <c r="H132" i="20"/>
  <c r="N131" i="20"/>
  <c r="H131" i="20"/>
  <c r="D131" i="20"/>
  <c r="C131" i="20"/>
  <c r="G131" i="20"/>
  <c r="Z132" i="20"/>
  <c r="Y132" i="20"/>
  <c r="P132" i="20"/>
  <c r="X132" i="20"/>
  <c r="T132" i="20"/>
  <c r="F131" i="20"/>
  <c r="L131" i="20"/>
  <c r="S131" i="20"/>
  <c r="AA131" i="20"/>
  <c r="O131" i="20"/>
  <c r="U131" i="20"/>
  <c r="S132" i="20"/>
  <c r="B133" i="20" l="1"/>
  <c r="M132" i="20"/>
  <c r="Q132" i="20"/>
  <c r="G133" i="20"/>
  <c r="R132" i="20"/>
  <c r="V132" i="20"/>
  <c r="A134" i="20"/>
  <c r="Q133" i="20"/>
  <c r="X133" i="20"/>
  <c r="W133" i="20"/>
  <c r="S133" i="20"/>
  <c r="R133" i="20"/>
  <c r="M133" i="20"/>
  <c r="K132" i="20"/>
  <c r="U132" i="20"/>
  <c r="O133" i="20"/>
  <c r="B134" i="20" l="1"/>
  <c r="X134" i="20"/>
  <c r="Q134" i="20"/>
  <c r="H134" i="20"/>
  <c r="G134" i="20"/>
  <c r="M134" i="20"/>
  <c r="J134" i="20"/>
  <c r="H133" i="20"/>
  <c r="T133" i="20"/>
  <c r="AA133" i="20"/>
  <c r="N133" i="20"/>
  <c r="U134" i="20"/>
  <c r="S134" i="20"/>
  <c r="P134" i="20"/>
  <c r="N134" i="20"/>
  <c r="Y134" i="20"/>
  <c r="AA134" i="20"/>
  <c r="F134" i="20"/>
  <c r="K133" i="20"/>
  <c r="E133" i="20"/>
  <c r="U133" i="20"/>
  <c r="Y133" i="20"/>
  <c r="V134" i="20"/>
  <c r="O134" i="20"/>
  <c r="Z134" i="20"/>
  <c r="T134" i="20"/>
  <c r="W134" i="20"/>
  <c r="K134" i="20"/>
  <c r="L134" i="20"/>
  <c r="I133" i="20"/>
  <c r="L133" i="20"/>
  <c r="J133" i="20"/>
  <c r="D133" i="20"/>
  <c r="A135" i="20"/>
  <c r="D134" i="20"/>
  <c r="I134" i="20"/>
  <c r="C134" i="20"/>
  <c r="R134" i="20"/>
  <c r="E134" i="20"/>
  <c r="P133" i="20"/>
  <c r="F133" i="20"/>
  <c r="V133" i="20"/>
  <c r="Z133" i="20"/>
  <c r="C133" i="20"/>
  <c r="B135" i="20" l="1"/>
  <c r="U135" i="20"/>
  <c r="R135" i="20"/>
  <c r="X135" i="20"/>
  <c r="O135" i="20"/>
  <c r="I135" i="20"/>
  <c r="S135" i="20"/>
  <c r="Q135" i="20"/>
  <c r="A136" i="20"/>
  <c r="D135" i="20"/>
  <c r="C135" i="20"/>
  <c r="N135" i="20"/>
  <c r="G135" i="20"/>
  <c r="W135" i="20"/>
  <c r="V135" i="20"/>
  <c r="AA135" i="20"/>
  <c r="E135" i="20"/>
  <c r="F135" i="20"/>
  <c r="Y135" i="20"/>
  <c r="K135" i="20"/>
  <c r="H135" i="20"/>
  <c r="B136" i="20" l="1"/>
  <c r="J135" i="20"/>
  <c r="Z135" i="20"/>
  <c r="M136" i="20"/>
  <c r="P135" i="20"/>
  <c r="O136" i="20"/>
  <c r="K136" i="20"/>
  <c r="E136" i="20"/>
  <c r="AA136" i="20"/>
  <c r="V136" i="20"/>
  <c r="A137" i="20"/>
  <c r="Z136" i="20"/>
  <c r="H136" i="20"/>
  <c r="I136" i="20"/>
  <c r="S136" i="20"/>
  <c r="D136" i="20"/>
  <c r="N136" i="20"/>
  <c r="M135" i="20"/>
  <c r="F136" i="20"/>
  <c r="R136" i="20"/>
  <c r="U136" i="20"/>
  <c r="G136" i="20"/>
  <c r="X136" i="20"/>
  <c r="T135" i="20"/>
  <c r="L135" i="20"/>
  <c r="Y136" i="20"/>
  <c r="B137" i="20" l="1"/>
  <c r="W137" i="20"/>
  <c r="D137" i="20"/>
  <c r="M137" i="20"/>
  <c r="T137" i="20"/>
  <c r="S137" i="20"/>
  <c r="P136" i="20"/>
  <c r="L136" i="20"/>
  <c r="O137" i="20"/>
  <c r="X137" i="20"/>
  <c r="L137" i="20"/>
  <c r="I137" i="20"/>
  <c r="V137" i="20"/>
  <c r="AA137" i="20"/>
  <c r="Q136" i="20"/>
  <c r="W136" i="20"/>
  <c r="A138" i="20"/>
  <c r="C137" i="20"/>
  <c r="P137" i="20"/>
  <c r="Y137" i="20"/>
  <c r="Z137" i="20"/>
  <c r="G137" i="20"/>
  <c r="Q137" i="20"/>
  <c r="T136" i="20"/>
  <c r="H137" i="20"/>
  <c r="J137" i="20"/>
  <c r="R137" i="20"/>
  <c r="F137" i="20"/>
  <c r="K137" i="20"/>
  <c r="U137" i="20"/>
  <c r="J136" i="20"/>
  <c r="C136" i="20"/>
  <c r="E137" i="20"/>
  <c r="B138" i="20" l="1"/>
  <c r="AA138" i="20"/>
  <c r="N138" i="20"/>
  <c r="R138" i="20"/>
  <c r="M138" i="20"/>
  <c r="O138" i="20"/>
  <c r="T138" i="20"/>
  <c r="F138" i="20"/>
  <c r="D138" i="20"/>
  <c r="H138" i="20"/>
  <c r="J138" i="20"/>
  <c r="L138" i="20"/>
  <c r="U138" i="20"/>
  <c r="Q138" i="20"/>
  <c r="K138" i="20"/>
  <c r="P138" i="20"/>
  <c r="I138" i="20"/>
  <c r="V138" i="20"/>
  <c r="W138" i="20"/>
  <c r="G138" i="20"/>
  <c r="X138" i="20"/>
  <c r="Y138" i="20"/>
  <c r="A139" i="20"/>
  <c r="S138" i="20"/>
  <c r="Z138" i="20"/>
  <c r="E138" i="20"/>
  <c r="C138" i="20"/>
  <c r="N137" i="20"/>
  <c r="B139" i="20" l="1"/>
  <c r="A140" i="20"/>
  <c r="N139" i="20"/>
  <c r="H139" i="20"/>
  <c r="Z139" i="20"/>
  <c r="P139" i="20"/>
  <c r="W139" i="20"/>
  <c r="F139" i="20"/>
  <c r="X139" i="20"/>
  <c r="G139" i="20"/>
  <c r="AA139" i="20"/>
  <c r="E139" i="20"/>
  <c r="U139" i="20"/>
  <c r="K139" i="20"/>
  <c r="T139" i="20"/>
  <c r="B140" i="20" l="1"/>
  <c r="C139" i="20"/>
  <c r="D139" i="20"/>
  <c r="Q139" i="20"/>
  <c r="L139" i="20"/>
  <c r="A141" i="20"/>
  <c r="U140" i="20"/>
  <c r="N140" i="20"/>
  <c r="F140" i="20"/>
  <c r="D140" i="20"/>
  <c r="K140" i="20"/>
  <c r="V139" i="20"/>
  <c r="O139" i="20"/>
  <c r="G140" i="20"/>
  <c r="M140" i="20"/>
  <c r="AA140" i="20"/>
  <c r="H140" i="20"/>
  <c r="C140" i="20"/>
  <c r="S139" i="20"/>
  <c r="R139" i="20"/>
  <c r="M139" i="20"/>
  <c r="J140" i="20"/>
  <c r="L140" i="20"/>
  <c r="X140" i="20"/>
  <c r="I140" i="20"/>
  <c r="E140" i="20"/>
  <c r="J139" i="20"/>
  <c r="I139" i="20"/>
  <c r="Y139" i="20"/>
  <c r="T140" i="20"/>
  <c r="B141" i="20" l="1"/>
  <c r="A142" i="20"/>
  <c r="Z141" i="20"/>
  <c r="I141" i="20"/>
  <c r="J141" i="20"/>
  <c r="P140" i="20"/>
  <c r="Z140" i="20"/>
  <c r="R140" i="20"/>
  <c r="W140" i="20"/>
  <c r="Y140" i="20"/>
  <c r="U141" i="20"/>
  <c r="N141" i="20"/>
  <c r="H141" i="20"/>
  <c r="Q141" i="20"/>
  <c r="X141" i="20"/>
  <c r="Q140" i="20"/>
  <c r="S141" i="20"/>
  <c r="S140" i="20"/>
  <c r="O140" i="20"/>
  <c r="V140" i="20"/>
  <c r="P141" i="20"/>
  <c r="R141" i="20"/>
  <c r="B142" i="20" l="1"/>
  <c r="O142" i="20"/>
  <c r="Z142" i="20"/>
  <c r="P142" i="20"/>
  <c r="L142" i="20"/>
  <c r="W142" i="20"/>
  <c r="V142" i="20"/>
  <c r="K141" i="20"/>
  <c r="F141" i="20"/>
  <c r="Y141" i="20"/>
  <c r="C141" i="20"/>
  <c r="A143" i="20"/>
  <c r="X142" i="20"/>
  <c r="G142" i="20"/>
  <c r="F142" i="20"/>
  <c r="S142" i="20"/>
  <c r="D142" i="20"/>
  <c r="H142" i="20"/>
  <c r="O141" i="20"/>
  <c r="AA141" i="20"/>
  <c r="M141" i="20"/>
  <c r="M142" i="20"/>
  <c r="U142" i="20"/>
  <c r="I142" i="20"/>
  <c r="N142" i="20"/>
  <c r="J142" i="20"/>
  <c r="T142" i="20"/>
  <c r="E142" i="20"/>
  <c r="V141" i="20"/>
  <c r="E141" i="20"/>
  <c r="D141" i="20"/>
  <c r="Y142" i="20"/>
  <c r="R142" i="20"/>
  <c r="Q142" i="20"/>
  <c r="AA142" i="20"/>
  <c r="C142" i="20"/>
  <c r="K142" i="20"/>
  <c r="L141" i="20"/>
  <c r="T141" i="20"/>
  <c r="G141" i="20"/>
  <c r="W141" i="20"/>
  <c r="B143" i="20" l="1"/>
  <c r="J5" i="14"/>
  <c r="R143" i="20"/>
  <c r="U143" i="20"/>
  <c r="G143" i="20"/>
  <c r="A144" i="20"/>
  <c r="I143" i="20"/>
  <c r="M143" i="20"/>
  <c r="H143" i="20"/>
  <c r="Q143" i="20"/>
  <c r="B144" i="20" l="1"/>
  <c r="K5" i="14"/>
  <c r="W8" i="15"/>
  <c r="V5" i="14"/>
  <c r="X19" i="15"/>
  <c r="K144" i="20"/>
  <c r="I144" i="20"/>
  <c r="L144" i="20"/>
  <c r="D144" i="20"/>
  <c r="M144" i="20"/>
  <c r="U144" i="20"/>
  <c r="D143" i="20"/>
  <c r="Z143" i="20"/>
  <c r="S143" i="20"/>
  <c r="E143" i="20"/>
  <c r="N143" i="20"/>
  <c r="G19" i="15"/>
  <c r="T144" i="20"/>
  <c r="X144" i="20"/>
  <c r="F144" i="20"/>
  <c r="W144" i="20"/>
  <c r="E144" i="20"/>
  <c r="O144" i="20"/>
  <c r="R144" i="20"/>
  <c r="V143" i="20"/>
  <c r="P143" i="20"/>
  <c r="F143" i="20"/>
  <c r="J143" i="20"/>
  <c r="N144" i="20"/>
  <c r="G144" i="20"/>
  <c r="J144" i="20"/>
  <c r="H144" i="20"/>
  <c r="Y144" i="20"/>
  <c r="V144" i="20"/>
  <c r="Z144" i="20"/>
  <c r="AA143" i="20"/>
  <c r="Y143" i="20"/>
  <c r="L143" i="20"/>
  <c r="O143" i="20"/>
  <c r="G23" i="15"/>
  <c r="A145" i="20"/>
  <c r="Q144" i="20"/>
  <c r="P144" i="20"/>
  <c r="AA144" i="20"/>
  <c r="S144" i="20"/>
  <c r="C144" i="20"/>
  <c r="W143" i="20"/>
  <c r="X143" i="20"/>
  <c r="C143" i="20"/>
  <c r="K143" i="20"/>
  <c r="T143" i="20"/>
  <c r="G27" i="15"/>
  <c r="B145" i="20" l="1"/>
  <c r="W5" i="14"/>
  <c r="D5" i="14" s="1"/>
  <c r="X21" i="15"/>
  <c r="U7" i="15" s="1"/>
  <c r="E5" i="14"/>
  <c r="M145" i="20"/>
  <c r="G25" i="15"/>
  <c r="A146" i="20"/>
  <c r="E145" i="20"/>
  <c r="R145" i="20"/>
  <c r="X145" i="20"/>
  <c r="W145" i="20"/>
  <c r="C145" i="20"/>
  <c r="T145" i="20"/>
  <c r="N145" i="20"/>
  <c r="G21" i="15"/>
  <c r="Q145" i="20"/>
  <c r="P145" i="20"/>
  <c r="V145" i="20"/>
  <c r="I145" i="20"/>
  <c r="K145" i="20"/>
  <c r="G145" i="20"/>
  <c r="B146" i="20" l="1"/>
  <c r="F5" i="14"/>
  <c r="C5" i="14"/>
  <c r="W7" i="15"/>
  <c r="W9" i="15" s="1"/>
  <c r="U9" i="15"/>
  <c r="L145" i="20"/>
  <c r="Y145" i="20"/>
  <c r="S145" i="20"/>
  <c r="U145" i="20"/>
  <c r="S146" i="20"/>
  <c r="F146" i="20"/>
  <c r="J146" i="20"/>
  <c r="W146" i="20"/>
  <c r="E146" i="20"/>
  <c r="F145" i="20"/>
  <c r="D145" i="20"/>
  <c r="R146" i="20"/>
  <c r="Q146" i="20"/>
  <c r="M146" i="20"/>
  <c r="J145" i="20"/>
  <c r="Z145" i="20"/>
  <c r="A147" i="20"/>
  <c r="AA146" i="20"/>
  <c r="Z146" i="20"/>
  <c r="N146" i="20"/>
  <c r="O146" i="20"/>
  <c r="O145" i="20"/>
  <c r="H145" i="20"/>
  <c r="AA145" i="20"/>
  <c r="C146" i="20"/>
  <c r="B147" i="20" l="1"/>
  <c r="C30" i="25"/>
  <c r="C36" i="25" s="1"/>
  <c r="L146" i="20"/>
  <c r="D146" i="20"/>
  <c r="P146" i="20"/>
  <c r="B23" i="25"/>
  <c r="C147" i="20"/>
  <c r="V146" i="20"/>
  <c r="B35" i="25"/>
  <c r="A148" i="20"/>
  <c r="M147" i="20"/>
  <c r="K147" i="20"/>
  <c r="F147" i="20"/>
  <c r="U146" i="20"/>
  <c r="I146" i="20"/>
  <c r="B36" i="25"/>
  <c r="Y147" i="20"/>
  <c r="E147" i="20"/>
  <c r="R147" i="20"/>
  <c r="J147" i="20"/>
  <c r="H146" i="20"/>
  <c r="T146" i="20"/>
  <c r="X146" i="20"/>
  <c r="H147" i="20"/>
  <c r="V147" i="20"/>
  <c r="D147" i="20"/>
  <c r="T147" i="20"/>
  <c r="K146" i="20"/>
  <c r="G146" i="20"/>
  <c r="Y146" i="20"/>
  <c r="B26" i="25"/>
  <c r="B30" i="25"/>
  <c r="Z147" i="20"/>
  <c r="B38" i="25"/>
  <c r="B148" i="20" l="1"/>
  <c r="C35" i="25"/>
  <c r="A36" i="25" s="1"/>
  <c r="C29" i="25"/>
  <c r="A30" i="25" s="1"/>
  <c r="A37" i="25"/>
  <c r="A40" i="25"/>
  <c r="A35" i="25"/>
  <c r="A38" i="25"/>
  <c r="A39" i="25"/>
  <c r="A29" i="25"/>
  <c r="A32" i="25"/>
  <c r="A34" i="25"/>
  <c r="A33" i="25"/>
  <c r="A31" i="25"/>
  <c r="C42" i="25"/>
  <c r="S148" i="20"/>
  <c r="C148" i="20"/>
  <c r="Z148" i="20"/>
  <c r="U148" i="20"/>
  <c r="T148" i="20"/>
  <c r="K148" i="20"/>
  <c r="X147" i="20"/>
  <c r="G147" i="20"/>
  <c r="AA147" i="20"/>
  <c r="P147" i="20"/>
  <c r="H148" i="20"/>
  <c r="M148" i="20"/>
  <c r="Q148" i="20"/>
  <c r="L148" i="20"/>
  <c r="A149" i="20"/>
  <c r="Y148" i="20"/>
  <c r="O148" i="20"/>
  <c r="Q147" i="20"/>
  <c r="O147" i="20"/>
  <c r="S147" i="20"/>
  <c r="W148" i="20"/>
  <c r="X148" i="20"/>
  <c r="J148" i="20"/>
  <c r="R148" i="20"/>
  <c r="N148" i="20"/>
  <c r="I148" i="20"/>
  <c r="D148" i="20"/>
  <c r="I147" i="20"/>
  <c r="B29" i="25"/>
  <c r="W147" i="20"/>
  <c r="E148" i="20"/>
  <c r="V148" i="20"/>
  <c r="P148" i="20"/>
  <c r="G148" i="20"/>
  <c r="F148" i="20"/>
  <c r="AA148" i="20"/>
  <c r="B32" i="25"/>
  <c r="U147" i="20"/>
  <c r="N147" i="20"/>
  <c r="L147" i="20"/>
  <c r="B42" i="25"/>
  <c r="B41" i="25"/>
  <c r="B149" i="20" l="1"/>
  <c r="C41" i="25"/>
  <c r="A42" i="25" s="1"/>
  <c r="C23" i="25"/>
  <c r="A24" i="25" s="1"/>
  <c r="A26" i="25"/>
  <c r="A27" i="25"/>
  <c r="A28" i="25"/>
  <c r="A25" i="25"/>
  <c r="A46" i="25"/>
  <c r="A43" i="25"/>
  <c r="A45" i="25"/>
  <c r="A44" i="25"/>
  <c r="A41" i="25"/>
  <c r="C48" i="25"/>
  <c r="A23" i="25"/>
  <c r="A150" i="20"/>
  <c r="J149" i="20"/>
  <c r="N149" i="20"/>
  <c r="V149" i="20"/>
  <c r="K149" i="20"/>
  <c r="X149" i="20"/>
  <c r="B48" i="25"/>
  <c r="U149" i="20"/>
  <c r="Y149" i="20"/>
  <c r="E149" i="20"/>
  <c r="W149" i="20"/>
  <c r="H149" i="20"/>
  <c r="Q149" i="20"/>
  <c r="O149" i="20"/>
  <c r="Z149" i="20"/>
  <c r="D149" i="20"/>
  <c r="I149" i="20"/>
  <c r="B44" i="25"/>
  <c r="B50" i="25"/>
  <c r="B47" i="25"/>
  <c r="P149" i="20"/>
  <c r="B150" i="20" l="1"/>
  <c r="C47" i="25"/>
  <c r="A48" i="25" s="1"/>
  <c r="A47" i="25"/>
  <c r="A50" i="25"/>
  <c r="A52" i="25"/>
  <c r="A49" i="25"/>
  <c r="A51" i="25"/>
  <c r="C54" i="25"/>
  <c r="A151" i="20"/>
  <c r="S150" i="20"/>
  <c r="K150" i="20"/>
  <c r="T149" i="20"/>
  <c r="S149" i="20"/>
  <c r="M149" i="20"/>
  <c r="V150" i="20"/>
  <c r="Z150" i="20"/>
  <c r="F150" i="20"/>
  <c r="AA150" i="20"/>
  <c r="G150" i="20"/>
  <c r="C149" i="20"/>
  <c r="AA149" i="20"/>
  <c r="B54" i="25"/>
  <c r="L149" i="20"/>
  <c r="O150" i="20"/>
  <c r="T150" i="20"/>
  <c r="R149" i="20"/>
  <c r="G149" i="20"/>
  <c r="F149" i="20"/>
  <c r="B53" i="25"/>
  <c r="B56" i="25"/>
  <c r="N150" i="20"/>
  <c r="B151" i="20" l="1"/>
  <c r="C53" i="25"/>
  <c r="A54" i="25" s="1"/>
  <c r="A55" i="25"/>
  <c r="A57" i="25"/>
  <c r="A58" i="25"/>
  <c r="A56" i="25"/>
  <c r="A53" i="25"/>
  <c r="C60" i="25"/>
  <c r="I151" i="20"/>
  <c r="Q151" i="20"/>
  <c r="Y151" i="20"/>
  <c r="R151" i="20"/>
  <c r="V151" i="20"/>
  <c r="P151" i="20"/>
  <c r="P150" i="20"/>
  <c r="C150" i="20"/>
  <c r="Q150" i="20"/>
  <c r="M150" i="20"/>
  <c r="B62" i="25"/>
  <c r="T151" i="20"/>
  <c r="D151" i="20"/>
  <c r="AA151" i="20"/>
  <c r="L151" i="20"/>
  <c r="H151" i="20"/>
  <c r="W151" i="20"/>
  <c r="N151" i="20"/>
  <c r="L150" i="20"/>
  <c r="W150" i="20"/>
  <c r="D150" i="20"/>
  <c r="X150" i="20"/>
  <c r="A152" i="20"/>
  <c r="O151" i="20"/>
  <c r="K151" i="20"/>
  <c r="S151" i="20"/>
  <c r="E151" i="20"/>
  <c r="C151" i="20"/>
  <c r="F151" i="20"/>
  <c r="J150" i="20"/>
  <c r="E150" i="20"/>
  <c r="I150" i="20"/>
  <c r="G151" i="20"/>
  <c r="X151" i="20"/>
  <c r="U151" i="20"/>
  <c r="Z151" i="20"/>
  <c r="M151" i="20"/>
  <c r="J151" i="20"/>
  <c r="U150" i="20"/>
  <c r="H150" i="20"/>
  <c r="R150" i="20"/>
  <c r="Y150" i="20"/>
  <c r="B60" i="25"/>
  <c r="B59" i="25"/>
  <c r="B152" i="20" l="1"/>
  <c r="C59" i="25"/>
  <c r="A60" i="25" s="1"/>
  <c r="A63" i="25"/>
  <c r="A62" i="25"/>
  <c r="A61" i="25"/>
  <c r="A59" i="25"/>
  <c r="A64" i="25"/>
  <c r="M152" i="20"/>
  <c r="L152" i="20"/>
  <c r="K152" i="20"/>
  <c r="Z152" i="20"/>
  <c r="U152" i="20"/>
  <c r="H152" i="20"/>
  <c r="B1" i="25" l="1"/>
  <c r="E152" i="20"/>
  <c r="P152" i="20"/>
  <c r="O152" i="20"/>
  <c r="S152" i="20"/>
  <c r="C152" i="20"/>
  <c r="W152" i="20"/>
  <c r="T152" i="20"/>
  <c r="D152" i="20"/>
  <c r="I152" i="20"/>
  <c r="N152" i="20"/>
  <c r="Y152" i="20"/>
  <c r="J152" i="20"/>
  <c r="R152" i="20"/>
  <c r="V152" i="20"/>
  <c r="G152" i="20"/>
  <c r="Q152" i="20"/>
  <c r="AA152" i="20"/>
  <c r="F152" i="20"/>
  <c r="X152" i="20"/>
</calcChain>
</file>

<file path=xl/comments1.xml><?xml version="1.0" encoding="utf-8"?>
<comments xmlns="http://schemas.openxmlformats.org/spreadsheetml/2006/main">
  <authors>
    <author>Milagros Huerta Gómez de Merodio</author>
  </authors>
  <commentList>
    <comment ref="X38" authorId="0" shapeId="0">
      <text>
        <r>
          <rPr>
            <sz val="9"/>
            <color indexed="81"/>
            <rFont val="Tahoma"/>
            <family val="2"/>
          </rPr>
          <t xml:space="preserve">Nº posibles respuestas
</t>
        </r>
      </text>
    </comment>
  </commentList>
</comments>
</file>

<file path=xl/comments2.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3.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4.xml><?xml version="1.0" encoding="utf-8"?>
<comments xmlns="http://schemas.openxmlformats.org/spreadsheetml/2006/main">
  <authors>
    <author>Milagros Huerta Gómez de Merodio</author>
  </authors>
  <commentList>
    <comment ref="A7" authorId="0" shapeId="0">
      <text>
        <r>
          <rPr>
            <b/>
            <sz val="9"/>
            <color indexed="81"/>
            <rFont val="Tahoma"/>
            <family val="2"/>
          </rPr>
          <t>Nº de la primera pregunta.</t>
        </r>
      </text>
    </comment>
  </commentList>
</comments>
</file>

<file path=xl/comments5.xml><?xml version="1.0" encoding="utf-8"?>
<comments xmlns="http://schemas.openxmlformats.org/spreadsheetml/2006/main">
  <authors>
    <author>Milagros Huerta Gómez de Merodio</author>
  </authors>
  <commentList>
    <comment ref="A7" authorId="0" shapeId="0">
      <text>
        <r>
          <rPr>
            <b/>
            <sz val="9"/>
            <color indexed="81"/>
            <rFont val="Tahoma"/>
            <family val="2"/>
          </rPr>
          <t>Nº de la primera pregunta.</t>
        </r>
      </text>
    </comment>
  </commentList>
</comments>
</file>

<file path=xl/sharedStrings.xml><?xml version="1.0" encoding="utf-8"?>
<sst xmlns="http://schemas.openxmlformats.org/spreadsheetml/2006/main" count="4843" uniqueCount="1826">
  <si>
    <t>MILAGROS HUERTA GÓMEZ DE MERODIO</t>
  </si>
  <si>
    <t>Universidad de Cádiz</t>
  </si>
  <si>
    <t>LEER CON ATENCIÓN</t>
  </si>
  <si>
    <t>.</t>
  </si>
  <si>
    <t>Código</t>
  </si>
  <si>
    <t>Tipo Numeración</t>
  </si>
  <si>
    <t>OM</t>
  </si>
  <si>
    <t>abc</t>
  </si>
  <si>
    <t>Verdadero Falso</t>
  </si>
  <si>
    <t>VF</t>
  </si>
  <si>
    <t>ABCD</t>
  </si>
  <si>
    <t>Emparejar</t>
  </si>
  <si>
    <t>E</t>
  </si>
  <si>
    <t>true</t>
  </si>
  <si>
    <t>Respuesta Corta</t>
  </si>
  <si>
    <t>RC</t>
  </si>
  <si>
    <t>iii</t>
  </si>
  <si>
    <t>false</t>
  </si>
  <si>
    <t>Palabra Perdida</t>
  </si>
  <si>
    <t>PP</t>
  </si>
  <si>
    <t>IIII</t>
  </si>
  <si>
    <t>Q</t>
  </si>
  <si>
    <t>none</t>
  </si>
  <si>
    <t>Pregunta Actual a Exportar</t>
  </si>
  <si>
    <t>Este número se incrementará para generar el archivo con TODAS las preguntas.</t>
  </si>
  <si>
    <t>NOMBRE</t>
  </si>
  <si>
    <t>Enunciado</t>
  </si>
  <si>
    <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</si>
  <si>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</si>
  <si>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</si>
  <si>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</si>
  <si>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</si>
  <si>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</si>
  <si>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</si>
  <si>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</si>
  <si>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</si>
  <si>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</si>
  <si>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</si>
  <si>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</si>
  <si>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</si>
  <si>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</si>
  <si>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</si>
  <si>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</si>
  <si>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</si>
  <si>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</si>
  <si>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</si>
  <si>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</si>
  <si>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</si>
  <si>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</si>
  <si>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</si>
  <si>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</si>
  <si>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</si>
  <si>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</si>
  <si>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</si>
  <si>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</si>
  <si>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</si>
  <si>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</si>
  <si>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</si>
  <si>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&lt;quiz&gt;</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</si>
  <si>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</si>
  <si>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</si>
  <si>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</si>
  <si>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</si>
  <si>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</si>
  <si>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</si>
  <si>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</si>
  <si>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</si>
  <si>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</si>
  <si>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</si>
  <si>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</si>
  <si>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</si>
  <si>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</si>
  <si>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</si>
  <si>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</si>
  <si>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</si>
  <si>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</si>
  <si>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</si>
  <si>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</si>
  <si>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</si>
  <si>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</si>
  <si>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</si>
  <si>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</si>
  <si>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</si>
  <si>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</si>
  <si>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</si>
  <si>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</si>
  <si>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</si>
  <si>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</si>
  <si>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</si>
  <si>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</si>
  <si>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</si>
  <si>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</si>
  <si>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</si>
  <si>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</si>
  <si>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</si>
  <si>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</si>
  <si>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</si>
  <si>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</si>
  <si>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</si>
  <si>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</si>
  <si>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</si>
  <si>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</si>
  <si>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</si>
  <si>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Nº Final Pr</t>
  </si>
  <si>
    <t>Cambio</t>
  </si>
  <si>
    <t>Diferen</t>
  </si>
  <si>
    <t>EXPORTAR PREGUNTAS A WORD - TXT - LÁTEX</t>
  </si>
  <si>
    <t>Formulario</t>
  </si>
  <si>
    <t>O2</t>
  </si>
  <si>
    <t>(una respuesta)</t>
  </si>
  <si>
    <t>(varias respuestas)</t>
  </si>
  <si>
    <t>Nombre  Tipos de Cuestionaros:</t>
  </si>
  <si>
    <t>Esta Aplicación ha sido desarrollada, en la primera versión, por:</t>
  </si>
  <si>
    <t>&lt;?xml version="1.0" encoding= "UTF-8"?&gt;</t>
  </si>
  <si>
    <t>VIDEO TUTORIALES</t>
  </si>
  <si>
    <t>&lt;/quiz&gt;</t>
  </si>
  <si>
    <t>NO USAR CORTAR [Ctrl+X]</t>
  </si>
  <si>
    <r>
      <t xml:space="preserve">Actualmente están </t>
    </r>
    <r>
      <rPr>
        <b/>
        <sz val="11"/>
        <color rgb="FF005877"/>
        <rFont val="Calibri"/>
        <family val="2"/>
        <scheme val="minor"/>
      </rPr>
      <t xml:space="preserve">Activos </t>
    </r>
    <r>
      <rPr>
        <sz val="11"/>
        <color rgb="FF005877"/>
        <rFont val="Calibri"/>
        <family val="2"/>
        <scheme val="minor"/>
      </rPr>
      <t xml:space="preserve">los </t>
    </r>
    <r>
      <rPr>
        <b/>
        <sz val="11"/>
        <color rgb="FF005877"/>
        <rFont val="Calibri"/>
        <family val="2"/>
        <scheme val="minor"/>
      </rPr>
      <t xml:space="preserve">Cuestionarios Tipo: 
</t>
    </r>
    <r>
      <rPr>
        <sz val="11"/>
        <color rgb="FF005877"/>
        <rFont val="Calibri"/>
        <family val="2"/>
        <scheme val="minor"/>
      </rPr>
      <t xml:space="preserve">- </t>
    </r>
    <r>
      <rPr>
        <b/>
        <sz val="11"/>
        <color rgb="FF005877"/>
        <rFont val="Calibri"/>
        <family val="2"/>
        <scheme val="minor"/>
      </rPr>
      <t xml:space="preserve">Opción Múltiple </t>
    </r>
    <r>
      <rPr>
        <sz val="11"/>
        <color rgb="FF005877"/>
        <rFont val="Calibri"/>
        <family val="2"/>
        <scheme val="minor"/>
      </rPr>
      <t xml:space="preserve">(1 Respuesta)           - </t>
    </r>
    <r>
      <rPr>
        <b/>
        <sz val="11"/>
        <color rgb="FF005877"/>
        <rFont val="Calibri"/>
        <family val="2"/>
        <scheme val="minor"/>
      </rPr>
      <t xml:space="preserve">Opción Múltiple </t>
    </r>
    <r>
      <rPr>
        <sz val="11"/>
        <color rgb="FF005877"/>
        <rFont val="Calibri"/>
        <family val="2"/>
        <scheme val="minor"/>
      </rPr>
      <t xml:space="preserve">(Varias Respuestas)
- </t>
    </r>
    <r>
      <rPr>
        <b/>
        <sz val="11"/>
        <color rgb="FF005877"/>
        <rFont val="Calibri"/>
        <family val="2"/>
        <scheme val="minor"/>
      </rPr>
      <t>Verdadero Falso</t>
    </r>
    <r>
      <rPr>
        <sz val="11"/>
        <color rgb="FF005877"/>
        <rFont val="Calibri"/>
        <family val="2"/>
        <scheme val="minor"/>
      </rPr>
      <t xml:space="preserve">                                   - </t>
    </r>
    <r>
      <rPr>
        <b/>
        <sz val="11"/>
        <color rgb="FF005877"/>
        <rFont val="Calibri"/>
        <family val="2"/>
        <scheme val="minor"/>
      </rPr>
      <t>Palabra Perdida</t>
    </r>
    <r>
      <rPr>
        <sz val="11"/>
        <color rgb="FF005877"/>
        <rFont val="Calibri"/>
        <family val="2"/>
        <scheme val="minor"/>
      </rPr>
      <t xml:space="preserve">            
- </t>
    </r>
    <r>
      <rPr>
        <b/>
        <sz val="11"/>
        <color rgb="FF005877"/>
        <rFont val="Calibri"/>
        <family val="2"/>
        <scheme val="minor"/>
      </rPr>
      <t>Emparejar</t>
    </r>
    <r>
      <rPr>
        <sz val="11"/>
        <color rgb="FF005877"/>
        <rFont val="Calibri"/>
        <family val="2"/>
        <scheme val="minor"/>
      </rPr>
      <t xml:space="preserve">                                             - </t>
    </r>
    <r>
      <rPr>
        <b/>
        <sz val="11"/>
        <color rgb="FF005877"/>
        <rFont val="Calibri"/>
        <family val="2"/>
        <scheme val="minor"/>
      </rPr>
      <t>Respuesta Corta</t>
    </r>
    <r>
      <rPr>
        <sz val="11"/>
        <color rgb="FF005877"/>
        <rFont val="Calibri"/>
        <family val="2"/>
        <scheme val="minor"/>
      </rPr>
      <t xml:space="preserve">
</t>
    </r>
    <r>
      <rPr>
        <b/>
        <sz val="11"/>
        <color rgb="FF005877"/>
        <rFont val="Calibri"/>
        <family val="2"/>
        <scheme val="minor"/>
      </rPr>
      <t>Pendiente por incluir</t>
    </r>
    <r>
      <rPr>
        <sz val="11"/>
        <color rgb="FF005877"/>
        <rFont val="Calibri"/>
        <family val="2"/>
        <scheme val="minor"/>
      </rPr>
      <t xml:space="preserve"> Cuestionario Tipo:
- </t>
    </r>
    <r>
      <rPr>
        <b/>
        <sz val="11"/>
        <color rgb="FFFF0000"/>
        <rFont val="Calibri"/>
        <family val="2"/>
        <scheme val="minor"/>
      </rPr>
      <t>Cloze</t>
    </r>
    <r>
      <rPr>
        <sz val="11"/>
        <color rgb="FF005877"/>
        <rFont val="Calibri"/>
        <family val="2"/>
        <scheme val="minor"/>
      </rPr>
      <t>: permite cálculos numéricos e intercalar distintos tipos de cuestiones en una sola pregunta. Muy útil para hacer muchos problemas con distintos datos muy rápidamente.</t>
    </r>
  </si>
  <si>
    <t>Ir a DATOS GENERALES</t>
  </si>
  <si>
    <t>Ir a INICIO</t>
  </si>
  <si>
    <t>CONCATENAR</t>
  </si>
  <si>
    <t>SUPERÍNDICE</t>
  </si>
  <si>
    <t>SUBÍNDICE</t>
  </si>
  <si>
    <t>FÓRMULA</t>
  </si>
  <si>
    <t>ACTIVAR</t>
  </si>
  <si>
    <t>DESACTIVAR</t>
  </si>
  <si>
    <t>LISTA DESPLEGABLE CATEGORÍAS</t>
  </si>
  <si>
    <t>TEMA 01</t>
  </si>
  <si>
    <t>TEMA 02</t>
  </si>
  <si>
    <t>TEMA 03</t>
  </si>
  <si>
    <t>TEMA 04</t>
  </si>
  <si>
    <t>TEMA 05</t>
  </si>
  <si>
    <t>TEMA 06</t>
  </si>
  <si>
    <t>TEMA 07</t>
  </si>
  <si>
    <t>TEMA 08</t>
  </si>
  <si>
    <t>TEMA 09</t>
  </si>
  <si>
    <t>TEMA 10</t>
  </si>
  <si>
    <t>05_R_CORTA</t>
  </si>
  <si>
    <t>04_EMPAREJAR</t>
  </si>
  <si>
    <t>06_P_PERDIDA</t>
  </si>
  <si>
    <t>FastTest PlugIn</t>
  </si>
  <si>
    <r>
      <rPr>
        <b/>
        <sz val="11"/>
        <color rgb="FF005877"/>
        <rFont val="Calibri"/>
        <family val="2"/>
        <scheme val="minor"/>
      </rPr>
      <t>1.</t>
    </r>
    <r>
      <rPr>
        <sz val="11"/>
        <color rgb="FF005877"/>
        <rFont val="Calibri"/>
        <family val="2"/>
        <scheme val="minor"/>
      </rPr>
      <t xml:space="preserve"> Esta aplicación se ha desarrollado gracias a un </t>
    </r>
    <r>
      <rPr>
        <b/>
        <sz val="11"/>
        <color rgb="FF005877"/>
        <rFont val="Calibri"/>
        <family val="2"/>
        <scheme val="minor"/>
      </rPr>
      <t xml:space="preserve">Proyecto de Innovación Docente </t>
    </r>
    <r>
      <rPr>
        <sz val="11"/>
        <color rgb="FF005877"/>
        <rFont val="Calibri"/>
        <family val="2"/>
        <scheme val="minor"/>
      </rPr>
      <t xml:space="preserve">aprobado por la Unidad de Innovación Docente de la Universidad de Cádiz.
</t>
    </r>
    <r>
      <rPr>
        <b/>
        <sz val="11"/>
        <color rgb="FF005877"/>
        <rFont val="Calibri"/>
        <family val="2"/>
        <scheme val="minor"/>
      </rPr>
      <t>2.</t>
    </r>
    <r>
      <rPr>
        <sz val="11"/>
        <color rgb="FF005877"/>
        <rFont val="Calibri"/>
        <family val="2"/>
        <scheme val="minor"/>
      </rPr>
      <t xml:space="preserve"> El usuario final es aquel docente que quiera usar los </t>
    </r>
    <r>
      <rPr>
        <b/>
        <sz val="11"/>
        <color rgb="FF005877"/>
        <rFont val="Calibri"/>
        <family val="2"/>
        <scheme val="minor"/>
      </rPr>
      <t>CUESTIONARIOS</t>
    </r>
    <r>
      <rPr>
        <sz val="11"/>
        <color rgb="FF005877"/>
        <rFont val="Calibri"/>
        <family val="2"/>
        <scheme val="minor"/>
      </rPr>
      <t xml:space="preserve"> de la plataforma </t>
    </r>
    <r>
      <rPr>
        <b/>
        <sz val="11"/>
        <color rgb="FF005877"/>
        <rFont val="Calibri"/>
        <family val="2"/>
        <scheme val="minor"/>
      </rPr>
      <t>MOODLE</t>
    </r>
    <r>
      <rPr>
        <sz val="11"/>
        <color rgb="FF005877"/>
        <rFont val="Calibri"/>
        <family val="2"/>
        <scheme val="minor"/>
      </rPr>
      <t xml:space="preserve">. También la puede usar quien quiera tener sus Preguntas almacenados en un mismo sitio y con orden o quiera exportarlas a un documento de </t>
    </r>
    <r>
      <rPr>
        <b/>
        <sz val="11"/>
        <color rgb="FF005877"/>
        <rFont val="Calibri"/>
        <family val="2"/>
        <scheme val="minor"/>
      </rPr>
      <t>TEXTO</t>
    </r>
    <r>
      <rPr>
        <sz val="11"/>
        <color rgb="FF005877"/>
        <rFont val="Calibri"/>
        <family val="2"/>
        <scheme val="minor"/>
      </rPr>
      <t xml:space="preserve">.
</t>
    </r>
    <r>
      <rPr>
        <b/>
        <sz val="11"/>
        <color rgb="FF005877"/>
        <rFont val="Calibri"/>
        <family val="2"/>
        <scheme val="minor"/>
      </rPr>
      <t>3</t>
    </r>
    <r>
      <rPr>
        <sz val="11"/>
        <color rgb="FF005877"/>
        <rFont val="Calibri"/>
        <family val="2"/>
        <scheme val="minor"/>
      </rPr>
      <t>. La idea principal es facilitar la creación de un</t>
    </r>
    <r>
      <rPr>
        <b/>
        <sz val="11"/>
        <color rgb="FF005877"/>
        <rFont val="Calibri"/>
        <family val="2"/>
        <scheme val="minor"/>
      </rPr>
      <t xml:space="preserve"> BANCO DE PREGUNTAS</t>
    </r>
    <r>
      <rPr>
        <sz val="11"/>
        <color rgb="FF005877"/>
        <rFont val="Calibri"/>
        <family val="2"/>
        <scheme val="minor"/>
      </rPr>
      <t xml:space="preserve"> para los cuestionarios, por lo que</t>
    </r>
    <r>
      <rPr>
        <b/>
        <sz val="11"/>
        <color rgb="FF005877"/>
        <rFont val="Calibri"/>
        <family val="2"/>
        <scheme val="minor"/>
      </rPr>
      <t xml:space="preserve"> el usuario final, deberá repasar </t>
    </r>
    <r>
      <rPr>
        <sz val="11"/>
        <color rgb="FF005877"/>
        <rFont val="Calibri"/>
        <family val="2"/>
        <scheme val="minor"/>
      </rPr>
      <t xml:space="preserve">que las preguntas se suben bien (al menos las primeras veces) y que ha </t>
    </r>
    <r>
      <rPr>
        <b/>
        <sz val="11"/>
        <color rgb="FF005877"/>
        <rFont val="Calibri"/>
        <family val="2"/>
        <scheme val="minor"/>
      </rPr>
      <t xml:space="preserve">rellenado los datos de manera adecuada, como si lo estuviera haciendo en Moodle.
4. </t>
    </r>
    <r>
      <rPr>
        <b/>
        <sz val="11"/>
        <color rgb="FFFF0000"/>
        <rFont val="Calibri"/>
        <family val="2"/>
        <scheme val="minor"/>
      </rPr>
      <t xml:space="preserve">No utilizar </t>
    </r>
    <r>
      <rPr>
        <sz val="11"/>
        <color rgb="FF005877"/>
        <rFont val="Calibri"/>
        <family val="2"/>
        <scheme val="minor"/>
      </rPr>
      <t xml:space="preserve">el comando </t>
    </r>
    <r>
      <rPr>
        <b/>
        <sz val="11"/>
        <color rgb="FFFF0000"/>
        <rFont val="Calibri"/>
        <family val="2"/>
        <scheme val="minor"/>
      </rPr>
      <t>CORTAR [Ctrl+X]</t>
    </r>
    <r>
      <rPr>
        <sz val="11"/>
        <color rgb="FF005877"/>
        <rFont val="Calibri"/>
        <family val="2"/>
        <scheme val="minor"/>
      </rPr>
      <t xml:space="preserve">, ya que pueden dejar de funcionar muchas de las opciones.
</t>
    </r>
    <r>
      <rPr>
        <sz val="4"/>
        <color rgb="FF005877"/>
        <rFont val="Calibri"/>
        <family val="2"/>
        <scheme val="minor"/>
      </rPr>
      <t xml:space="preserve">   </t>
    </r>
    <r>
      <rPr>
        <u/>
        <sz val="11"/>
        <color rgb="FF005877"/>
        <rFont val="Calibri"/>
        <family val="2"/>
        <scheme val="minor"/>
      </rPr>
      <t>Si pinchas en cada uno de los tipos que se indican a continuación, podrás ver video tutoriales sobre cómo se crean en MOODLE.</t>
    </r>
  </si>
  <si>
    <t xml:space="preserve"> </t>
  </si>
  <si>
    <t>BANCO DE PREGUNTAS</t>
  </si>
  <si>
    <t>FORMULARIO</t>
  </si>
  <si>
    <t>03_VERD_FALSO</t>
  </si>
  <si>
    <t>01_OM_1RESP</t>
  </si>
  <si>
    <t>02_OM_VRESP</t>
  </si>
  <si>
    <t>fasttestplugin@gmail.com</t>
  </si>
  <si>
    <t>IDIOMA
LANGUAGE</t>
  </si>
  <si>
    <t>ESPAÑOL</t>
  </si>
  <si>
    <t>I</t>
  </si>
  <si>
    <t>F</t>
  </si>
  <si>
    <t>P</t>
  </si>
  <si>
    <t>S</t>
  </si>
  <si>
    <t>MENÚS LATERALES</t>
  </si>
  <si>
    <t>DATOS GENERALES</t>
  </si>
  <si>
    <t>FORMULARIO OPCIÓN MÚLTIPLE 1R/VR</t>
  </si>
  <si>
    <t>,</t>
  </si>
  <si>
    <t>T01</t>
  </si>
  <si>
    <t>Respuesta correcta.</t>
  </si>
  <si>
    <t>Respuesta parcialmente correcta.</t>
  </si>
  <si>
    <t>Respuesta incorrecta.</t>
  </si>
  <si>
    <t>©</t>
  </si>
  <si>
    <t xml:space="preserve"> &lt;==&gt; </t>
  </si>
  <si>
    <t>SIDEBAR MENUS</t>
  </si>
  <si>
    <t>USAR DATOS VARIABLES</t>
  </si>
  <si>
    <t>GENERAL DATA</t>
  </si>
  <si>
    <t>Description</t>
  </si>
  <si>
    <t>Banco de preguntas</t>
  </si>
  <si>
    <t>Question database</t>
  </si>
  <si>
    <t xml:space="preserve">Opción múltiple 1R </t>
  </si>
  <si>
    <t xml:space="preserve">Opción múltiple VR </t>
  </si>
  <si>
    <t>Cloze</t>
  </si>
  <si>
    <t>MULTIPLE OPTION QUESTION FORM 1R/VR</t>
  </si>
  <si>
    <t>Question name</t>
  </si>
  <si>
    <t>?</t>
  </si>
  <si>
    <t>Feedback</t>
  </si>
  <si>
    <t>FORMULARIO EMPAREJAR</t>
  </si>
  <si>
    <t>MATCHING QUESTION FORM</t>
  </si>
  <si>
    <t>FORMULARIO RESPUESTA CORTA</t>
  </si>
  <si>
    <t>SHORT ANSWER QUESTION FORM</t>
  </si>
  <si>
    <t>Necesario coincidir Mayúsculas Respuesta (SI=1)</t>
  </si>
  <si>
    <t>Mandatory Capitalization match in Answer (YES=1)</t>
  </si>
  <si>
    <t>FORMULARIO PALABRA PERDIDA</t>
  </si>
  <si>
    <t>LOST WORD QUESTION FORM</t>
  </si>
  <si>
    <t>DADOS GERAIS</t>
  </si>
  <si>
    <t>FORMULAIRE D'OPTIONS MULTIPLES 1R / VR</t>
  </si>
  <si>
    <t>FORMA DE OPÇÕES MÚLTIPLAS 1R / VR</t>
  </si>
  <si>
    <t>FORMULAIRE DE PAIRE</t>
  </si>
  <si>
    <t>FORMULÁRIO DE PAR</t>
  </si>
  <si>
    <t>FORMULAIRE DE RÉPONSE COURT</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</si>
  <si>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</si>
  <si>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</si>
  <si>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</si>
  <si>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</si>
  <si>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</si>
  <si>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</si>
  <si>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</si>
  <si>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</si>
  <si>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</si>
  <si>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</si>
  <si>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</si>
  <si>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</si>
  <si>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</si>
  <si>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</si>
  <si>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</si>
  <si>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EXPRESSION</t>
  </si>
  <si>
    <t>SUPERSCRIPT</t>
  </si>
  <si>
    <t>SUBSCRIPT</t>
  </si>
  <si>
    <t>LINE BREAK</t>
  </si>
  <si>
    <t>CONCATENATE</t>
  </si>
  <si>
    <t>DROP DOWN CATEGORIES LIST</t>
  </si>
  <si>
    <t>ACTIVATE</t>
  </si>
  <si>
    <t>DEACTIVATE</t>
  </si>
  <si>
    <t>USE VARIABLE DATA</t>
  </si>
  <si>
    <t>NEGRITA</t>
  </si>
  <si>
    <t>ESPACIOS (+1)</t>
  </si>
  <si>
    <t>BOLD FONT</t>
  </si>
  <si>
    <t>SPACES</t>
  </si>
  <si>
    <t>FORMULE</t>
  </si>
  <si>
    <t>SURVEILLER</t>
  </si>
  <si>
    <t>INDICE</t>
  </si>
  <si>
    <t>SAUTER LA LIGNE</t>
  </si>
  <si>
    <t>ENCHAÎNER</t>
  </si>
  <si>
    <t>CARACTÈRE GRAS</t>
  </si>
  <si>
    <t>ESPACES (+1)</t>
  </si>
  <si>
    <t>LISTE DES CATÉGORIES SUPPRIMÉES</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</si>
  <si>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</si>
  <si>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</si>
  <si>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</si>
  <si>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</si>
  <si>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</si>
  <si>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</si>
  <si>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</si>
  <si>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</si>
  <si>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</si>
  <si>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</si>
  <si>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</si>
  <si>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</si>
  <si>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</si>
  <si>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</si>
  <si>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</si>
  <si>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</si>
  <si>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</si>
  <si>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</si>
  <si>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</si>
  <si>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</si>
  <si>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</si>
  <si>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</si>
  <si>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</si>
  <si>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</si>
  <si>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</si>
  <si>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</si>
  <si>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</si>
  <si>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</si>
  <si>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</si>
  <si>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</si>
  <si>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</si>
  <si>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</si>
  <si>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</si>
  <si>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</si>
  <si>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</si>
  <si>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</si>
  <si>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</si>
  <si>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</si>
  <si>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</si>
  <si>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</si>
  <si>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</si>
  <si>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</si>
  <si>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</si>
  <si>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</si>
  <si>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</si>
  <si>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</si>
  <si>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</si>
  <si>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</si>
  <si>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</si>
  <si>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</si>
  <si>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</si>
  <si>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</si>
  <si>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</si>
  <si>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</si>
  <si>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</si>
  <si>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</si>
  <si>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</si>
  <si>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</si>
  <si>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</si>
  <si>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</si>
  <si>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</si>
  <si>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</si>
  <si>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</si>
  <si>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</si>
  <si>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</si>
  <si>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</si>
  <si>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</si>
  <si>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</si>
  <si>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</si>
  <si>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</si>
  <si>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</si>
  <si>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</si>
  <si>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</si>
  <si>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</si>
  <si>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</si>
  <si>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</si>
  <si>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</si>
  <si>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</si>
  <si>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</si>
  <si>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</si>
  <si>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</si>
  <si>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</si>
  <si>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</si>
  <si>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</si>
  <si>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</si>
  <si>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</si>
  <si>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</si>
  <si>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</si>
  <si>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</si>
  <si>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</si>
  <si>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</si>
  <si>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</si>
  <si>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</si>
  <si>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</si>
  <si>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</si>
  <si>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</si>
  <si>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</si>
  <si>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</si>
  <si>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</si>
  <si>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</si>
  <si>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</si>
  <si>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</si>
  <si>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</si>
  <si>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First question to export number</t>
  </si>
  <si>
    <t>Nº Final de pregunta a exportar</t>
  </si>
  <si>
    <t>Last question to export number</t>
  </si>
  <si>
    <t>Barajar respuestas en el cuestionario (SÍ= true)</t>
  </si>
  <si>
    <t>Shuffle answers in quiz (YES=true)</t>
  </si>
  <si>
    <t>Tipo numeración respuestas (NINGUNA = none)</t>
  </si>
  <si>
    <t>Answers enumeration type (NONE=none)</t>
  </si>
  <si>
    <t>Cuestionario una sola opción de respuesta (SÍ=true)</t>
  </si>
  <si>
    <t>Only one answer quiz option (YES=true)</t>
  </si>
  <si>
    <t>Descripción</t>
  </si>
  <si>
    <t>Points</t>
  </si>
  <si>
    <t>Penalización intento, en caso de permitir más de uno</t>
  </si>
  <si>
    <t>Error penalty, if more than one try is allowed</t>
  </si>
  <si>
    <t>Hidden</t>
  </si>
  <si>
    <t>QUESTION DATABASE</t>
  </si>
  <si>
    <t>IMPORT FROM EXCEL BOOK</t>
  </si>
  <si>
    <t>EXPORT TO EXCEL BOOK</t>
  </si>
  <si>
    <t>EXPORT TO MOODLE</t>
  </si>
  <si>
    <t>EXPORT TO GAME</t>
  </si>
  <si>
    <t>True False</t>
  </si>
  <si>
    <t>Nº Inicial del Banco de Preguntas</t>
  </si>
  <si>
    <t>R. Incorrectas</t>
  </si>
  <si>
    <t xml:space="preserve">Saved questions range from: </t>
  </si>
  <si>
    <t>Puntos</t>
  </si>
  <si>
    <t>NUMERAR_R</t>
  </si>
  <si>
    <t>EXPORTAR A JUEGO</t>
  </si>
  <si>
    <t>NO USAR CORTAR
[Ctrl + X]</t>
  </si>
  <si>
    <t>DON'T USE SHORTCUT
[CTRL + X]</t>
  </si>
  <si>
    <t>EXPORT TO TEXT FILE (doc/txt)</t>
  </si>
  <si>
    <t>Answer</t>
  </si>
  <si>
    <t>Respuesta</t>
  </si>
  <si>
    <t>Missing Word</t>
  </si>
  <si>
    <t>Short Answer</t>
  </si>
  <si>
    <t>Match Answers</t>
  </si>
  <si>
    <t>Multiple Option VR</t>
  </si>
  <si>
    <t>Multiple Option 1R</t>
  </si>
  <si>
    <t>Wrong Answer Feedback</t>
  </si>
  <si>
    <t>Partially Wrong Answer Feedback</t>
  </si>
  <si>
    <t>Password/ ID Number</t>
  </si>
  <si>
    <t>General Feedback</t>
  </si>
  <si>
    <t>Question Type</t>
  </si>
  <si>
    <t>Saved questions range</t>
  </si>
  <si>
    <t>The answers will be shuffled.</t>
  </si>
  <si>
    <t>Answers will NOT be shuffled.</t>
  </si>
  <si>
    <t>(an answer)</t>
  </si>
  <si>
    <t>(several answers)</t>
  </si>
  <si>
    <t>MENUS LATÉRAUX</t>
  </si>
  <si>
    <t xml:space="preserve">NE PAS UTILISER DE COUPE
[Ctrl + X] </t>
  </si>
  <si>
    <t>MEILLEUR MENU</t>
  </si>
  <si>
    <t>DONNÉES GÉNÉRALES</t>
  </si>
  <si>
    <t>Type de question</t>
  </si>
  <si>
    <t>CATÉGORIE DE TITRE</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</si>
  <si>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</si>
  <si>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</si>
  <si>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</si>
  <si>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</si>
  <si>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</si>
  <si>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</si>
  <si>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</si>
  <si>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</si>
  <si>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</si>
  <si>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Mélanger les réponses dans le questionnaire (OUI = vrai)</t>
  </si>
  <si>
    <t>Type de numérotation des réponses (AUCUN = aucun)</t>
  </si>
  <si>
    <t>Questionnaire à choix unique (OUI = vrai)</t>
  </si>
  <si>
    <t>Gamme de questions stockées</t>
  </si>
  <si>
    <t>Pénalité de tentative, en cas d'en autoriser plus d'une</t>
  </si>
  <si>
    <t>Caché</t>
  </si>
  <si>
    <t>FORME</t>
  </si>
  <si>
    <t>BANQUE DE QUESTIONS</t>
  </si>
  <si>
    <t>IMPORT D'UN LIVRE EXCEL</t>
  </si>
  <si>
    <t>EXPORTATION VERS UN LIVRE EXCEL</t>
  </si>
  <si>
    <t>EXPORTATION VERS MOODLE</t>
  </si>
  <si>
    <t>EXPORTATION AU JEU</t>
  </si>
  <si>
    <t>Choix multiple 1R</t>
  </si>
  <si>
    <t>VR à choix multiple</t>
  </si>
  <si>
    <t>Vrai faux</t>
  </si>
  <si>
    <t>Correspondre</t>
  </si>
  <si>
    <t>Réponse courte</t>
  </si>
  <si>
    <t>Mot perdu</t>
  </si>
  <si>
    <t>Les réponses seront mélangées.</t>
  </si>
  <si>
    <t>Les réponses ne seront PAS mélangées.</t>
  </si>
  <si>
    <t>(une réponse)</t>
  </si>
  <si>
    <t>(plusieurs réponses)</t>
  </si>
  <si>
    <t>Question No.</t>
  </si>
  <si>
    <t>Tapez num.</t>
  </si>
  <si>
    <t>Nom de la question</t>
  </si>
  <si>
    <t>R. Incorrect</t>
  </si>
  <si>
    <t>Énoncé de question</t>
  </si>
  <si>
    <t>Grouper</t>
  </si>
  <si>
    <t>Coupler</t>
  </si>
  <si>
    <t>Répondre</t>
  </si>
  <si>
    <t>Nécessaire pour correspondre à la réponse en majuscules (OUI = 1)</t>
  </si>
  <si>
    <t>Mot</t>
  </si>
  <si>
    <t xml:space="preserve">Réponse aléatoire
Si vous souhaitez mélanger les réponses, sélectionnez vrai. </t>
  </si>
  <si>
    <t xml:space="preserve">Numérotation des types
Sélectionnez le type de numérotation des réponses, si vous ne souhaitez pas de numérotation, sélectionnez AUCUNE. </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</si>
  <si>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</si>
  <si>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</si>
  <si>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</si>
  <si>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</si>
  <si>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</si>
  <si>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</si>
  <si>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</si>
  <si>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</si>
  <si>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</si>
  <si>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</si>
  <si>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</si>
  <si>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</si>
  <si>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</si>
  <si>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</si>
  <si>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</si>
  <si>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</si>
  <si>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</si>
  <si>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</si>
  <si>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Questionario a scelta singola (SI = vero)</t>
  </si>
  <si>
    <t>Gamma di domande memorizzate</t>
  </si>
  <si>
    <t>Descrizione</t>
  </si>
  <si>
    <t>Punti</t>
  </si>
  <si>
    <t>Tentare la penalità, in caso di permetterne più di una</t>
  </si>
  <si>
    <t>Nascosto</t>
  </si>
  <si>
    <t>MODULO</t>
  </si>
  <si>
    <t>DOMANDA BANCA</t>
  </si>
  <si>
    <t>IMPORTA DA EXCEL BOOK</t>
  </si>
  <si>
    <t>ESPORTA A EXCEL BOOK</t>
  </si>
  <si>
    <t>ESPORTA A MOODLE</t>
  </si>
  <si>
    <t>ESPORTA NEL GIOCO</t>
  </si>
  <si>
    <t>Scelta multipla 1R</t>
  </si>
  <si>
    <t>VR a scelta multipla</t>
  </si>
  <si>
    <t>Vero falso</t>
  </si>
  <si>
    <t>Incontro</t>
  </si>
  <si>
    <t>Risposta breve</t>
  </si>
  <si>
    <t>Parola persa</t>
  </si>
  <si>
    <t>Le risposte verranno mescolate.</t>
  </si>
  <si>
    <t>Le risposte NON verranno mescolate.</t>
  </si>
  <si>
    <t>(una domanda)</t>
  </si>
  <si>
    <t>(diverse risposte)</t>
  </si>
  <si>
    <t>MODULO A OPZIONI MULTIPLE 1R / VR</t>
  </si>
  <si>
    <t>Digitare num.</t>
  </si>
  <si>
    <t>Nome della domanda</t>
  </si>
  <si>
    <t>R. Sbagliato</t>
  </si>
  <si>
    <t>Dichiarazione di domanda</t>
  </si>
  <si>
    <t>Risposta</t>
  </si>
  <si>
    <t>Gamma di domande memorizzate:</t>
  </si>
  <si>
    <t>MODULO DI COPPIA</t>
  </si>
  <si>
    <t>Gruppo</t>
  </si>
  <si>
    <t>Coppia</t>
  </si>
  <si>
    <t>MODULO DI RISPOSTA BREVE</t>
  </si>
  <si>
    <t>Necessario per abbinare la risposta maiuscola (YES = 1)</t>
  </si>
  <si>
    <t>FORMA DI PAROLE PERSE</t>
  </si>
  <si>
    <t>parola</t>
  </si>
  <si>
    <t xml:space="preserve">Risposta casuale
Se desideri mescolare le risposte, seleziona vero. </t>
  </si>
  <si>
    <t xml:space="preserve">Digitare la numerazione
Seleziona il tipo di numerazione delle risposte, se non desideri la numerazione, seleziona NESSUNA. </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</si>
  <si>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</si>
  <si>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</si>
  <si>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</si>
  <si>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</si>
  <si>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</si>
  <si>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</si>
  <si>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</si>
  <si>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</si>
  <si>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</si>
  <si>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</si>
  <si>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</si>
  <si>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</si>
  <si>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</si>
  <si>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</si>
  <si>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</si>
  <si>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</si>
  <si>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Misture as respostas no questionário (SIM = verdadeiro)</t>
  </si>
  <si>
    <t>Tipo de numeração de resposta (NENHUM = nenhum)</t>
  </si>
  <si>
    <t>Questionário de escolha única (SIM = verdadeiro)</t>
  </si>
  <si>
    <t>Gama de perguntas armazenadas</t>
  </si>
  <si>
    <t>Descrição</t>
  </si>
  <si>
    <t>Pontos</t>
  </si>
  <si>
    <t>Pena de tentativa, no caso de permitir mais de um</t>
  </si>
  <si>
    <t>Escondido</t>
  </si>
  <si>
    <t>FORMATO</t>
  </si>
  <si>
    <t>QUESTION BANK</t>
  </si>
  <si>
    <t>IMPORTAR DO EXCEL BOOK</t>
  </si>
  <si>
    <t>EXPORTAR PARA EXCEL BOOK</t>
  </si>
  <si>
    <t>EXPORTAR PARA MOODLE</t>
  </si>
  <si>
    <t>EXPORTAR PARA O JOGO</t>
  </si>
  <si>
    <t>Múltipla escolha 1R</t>
  </si>
  <si>
    <t>VR de múltipla escolha</t>
  </si>
  <si>
    <t>Verdadeiro falso</t>
  </si>
  <si>
    <t>Jogo</t>
  </si>
  <si>
    <t>Resposta curta</t>
  </si>
  <si>
    <t>Palavra perdida</t>
  </si>
  <si>
    <t>As respostas serão embaralhadas.</t>
  </si>
  <si>
    <t>As respostas NÃO serão embaralhadas.</t>
  </si>
  <si>
    <t>(uma resposta)</t>
  </si>
  <si>
    <t>(várias respostas)</t>
  </si>
  <si>
    <t>Digite num.</t>
  </si>
  <si>
    <t>R. Incorreto</t>
  </si>
  <si>
    <t>Comentários</t>
  </si>
  <si>
    <t>Grupo</t>
  </si>
  <si>
    <t>Casal</t>
  </si>
  <si>
    <t>Responda</t>
  </si>
  <si>
    <t>Necessário para corresponder à resposta em maiúsculas (SIM = 1)</t>
  </si>
  <si>
    <t>Palavra</t>
  </si>
  <si>
    <t xml:space="preserve">Resposta aleatória
Se você quiser embaralhar as respostas, selecione verdadeiro. </t>
  </si>
  <si>
    <t xml:space="preserve">Digite a numeração
Selecione o tipo de numeração da resposta; se não quiser numeração, selecione NENHUMA. </t>
  </si>
  <si>
    <t>Perguntas Armazenadas</t>
  </si>
  <si>
    <t>INSÉRER
IMAGES</t>
  </si>
  <si>
    <t>INSERTAR
IMÁGENES</t>
  </si>
  <si>
    <t>INSERT
IMAGES</t>
  </si>
  <si>
    <t>INSERIR
IMAGENS</t>
  </si>
  <si>
    <t>INSERISCI
IMMAGINI</t>
  </si>
  <si>
    <t>Aller à la MAISON</t>
  </si>
  <si>
    <t>SPECIAL
FORMATING</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</si>
  <si>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</si>
  <si>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</si>
  <si>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</si>
  <si>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</si>
  <si>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</si>
  <si>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</si>
  <si>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</si>
  <si>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</si>
  <si>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 xml:space="preserve">Título de la SUBCATEGORÍA
Si quieres crear una SUBCATEGORÍA para las preguntas. Si no, lo dejas en blanco. Puedes elegir de la lista desplegable o escribir el nombre que quieras.
Para incluir más subcategorías debes escribir el símbolo "/"
Ej. "subcat1/subcat2/subcat3" </t>
  </si>
  <si>
    <t>RETROALIMENTACIÓN
Escribe la respuesta genérica que quieres que se muestre al terminar el cuestionario.</t>
  </si>
  <si>
    <t>CONTRASEÑA
Si introduces una contraseña o código, debes comunicarlo a los alumnos que van a rellenar el cuestionario.</t>
  </si>
  <si>
    <t>RESPUESTA NO DEL TODO CORRECTA
Escribe lo que quieres que se muestre al responder de forma parcialmente correcta. Si no quieres poner nada, déjalo en blanco.</t>
  </si>
  <si>
    <t>RESPUESTA INCORRECTA
Escribe lo que quieres que se muestre al responder de manera incorrecta. Si no quieres poner nada, déjalo en blanco.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</si>
  <si>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</si>
  <si>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</si>
  <si>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Descripción de la SUBCATEGORÍA
Si quieres escribir algo sobre la categoría, sólo es un comentario. Si no quieres escribir nada, lo puedes dejar en blanco.</t>
  </si>
  <si>
    <t>OCULTO 
Valor para visible y oculto, por defecto hay que poner 0.</t>
  </si>
  <si>
    <t>CATEGORY title
Option to create a new CATEGORY. Leave blank otherwise. You are able to create a drop down list, or manually enter a title.</t>
  </si>
  <si>
    <t>SUBCATEGORY title
Option to create a new SUBCATEGORY. Leave blank otherwise. You are able to select from the drop down list, or manually enter a new subcategory name.
To include more subcategories, use the "/"
Eg. "subcat1/subcat2/subcat3"</t>
  </si>
  <si>
    <t>FEEDBACK
Enter the generic feedback message to show at the end of the test.</t>
  </si>
  <si>
    <t>PASSWORD
 If you set a password, you will need to provide it to the students in order to access the test.</t>
  </si>
  <si>
    <t>CORRECT ANSWER
Enter the correct answer feedback message. Leave blank if not needed.</t>
  </si>
  <si>
    <t>PARTIALLY CORRECT ANSWER
Enter the partially correct answer feedback message. Leave blank if not needed.</t>
  </si>
  <si>
    <t>WRONG ANSWER
Enter the wrong answer feedback message. Leave if not needed.</t>
  </si>
  <si>
    <t>PREFIX
Prefix added to all test questions. Questions will be numbered according to their prefix, keeping them ordered. Leave blank if no prefix is needed.</t>
  </si>
  <si>
    <t>FIRST QUESTION
Enter the number of the first question to export.</t>
  </si>
  <si>
    <t>LAST QUESTION
Enter the number of the last question to export.</t>
  </si>
  <si>
    <t>SHUFFLE ANSWERS
Select true to shuffle answers.</t>
  </si>
  <si>
    <t>CATEGORY description
In case you want to add a note about the category. Leave blank otherwise.</t>
  </si>
  <si>
    <t>SUBCATEGORY description
In case you want to add a note about the category. Leave blank otherwise.</t>
  </si>
  <si>
    <t>G1 - Pair
First pair element</t>
  </si>
  <si>
    <t>G2 - Pair
Second pair element</t>
  </si>
  <si>
    <t xml:space="preserve">Groupe de mots
Numéro de groupe pour ce mot </t>
  </si>
  <si>
    <t xml:space="preserve">Coïncidence
Si vous voulez que les MAJUSCULES correspondent, mettez 1 </t>
  </si>
  <si>
    <t xml:space="preserve">Retour d'information
Quelles réponses si vous mettez cette réponse </t>
  </si>
  <si>
    <t xml:space="preserve">Points
Points pour cette réponse </t>
  </si>
  <si>
    <t xml:space="preserve">Répondre
Réponse courte possible </t>
  </si>
  <si>
    <t xml:space="preserve">G2- Couple
Second éléments du couple </t>
  </si>
  <si>
    <t xml:space="preserve">G1 - Couple
Premier élément du couple </t>
  </si>
  <si>
    <t xml:space="preserve">CACHÉ
Valeur pour visible et masqué, par défaut, vous devez mettre 0. </t>
  </si>
  <si>
    <t xml:space="preserve">Pénalité de tentative
Pénalité pour tentatives successives. Si vous ne voulez pas pénaliser les mauvaises réponses, vous pouvez le configurer dans le questionnaire. </t>
  </si>
  <si>
    <t xml:space="preserve">Ponctuation
Points que chaque question aura. Par défaut MOODLE en met un, vous pouvez modifier la valeur lors de la création du questionnaire. </t>
  </si>
  <si>
    <t xml:space="preserve">Description de la SOUS-CATÉGORIE
Si vous voulez écrire quelque chose sur la catégorie, ce n'est qu'un commentaire. Si vous ne voulez rien écrire, vous pouvez le laisser vide. </t>
  </si>
  <si>
    <t xml:space="preserve">Description de la CATÉGORIE
Si vous voulez écrire quelque chose sur la catégorie, ce n'est qu'un commentaire. Si vous ne voulez rien écrire, vous pouvez le laisser vide. </t>
  </si>
  <si>
    <t xml:space="preserve">Grupo de palavras
Número do grupo para esta palavra </t>
  </si>
  <si>
    <t xml:space="preserve">Coincidência
Se você quiser que a MAIÚSCULA corresponda, coloque 1 </t>
  </si>
  <si>
    <t xml:space="preserve">Comentários
Quais respostas se você colocar esta resposta </t>
  </si>
  <si>
    <t xml:space="preserve">Pontos
Pontos para esta resposta </t>
  </si>
  <si>
    <t xml:space="preserve">Responda
Possível resposta curta </t>
  </si>
  <si>
    <t>G2- Casal
Segundos elementos do casal "</t>
  </si>
  <si>
    <t xml:space="preserve">G1 - Casal
Primeiro elemento do casal </t>
  </si>
  <si>
    <t xml:space="preserve">ESCONDIDO
Valor para visível e oculto, por padrão você deve colocar 0. </t>
  </si>
  <si>
    <t xml:space="preserve">Tentativa de penalidade
Penalidade por tentativas sucessivas. Se não quiser penalizar as respostas erradas, pode configurá-lo no questionário. </t>
  </si>
  <si>
    <t xml:space="preserve">Pontuação
Pontos que cada pergunta terá. Por padrão, o MOODLE coloca um, você pode modificar o valor quando o questionário é criado.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</si>
  <si>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</si>
  <si>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</si>
  <si>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Titre de la catégorie
Si vous souhaitez créer une CATÉGORIE pour les questions. Sinon, laissez-le vide et demandez-leur. Vous pouvez créer votre liste déroulante ou écrire le nom de votre choix. </t>
  </si>
  <si>
    <t xml:space="preserve">Titre de la SOUS-CATÉGORIE
Si vous souhaitez créer une SOUS-CATÉGORIE pour les questions. Sinon, laissez-le vide. Vous pouvez choisir dans la liste déroulante ou écrire le nom de votre choix.
Pour inclure plus de sous-catégories, vous devez écrire le symbole " / "
Par exemple " subcat1 / subcat2 / subcat3 " </t>
  </si>
  <si>
    <t xml:space="preserve">RETOUR D'INFORMATION
Écrivez la réponse générique que vous souhaitez voir apparaître à la fin du questionnaire. </t>
  </si>
  <si>
    <t xml:space="preserve">LE MOT DE PASSE
Si vous entrez un mot de passe ou un code, vous devez le communiquer aux étudiants qui vont remplir le questionnaire. </t>
  </si>
  <si>
    <t xml:space="preserve">BONNE RÉPONSE
Écrivez ce que vous voulez voir lorsque vous répondez correctement. Si vous ne voulez rien mettre, laissez ce champ vide. </t>
  </si>
  <si>
    <t xml:space="preserve">RÉPONSE PAS COMPLÈTEMENT CORRECTE
Écrivez ce que vous voulez voir lorsque vous répondez partiellement correctement. Si vous ne voulez rien mettre, laissez ce champ vide. </t>
  </si>
  <si>
    <t xml:space="preserve">MAUVAISE RÉPONSE
Écrivez ce que vous voulez voir en répondant de manière incorrecte. Si vous ne voulez rien mettre, laissez ce champ vide. </t>
  </si>
  <si>
    <t xml:space="preserve">PRÉFIXE
Préfixe qui contiendra toutes les questions du questionnaire. Ils seront numérotés en corrélation avec ce préfixe et vous aideront ainsi à mettre les questions dans l'ordre. Si vous ne voulez pas de préfixe, vous pouvez le laisser vide. </t>
  </si>
  <si>
    <t xml:space="preserve">Dernière question sur le numéro
Saisissez le numéro de la dernière question que vous souhaitez exporter vers le questionnaire. </t>
  </si>
  <si>
    <t xml:space="preserve">RESPOSTA INCORRETA
Escreva o que deseja que seja mostrado respondendo incorretamente. Se não quiser colocar nada, deixe em branco.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</si>
  <si>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</si>
  <si>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</si>
  <si>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Gruppo di parole
Numero di gruppo per questa parola </t>
  </si>
  <si>
    <t xml:space="preserve">Coincidenza
Se vuoi che le MAIUSCOLE corrispondano, inserisci 1 </t>
  </si>
  <si>
    <t xml:space="preserve">Título de CATEGORIA
Se você deseja criar uma CATEGORIA para as questões. Caso contrário, deixe em branco e pergunte a eles. Você pode criar sua lista suspensa ou escrever o nome que desejar. </t>
  </si>
  <si>
    <t xml:space="preserve">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 </t>
  </si>
  <si>
    <t xml:space="preserve">COMENTÁRIOS
Escreva a resposta genérica que deseja que seja mostrada no final do questionário. </t>
  </si>
  <si>
    <t xml:space="preserve">SENHA
Se você inserir uma senha ou código, deverá comunicá-lo aos alunos que irão preencher o questionário. </t>
  </si>
  <si>
    <t xml:space="preserve">RESPOSTA CORRETA
Escreva o que deseja que seja mostrado ao responder corretamente. Se não quiser colocar nada, deixe em branco. </t>
  </si>
  <si>
    <t xml:space="preserve">RESPOSTA NÃO COMPLETAMENTE CORRETA
Escreva o que deseja que seja mostrado ao responder parcialmente correto. Se não quiser colocar nada, deixe em branco. </t>
  </si>
  <si>
    <t xml:space="preserve">Titolo CATEGORY
Se vuoi creare una CATEGORIA per le domande. In caso contrario, lo lasci vuoto e chiedi loro. Puoi creare il tuo elenco a discesa o scrivere il nome che desideri. </t>
  </si>
  <si>
    <t xml:space="preserve">Titolo della SOTTOCATEGORIA
Se vuoi creare una SOTTOCATEGORIA per le domande. In caso contrario, lo lasci vuoto. Puoi scegliere dall'elenco a discesa o scrivere il nome che desideri.
Per includere più sottocategorie devi scrivere il simbolo " / "
Ad esempio " subcat1 / subcat2 / subcat3 " </t>
  </si>
  <si>
    <t xml:space="preserve">RISPOSTA
Scrivi la risposta generica che desideri venga mostrata alla fine del questionario. </t>
  </si>
  <si>
    <t>PAROLA D'ORDINE
Se inserisci una password o un codice, devi comunicarlo agli studenti che compileranno il questionario .</t>
  </si>
  <si>
    <t xml:space="preserve">RISPOSTA CORRETTA
Scrivi quello che vuoi che venga mostrato quando rispondi correttamente. Se non vuoi inserire nulla, lascialo vuoto. </t>
  </si>
  <si>
    <t xml:space="preserve">RISPOSTA NON COMPLETAMENTE CORRETTA
Scrivi quello che vuoi che venga mostrato quando rispondi in modo parzialmente corretto. Se non vuoi inserire nulla, lascialo vuoto. </t>
  </si>
  <si>
    <t xml:space="preserve">RISPOSTA SBAGLIATA
Scrivi ciò che desideri venga mostrato rispondendo in modo errato. Se non vuoi inserire nulla, lascialo vuoto.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</si>
  <si>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</si>
  <si>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</si>
  <si>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</si>
  <si>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</si>
  <si>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Punteggiatura
Punti che ogni domanda avrà. Per impostazione predefinita, MOODLE ne inserisce uno, è possibile modificare il valore quando viene creato il questionario. </t>
  </si>
  <si>
    <t>Tentativo di rigore
Penalità per tentativi successivi. Se non vuoi penalizzare le risposte sbagliate, puoi configurarlo nel questionario .</t>
  </si>
  <si>
    <t xml:space="preserve">NASCOSTO
Valore per visibile e nascosto, per impostazione predefinita devi mettere 0. </t>
  </si>
  <si>
    <t xml:space="preserve">G1 - Coppia
Primo elemento della coppia </t>
  </si>
  <si>
    <t xml:space="preserve">G2- Coppia
Secondi elementi della coppia </t>
  </si>
  <si>
    <t xml:space="preserve">Risposta
Possibile risposta breve </t>
  </si>
  <si>
    <t xml:space="preserve">Punti
Punti per questa risposta </t>
  </si>
  <si>
    <t xml:space="preserve">Risposta
Quali risposte se metti questa risposta </t>
  </si>
  <si>
    <t>39</t>
  </si>
  <si>
    <t>Clique aqui se quiser colocar todas as perguntas</t>
  </si>
  <si>
    <t>A gama de perguntas a serem exportadas é diferente da gama de perguntas armazenadas</t>
  </si>
  <si>
    <t>Fare clic qui se si desidera porre l'intera gamma di domande</t>
  </si>
  <si>
    <t>La gamma di domande da esportare è diversa dalla gamma di domande memorizzate</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</si>
  <si>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</si>
  <si>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</si>
  <si>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</si>
  <si>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</si>
  <si>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</si>
  <si>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</si>
  <si>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</si>
  <si>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</si>
  <si>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</si>
  <si>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</si>
  <si>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</si>
  <si>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</si>
  <si>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</si>
  <si>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</si>
  <si>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</si>
  <si>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</si>
  <si>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</si>
  <si>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FORMAT 
QUESTION</t>
  </si>
  <si>
    <t>GENERAL 
DATES</t>
  </si>
  <si>
    <t>QUESTION 
DATABASE</t>
  </si>
  <si>
    <t>ERASE 
FIELDS</t>
  </si>
  <si>
    <t>SAVE 
QUESTION</t>
  </si>
  <si>
    <t>DELETE 
QUESTION</t>
  </si>
  <si>
    <t>DONNÉES 
GÉNÉRALES</t>
  </si>
  <si>
    <t>QUESTIONS 
BANQUE</t>
  </si>
  <si>
    <t>NETTOYER 
DONNÉES</t>
  </si>
  <si>
    <t>ENREGISTRER 
QUESTIONS</t>
  </si>
  <si>
    <t>SUPPRIMER 
QUESTIONS</t>
  </si>
  <si>
    <t>DONNER 
FORMAT</t>
  </si>
  <si>
    <t>DADOS 
GERAIS</t>
  </si>
  <si>
    <t>PERGUNTAS 
DE BANCO</t>
  </si>
  <si>
    <t>LIMPAR 
DADOS</t>
  </si>
  <si>
    <t>SALVAR 
PERGUNTAS</t>
  </si>
  <si>
    <t>APAGAR 
PERGUNTAS</t>
  </si>
  <si>
    <t>DATI 
GENERALI</t>
  </si>
  <si>
    <t>DOMANDE 
BANCARIE</t>
  </si>
  <si>
    <t>DATI 
PULITI</t>
  </si>
  <si>
    <t>SALVA 
DOMANDE</t>
  </si>
  <si>
    <t>ELIMINA 
DOMANDE</t>
  </si>
  <si>
    <t>DARE 
FORMATO</t>
  </si>
  <si>
    <t>Tomo nota de tus respuestas</t>
  </si>
  <si>
    <t>Preguntas Almacenadas</t>
  </si>
  <si>
    <t>Saved Questions</t>
  </si>
  <si>
    <t>Questions Eenregistrées</t>
  </si>
  <si>
    <t>Domande Memorizzate</t>
  </si>
  <si>
    <t>R. Correctas</t>
  </si>
  <si>
    <t>A. Right</t>
  </si>
  <si>
    <t>Right Answer</t>
  </si>
  <si>
    <t>Wrong Answer</t>
  </si>
  <si>
    <t>Bonne Réponse</t>
  </si>
  <si>
    <t>R. Bonne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</si>
  <si>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</si>
  <si>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</si>
  <si>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</si>
  <si>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</si>
  <si>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</si>
  <si>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</si>
  <si>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</si>
  <si>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</si>
  <si>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</si>
  <si>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</si>
  <si>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</si>
  <si>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</si>
  <si>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Capitalization</t>
  </si>
  <si>
    <t>Majuscules</t>
  </si>
  <si>
    <t>Maiúsculas</t>
  </si>
  <si>
    <t>Maiuscola</t>
  </si>
  <si>
    <t>Question N.</t>
  </si>
  <si>
    <t>AYUDA DATOS GENERALES</t>
  </si>
  <si>
    <t>HELP GENERAL DATA</t>
  </si>
  <si>
    <t>AIDER DONNÉES GÉNÉRALES</t>
  </si>
  <si>
    <t>AJUDA DADOS GERAIS</t>
  </si>
  <si>
    <t>AIUTO DATI GENERALI</t>
  </si>
  <si>
    <t>AYUDA FORMULARIOS</t>
  </si>
  <si>
    <t>HELP FORMS</t>
  </si>
  <si>
    <t>AIDER FORMULAIRE</t>
  </si>
  <si>
    <t>AJUDA FORMA</t>
  </si>
  <si>
    <t>AIUTO MODULO</t>
  </si>
  <si>
    <t>IN</t>
  </si>
  <si>
    <t>INICIO</t>
  </si>
  <si>
    <t>HOME</t>
  </si>
  <si>
    <t>MAISON</t>
  </si>
  <si>
    <t>CASA</t>
  </si>
  <si>
    <t>NO FUNCIONA CON
VERSIONES DE EXCEL 
ANTERIORES A 2007
NI CON LA ÚLTIMA ACTUALIZACIÓN DE MAC</t>
  </si>
  <si>
    <t>Go to GENERAL DATA</t>
  </si>
  <si>
    <t>VIDEO TUTORIALS</t>
  </si>
  <si>
    <t xml:space="preserve">DOES NOT WORK WITH
EXCEL VERSIONS
BEFORE 2007
NOT WITH THE LATEST MAC UPDATE </t>
  </si>
  <si>
    <t>READ CAREFULLY</t>
  </si>
  <si>
    <t>This Application has been developed, in the first version, by:</t>
  </si>
  <si>
    <t>Cadiz University</t>
  </si>
  <si>
    <t>Aller aux DONNÉES GÉNÉRALES</t>
  </si>
  <si>
    <t>TUTORIELS VIDÉOS</t>
  </si>
  <si>
    <t xml:space="preserve">NE FONCTIONNE PAS AVEC
VERSIONS EXCEL
AVANT 2007
PAS AVEC LA DERNIÈRE MISE À JOUR MAC </t>
  </si>
  <si>
    <t>LIRE ATTENTIVEMENT</t>
  </si>
  <si>
    <t>Cette application a été développée, dans la première version, par:</t>
  </si>
  <si>
    <t>Université de Cadix</t>
  </si>
  <si>
    <t>Vá para DADOS GERAIS</t>
  </si>
  <si>
    <t>TUTORIAIS DE VÍDEO</t>
  </si>
  <si>
    <t xml:space="preserve">NÃO FUNCIONA COM
VERSÕES EXCEL
ANTES DE 2007
NÃO COM A ÚLTIMA ATUALIZAÇÃO DO MAC </t>
  </si>
  <si>
    <t>LEIA CUIDADOSAMENTE</t>
  </si>
  <si>
    <t>Este Aplicativo foi desenvolvido, na primeira versão, por:</t>
  </si>
  <si>
    <t>Universidade de Cádiz</t>
  </si>
  <si>
    <t>Vai a DATI GENERALI</t>
  </si>
  <si>
    <t>TUTORIAL VIDEO</t>
  </si>
  <si>
    <t xml:space="preserve">NON FUNZIONA CON
VERSIONI EXCEL
PRIMA DEL 2007
NON CON L'ULTIMO AGGIORNAMENTO DEL MAC </t>
  </si>
  <si>
    <t>LEGGI ATTENTAMENTE</t>
  </si>
  <si>
    <t>Questa Applicazione è stata sviluppata, nella prima versione, da:</t>
  </si>
  <si>
    <t>Università di Cadice</t>
  </si>
  <si>
    <t>Actualmente están Activos los Cuestionarios Tipo: 
- Opción Múltiple (1 Respuesta)           - Opción Múltiple (Varias Respuestas)
- Verdadero Falso                                   - Palabra Perdida            
- Emparejar                                             - Respuesta Corta
Pendiente por incluir Cuestionario Tipo:
- Cloze: permite cálculos numéricos e intercalar distintos tipos de cuestiones en una sola pregunta. Muy útil para hacer muchos problemas con distintos datos muy rápidamente.</t>
  </si>
  <si>
    <t>The Type Questionnaires are currently Active:
- Multiple Choice (1 Answer)           - Multiple Choice (Several Answers)
- True False                                        - Lost Word
- Match                                              - Short Answer
Pending to include Questionnaire Type:
- Cloze: allows numerical calculations and interleaving different types of questions in a single question. Very useful for doing many problems with different data very quickly.</t>
  </si>
  <si>
    <t>Les questionnaires de type sont actuellement actifs:
- Choix multiple (1 réponse)           -  Choix multiple (plusieurs réponses)
- Vrai Faux                                        - Mot perdu
- Match                                             - Réponse courte
En attente d'inclure le type de questionnaire: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</si>
  <si>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resposta)           -  Múltipla escolha (várias respostas)
- Verdadeiro Falso                                - Palavra Perdida
- Correspondência                                - Resposta curta
Pendente para incluir o tipo de questionário:
- Cloze: permite cálculos numéricos e intercalar diferentes tipos de questões em uma única questão. Muito útil para resolver muitos problemas com dados diferentes muito rapidamente.</t>
  </si>
  <si>
    <t>I questionari di tipo sono attualmente attivi:
- Scelta multipla (1 risposta)           -  Scelta multipla (più risposte)
- Vero Falso                                        - Parola perduta
- Corrispondenza                               - Risposta breve
In attesa di includere il tipo di questionario:
- Cloze: consente calcoli numerici e interleaving diversi tipi di domande in una singola domanda. Molto utile per risolvere molti problemi con dati diversi molto rapidamente.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</si>
  <si>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</si>
  <si>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Questions stored in the same place and with order or wants to export them to a TEXT document.
3. The main idea is to facilitate the creation of a BANK OF QUESTIONS for the questionnaires, so the end user must check that the questions are uploaded correctly (at least the first few times) and that they have filled in the data appropriately, as if you were doing it in Moodle.
    If you click on each of the types listed below, you will be able to see video tutorials on how they are created in MOODLE. </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</si>
  <si>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</si>
  <si>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</si>
  <si>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</si>
  <si>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</si>
  <si>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</si>
  <si>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</si>
  <si>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</si>
  <si>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</si>
  <si>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</si>
  <si>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</si>
  <si>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</si>
  <si>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</si>
  <si>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Tipo num.</t>
  </si>
  <si>
    <t>Question statement</t>
  </si>
  <si>
    <t xml:space="preserve">Gamme de questions stockées: </t>
  </si>
  <si>
    <t>Nome da pregunta</t>
  </si>
  <si>
    <t>Declaração de pregunta</t>
  </si>
  <si>
    <t xml:space="preserve">Gama de perguntas armazenadas: </t>
  </si>
  <si>
    <t>First  N. Question Database</t>
  </si>
  <si>
    <t>N. Initial Banque Questions</t>
  </si>
  <si>
    <t>N. Inicial Banco Perguntas</t>
  </si>
  <si>
    <t>N. Iniziale Banca Domande</t>
  </si>
  <si>
    <t>Questão Nº</t>
  </si>
  <si>
    <t>Domanda N.</t>
  </si>
  <si>
    <t>Type num.</t>
  </si>
  <si>
    <t>Resposta Correta</t>
  </si>
  <si>
    <t>Risposta Corretta</t>
  </si>
  <si>
    <t>Mauvaise Réponse</t>
  </si>
  <si>
    <t>Resposta Incorreta</t>
  </si>
  <si>
    <t>Risposta Sbagliata</t>
  </si>
  <si>
    <t>Brani:
Commento che apparirà se configuri MOODLE in modo che possa fornire indizi quando è rimasto più di un tentativo.</t>
  </si>
  <si>
    <t>Risposta
Scrivi il commento che vuoi che appaia per ogni risposta.</t>
  </si>
  <si>
    <t>Tracks:
Comment that will appear if you configure MOODLE so that it can give clues when more than one attempt is left.</t>
  </si>
  <si>
    <t>Comentários
Escreva o comentário que você deseja que apareça para cada resposta.</t>
  </si>
  <si>
    <t>Trilhas:
Comentário que aparecerá se você configurar o MOODLE de forma que possa dar pistas quando houver mais de uma tentativa restante.</t>
  </si>
  <si>
    <t>Retour d'information
Écrivez le commentaire que vous souhaitez voir apparaître pour chaque réponse.</t>
  </si>
  <si>
    <t>Des pistes:
Commentaire qui apparaîtra si vous configurez MOODLE pour qu'il puisse donner des indices lorsqu'il reste plus d'une tentative.</t>
  </si>
  <si>
    <t>L5</t>
  </si>
  <si>
    <t>W7</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</si>
  <si>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</si>
  <si>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</si>
  <si>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</si>
  <si>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</si>
  <si>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</si>
  <si>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</si>
  <si>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</si>
  <si>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</si>
  <si>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</si>
  <si>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</si>
  <si>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</si>
  <si>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</si>
  <si>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</si>
  <si>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</si>
  <si>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</si>
  <si>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</si>
  <si>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</si>
  <si>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</si>
  <si>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</si>
  <si>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</si>
  <si>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</si>
  <si>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The boxes in ORANGE cannot be empty.
Fill in the data WELL before SAVING.</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</si>
  <si>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</si>
  <si>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</si>
  <si>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</si>
  <si>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POUR ASSURER LE BON FONCTIONNEMENT DE CETTE APPLICATION
NE PAS UTILISER SOUS TOUT CONCEPT LA COMMANDE
_______________________________________________________
                                  COUPER [Ctrl + X]
_______________________________________________________
PUISQUE CELA PEUT CAUSER CERTAINES FONCTIONS DE CHUTER</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</si>
  <si>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</si>
  <si>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</si>
  <si>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TO ENSURE THE PROPER OPERATION OF THIS APPLICATION
DO NOT USE UNDER ANY CONCEPT THE COMMAND
_______________________________________________________
                                  CUT [Ctrl + X]
_______________________________________________________
SINCE IT CAN CAUSE SOME FUNCTIONS TO DROP</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</si>
  <si>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</si>
  <si>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</si>
  <si>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THIS APPLICATION IS A HELP TO OPTIMIZE YOUR TIME
WHEN YOU USE THE MOODLE QUESTIONNAIRES
DOES NOT GUARANTEE THAT YOU COMPLETE THE DATA WELL
HELPS CREATE QUESTIONS MORE EFFECTIVELY
REMEMBER TO KEEP A BACKUP COPY
_______________________________________________________
I HOPE YOU FIND IT USEFUL!
_______________________________________________________</t>
  </si>
  <si>
    <t>CETTE APPLICATION EST UNE AIDE POUR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TU TROUVES CELA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</si>
  <si>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</si>
  <si>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</si>
  <si>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</si>
  <si>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</si>
  <si>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</si>
  <si>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 xml:space="preserve">Para poder EXPORTAR las preguntas a otro Excel, el archivo 
 -  </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</si>
  <si>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</si>
  <si>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</si>
  <si>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</si>
  <si>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</si>
  <si>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doit être dans le RÉPERTOIRE dans lequel vous TRAVAILLEZ:
       - </t>
  </si>
  <si>
    <t xml:space="preserve">
debe estar en el DIRECTORIO en el que estás TRABAJANDO: 
      -  </t>
  </si>
  <si>
    <t xml:space="preserve">
deve estar no DIRETÓRIO em que você está TRABALHANDO:
       -</t>
  </si>
  <si>
    <t xml:space="preserve">
deve essere nella RUBRICA in cui stai LAVORANDO:
       -</t>
  </si>
  <si>
    <t xml:space="preserve">
must be in the DIRECTORY in which you are WORKING: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</si>
  <si>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</si>
  <si>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</si>
  <si>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</si>
  <si>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</si>
  <si>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</si>
  <si>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</si>
  <si>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</si>
  <si>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</si>
  <si>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Next you must open the file where the questions you want to import are located.</t>
  </si>
  <si>
    <t>Feedback:
Write the comment that you want to appear for each answer.</t>
  </si>
  <si>
    <t>Answer:
Possible correct short answer</t>
  </si>
  <si>
    <t>Points:
Points assigned to the possible answer</t>
  </si>
  <si>
    <t>Capitalization match:
Set to 1 to force sentence capitalization match when checking the answers.</t>
  </si>
  <si>
    <t>Word group:
Group number for that word.</t>
  </si>
  <si>
    <t>Puedes INSERTAR imágenes que tengas en GOOGLE DRIVE o DROPBOX.
Para ello, debes compartirla pinchando en 
                 - CUALQUIER PERSONA CON EL ENLACE - 
y pegar el enlace en el siguiente mensaje.</t>
  </si>
  <si>
    <t>Vous pouvez INSÉRER les images que vous avez dans GOOGLE DRIVE ou DROPBOX.
Pour ce faire, vous devez le partager en cliquant sur
                  - TOUT LE MONDE AVEC LE LIEN -
et collez le lien dans le message suivant.</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</si>
  <si>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</si>
  <si>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</si>
  <si>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</si>
  <si>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Escribe la URL de la imagen quieres insertar.</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</si>
  <si>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</si>
  <si>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</si>
  <si>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</si>
  <si>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</si>
  <si>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</si>
  <si>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</si>
  <si>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</si>
  <si>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</si>
  <si>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</si>
  <si>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Write the WIDTH you want the image to have.
If you do not know what size you want, you can leave it blank, and the default width of the image will be taken, but it CANNOT BE ZEROED (0).</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</si>
  <si>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</si>
  <si>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</si>
  <si>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Écrivez la LARGEUR que vous voulez que l'image ait.
Si vous ne savez pas quelle taille vous voulez, vous pouvez le laisser vide, et la largeur par défaut de l'image sera prise, mais elle NE PEUT PAS ÊTRE ZÉRO (0).</t>
  </si>
  <si>
    <t>Escribe la ALTURA que quieres que tenga la imagen. 
Si no sabes qué tamaño quieres, puedes dejarlo en blanco, y se tomará el ancho por defecto de la imagen, pero NO SE PUEDE PONER CERO (0).</t>
  </si>
  <si>
    <t>Écrivez la HAUTEUR que vous voulez que l'image ait.
Si vous ne savez pas quelle taille vous voulez, vous pouvez le laisser vide, et la largeur par défaut de l'image sera prise, mais elle NE PEUT PAS ÊTRE ZÉRO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</si>
  <si>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</si>
  <si>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</si>
  <si>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Write the HEIGHT you want the image to have.
If you do not know what size you want, you can leave it blank, and the default width of the image will be taken, but it CANNOT BE ZEROED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</si>
  <si>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</si>
  <si>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</si>
  <si>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</si>
  <si>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</si>
  <si>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initial de la question à exporter doit être supérieur au plus petit nombre de la banque de questions.</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</si>
  <si>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</si>
  <si>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</si>
  <si>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</si>
  <si>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</si>
  <si>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</si>
  <si>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</si>
  <si>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</si>
  <si>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</si>
  <si>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</si>
  <si>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</si>
  <si>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Revisa los datos en la hoja 
DATOS GENERALES.
</t>
  </si>
  <si>
    <t xml:space="preserve">Vérifiez les données sur la feuille
DONNÉES GÉNÉRALES.
</t>
  </si>
  <si>
    <t xml:space="preserve">Check the data on the sheet
GENERAL DATA.
</t>
  </si>
  <si>
    <t xml:space="preserve">Verificare i dati sul foglio
DATI GENERALI.
</t>
  </si>
  <si>
    <t xml:space="preserve">Verifique os dados na folha
DADOS GERAIS.
</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</si>
  <si>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</si>
  <si>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</si>
  <si>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</si>
  <si>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</si>
  <si>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</si>
  <si>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</si>
  <si>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</si>
  <si>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</si>
  <si>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</si>
  <si>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</si>
  <si>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</si>
  <si>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</si>
  <si>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</si>
  <si>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</si>
  <si>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You will be able to enter questions ONE by ONE.
DO YOU WANT TO CONTINUE?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</si>
  <si>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</si>
  <si>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</si>
  <si>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</si>
  <si>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Are you sure you want to CLEAN the form data?
NO data will be DELETED from the questions.
</t>
  </si>
  <si>
    <t xml:space="preserve">Voulez-vous vraiment NETTOYER les données du formulaire?
AUCUNE donnée ne sera SUPPRIMÉE des questions.
</t>
  </si>
  <si>
    <t xml:space="preserve">Se han borrado los datos de las casillas, pero no de del banco de preguntas.
Si deseas recuperar los datos, sólo tienes que seleccionar la pregunta correspondiente.
</t>
  </si>
  <si>
    <t xml:space="preserve">The data in the boxes has been deleted, but not in the question bank.
If you want to recover the data, you just have to select the corresponding question.
</t>
  </si>
  <si>
    <t xml:space="preserve">Les données dans les cases ont été supprimées, mais pas dans la banque de questions.
Si vous souhaitez récupérer les données, il vous suffit de sélectionner la question correspondante.
</t>
  </si>
  <si>
    <t xml:space="preserve">I dati nelle caselle sono stati cancellati, ma non nella banca delle domande.
Se vuoi recuperare i dati, devi solo selezionare la domanda corrispondente.
</t>
  </si>
  <si>
    <t xml:space="preserve">Os dados nas caixas foram excluídos, mas não no banco de perguntas.
Se você deseja recuperar os dados, basta selecionar a pergunta correspondente.
</t>
  </si>
  <si>
    <t xml:space="preserve">NO HAY DATOS ALMACENADOS EN LA PREGUNTA SELECCIONADA.
</t>
  </si>
  <si>
    <t xml:space="preserve">NENHUM DADO É ARMAZENADO NA PERGUNTA SELECIONADA.
</t>
  </si>
  <si>
    <t xml:space="preserve">NESSUN DATO VIENE MEMORIZZATO NELLA DOMANDA SELEZIONATA.
</t>
  </si>
  <si>
    <t xml:space="preserve">NO DATA IS STORED IN THE SELECTED QUESTION.
</t>
  </si>
  <si>
    <t xml:space="preserve">AUCUNE DONNÉE N'EST STOCKÉE DANS LA QUESTION SÉLECTIONNÉE.
</t>
  </si>
  <si>
    <t xml:space="preserve">¿Estás seguro que quieres BORRAR la pregunta </t>
  </si>
  <si>
    <t>27_1</t>
  </si>
  <si>
    <t>27_2</t>
  </si>
  <si>
    <t xml:space="preserve"> del cuestionario?</t>
  </si>
  <si>
    <t xml:space="preserve">Voulez-vous vraiment SUPPRIMER la question </t>
  </si>
  <si>
    <t xml:space="preserve"> du questionnaire?</t>
  </si>
  <si>
    <t xml:space="preserve">Are you sure you want to DELETE question </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</si>
  <si>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</si>
  <si>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</si>
  <si>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</si>
  <si>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</si>
  <si>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</si>
  <si>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</si>
  <si>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</si>
  <si>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</si>
  <si>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</si>
  <si>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Question </t>
  </si>
  <si>
    <t xml:space="preserve"> ha sido borrada del Banco de Preguntas.
</t>
  </si>
  <si>
    <t xml:space="preserve"> no ha sido borrada del Banco de Preguntas.
</t>
  </si>
  <si>
    <t xml:space="preserve"> has been deleted from the Question Bank.
</t>
  </si>
  <si>
    <t xml:space="preserve">has not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</si>
  <si>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</si>
  <si>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</si>
  <si>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</si>
  <si>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</si>
  <si>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</si>
  <si>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</si>
  <si>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</si>
  <si>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</si>
  <si>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</si>
  <si>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Si vous souhaitez personnaliser la liste déroulante des
           CATÉGORIES et SOUS-CATÉGORIES
appuyez sur ACTIVER.
Lorsque vous l'avez personnalisé, cliquez sur DÉSACTIVER.
Vous pouvez AVOIR dans la liste déroulante:
    - Jusqu'à 10 noms de CATÉGORIE
    - Jusqu'à 6 noms de SOUS-CATÉGORIES
              Mais n'oubliez pas de ne pas utiliser [Ctrl + X]
</t>
  </si>
  <si>
    <t xml:space="preserve">Se desideri personalizzare l'elenco a discesa del file
           CATEGORIE e SOTTOCATEGORIE
tocca ATTIVA.
Quando lo hai personalizzato, fai clic su DISATTIVA.
Puoi AVERE nell'elenco a discesa:
    - Fino a 10 nomi di CATEGORIA
    - Fino a 6 nomi di SOTTOCATEGORIE
              Ma RICORDA DI NON USARE [Ctrl + X]
</t>
  </si>
  <si>
    <t xml:space="preserve">Se você deseja personalizar a lista suspensa do
           CATEGORIAS e SUBCATEGORIAS
toque em ATIVAR.
Quando tiver customizado, clique em DESATIVAR.
Você pode TER na lista suspensa:
    - Até 10 nomes de CATEGORIA
    - Até 6 nomes de SUBCATEGORIAS
              Mas LEMBRE-SE DE NÃO USAR [Ctrl + X]
</t>
  </si>
  <si>
    <t xml:space="preserve">If you want to customize the drop-down list of the
           CATEGORIES and SUBCATEGORIES
tap on ACTIVATE.
When you have it customized, click on DEACTIVATE.
You can HAVE in the drop down list:
    - Up to 10 CATEGORY names
    - Up to 6 names of SUBCATEGORIES
              But REMEMBER NOT TO USE [Ctrl + X]
</t>
  </si>
  <si>
    <t xml:space="preserve">Si quieres usar CELDAS VARIABLES para las preguntas, pulsa en ACTIVAR.
Si NO quieres usarlas , pulsa en DESACTIVAR.
Puedes usarlas:
     - Como variables de palabras
     - Como celdas de EXCEL con FÓRMULAS
     - Cualquier otra cosa que sepas hacer con EXCEL
          Pero RECUERDA NO USAR [Ctrl+X]
</t>
  </si>
  <si>
    <t xml:space="preserve">If you want to use VARIABLE CELLS for the questions, click on ACTIVATE.
If you DO NOT want to use them, click on DISABLE.
You can use them:
      - As word variables
      - As EXCEL cells with FORMULAS
      - Anything else you know how to do with EXCEL
           But REMEMBER NOT TO USE [Ctrl + X]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</si>
  <si>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</si>
  <si>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</si>
  <si>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Mais n'oubliez pas de ne pas utiliser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</si>
  <si>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</si>
  <si>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</si>
  <si>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</si>
  <si>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</si>
  <si>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</si>
  <si>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</si>
  <si>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</si>
  <si>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</si>
  <si>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</si>
  <si>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</si>
  <si>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</si>
  <si>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THE FILE WILL BE REPLACED:</t>
  </si>
  <si>
    <t>TEXT FILES</t>
  </si>
  <si>
    <t>EXCEL FILES</t>
  </si>
  <si>
    <t>MOODLE FILES</t>
  </si>
  <si>
    <t>IN THE FOLDER:</t>
  </si>
  <si>
    <t>The file with name has been created:</t>
  </si>
  <si>
    <t>O ARQUIVO SERÁ SUBSTITUÍDO:</t>
  </si>
  <si>
    <t>ARQUIVOS DE TEXTO</t>
  </si>
  <si>
    <t>ARQUIVOS EXCEL</t>
  </si>
  <si>
    <t>ARQUIVOS DE MOODLE</t>
  </si>
  <si>
    <t>NA PASTA:</t>
  </si>
  <si>
    <t>O arquivo com o nome foi criado:</t>
  </si>
  <si>
    <t>IL FILE VERRÀ SOSTITUITO:</t>
  </si>
  <si>
    <t>FILE DI TESTO</t>
  </si>
  <si>
    <t>FILE EXCEL</t>
  </si>
  <si>
    <t>NELLA CARTELLA:</t>
  </si>
  <si>
    <t>Il file con il nome è stato creato:</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</si>
  <si>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</si>
  <si>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</si>
  <si>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</si>
  <si>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</si>
  <si>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</si>
  <si>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</si>
  <si>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</si>
  <si>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</si>
  <si>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</si>
  <si>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</si>
  <si>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Le fichier avec le nom a été créé:</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</si>
  <si>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</si>
  <si>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</si>
  <si>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</si>
  <si>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</si>
  <si>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</si>
  <si>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</si>
  <si>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</si>
  <si>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</si>
  <si>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</si>
  <si>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</si>
  <si>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</si>
  <si>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</si>
  <si>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</si>
  <si>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</si>
  <si>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</si>
  <si>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</si>
  <si>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</si>
  <si>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</si>
  <si>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</si>
  <si>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</si>
  <si>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</si>
  <si>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</si>
  <si>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</si>
  <si>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</si>
  <si>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</si>
  <si>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</si>
  <si>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</si>
  <si>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</si>
  <si>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</si>
  <si>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</si>
  <si>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</si>
  <si>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</si>
  <si>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</si>
  <si>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</si>
  <si>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</si>
  <si>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</si>
  <si>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</si>
  <si>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You have selected to export ALL questionnaires.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</si>
  <si>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</si>
  <si>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</si>
  <si>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</si>
  <si>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</si>
  <si>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</si>
  <si>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</si>
  <si>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</si>
  <si>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</si>
  <si>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</si>
  <si>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</si>
  <si>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</si>
  <si>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</si>
  <si>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</si>
  <si>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</si>
  <si>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</si>
  <si>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</si>
  <si>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</si>
  <si>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</si>
  <si>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</si>
  <si>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</si>
  <si>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</si>
  <si>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</si>
  <si>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</si>
  <si>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</si>
  <si>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¿Has usado CÓDIGOS ESPECIALES que haya que REEMPLAZAR?</t>
  </si>
  <si>
    <t>Se va a crear un archivo de texto.
Indica la Extensión con la que quieres guardarlo (txt/doc):</t>
  </si>
  <si>
    <t>Indica el nombre de la CARPETA donde quieres guardar el archivo:</t>
  </si>
  <si>
    <t>Nombre RECOMENDADO para guardar el ARCHIVO:</t>
  </si>
  <si>
    <t>¿DESEAS CAMBIARLO?</t>
  </si>
  <si>
    <t>Escribe un NOMBRE para el archivo:</t>
  </si>
  <si>
    <t>Have you used SPECIAL CODES that need to be REPLACED?</t>
  </si>
  <si>
    <t xml:space="preserve">NO HAY PREGUNTAS PARA EXPORTAR DEL BANCO DE PREGUNTAS: </t>
  </si>
  <si>
    <t>NO QUESTIONS TO EXPORT FROM THE QUESTION BANK:</t>
  </si>
  <si>
    <t>THE FILE TO BE CREATED IS IN PLAIN TEXT.
IT CAN BE OPENED WITH WORD, NOTEBOOK, LATEX, ETC.</t>
  </si>
  <si>
    <t>Indicate the name of the FOLDER where you want to save the file:</t>
  </si>
  <si>
    <t>RECOMMENDED name to save the FILE:</t>
  </si>
  <si>
    <t>DO YOU WANT TO CHANGE IT?</t>
  </si>
  <si>
    <t>Write a NAME for the file:</t>
  </si>
  <si>
    <t>PAS DE QUESTIONS À EXPORTER DE LA BANQUE DE QUESTIONS:</t>
  </si>
  <si>
    <t>Avez-vous utilisé des CODES SPÉCIAUX qui doivent être REMPLACÉS?</t>
  </si>
  <si>
    <t>LE FICHIER À CRÉER EST EN TEXTE CLAIR.
IL PEUT ÊTRE OUVERT AVEC WORD, NOTEBOOK, LATEX, ETC.</t>
  </si>
  <si>
    <t>Indiquez le nom du DOSSIER dans lequel vous souhaitez enregistrer le fichier:</t>
  </si>
  <si>
    <t>Nom RECOMMANDÉ pour enregistrer le FICHIER:</t>
  </si>
  <si>
    <t>VOULEZ-VOUS LE CHANGER?</t>
  </si>
  <si>
    <t>Écrivez un NOM pour le fichier:</t>
  </si>
  <si>
    <t>SEM PERGUNTAS PARA EXPORTAR DO BANCO DE PERGUNTAS:</t>
  </si>
  <si>
    <t>Você usou CÓDIGOS ESPECIAIS que precisam ser SUBSTITUÍDOS?</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</si>
  <si>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</si>
  <si>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</si>
  <si>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</si>
  <si>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</si>
  <si>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</si>
  <si>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NESSUNA DOMANDA DA ESPORTARE DALLA BANCA DI QUESTION:</t>
  </si>
  <si>
    <t>Hai usato CODICI SPECIALI da SOSTITUIRE?</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</si>
  <si>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</si>
  <si>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</si>
  <si>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</si>
  <si>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</si>
  <si>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</si>
  <si>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</si>
  <si>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</si>
  <si>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</si>
  <si>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</si>
  <si>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</si>
  <si>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</si>
  <si>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</si>
  <si>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</si>
  <si>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</si>
  <si>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</si>
  <si>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Voulez-vous TRAVAILLER avec TOUS les questionnaires?
  - Si vous sélectionnez OUI: cela fonctionnera avec TOUS les questionnaires.
  - Si vous sélectionnez NON: les questions sélectionnées du Questionnaire seront travaillées sur:
</t>
  </si>
  <si>
    <t xml:space="preserve">Vous avez sélectionné les questions IMPORT d'un autre fichier.
Voulez-vous conserver les questions que vous vous posez actuellement et mettre celles que vous allez IMPORTER SUIVANT?
</t>
  </si>
  <si>
    <t xml:space="preserve">Do you want to WORK with ALL the Questionnaires?
  - If you select YES: it will work with ALL the questionnaires.
  - If you select NO: the selected questions of the Questionnaire will be worked on:
</t>
  </si>
  <si>
    <t xml:space="preserve">You have selected IMPORT questions from another file.
Do you want to keep the questions you currently have and put the ones that you are going to IMPORT NEXT?
</t>
  </si>
  <si>
    <t xml:space="preserve">¿Deseas CONSERVAR las preguntas que tienes actualmente?
P.D.: Has seleccionado GUARDAR Banco de Preguntas (la copia se hará en OTRO archivo). Si deseas LIMPIAR las preguntas pulsa NO.
</t>
  </si>
  <si>
    <t xml:space="preserve">Voulez-vous GARDER les questions que vous vous posez actuellement?
PS: Vous avez sélectionné SAVE Question Bank (la copie sera effectuée dans UN AUTRE fichier). Si vous voulez NETTOYER les questions, appuyez sur NON.
</t>
  </si>
  <si>
    <t xml:space="preserve">Do you want to KEEP the questions you currently have?
PS: You have selected SAVE Question Bank (the copy will be made in ANOTHER file). If you want to CLEAN the questions press NO.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</si>
  <si>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</si>
  <si>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</si>
  <si>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</si>
  <si>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</si>
  <si>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</si>
  <si>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 xml:space="preserve">Écrivez le séparateur que vous voulez mettre pour les couples du questionnaire standard:
</t>
  </si>
  <si>
    <t xml:space="preserve">Write what separator you want to put for the pairs of the standard questionnaire:
</t>
  </si>
  <si>
    <t xml:space="preserve">Has seleccionado ir a FORMULARIO Tipo:
    - </t>
  </si>
  <si>
    <t xml:space="preserve">You have selected to go to FORM Type:
    - </t>
  </si>
  <si>
    <t xml:space="preserve">Vous avez choisi d'accéder au type de FORMULAIRE:
    - </t>
  </si>
  <si>
    <t xml:space="preserve">Você optou por ir para o Tipo de FORMULÁRIO:
    - </t>
  </si>
  <si>
    <t xml:space="preserve">Hai scelto di andare a MODULO Tipo:
    - </t>
  </si>
  <si>
    <t>PENDIENTE DE IMPLEMENTAR
Cuando esté terminada esta opción, se podrán exportar las preguntas Tipo - OPCIÓN MÚLTIPLE (1 RESPUESTA) a un Juego realizado a través de un Proyecto de Innovación Docente de la Universidad de Cádiz.
Dicha aplicación ha sido desarrollada, por 
      ROBERTO FERMÍN GARCÍA MENA
con la colaboración de profesores de la UCA.</t>
  </si>
  <si>
    <t>PENDING IMPLEMENTATION
When this option is finished, the questions Type - MULTIPLE OPTION (1 ANSWER) can be exported to a Game made through a Teaching Innovation Project of the University of Cádiz.
This application has been developed by 
      ROBERTO FERMÍN GARCÍA MENA
with the collaboration of professors from the UCA.</t>
  </si>
  <si>
    <t>EN ATTENTE DE MISE EN ŒUVRE
Lorsque cette option est terminée, les questions Type - OPTION MULTIPLE (1 RÉPONSE) peuvent être exportées vers un jeu réalisé dans le cadre d'un projet d'innovation pédagogique de l'Université de Cadix.
Cette application a été développée par 
      ROBERTO FERMÍN GARCÍA MENA
avec la collaboration de professeurs de l'UCA.</t>
  </si>
  <si>
    <t>IMPLEMENTAÇÃO PENDENTE
Ao finalizar esta opção, as questões Tipo - MÚLTIPLAS OPÇÕES (1 RESPOSTA) podem ser exportadas para um Jogo realizado através de um Projeto de Inovação em Ensino da Universidade de Cádiz.
Este aplicativo foi desenvolvido por
      ROBERTO FERMÍN GARCÍA MENA
com a colaboração de professores da UCA.</t>
  </si>
  <si>
    <t>ATTUAZIONE IN ATTESA
Quando questa opzione è terminata, le domande Tipo - OPZIONE MULTIPLA (1 RISPOSTA) possono essere esportate in un gioco realizzato tramite un progetto di innovazione didattica dell'Università di Cadice.
Questa applicazione è stata sviluppata da 
      ROBERTO FERMÍN GARCÍA MENA
con la collaborazione di professori dell'UCA.</t>
  </si>
  <si>
    <t>00_0</t>
  </si>
  <si>
    <t>Rango de preguntas almacenadas</t>
  </si>
  <si>
    <t xml:space="preserve">Rango de preguntas almacenadas: </t>
  </si>
  <si>
    <t xml:space="preserve">La URL introducida no es válida.
Asegúrate de insertar una URL adecuada.
</t>
  </si>
  <si>
    <t xml:space="preserve">Si quieres personalizar la lista desplegable de las
          CATEGORÍAS y SUBCATEGORÍAS
pulsa en ACTIVAR.
Cuando la tengas personalizada, pulsa en DESACTIVAR. 
Puedes TENER en la lista desplegable: 
   - Hasta 10 nombres de CATEGORÍAS
   - Hasta  6 nombres de SUBCATEGORÍAS
             Pero RECUERDA NO USAR [Ctrl+X]
</t>
  </si>
  <si>
    <t xml:space="preserve">- Con respecto al comportamiento de las respuestas, has seleccionado: </t>
  </si>
  <si>
    <t>EL ARCHIVO QUE SE VA A CREAR ES EN TEXTO PLANO.
SE PUEDE ABRIR CON WORD, BLOC DE NOTAS, LATEX, ETC.</t>
  </si>
  <si>
    <t>Right Answer Feedback</t>
  </si>
  <si>
    <t>A. Wrong</t>
  </si>
  <si>
    <t>Feedback:
Message given by MOODLE if the answer is written</t>
  </si>
  <si>
    <t>SUPERINTENDE</t>
  </si>
  <si>
    <t xml:space="preserve">CE FORMULAREM EST ENCORE EN CONSTRUCTO
</t>
  </si>
  <si>
    <t xml:space="preserve">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stocker ses Questions au même endroit et avec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qu'ils ont correctement rempli les données, comme si vous le faisiez dans Moodle.
    Si vous cliquez sur chacun des types répertoriés ci-dessous, vous pourrez voir des didacticiels vidéo expliquant comment ils sont créés dans MOODLE. </t>
  </si>
  <si>
    <t>VERDADERO</t>
  </si>
  <si>
    <t>FORM TRUE FALSE</t>
  </si>
  <si>
    <t>FORMULAIRE VRAI FAUX</t>
  </si>
  <si>
    <t>FORMULÁRIO VERDADEIRO FALSO</t>
  </si>
  <si>
    <t>MODULO VERO FALSO</t>
  </si>
  <si>
    <t>TEXTO ROJO</t>
  </si>
  <si>
    <t>TEXTO AZUL</t>
  </si>
  <si>
    <t>OTRO COLOR</t>
  </si>
  <si>
    <t>RED TEXT</t>
  </si>
  <si>
    <t>BLUE TEXT</t>
  </si>
  <si>
    <t>OTHER COLOR</t>
  </si>
  <si>
    <t>TEXTE ROUGE</t>
  </si>
  <si>
    <t>TEXTE BLEU</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</si>
  <si>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</si>
  <si>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</si>
  <si>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</si>
  <si>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</si>
  <si>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</si>
  <si>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</si>
  <si>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</si>
  <si>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</si>
  <si>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</si>
  <si>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</si>
  <si>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</si>
  <si>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</si>
  <si>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</si>
  <si>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</si>
  <si>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</si>
  <si>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</si>
  <si>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</si>
  <si>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</si>
  <si>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</si>
  <si>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</si>
  <si>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</si>
  <si>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</si>
  <si>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</si>
  <si>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</si>
  <si>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IL N'Y A AUCUNE INFORMATION UTILE POUR CETTE BOÎTE.
CHOISISSEZ UNE BOÎTE SIMILAIRE.</t>
  </si>
  <si>
    <t>G33</t>
  </si>
  <si>
    <t>H17</t>
  </si>
  <si>
    <t>T17</t>
  </si>
  <si>
    <t>U7</t>
  </si>
  <si>
    <t>Question No.
Numéro de la QUESTION consultée. 
Si vous voulez que le premier nombre de cette banque de questions soit plus élevé (11, 21, 31 ...), augmentez la plage dans la case NOMBRE INITIAL de LA BANQUE DE QUESTIONS.</t>
  </si>
  <si>
    <t>Questão nº
Número da PERGUNTA que está sendo consultada. 
Se você quiser que o primeiro número deste banco de questões seja maior (11, 21, 31 ...) aumente o intervalo na caixa NÚMERO INICIAL do BANCO DE QUESTÕES.</t>
  </si>
  <si>
    <t>Domanda n.
Numero della DOMANDA consultata. 
Se si desidera che il primo numero di questa banca di domande sia più alto (11, 21, 31 ...), aumentare l'intervallo nella casella NUMERO INIZIALE della BANCA DOMANDA.</t>
  </si>
  <si>
    <t>Non, bonnes questions
Dans le cas du choix multiple où il y a plus d'une réponse correcte, indiquez le nombre de réponses correctes de cette question. 
Il peut être différent pour chaque question dans la même banque de questions.</t>
  </si>
  <si>
    <t>Não. Perguntas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</si>
  <si>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</si>
  <si>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Description:
Write what you want to appear in the NAME of the question. 
This will be formed with the PREFIX set in General Data + the number of the question + the Description.</t>
  </si>
  <si>
    <t>Description
Écrivez ce que vous voulez voir apparaître dans le NOM de la question. 
Celui-ci sera formé avec le PREFIX défini dans les Données Générales + le numéro de la question + la Description.</t>
  </si>
  <si>
    <t>Descrição
Escreva o que deseja que apareça no NOME da pergunta. 
Este será formado com o PREFIXO definido nos Dados Gerais + o número da questão + a Descrição.</t>
  </si>
  <si>
    <t>Descrizione
Scrivi quello che vuoi che appaia nel NOME della domanda. 
Questo sarà formato con il PREFISSO impostato in Dati generali + il numero della domanda + la Descrizione.</t>
  </si>
  <si>
    <t>Question statement:
Write the statement of the question. 
If you want to put SPECIAL CODES, press F2 or "" click "" twice with the mouse.</t>
  </si>
  <si>
    <t>Énoncé de question
Écrivez l'énoncé de la question. 
Si vous voulez mettre des CODES SPECIAUX, appuyez deux fois sur F2 ou "" cliquez "" avec la souris.</t>
  </si>
  <si>
    <t>Declaração de pergunta
Escreva a declaração da pergunta. 
Se quiser colocar CÓDIGOS ESPECIAIS, pressione F2 ou "" clique "" duas vezes com o mouse.</t>
  </si>
  <si>
    <t>Dichiarazione di domanda
Scrivi la dichiarazione della domanda. 
Se vuoi inserire CODICI SPECIALI, premi F2 o "" clicca "" due volte con il mouse.</t>
  </si>
  <si>
    <t>G1 - PAREJA
Primer elemento de la pareja.</t>
  </si>
  <si>
    <t>S9</t>
  </si>
  <si>
    <t>03_2</t>
  </si>
  <si>
    <t>03_3</t>
  </si>
  <si>
    <t>Copia el texto (Ctrl+C), 
pulsa F2 y pega (Ctrl+V) 
para insertarlo en la casilla:</t>
  </si>
  <si>
    <t>Copy the text (Ctrl + C), 
press F2 and paste (Ctrl + V) 
to insert it in the box:</t>
  </si>
  <si>
    <t>Copiez le texte (Ctrl + C), 
appuyez sur F2 et collez (Ctrl + V)
pour l'insérer dans la boîte:</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</si>
  <si>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</si>
  <si>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</si>
  <si>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</si>
  <si>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</si>
  <si>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</si>
  <si>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</si>
  <si>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</si>
  <si>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</si>
  <si>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</si>
  <si>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</si>
  <si>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</si>
  <si>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</si>
  <si>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</si>
  <si>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</si>
  <si>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</si>
  <si>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</si>
  <si>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</si>
  <si>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</si>
  <si>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</si>
  <si>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</si>
  <si>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</si>
  <si>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</si>
  <si>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</si>
  <si>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</si>
  <si>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</si>
  <si>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</si>
  <si>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</si>
  <si>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</si>
  <si>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</si>
  <si>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</si>
  <si>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</si>
  <si>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</si>
  <si>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</si>
  <si>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</si>
  <si>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</si>
  <si>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</si>
  <si>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</si>
  <si>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</si>
  <si>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</si>
  <si>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</si>
  <si>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</si>
  <si>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</si>
  <si>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</si>
  <si>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</si>
  <si>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</si>
  <si>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</si>
  <si>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Mische die Antworten im Fragebogen (JA = wahr)</t>
  </si>
  <si>
    <t>Typ der Antwortnummerierung (NONE = none)</t>
  </si>
  <si>
    <t>Single-Choice-Fragebogen (JA = wahr)</t>
  </si>
  <si>
    <t>Reihe gespeicherter Fragen</t>
  </si>
  <si>
    <t>Beschreibung</t>
  </si>
  <si>
    <t>Punkte</t>
  </si>
  <si>
    <t>Versuchsstrafe, wenn mehr als eine erlaubt ist</t>
  </si>
  <si>
    <t>Versteckt</t>
  </si>
  <si>
    <t>BILDEN</t>
  </si>
  <si>
    <t>FRAGEBANK</t>
  </si>
  <si>
    <t>IMPORT AUS EXCEL BOOK</t>
  </si>
  <si>
    <t>EXPORT ZUM EXCEL BOOK</t>
  </si>
  <si>
    <t>EXPORT NACH MOODLE</t>
  </si>
  <si>
    <t>EXPORT ZUM TEXT (doc / txt)</t>
  </si>
  <si>
    <t>EXPORT ZUM SPIEL</t>
  </si>
  <si>
    <t>Multiple Choice 1R</t>
  </si>
  <si>
    <t>Multiple Choice VR</t>
  </si>
  <si>
    <t>Wahr falsch</t>
  </si>
  <si>
    <t>Spiel</t>
  </si>
  <si>
    <t>Kurze Antwort</t>
  </si>
  <si>
    <t>Verlorenes Wort</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</si>
  <si>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</si>
  <si>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</si>
  <si>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</si>
  <si>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</si>
  <si>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</si>
  <si>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</si>
  <si>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</si>
  <si>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MEHRFACHOPTIONSFORMULAR 1R / VR</t>
  </si>
  <si>
    <t>Anfangsnummer der Fragenbank</t>
  </si>
  <si>
    <t>Frage Nr.</t>
  </si>
  <si>
    <t>Geben Sie num ein.</t>
  </si>
  <si>
    <t>Name der Frage</t>
  </si>
  <si>
    <t>R. Falsch</t>
  </si>
  <si>
    <t>Fragestellung</t>
  </si>
  <si>
    <t>Richtige Antwort</t>
  </si>
  <si>
    <t>Falsche Antwort</t>
  </si>
  <si>
    <t>HINWEIS</t>
  </si>
  <si>
    <t>Reihe gespeicherter Fragen:</t>
  </si>
  <si>
    <t>R. Richtig</t>
  </si>
  <si>
    <t>PAARFORMULAR</t>
  </si>
  <si>
    <t>Gruppe</t>
  </si>
  <si>
    <t>Partner</t>
  </si>
  <si>
    <t>WAHR</t>
  </si>
  <si>
    <t>FALSCH</t>
  </si>
  <si>
    <t>KURZES ANTWORTFORMULAR</t>
  </si>
  <si>
    <t>Antworten</t>
  </si>
  <si>
    <t>Erforderlich für die Antwort in Großbuchstaben (JA = 1)</t>
  </si>
  <si>
    <t>Großbuchstaben</t>
  </si>
  <si>
    <t>VERLORENES WORTFORMULAR</t>
  </si>
  <si>
    <t>Wort</t>
  </si>
  <si>
    <t>Fragenbank</t>
  </si>
  <si>
    <t>Gespeicherte Fragen</t>
  </si>
  <si>
    <t>ANFANG</t>
  </si>
  <si>
    <t>Gehen Sie zu ALLGEMEINE DATEN</t>
  </si>
  <si>
    <t>VIDEOANLEITUNGEN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</si>
  <si>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</si>
  <si>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</si>
  <si>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</si>
  <si>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</si>
  <si>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</si>
  <si>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 xml:space="preserve">Die Typ-Fragebögen sind derzeit aktiv:
- Multiple Choice (1 Antwort) - Multiple Choice (mehrere Antworten)
- Richtig Falsch - Verlorenes Wort
- Match - Kurze Antwort
Bis zur Aufnahme des Fragebogentyps:
- Lückentext: Ermöglicht numerische Berechnungen und das Verschachteln verschiedener Arten von Fragen in einer einzigen Frage. Sehr nützlich, um viele Probleme mit verschiedenen Daten sehr schnell zu lösen.
</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</si>
  <si>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</si>
  <si>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</si>
  <si>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</si>
  <si>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FEEDBACK
Schreiben Sie die generische Antwort, die am Ende des Fragebogens angezeigt werden soll.</t>
  </si>
  <si>
    <t>PASSWORT
Wenn Sie ein Passwort oder einen Code eingeben, müssen Sie es den Schülern mitteilen, die den Fragebogen ausfüllen möchten.</t>
  </si>
  <si>
    <t>ANTWORT NICHT VOLLSTÄNDIG RICHTIG
Schreiben Sie, was angezeigt werden soll, wenn Sie teilweise richtig antworten. Wenn Sie nichts einfügen möchten, lassen Sie es leer.</t>
  </si>
  <si>
    <t>FALSCHE ANTWORT
Schreiben Sie, was angezeigt werden soll, indem Sie falsch antworten. Wenn Sie nichts einfügen möchten, lassen Sie es leer.</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</si>
  <si>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</si>
  <si>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</si>
  <si>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Shuffle-Antwort
Wenn Sie die Antworten mischen möchten, wählen Sie true.</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</si>
  <si>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</si>
  <si>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</si>
  <si>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Beschreibung der UNTERKATEGORIE
Wenn Sie etwas über die Kategorie schreiben möchten, ist dies nur ein Kommentar. Wenn Sie nichts schreiben möchten, können Sie es leer lassen.</t>
  </si>
  <si>
    <t>Interpunktion
Punkte, die jede Frage haben wird. Standardmäßig legt MOODLE einen Wert fest. Sie können den Wert beim Erstellen des Fragebogens ändern.</t>
  </si>
  <si>
    <t>Absichtsstrafe
Strafe für aufeinanderfolgende Versuche. Wenn Sie keine falschen Antworten bestrafen möchten, können Sie dies im Fragebogen konfigurieren.</t>
  </si>
  <si>
    <t>VERSTECKT
Wert für sichtbar und ausgeblendet, standardmäßig müssen Sie 0 setzen.</t>
  </si>
  <si>
    <t>HILFEFORMULARE</t>
  </si>
  <si>
    <t>Keine Frage:
Nummer der konsultierten FRAGE.
Wenn Sie möchten, dass die erste Nummer dieser Fragenbank größer ist (11, 21, 31 ...), erhöhen Sie den Bereich im Feld INITIAL NUMBER of QUESTION BANK.</t>
  </si>
  <si>
    <t>Nein. Richtige Fragen:
Geben Sie bei Multiple Choice mit mehr als einer richtigen Antwort an, wie viele richtige Antworten diese Frage hat.
Es kann für jede Frage in derselben Fragenbank unterschiedlich sein.</t>
  </si>
  <si>
    <t>Beschreibung:
Schreiben Sie, was im Namen der Frage erscheinen soll.
Es wird mit dem in General Data + der Nummer der Frage + der Beschreibung festgelegten PREFIX gebildet.</t>
  </si>
  <si>
    <t>Erklärung der Frage:
Schreiben Sie die Erklärung der Frage.
Wenn Sie SPEZIELLE CODES einfügen möchten, drücken Sie F2 oder klicken Sie zweimal mit der Maus.</t>
  </si>
  <si>
    <t>Feedback:
Schreiben Sie den Kommentar, den Sie für jede Antwort anzeigen möchten.</t>
  </si>
  <si>
    <t>Spuren:
Kommentar, der angezeigt wird, wenn Sie MOODLE so konfigurieren, dass es Hinweise gibt, wenn mehr als ein Versuch übrig ist.</t>
  </si>
  <si>
    <t>G1 - PAAR
Erstes Element des Paares.</t>
  </si>
  <si>
    <t>G2-Paar
Zweite Elemente des Paares.</t>
  </si>
  <si>
    <t>Antworten:
Mögliche kurze Antwort.</t>
  </si>
  <si>
    <t>Punkte:
Punkte für diese Antwort.</t>
  </si>
  <si>
    <t>Feedback:
Was antwortet, wenn Sie diese Antwort geben.</t>
  </si>
  <si>
    <t>Zufall:
Wenn Sie möchten, dass der OBERE FALL übereinstimmt, geben Sie 1 ein.</t>
  </si>
  <si>
    <t>Wortgruppe:
Gruppen-Nr. Für dieses Wort.</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</si>
  <si>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</si>
  <si>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</si>
  <si>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</si>
  <si>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</si>
  <si>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</si>
  <si>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</si>
  <si>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</si>
  <si>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muss sich in dem VERZEICHNIS befinden, in dem Sie arbeiten:
      -</t>
  </si>
  <si>
    <t>Suchen Sie nach der Datei und kopieren Sie sie in dieses Verzeichnis, um fortfahren zu können.</t>
  </si>
  <si>
    <t>Die Felder in ORANGE dürfen nicht leer sein.
Füllen Sie die Daten GUT aus, bevor Sie SPAREN.</t>
  </si>
  <si>
    <t>Als nächstes müssen Sie die Datei öffnen, in der sich die Fragen befinden, die Sie importieren möchten.</t>
  </si>
  <si>
    <t>ANHÄNGIGE UMSETZUNG
Wenn diese Option abgeschlossen ist, können die Fragen Typ - MEHRFACHOPTION (1 ANTWORT) in ein Spiel exportiert werden, das im Rahmen eines Lehrinnovationsprojekts der Universität Cádiz erstellt wurde.
Diese Anwendung wurde von entwickelt
      ROBERTO FERMÍN GARCÍA MENA
in Zusammenarbeit mit Professoren der UCA.</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</si>
  <si>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</si>
  <si>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</si>
  <si>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</si>
  <si>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</si>
  <si>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</si>
  <si>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</si>
  <si>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</si>
  <si>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</si>
  <si>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Überprüfen Sie die Daten auf dem Blatt
ALLGEMEINE DATEN.</t>
  </si>
  <si>
    <t>DIESE BANK VON FRAGEN IST NOCH IM BAU</t>
  </si>
  <si>
    <t>DIESES FORMULAR IST NOCH IM BAU</t>
  </si>
  <si>
    <t>Sie haben ausgewählt, dass Sie zum FORMULAR-Typ wechseln möchten:
    -</t>
  </si>
  <si>
    <t>Sie können eins nach dem anderen Fragen eingeben.
MÖCHTEST DU WEITER MACHEN?</t>
  </si>
  <si>
    <t>Sind Sie sicher, dass Sie die Formulardaten REINIGEN möchten?
Aus den Fragen werden KEINE Daten gelöscht.</t>
  </si>
  <si>
    <t>Die Daten wurden aus den Feldern gelöscht, jedoch nicht aus der Fragenbank.
Wenn Sie die Daten wiederherstellen möchten, müssen Sie nur die entsprechende Frage auswählen.</t>
  </si>
  <si>
    <t>In der ausgewählten Frage sind keine Daten gespeichert.</t>
  </si>
  <si>
    <t>Sind Sie sicher, dass Sie die Frage löschen möchten?</t>
  </si>
  <si>
    <t xml:space="preserve"> des Fragebogens?</t>
  </si>
  <si>
    <t>Die Frage</t>
  </si>
  <si>
    <t>wurde aus der Fragenbank entfernt.</t>
  </si>
  <si>
    <t>wurde nicht aus der Fragenbank gelöscht.</t>
  </si>
  <si>
    <t>Wenn Sie die Dropdown-Liste von anpassen möchten
          KATEGORIEN und UNTERKATEGORIEN
Tippen Sie auf AKTIVIEREN.
Wenn Sie es angepasst haben, klicken Sie auf DEAKTIVIEREN.
Sie können in der Dropdown-Liste haben:
   - Bis zu 10 KATEGORIEN-Namen
   - Bis zu 6 Namen von SUBCATEGORIES
             Denken Sie jedoch daran, [Strg + X] NICHT zu verwenden.</t>
  </si>
  <si>
    <t>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t>
  </si>
  <si>
    <t>MÖCHTEN SIE DIE BESTEHENDE DATEI ERSETZEN?</t>
  </si>
  <si>
    <t>DIE DATEI WIRD ERSETZT:</t>
  </si>
  <si>
    <t>TEXTDATEIEN</t>
  </si>
  <si>
    <t>EXCEL-DATEIEN</t>
  </si>
  <si>
    <t>MOODLE-DATEIEN</t>
  </si>
  <si>
    <t>DIE DATEI WIRD NICHT ERSETZT.
DIE NEUE DATEI WIRD GENANNT:</t>
  </si>
  <si>
    <t>IM ORDNER:</t>
  </si>
  <si>
    <t>Die Datei mit dem Namen wurde erstellt:</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</si>
  <si>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</si>
  <si>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</si>
  <si>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</si>
  <si>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</si>
  <si>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</si>
  <si>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</si>
  <si>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</si>
  <si>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</si>
  <si>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</si>
  <si>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</si>
  <si>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</si>
  <si>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KEINE FRAGEN VON DER FRAGENBANK ZU EXPORTIEREN:</t>
  </si>
  <si>
    <t>Haben Sie SPEZIELLE CODES verwendet, die ERSETZT werden müssen?</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</si>
  <si>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</si>
  <si>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</si>
  <si>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</si>
  <si>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</si>
  <si>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</si>
  <si>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Möchten Sie mit ALLEN Fragebögen ARBEITEN?
 - Wenn Sie JA auswählen, funktioniert dies mit ALLEN Fragebögen.
 - Wenn Sie NEIN auswählen: Die ausgewählten Fragen des Fragebogens werden bearbeitet:</t>
  </si>
  <si>
    <t>Sie haben ausgewählt, Fragen aus einer anderen Datei zu IMPORTIEREN.
Möchten Sie die Fragen, die Sie derzeit haben, behalten und die Fragen stellen, die Sie als NÄCHSTES IMPORTIEREN möchten?</t>
  </si>
  <si>
    <t>Möchten Sie die Fragen behalten, die Sie derzeit haben?
PS: Sie haben SAVE Question Bank ausgewählt (die Kopie wird in einer anderen Datei erstellt). Wenn Sie die Fragen REINIGEN möchten, drücken Sie NEIN.</t>
  </si>
  <si>
    <t>Schreiben Sie, welches Trennzeichen Sie für die Paare des Typfragebogens setzen möchten:</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</si>
  <si>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</si>
  <si>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</si>
  <si>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</si>
  <si>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Pt. Tot.</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</si>
  <si>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</si>
  <si>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</si>
  <si>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because in that format it works for all versions of MOODLE.
</t>
  </si>
  <si>
    <t xml:space="preserve">SE SOUVENIR: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dans ce format, cela fonctionne pour toutes les versions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</si>
  <si>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</si>
  <si>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</si>
  <si>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t>
  </si>
  <si>
    <t>RESPUESTA CORRECTA
Escribe lo que quieres que se muestre al responder correctamente. Si no quieres poner nada, déjalo en blanco.</t>
  </si>
  <si>
    <t>RICHTIGE ANTWORT
Schreiben Sie, was angezeigt werden soll, wenn Sie richtig antworten. Wenn Sie nichts einfügen möchten, lassen Sie es leer.</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</si>
  <si>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</si>
  <si>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</si>
  <si>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</si>
  <si>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</si>
  <si>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</si>
  <si>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</si>
  <si>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</si>
  <si>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TIPO NUMERACIÓN
Seleccione el tipo de numeración de las respuestas, si no quiere numeración, seleccione NONE.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</si>
  <si>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</si>
  <si>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</si>
  <si>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</si>
  <si>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</si>
  <si>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SCORE
Score assigned to each question. By default, MOODLE sets 1 as the score, can be modified when generating the test.</t>
  </si>
  <si>
    <t>QUESTION No.:
Number of the QUESTION being consulted. 
If you want the first number of this question bank to be higher (11, 21, 31 ...) increase the range in the INITIAL NUMBER of QUESTION BANK box.</t>
  </si>
  <si>
    <t>No. CORRECT QUESTIONS:
In the case of Multiple Choice where there is more than one correct answer, indicate how many correct answers this question has. 
It can be different for each question in the same question bank.</t>
  </si>
  <si>
    <t>DESCRIPCIÓN:
Escribe lo que quieras que aparezca en el NOMBRE de la pregunta. 
Se formará con el PREFIJO puesto en Datos Generales + el número de la pregunta + la Descripción.</t>
  </si>
  <si>
    <t>ENUNCIADO DE LA PREGUNTA:
Escribe el enunciado de la pregunta. 
Si quieres poner CÓDIGOS ESPECIALES, pincha F2 o haz "clic" dos veces con el ratón.</t>
  </si>
  <si>
    <t>RETROALIMENTACIÓN:
Escribe el comentario que quieres que aparezca para cada respuesta.</t>
  </si>
  <si>
    <t>PISTAS:
Comentario que aparecerá si configuras MOODLE para que pueda dar pistas cuando se dejen más de un intento.</t>
  </si>
  <si>
    <t>G2 - PAREJA
Segundo elementos de la pareja.</t>
  </si>
  <si>
    <t>RESPUESTA:
Posible respuesta corta.</t>
  </si>
  <si>
    <t>PUNTOS:
Puntos para esta respuesta.</t>
  </si>
  <si>
    <t>RETROALIMENTACIÓN:
Lo que responde si se pone esta respuesta.</t>
  </si>
  <si>
    <t>COINCIDENCIA:
Si quieres que tengan que coincide las MAYÚSCULAS pon 1.</t>
  </si>
  <si>
    <t>ENUNCIADO DE LA PREGUNTA:
Escribe el enunciado de la pregunta. 
Entre [[ ]] debes escribir el número de la palabra correspondiente a ese hueco.</t>
  </si>
  <si>
    <t>Question statement:
The body of the question. 
Add the number associated with the corresponding missing word between [[ ]].</t>
  </si>
  <si>
    <t xml:space="preserve">Dichiarazione della domanda
Scrivi la dichiarazione della domanda. 
Immettere [[ ]] è necessario scrivere il numero della parola corrispondente a quella distanza. </t>
  </si>
  <si>
    <t xml:space="preserve">Declaração da questão
Escreva a declaração da pergunta. 
Digite [[  ]], você deve escrever o número da palavra correspondente a essa lacuna. </t>
  </si>
  <si>
    <t xml:space="preserve">Énoncé de la question
Écrivez l'énoncé de la question. 
Entrez [[  ]] vous devez écrire le numéro du mot correspondant à cet espace. </t>
  </si>
  <si>
    <t>Erklärung der Frage:
Schreiben Sie die Erklärung der Frage. 
Geben Sie [[ ]] ein, Sie müssen die Nummer des Wortes schreiben, das dieser Lücke entspricht.</t>
  </si>
  <si>
    <t>GRUPO DE PALABRA:
Nº del grupo para esta palabra.</t>
  </si>
  <si>
    <t>PALABRA:
Palabra perdida que se listará en el grupo asignado.</t>
  </si>
  <si>
    <t>WORD:
Missing word linked to the associated group</t>
  </si>
  <si>
    <t xml:space="preserve">MOT:
Mot manquant à répertorier dans le groupe attribué </t>
  </si>
  <si>
    <t xml:space="preserve">PALABRA:
Palavra em falta a ser listada no grupo atribuído </t>
  </si>
  <si>
    <t xml:space="preserve">PAROLA:
Parola mancante da elencare nel gruppo assegnato </t>
  </si>
  <si>
    <t>WORT:
Fehlendes Wort, um in der zugewiesenen Gruppe aufgeführt zu werden.</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</si>
  <si>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</si>
  <si>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ASK LANGUAGE AGAIN NEXT TIME YOU OPEN THE APP?
P.S. 1: The original language of the application is SPANISH, the translations have been made with Google Translate.
P.S. 2: You can change the language at any time, while using FastTest PluIn.</t>
  </si>
  <si>
    <t>DEMANDER À NOUVEAU LA LANGUE LA PROCHAINE FOIS QUE VOUS OUVREZ L'APPLICATION?
P.S. 1: La langue d'origine de l'application est l'ESPAGNOL, les traductions ont été faites avec Google Translate.
P.S. 2: Vous pouvez changer la langue à tout moment, tout en utilisant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</si>
  <si>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</si>
  <si>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</si>
  <si>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</si>
  <si>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INTRODUCIR ESPACIOS tienes varias opciones: 
1 - Copia el código y escribe tantos "_" como espacios quieras mantener.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</si>
  <si>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keep.
2 - Type the code
           &amp; nbsp;
for every other space you want to enter.
3 - Write at the beginning of the sentence
          &lt;PRE&gt;
With this option, the format will be kept with ALL the spaces and page breaks that you write. It will also keep the COURIER font and in black. 
</t>
  </si>
  <si>
    <t xml:space="preserve">Pour saisir des espaces, vous avez plusieurs options:
1 - Copiez le code et écrivez autant de "_" que d'espaces que vous souhaitez conserver.
2 - Entrez le code
           &amp; nbsp;
pour chaque autre espace que vous souhaitez entrer.
3 - Ecrire au début de la phrase
          &lt;PRE&gt;
Avec cette option, le format sera conservé avec TOUS les espaces et sauts de page que vous écrivez. Il conservera également la police COURIER et en noir.
</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</si>
  <si>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</si>
  <si>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</si>
  <si>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</si>
  <si>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</si>
  <si>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</si>
  <si>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</si>
  <si>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Le score TOTAL des bonnes réponses doit être égal à 100.
Modifiez les données avant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</si>
  <si>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</si>
  <si>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</si>
  <si>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</si>
  <si>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</si>
  <si>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A text file will be created.
Indicate the Extension with which you want to save it (txt/doc):</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</si>
  <si>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</si>
  <si>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</si>
  <si>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</si>
  <si>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</si>
  <si>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</si>
  <si>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THIS FUNCTION IS NOT AVAILABLE FOR MAC, I HOPE TO BE ABLE TO FIND A SOLUTION SOON.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</si>
  <si>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</si>
  <si>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</si>
  <si>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</si>
  <si>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</si>
  <si>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</si>
  <si>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
Número de la PREGUNTA que se está consultando. 
Si quieres que el primer número de este banco de preguntas sea mayor (11, 21, 31...) incrementa el rango en la casilla Nº INICIAL del BANCO de PREGUNTAS.</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</si>
  <si>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</si>
  <si>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</si>
  <si>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</si>
  <si>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</si>
  <si>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POINTS POUR CHAQUE RÉPONSE:
Le score que chaque réponse à gauche aura. Vous pouvez l'écrire à la main ou sélectionner une valeur dans la liste déroulante.
S'il y a plus d'une réponse correcte, la somme totale doit être de 100.</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</si>
  <si>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</si>
  <si>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</si>
  <si>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POINTS FOR EACH ANSWER:
The score that each answer on the left will have. You can write it by hand or select a value from the drop-down list.
If there is more than one correct answer, the total sum must be 100.</t>
  </si>
  <si>
    <t xml:space="preserve">Answers:
Write the answer that corresponds according to what is written on the left. </t>
  </si>
  <si>
    <t xml:space="preserve">RESPUESTAS:
Escribe la respuesta que quieras en esta opción, debes asegurarte de darle la puntuación adecuada en la casilla de la derecha. </t>
  </si>
  <si>
    <t>RÉPONSES:
Écrivez la réponse que vous voulez dans cette option, vous devez vous assurer de lui donner le score approprié dans la case de droite.</t>
  </si>
  <si>
    <t>RESPOSTAS:
Escreva a resposta que deseja nesta opção, certifique-se de dar a ela a pontuação apropriada no campo à direita.</t>
  </si>
  <si>
    <t>RISPOSTE:
Scrivi la risposta che desideri in questa opzione, assicurati di assegnarle il punteggio appropriato nella casella a destra.</t>
  </si>
  <si>
    <t>ANTWORTEN:
Schreiben Sie die gewünschte Antwort in diese Option. Sie müssen sicherstellen, dass Sie die entsprechende Punktzahl in das Feld rechts eingeben.</t>
  </si>
  <si>
    <t>Preguntas del primer tema</t>
  </si>
  <si>
    <t>Opción múltiple</t>
  </si>
  <si>
    <t>Provincia</t>
  </si>
  <si>
    <t>Cádiz</t>
  </si>
  <si>
    <t>Muy bien</t>
  </si>
  <si>
    <t>Sevilla</t>
  </si>
  <si>
    <t>Huelva</t>
  </si>
  <si>
    <t>Granada</t>
  </si>
  <si>
    <t>Jaén</t>
  </si>
  <si>
    <t>Córdoba</t>
  </si>
  <si>
    <t>Málaga</t>
  </si>
  <si>
    <t>Almería</t>
  </si>
  <si>
    <t>P1</t>
  </si>
  <si>
    <t>P2</t>
  </si>
  <si>
    <t>P3</t>
  </si>
  <si>
    <t>P4</t>
  </si>
  <si>
    <t xml:space="preserve">AHORA DEBES ABRIR EL ARCHIVO  - MOODLE.xml -  con el BLOC DE NOTAS y pusltar [Ctrl + V].
LUEGO, DEBES GUARDAR EL ARCHIVO CON EL NOMBRE QUE QUIERAS, PERO EXTENSIÓN - .xml - </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</si>
  <si>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</si>
  <si>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</si>
  <si>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</si>
  <si>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NOW YOU MUST OPEN THE FILE - MOODLE.xml - with the NOTEBOOK and push [Ctrl + V].
THEN, YOU MUST SAVE THE FILE WITH THE NAME YOU WANT, BUT EXTENSION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</si>
  <si>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</si>
  <si>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</si>
  <si>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</si>
  <si>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</si>
  <si>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</si>
  <si>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</si>
  <si>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</si>
  <si>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</si>
  <si>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If you are working with MAC, this option may not work.
In that case, you can check the video that I put in the message, to see how you can do it manually.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</si>
  <si>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</si>
  <si>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</si>
  <si>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</si>
  <si>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      &lt;text&gt;&lt;![CDATA[&lt;p&gt;Tomo nota de tus respuestas&lt;/p&gt;]]&gt;&lt;/text&gt;</t>
  </si>
  <si>
    <t xml:space="preserve">    &lt;defaultgrade&gt;1&lt;/defaultgrade&gt;</t>
  </si>
  <si>
    <t xml:space="preserve">    &lt;penalty&gt;0.333333333333333&lt;/penalty&gt;</t>
  </si>
  <si>
    <t xml:space="preserve">    &lt;idnumber&gt;&lt;/idnumber&gt;</t>
  </si>
  <si>
    <t xml:space="preserve">    &lt;shuffleanswers&gt;true&lt;/shuffleanswers&gt;</t>
  </si>
  <si>
    <t xml:space="preserve">      &lt;text&gt;&lt;![CDATA[&lt;p&gt;Respuesta correcta.&lt;/p&gt;]]&gt;&lt;/text&gt;</t>
  </si>
  <si>
    <t xml:space="preserve">      &lt;text&gt;&lt;![CDATA[&lt;p&gt;Respuesta parcialmente correcta.&lt;/p&gt;]]&gt;&lt;/text&gt;</t>
  </si>
  <si>
    <t xml:space="preserve">      &lt;text&gt;&lt;![CDATA[&lt;p&gt;Respuesta incorrecta.&lt;/p&gt;]]&gt;&lt;/text&gt;</t>
  </si>
  <si>
    <t>&lt;/question&gt;</t>
  </si>
  <si>
    <t>Cuenca</t>
  </si>
  <si>
    <t>La Coruña</t>
  </si>
  <si>
    <t>Madrid</t>
  </si>
  <si>
    <t>Dime una capital de provincia de Andalucía.</t>
  </si>
  <si>
    <t>&lt;p&gt;Enlace las parejas.&lt;/p&gt;</t>
  </si>
  <si>
    <t>&lt;p&gt;1&lt;/p&gt;</t>
  </si>
  <si>
    <t>uno</t>
  </si>
  <si>
    <t>&lt;p&gt;2&lt;/p&gt;</t>
  </si>
  <si>
    <t>dos</t>
  </si>
  <si>
    <t>&lt;p&gt;3&lt;/p&gt;</t>
  </si>
  <si>
    <t>tres</t>
  </si>
  <si>
    <t>&lt;p&gt;4&lt;/p&gt;</t>
  </si>
  <si>
    <t>cuatro</t>
  </si>
  <si>
    <t>&lt;p&gt;5&lt;/p&gt;</t>
  </si>
  <si>
    <t>cinco</t>
  </si>
  <si>
    <t>&lt;p&gt;6&lt;/p&gt;</t>
  </si>
  <si>
    <t>seis</t>
  </si>
  <si>
    <t>&lt;p&gt;7&lt;/p&gt;</t>
  </si>
  <si>
    <t>siete</t>
  </si>
  <si>
    <t>&lt;p&gt;8&lt;/p&gt;</t>
  </si>
  <si>
    <t>ocho</t>
  </si>
  <si>
    <t>&lt;p&gt;9&lt;/p&gt;</t>
  </si>
  <si>
    <t>nueve</t>
  </si>
  <si>
    <t>&lt;p&gt;10&lt;/p&gt;</t>
  </si>
  <si>
    <t>diez</t>
  </si>
  <si>
    <t>&lt;p&gt;11&lt;/p&gt;</t>
  </si>
  <si>
    <t>once</t>
  </si>
  <si>
    <t>&lt;p&gt;12&lt;/p&gt;</t>
  </si>
  <si>
    <t>doce</t>
  </si>
  <si>
    <t>Lógica</t>
  </si>
  <si>
    <t>&lt;!-- question: 41  --&gt;</t>
  </si>
  <si>
    <t xml:space="preserve">      &lt;text&gt;T01 - 41 Conocimientos&lt;/text&gt;</t>
  </si>
  <si>
    <t xml:space="preserve">      &lt;text&gt;&lt;![CDATA[&lt;p&gt;&lt;p&gt;Relacione los nombres.&lt;/p&gt;&lt;/p&gt;]]&gt;&lt;/text&gt;</t>
  </si>
  <si>
    <t xml:space="preserve">      &lt;text&gt;&lt;![CDATA[&lt;p&gt;&lt;p&gt;Mesa&lt;/p&gt;&lt;/p&gt;]]&gt;&lt;/text&gt;</t>
  </si>
  <si>
    <t xml:space="preserve">        &lt;text&gt;Silla&lt;/text&gt;</t>
  </si>
  <si>
    <t xml:space="preserve">      &lt;text&gt;&lt;![CDATA[&lt;p&gt;&lt;p&gt;Pizarra&lt;/p&gt;&lt;/p&gt;]]&gt;&lt;/text&gt;</t>
  </si>
  <si>
    <t xml:space="preserve">        &lt;text&gt;Tiza&lt;/text&gt;</t>
  </si>
  <si>
    <t xml:space="preserve">      &lt;text&gt;&lt;![CDATA[&lt;p&gt;&lt;p&gt;Playa&lt;/p&gt;&lt;/p&gt;]]&gt;&lt;/text&gt;</t>
  </si>
  <si>
    <t xml:space="preserve">        &lt;text&gt;Arena&lt;/text&gt;</t>
  </si>
  <si>
    <t xml:space="preserve">      &lt;text&gt;&lt;![CDATA[&lt;p&gt;&lt;p&gt;Sol&lt;/p&gt;&lt;/p&gt;]]&gt;&lt;/text&gt;</t>
  </si>
  <si>
    <t xml:space="preserve">        &lt;text&gt;Luna&lt;/text&gt;</t>
  </si>
  <si>
    <t xml:space="preserve">      &lt;text&gt;&lt;![CDATA[&lt;p&gt;&lt;p&gt;Comida&lt;/p&gt;&lt;/p&gt;]]&gt;&lt;/text&gt;</t>
  </si>
  <si>
    <t xml:space="preserve">        &lt;text&gt;Cena&lt;/text&gt;</t>
  </si>
  <si>
    <t xml:space="preserve">      &lt;text&gt;&lt;![CDATA[&lt;p&gt;&lt;p&gt;Niño&lt;/p&gt;&lt;/p&gt;]]&gt;&lt;/text&gt;</t>
  </si>
  <si>
    <t xml:space="preserve">        &lt;text&gt;Niña&lt;/text&gt;</t>
  </si>
  <si>
    <t xml:space="preserve">      &lt;text&gt;&lt;![CDATA[&lt;p&gt;&lt;p&gt;Juego de mesa&lt;/p&gt;&lt;/p&gt;]]&gt;&lt;/text&gt;</t>
  </si>
  <si>
    <t xml:space="preserve">        &lt;text&gt;Parchís&lt;/text&gt;</t>
  </si>
  <si>
    <t xml:space="preserve">      &lt;text&gt;&lt;![CDATA[&lt;p&gt;&lt;p&gt;Coche&lt;/p&gt;&lt;/p&gt;]]&gt;&lt;/text&gt;</t>
  </si>
  <si>
    <t xml:space="preserve">        &lt;text&gt;Moto&lt;/text&gt;</t>
  </si>
  <si>
    <t xml:space="preserve">      &lt;text&gt;&lt;![CDATA[&lt;p&gt;&lt;p&gt;Perro&lt;/p&gt;&lt;/p&gt;]]&gt;&lt;/text&gt;</t>
  </si>
  <si>
    <t xml:space="preserve">        &lt;text&gt;Gato&lt;/text&gt;</t>
  </si>
  <si>
    <t xml:space="preserve">      &lt;text&gt;&lt;![CDATA[&lt;p&gt;&lt;p&gt;Pico&lt;/p&gt;&lt;/p&gt;]]&gt;&lt;/text&gt;</t>
  </si>
  <si>
    <t xml:space="preserve">        &lt;text&gt;Pala&lt;/text&gt;</t>
  </si>
  <si>
    <t xml:space="preserve">      &lt;text&gt;&lt;![CDATA[&lt;p&gt;&lt;p&gt;Marido&lt;/p&gt;&lt;/p&gt;]]&gt;&lt;/text&gt;</t>
  </si>
  <si>
    <t xml:space="preserve">        &lt;text&gt;Mujer&lt;/text&gt;</t>
  </si>
  <si>
    <t xml:space="preserve">      &lt;text&gt;&lt;![CDATA[&lt;p&gt;&lt;p&gt;Ojos&lt;/p&gt;&lt;/p&gt;]]&gt;&lt;/text&gt;</t>
  </si>
  <si>
    <t xml:space="preserve">        &lt;text&gt;Nariz&lt;/text&gt;</t>
  </si>
  <si>
    <t>&lt;!-- question: 42  --&gt;</t>
  </si>
  <si>
    <t xml:space="preserve">      &lt;text&gt;T01 - 42 Lógica&lt;/text&gt;</t>
  </si>
  <si>
    <t xml:space="preserve">      &lt;text&gt;&lt;![CDATA[&lt;p&gt;&lt;p&gt;Enlace las parejas.&lt;/p&gt;&lt;/p&gt;]]&gt;&lt;/text&gt;</t>
  </si>
  <si>
    <t xml:space="preserve">      &lt;text&gt;&lt;![CDATA[&lt;p&gt;&lt;p&gt;1&lt;/p&gt;&lt;/p&gt;]]&gt;&lt;/text&gt;</t>
  </si>
  <si>
    <t xml:space="preserve">        &lt;text&gt;uno&lt;/text&gt;</t>
  </si>
  <si>
    <t xml:space="preserve">      &lt;text&gt;&lt;![CDATA[&lt;p&gt;&lt;p&gt;2&lt;/p&gt;&lt;/p&gt;]]&gt;&lt;/text&gt;</t>
  </si>
  <si>
    <t xml:space="preserve">        &lt;text&gt;dos&lt;/text&gt;</t>
  </si>
  <si>
    <t xml:space="preserve">      &lt;text&gt;&lt;![CDATA[&lt;p&gt;&lt;p&gt;3&lt;/p&gt;&lt;/p&gt;]]&gt;&lt;/text&gt;</t>
  </si>
  <si>
    <t xml:space="preserve">        &lt;text&gt;tres&lt;/text&gt;</t>
  </si>
  <si>
    <t xml:space="preserve">      &lt;text&gt;&lt;![CDATA[&lt;p&gt;&lt;p&gt;4&lt;/p&gt;&lt;/p&gt;]]&gt;&lt;/text&gt;</t>
  </si>
  <si>
    <t xml:space="preserve">        &lt;text&gt;cuatro&lt;/text&gt;</t>
  </si>
  <si>
    <t xml:space="preserve">      &lt;text&gt;&lt;![CDATA[&lt;p&gt;&lt;p&gt;5&lt;/p&gt;&lt;/p&gt;]]&gt;&lt;/text&gt;</t>
  </si>
  <si>
    <t xml:space="preserve">        &lt;text&gt;cinco&lt;/text&gt;</t>
  </si>
  <si>
    <t xml:space="preserve">      &lt;text&gt;&lt;![CDATA[&lt;p&gt;&lt;p&gt;6&lt;/p&gt;&lt;/p&gt;]]&gt;&lt;/text&gt;</t>
  </si>
  <si>
    <t xml:space="preserve">        &lt;text&gt;seis&lt;/text&gt;</t>
  </si>
  <si>
    <t xml:space="preserve">      &lt;text&gt;&lt;![CDATA[&lt;p&gt;&lt;p&gt;7&lt;/p&gt;&lt;/p&gt;]]&gt;&lt;/text&gt;</t>
  </si>
  <si>
    <t xml:space="preserve">        &lt;text&gt;siete&lt;/text&gt;</t>
  </si>
  <si>
    <t xml:space="preserve">      &lt;text&gt;&lt;![CDATA[&lt;p&gt;&lt;p&gt;8&lt;/p&gt;&lt;/p&gt;]]&gt;&lt;/text&gt;</t>
  </si>
  <si>
    <t xml:space="preserve">        &lt;text&gt;ocho&lt;/text&gt;</t>
  </si>
  <si>
    <t xml:space="preserve">      &lt;text&gt;&lt;![CDATA[&lt;p&gt;&lt;p&gt;9&lt;/p&gt;&lt;/p&gt;]]&gt;&lt;/text&gt;</t>
  </si>
  <si>
    <t xml:space="preserve">        &lt;text&gt;nueve&lt;/text&gt;</t>
  </si>
  <si>
    <t xml:space="preserve">      &lt;text&gt;&lt;![CDATA[&lt;p&gt;&lt;p&gt;10&lt;/p&gt;&lt;/p&gt;]]&gt;&lt;/text&gt;</t>
  </si>
  <si>
    <t xml:space="preserve">        &lt;text&gt;diez&lt;/text&gt;</t>
  </si>
  <si>
    <t xml:space="preserve">      &lt;text&gt;&lt;![CDATA[&lt;p&gt;&lt;p&gt;11&lt;/p&gt;&lt;/p&gt;]]&gt;&lt;/text&gt;</t>
  </si>
  <si>
    <t xml:space="preserve">        &lt;text&gt;once&lt;/text&gt;</t>
  </si>
  <si>
    <t xml:space="preserve">      &lt;text&gt;&lt;![CDATA[&lt;p&gt;&lt;p&gt;12&lt;/p&gt;&lt;/p&gt;]]&gt;&lt;/text&gt;</t>
  </si>
  <si>
    <t xml:space="preserve">        &lt;text&gt;doce&lt;/text&gt;</t>
  </si>
  <si>
    <t>&lt;!-- question: 43  --&gt;</t>
  </si>
  <si>
    <t xml:space="preserve">      &lt;text&gt;T01 - 43 Lógica&lt;/text&gt;</t>
  </si>
  <si>
    <t xml:space="preserve">      &lt;text&gt;&lt;![CDATA[&lt;p&gt;&lt;p&gt;&lt;img src="https://dl.dropboxusercontent.com/s/oh1ssro2fay57yo/Alumno_hablando_rapido.gif" width="" height="100"&gt;&lt;/p&gt;&lt;/p&gt;]]&gt;&lt;/text&gt;</t>
  </si>
  <si>
    <t xml:space="preserve">        &lt;text&gt;Niño&lt;/text&gt;</t>
  </si>
  <si>
    <t xml:space="preserve">      &lt;text&gt;&lt;![CDATA[&lt;p&gt;&lt;p&gt;&lt;img src="https://dl.dropboxusercontent.com/s/2smr0aec6oujybp/Antonio_hablando_izq_rapido.gif" width="" height="120"&gt;&lt;/p&gt;&lt;/p&gt;]]&gt;&lt;/text&gt;</t>
  </si>
  <si>
    <t xml:space="preserve">        &lt;text&gt;Chico&lt;/text&gt;</t>
  </si>
  <si>
    <t xml:space="preserve">      &lt;text&gt;&lt;![CDATA[&lt;p&gt;&lt;p&gt;&lt;img src="https://dl.dropboxusercontent.com/s/qfxkf5guj4pjibp/Profe_hablando_rapido.gif" width="" height="100"&gt;&lt;/p&gt;&lt;/p&gt;]]&gt;&lt;/text&gt;</t>
  </si>
  <si>
    <t xml:space="preserve">        &lt;text&gt;Profe&lt;/text&gt;</t>
  </si>
  <si>
    <t xml:space="preserve">      &lt;text&gt;&lt;![CDATA[&lt;p&gt;&lt;p&gt;&lt;img src="https://dl.dropboxusercontent.com/s/myylbuzhhn0uox7/Alicia_hablando_rapido.gif" width="" height="120"&gt;&lt;/p&gt;&lt;/p&gt;]]&gt;&lt;/text&gt;</t>
  </si>
  <si>
    <t xml:space="preserve">        &lt;text&gt;Chica&lt;/text&gt;</t>
  </si>
  <si>
    <t xml:space="preserve">¿Deseas introducir la fórmula en medio del texto? 
(Si lo que quieres es introducir la fórmula en una líena nueva centrada y resaltada responde NO). 
</t>
  </si>
  <si>
    <t xml:space="preserve">Do you want to enter the formula in the middle of the text?
(If what you want is to enter the formula in a new line centered and highlighted, answer NO).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</si>
  <si>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</si>
  <si>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</si>
  <si>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</si>
  <si>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Voulez-vous entrer la formule au milieu du texte?
(Si vous voulez entrer la formule dans une nouvelle ligne centrée et mise en surbrillance, répondez NON).
</t>
  </si>
  <si>
    <t xml:space="preserve">Si quieres usar los CÓDIGOS ESPECIALES, pulsando encima de cada uno, sale un mensaje para que puedas copiarlo y pegarlo en la celda que quieras.
Puedes insertar: 
   - FÓRMULAS:                    \(    \)  ;  $$\     $$ 
   - SUPERÍNDICES:               ^{2}
   - SUBÍNDICES:                    _{2}
   - SALTO DE LÍNEA:             &lt;br&gt;   ó    &lt;/p&gt;
   - CONCATENAR CELDAS:      "&amp;"  
   - NEGRITA:                          _N{   }
   - ROJO:                               _R{   }
   - AZUL:                                _A{   }
   - ESPACIOS (+1):                Color fondo Moodle: #def2f8
</t>
  </si>
  <si>
    <t xml:space="preserve">If you want to use the SPECIAL CODES, by clicking on each one, a message appears so that you can copy and paste it in the cell you want.
You can insert:
    - FORMULAS:                \(    \)  ;  $$\     $$ 
    - SUPERINDICES:         ^{  }
    - SUB-INDICES:           _{  }
    - SKIP LINE:                          &lt;br&gt;   &lt;/p&gt;
    - CONCATENATE CELLS:        "&amp;"
    - BOLD:                                  _N{   } 
    - SPACES (+1): Moodle font colour: # def2f8
</t>
  </si>
  <si>
    <t xml:space="preserve">Si vous souhaitez utiliser les CODES SPECIAUX, en cliquant sur chacun d'eux, un message apparaît afin que vous puissiez le copier et le coller dans la cellule que vous souhaitez.
Vous pouvez insérer:
    - FORMULES:                      \(    \)  ;  $$\     $$ 
    - SUPERINDICES:               ^{  }
    - SOUS-INDICES:              _{  }
    - SAUTER LA LIGNE:        &lt;br&gt;   
    - CONCATENER LES CELLULES: "&amp;"
    - GRAS:                            _N{   }
    - ESPACES (+1): Couleur de la police Moodle: # def2f8
</t>
  </si>
  <si>
    <t xml:space="preserve">Se desejar utilizar os CÓDIGOS ESPECIAIS, clicando em cada um, aparecerá uma mensagem para que você possa copiar e colar na célula desejada.
Você pode inserir:
    - FÓRMULAS:                 \(    \)  ;  $$\     $$ 
    - SUPERÍDICOS:              ^{  }
    - SUB-ÍNDICES:               _{  }
    - PULAR LINHA:                 &lt;/p&gt;
    - CÉLULAS CONCATENADAS: "&amp;"
    - NEGRITO:                           _N{  }
    - ESPAÇOS (+1): Cor da fonte Moodle: # def2f8
</t>
  </si>
  <si>
    <t xml:space="preserve">Se vuoi utilizzare i CODICI SPECIALI, cliccando su ognuno compare un messaggio in modo che tu possa copiarlo e incollarlo nella cella che desideri.
Puoi inserire:
    - FORMULE:                            \(    \)  ;  $$\     $$ 
    - SUPERINDICI:                       ^{  } 
    - SOTTOINDICI:                      _{  } 
    - SALTA LINEA:                         &lt;/p&gt;
    - CELLULE CONCATENATE:    "&amp;"
    - GRASSETTO:                           _N{ }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</si>
  <si>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
   - UNTERINDIZES:                    _{  }
   - SKIP LINE:                                  &lt;br&gt;   ó   &lt;/p&gt;
   - KONZATENZELLEN:               "" &amp; ""
   - BOLD:                                       _N{   }
   - SPACES (+1): Moodle-Hintergrundfarbe: # def2f8
</t>
  </si>
  <si>
    <t xml:space="preserve"> \( \frac{\cos(x)}{x-1}-\frac{\sin(x)}{(x-1)^2}\)</t>
  </si>
  <si>
    <t>\($$\frac{\cos^2(x)}{x-1}\)</t>
  </si>
  <si>
    <t>\(-\frac{\cos^2(x)}{x-1}\)</t>
  </si>
  <si>
    <t>\(\frac{\sin(x)}{x-1}\)</t>
  </si>
  <si>
    <t>¿Cuál es la derivada de la siguiente función?</t>
  </si>
  <si>
    <t>derivada 2</t>
  </si>
  <si>
    <t>cos</t>
  </si>
  <si>
    <t>V - 2.2  - 16/04/2021</t>
  </si>
  <si>
    <t>&lt;!-- question: 11  --&gt;</t>
  </si>
  <si>
    <t xml:space="preserve">      &lt;text&gt;T01 - 11 Atención a la lectura&lt;/text&gt;</t>
  </si>
  <si>
    <t xml:space="preserve">      &lt;text&gt;&lt;![CDATA[&lt;p&gt;¿De qué color es el caballo BLANCO de Santiago?&lt;/p&gt;]]&gt;&lt;/text&gt;</t>
  </si>
  <si>
    <t xml:space="preserve">    &lt;single&gt;true&lt;/single&gt;</t>
  </si>
  <si>
    <t xml:space="preserve">    &lt;answernumbering&gt;abc&lt;/answernumbering&gt;</t>
  </si>
  <si>
    <t xml:space="preserve">    &lt;answer fraction="100" format="html"&gt;</t>
  </si>
  <si>
    <t xml:space="preserve">      &lt;text&gt;&lt;![CDATA[&lt;p&gt;Blanco&lt;/p&gt;]]&gt;&lt;/text&gt;</t>
  </si>
  <si>
    <t xml:space="preserve">      &lt;text&gt;&lt;![CDATA[&lt;p&gt;Muy bien, veo que has leído bien la pregunta&lt;/p&gt;]]&gt;&lt;/text&gt;</t>
  </si>
  <si>
    <t xml:space="preserve">    &lt;answer fraction="" format="html"&gt;</t>
  </si>
  <si>
    <t xml:space="preserve">      &lt;text&gt;&lt;![CDATA[&lt;p&gt;Negro&lt;/p&gt;]]&gt;&lt;/text&gt;</t>
  </si>
  <si>
    <t xml:space="preserve">      &lt;text&gt;&lt;![CDATA[&lt;p&gt;Debes prestar atención a lo que lees 1.&lt;/p&gt;]]&gt;&lt;/text&gt;</t>
  </si>
  <si>
    <t xml:space="preserve">      &lt;text&gt;&lt;![CDATA[&lt;p&gt;Marrón&lt;/p&gt;]]&gt;&lt;/text&gt;</t>
  </si>
  <si>
    <t xml:space="preserve">      &lt;text&gt;&lt;![CDATA[&lt;p&gt;Debes prestar atención a lo que lees 2.&lt;/p&gt;]]&gt;&lt;/text&gt;</t>
  </si>
  <si>
    <t xml:space="preserve">      &lt;text&gt;&lt;![CDATA[&lt;p&gt;Gris&lt;/p&gt;]]&gt;&lt;/text&gt;</t>
  </si>
  <si>
    <t xml:space="preserve">      &lt;text&gt;&lt;![CDATA[&lt;p&gt;Debes prestar atención a lo que lees 3.&lt;/p&gt;]]&gt;&lt;/text&gt;</t>
  </si>
  <si>
    <t xml:space="preserve">      &lt;text&gt;&lt;![CDATA[&lt;p&gt;Beige&lt;/p&gt;]]&gt;&lt;/text&gt;</t>
  </si>
  <si>
    <t xml:space="preserve">      &lt;text&gt;&lt;![CDATA[&lt;p&gt;Debes prestar atención a lo que lees 4.&lt;/p&gt;]]&gt;&lt;/text&gt;</t>
  </si>
  <si>
    <t xml:space="preserve">      &lt;text&gt;&lt;![CDATA[&lt;p&gt;Pardo&lt;/p&gt;]]&gt;&lt;/text&gt;</t>
  </si>
  <si>
    <t xml:space="preserve">      &lt;text&gt;&lt;![CDATA[&lt;p&gt;Debes prestar atención a lo que lees 5.&lt;/p&gt;]]&gt;&lt;/text&gt;</t>
  </si>
  <si>
    <t>&lt;!-- question: 12  --&gt;</t>
  </si>
  <si>
    <t xml:space="preserve">      &lt;text&gt;T01 - 12 UNIDADES&lt;/text&gt;</t>
  </si>
  <si>
    <t xml:space="preserve">      &lt;text&gt;&lt;![CDATA[&lt;p&gt;¿En qué unidades se mide la longitud?&lt;/p&gt;Lee bien la pregunta.&lt;/p&gt;]]&gt;&lt;/text&gt;</t>
  </si>
  <si>
    <t xml:space="preserve">      &lt;text&gt;&lt;![CDATA[&lt;p&gt;m&lt;/p&gt;]]&gt;&lt;/text&gt;</t>
  </si>
  <si>
    <t xml:space="preserve">      &lt;text&gt;&lt;![CDATA[&lt;p&gt;1&lt;/p&gt;]]&gt;&lt;/text&gt;</t>
  </si>
  <si>
    <t xml:space="preserve">      &lt;text&gt;&lt;![CDATA[&lt;p&gt;2&lt;/p&gt;]]&gt;&lt;/text&gt;</t>
  </si>
  <si>
    <t xml:space="preserve">      &lt;text&gt;&lt;![CDATA[&lt;p&gt;3&lt;/p&gt;]]&gt;&lt;/text&gt;</t>
  </si>
  <si>
    <t xml:space="preserve">      &lt;text&gt;&lt;![CDATA[&lt;p&gt;4&lt;/p&gt;]]&gt;&lt;/text&gt;</t>
  </si>
  <si>
    <t xml:space="preserve">      &lt;text&gt;&lt;![CDATA[&lt;p&gt;5&lt;/p&gt;]]&gt;&lt;/text&gt;</t>
  </si>
  <si>
    <t xml:space="preserve">      &lt;text&gt;&lt;![CDATA[&lt;p&gt;6&lt;/p&gt;]]&gt;&lt;/text&gt;</t>
  </si>
  <si>
    <t>&lt;!-- question: 13  --&gt;</t>
  </si>
  <si>
    <t xml:space="preserve">      &lt;text&gt;T01 - 13 MATEMÁTICAS&lt;/text&gt;</t>
  </si>
  <si>
    <t xml:space="preserve">      &lt;text&gt;&lt;![CDATA[&lt;p&gt;¿Cuál es la derivada de la siguiente función? $$\frac{\sin(x)}{x-1}$$&lt;/p&gt;]]&gt;&lt;/text&gt;</t>
  </si>
  <si>
    <t xml:space="preserve">      &lt;text&gt;&lt;![CDATA[&lt;p&gt;$$\frac{\cos(x)}{x-1}-\frac{\sin(x)}{(x-1)^2}$$&lt;/p&gt;]]&gt;&lt;/text&gt;</t>
  </si>
  <si>
    <t xml:space="preserve">      &lt;text&gt;&lt;![CDATA[&lt;p&gt;&lt;/p&gt;]]&gt;&lt;/text&gt;</t>
  </si>
  <si>
    <t xml:space="preserve">      &lt;text&gt;&lt;![CDATA[&lt;p&gt;$$\frac{\cos^2(x)}{x-1}$$&lt;/p&gt;]]&gt;&lt;/text&gt;</t>
  </si>
  <si>
    <t xml:space="preserve">      &lt;text&gt;&lt;![CDATA[&lt;p&gt;$$-\frac{\cos^2(x)}{x-1}$$&lt;/p&gt;]]&gt;&lt;/text&gt;</t>
  </si>
  <si>
    <t>&lt;!-- question: 14  --&gt;</t>
  </si>
  <si>
    <t xml:space="preserve">      &lt;text&gt;T01 - 14 derivada 4&lt;/text&gt;</t>
  </si>
  <si>
    <t xml:space="preserve">      &lt;text&gt;&lt;![CDATA[&lt;p&gt;¿Cuál es la derivada de la siguiente función? \(\frac{\sin(x)}{x-4}\)&lt;/p&gt;]]&gt;&lt;/text&gt;</t>
  </si>
  <si>
    <t xml:space="preserve">      &lt;text&gt;&lt;![CDATA[&lt;p&gt; \( \frac{\cos(x)}{x-1}-\frac{\sin(x)}{(x-4)^2}\)&lt;/p&gt;]]&gt;&lt;/text&gt;</t>
  </si>
  <si>
    <t xml:space="preserve">      &lt;text&gt;&lt;![CDATA[&lt;p&gt;\($$\frac{\cos^2(x)}{x-4}\)&lt;/p&gt;]]&gt;&lt;/text&gt;</t>
  </si>
  <si>
    <t xml:space="preserve">      &lt;text&gt;&lt;![CDATA[&lt;p&gt;\(-\frac{\cos^2(x)}{x-4}\)&lt;/p&gt;]]&gt;&lt;/text&gt;</t>
  </si>
  <si>
    <t>&lt;!-- question: 15  --&gt;</t>
  </si>
  <si>
    <t xml:space="preserve">      &lt;text&gt;T01 - 15 derivada 6&lt;/text&gt;</t>
  </si>
  <si>
    <t xml:space="preserve">      &lt;text&gt;&lt;![CDATA[&lt;p&gt;¿Cuál es la derivada de la siguiente función? \(\frac{\sin(x)}{x-6}\)&lt;/p&gt;]]&gt;&lt;/text&gt;</t>
  </si>
  <si>
    <t xml:space="preserve">      &lt;text&gt;&lt;![CDATA[&lt;p&gt; \( \frac{\cos(x)}{x-1}-\frac{\sin(x)}{(x-6)^2}\)&lt;/p&gt;]]&gt;&lt;/text&gt;</t>
  </si>
  <si>
    <t xml:space="preserve">      &lt;text&gt;&lt;![CDATA[&lt;p&gt;\($$\frac{\cos^2(x)}{x-6}\)&lt;/p&gt;]]&gt;&lt;/text&gt;</t>
  </si>
  <si>
    <t xml:space="preserve">      &lt;text&gt;&lt;![CDATA[&lt;p&gt;\(-\frac{\cos^2(x)}{x-6}\)&lt;/p&gt;]]&gt;&lt;/text&gt;</t>
  </si>
  <si>
    <t>&lt;!-- question: 16  --&gt;</t>
  </si>
  <si>
    <t xml:space="preserve">      &lt;text&gt;T01 - 16 derivada 2&lt;/text&gt;</t>
  </si>
  <si>
    <t xml:space="preserve">      &lt;text&gt;&lt;![CDATA[&lt;p&gt;¿Cuál es la derivada de la siguiente función? \(\frac{\sin(x)}{x-2}\)&lt;/p&gt;]]&gt;&lt;/text&gt;</t>
  </si>
  <si>
    <t xml:space="preserve">      &lt;text&gt;&lt;![CDATA[&lt;p&gt; \( \frac{\cos(x)}{x-1}-\frac{\sin(x)}{(x-2)^2}\)&lt;/p&gt;]]&gt;&lt;/text&gt;</t>
  </si>
  <si>
    <t xml:space="preserve">      &lt;text&gt;&lt;![CDATA[&lt;p&gt;\($$\frac{\cos^2(x)}{x-2}\)&lt;/p&gt;]]&gt;&lt;/text&gt;</t>
  </si>
  <si>
    <t xml:space="preserve">      &lt;text&gt;&lt;![CDATA[&lt;p&gt;\(-\frac{\cos^2(x)}{x-2}\)&lt;/p&gt;]]&gt;&lt;/text&gt;</t>
  </si>
  <si>
    <t>&lt;!-- question: 17  --&gt;</t>
  </si>
  <si>
    <t xml:space="preserve">      &lt;text&gt;T01 - 17 derivada 2&lt;/text&gt;</t>
  </si>
  <si>
    <t xml:space="preserve">      &lt;text&gt;&lt;![CDATA[&lt;p&gt;¿Cuál es la derivada de la siguiente función? \(\frac{\sin(x)}{x-3}\)&lt;/p&gt;]]&gt;&lt;/text&gt;</t>
  </si>
  <si>
    <t xml:space="preserve">      &lt;text&gt;&lt;![CDATA[&lt;p&gt;\( \frac{\cos(x)}{x-1}-\frac{\sin(x)}{(x-3)^2}\)&lt;/p&gt;]]&gt;&lt;/text&gt;</t>
  </si>
  <si>
    <t xml:space="preserve">      &lt;text&gt;&lt;![CDATA[&lt;p&gt;\( \frac{\cos(x)}{x-1}-\frac{\sin(x)}{(x-4)^2}\)&lt;/p&gt;]]&gt;&lt;/text&gt;</t>
  </si>
  <si>
    <t xml:space="preserve">      &lt;text&gt;&lt;![CDATA[&lt;p&gt;\( \frac{\cos(x)}{x-1}-\frac{\sin(x)}{(x-5)^2}\)&lt;/p&gt;]]&gt;&lt;/text&gt;</t>
  </si>
  <si>
    <t>&lt;!-- question: 21  --&gt;</t>
  </si>
  <si>
    <t xml:space="preserve">      &lt;text&gt;T01 - 21 Atención a la lectura&lt;/text&gt;</t>
  </si>
  <si>
    <t xml:space="preserve">    &lt;single&gt;false&lt;/single&gt;</t>
  </si>
  <si>
    <t xml:space="preserve">    &lt;answer fraction="50" format="html"&gt;</t>
  </si>
  <si>
    <t xml:space="preserve">      &lt;text&gt;&lt;![CDATA[&lt;p&gt;BLANCO&lt;/p&gt;]]&gt;&lt;/text&gt;</t>
  </si>
  <si>
    <t xml:space="preserve">      &lt;text&gt;&lt;![CDATA[&lt;p&gt;blanco&lt;/p&gt;]]&gt;&lt;/text&gt;</t>
  </si>
  <si>
    <t>&lt;!-- question: 22  --&gt;</t>
  </si>
  <si>
    <t xml:space="preserve">      &lt;text&gt;T01 - 22 UNIDADES&lt;/text&gt;</t>
  </si>
  <si>
    <t xml:space="preserve">      &lt;text&gt;&lt;![CDATA[&lt;p&gt;mm&lt;/p&gt;]]&gt;&lt;/text&gt;</t>
  </si>
  <si>
    <t>&lt;!-- question: 31  --&gt;</t>
  </si>
  <si>
    <t xml:space="preserve">      &lt;text&gt;T01 - 31 Atención a la lectura&lt;/text&gt;</t>
  </si>
  <si>
    <t xml:space="preserve">      &lt;text&gt;&lt;![CDATA[&lt;p&gt;El caballo Blanco de Santiago es BLANCO&lt;/p&gt;]]&gt;&lt;/text&gt;</t>
  </si>
  <si>
    <t xml:space="preserve">      &lt;text&gt;true&lt;/text&gt;</t>
  </si>
  <si>
    <t xml:space="preserve">      &lt;text&gt;false&lt;/text&gt;</t>
  </si>
  <si>
    <t xml:space="preserve">    &lt;hint format="html"&gt;</t>
  </si>
  <si>
    <t xml:space="preserve">      &lt;text&gt;&lt;![CDATA[&lt;p&gt;Pista 1 &lt;/p&gt;]]&gt;&lt;/text&gt;</t>
  </si>
  <si>
    <t xml:space="preserve">     &lt;/hint&gt;</t>
  </si>
  <si>
    <t xml:space="preserve">      &lt;text&gt;&lt;![CDATA[&lt;p&gt;Pista 2 &lt;/p&gt;]]&gt;&lt;/text&gt;</t>
  </si>
  <si>
    <t xml:space="preserve">      &lt;text&gt;&lt;![CDATA[&lt;p&gt;Pista 3 &lt;/p&gt;]]&gt;&lt;/text&gt;</t>
  </si>
  <si>
    <t xml:space="preserve">      &lt;text&gt;&lt;![CDATA[&lt;p&gt;Pista 4 &lt;/p&gt;]]&gt;&lt;/text&gt;</t>
  </si>
  <si>
    <t>&lt;!-- question: 32  --&gt;</t>
  </si>
  <si>
    <t xml:space="preserve">      &lt;text&gt;T01 - 32 Lectura&lt;/text&gt;</t>
  </si>
  <si>
    <t xml:space="preserve">      &lt;text&gt;&lt;![CDATA[&lt;p&gt;El caballo NEGRO de Santiago es Blanco&lt;/p&gt;]]&gt;&lt;/text&gt;</t>
  </si>
  <si>
    <t>&lt;!-- question: 51  --&gt;</t>
  </si>
  <si>
    <t xml:space="preserve">      &lt;text&gt;&lt;![CDATA[&lt;p&gt;P2 &lt;/p&gt;]]&gt;&lt;/text&gt;</t>
  </si>
  <si>
    <t xml:space="preserve">      &lt;text&gt;&lt;![CDATA[&lt;p&gt;P3 &lt;/p&gt;]]&gt;&lt;/text&gt;</t>
  </si>
  <si>
    <t xml:space="preserve">      &lt;text&gt;&lt;![CDATA[&lt;p&gt;P4 &lt;/p&gt;]]&gt;&lt;/text&gt;</t>
  </si>
  <si>
    <t>&lt;!-- question: 52  --&gt;</t>
  </si>
  <si>
    <t>&lt;!-- question: 61  --&gt;</t>
  </si>
  <si>
    <t xml:space="preserve">      &lt;text&gt;T01 - 61 Verano&lt;/text&gt;</t>
  </si>
  <si>
    <t xml:space="preserve">      &lt;text&gt;&lt;![CDATA[&lt;p&gt;En la playa de [[1]] nos invitaron a pizza, comida típica de [[7]]. Si sumamos 2 + 2 tenemos [[11]].&lt;/p&gt;]]&gt;&lt;/text&gt;</t>
  </si>
  <si>
    <t xml:space="preserve">    &lt;shuffleanswers&gt;1&lt;/shuffleanswers&gt;</t>
  </si>
  <si>
    <t xml:space="preserve">    &lt;selectoption&gt;</t>
  </si>
  <si>
    <t xml:space="preserve">      &lt;text&gt;Cádiz&lt;/text&gt;</t>
  </si>
  <si>
    <t xml:space="preserve">      &lt;group&gt;1&lt;/group&gt;</t>
  </si>
  <si>
    <t xml:space="preserve">    &lt;/selectoption&gt;</t>
  </si>
  <si>
    <t xml:space="preserve">      &lt;text&gt;Sevilla&lt;/text&gt;</t>
  </si>
  <si>
    <t xml:space="preserve">      &lt;text&gt;Jaén&lt;/text&gt;</t>
  </si>
  <si>
    <t xml:space="preserve">      &lt;text&gt;Córdoba&lt;/text&gt;</t>
  </si>
  <si>
    <t xml:space="preserve">      &lt;text&gt;España&lt;/text&gt;</t>
  </si>
  <si>
    <t xml:space="preserve">      &lt;group&gt;2&lt;/group&gt;</t>
  </si>
  <si>
    <t xml:space="preserve">      &lt;text&gt;Portugal&lt;/text&gt;</t>
  </si>
  <si>
    <t xml:space="preserve">      &lt;text&gt;Italia&lt;/text&gt;</t>
  </si>
  <si>
    <t xml:space="preserve">      &lt;text&gt;Uno&lt;/text&gt;</t>
  </si>
  <si>
    <t xml:space="preserve">      &lt;group&gt;3&lt;/group&gt;</t>
  </si>
  <si>
    <t xml:space="preserve">      &lt;text&gt;Dos&lt;/text&gt;</t>
  </si>
  <si>
    <t xml:space="preserve">      &lt;text&gt;Tres&lt;/text&gt;</t>
  </si>
  <si>
    <t xml:space="preserve">      &lt;text&gt;Cuatro&lt;/text&gt;</t>
  </si>
  <si>
    <t xml:space="preserve">      &lt;text&gt;Cinco&lt;/text&gt;</t>
  </si>
  <si>
    <t xml:space="preserve">      &lt;text&gt;&lt;![CDATA[&lt;p&gt;Primera pista &lt;/p&gt;]]&gt;&lt;/text&gt;</t>
  </si>
  <si>
    <t xml:space="preserve">      &lt;text&gt;&lt;![CDATA[&lt;p&gt;Segunda pista &lt;/p&gt;]]&gt;&lt;/text&gt;</t>
  </si>
  <si>
    <t xml:space="preserve">      &lt;text&gt;&lt;![CDATA[&lt;p&gt;Tercera pista &lt;/p&gt;]]&gt;&lt;/text&gt;</t>
  </si>
  <si>
    <t xml:space="preserve">      &lt;text&gt;&lt;![CDATA[&lt;p&gt;Cuarta pista &lt;/p&gt;]]&gt;&lt;/text&gt;</t>
  </si>
  <si>
    <t>&lt;!-- question: 62  --&gt;</t>
  </si>
  <si>
    <t xml:space="preserve">      &lt;text&gt;T01 - 62 Verano&lt;/text&gt;</t>
  </si>
  <si>
    <t xml:space="preserve">      &lt;text&gt;&lt;![CDATA[&lt;p&gt;Cuando viajamos a [[5]], visitamos la Torre del Oro que está en [[2]], me confundí con la Torre de Pisa que está en [[7]]. &lt;/p&gt;
Si sumamos 1 + 2 tenemos [[10]], pero si los multiplicamos, tenemos [[9]].&lt;/p&gt;]]&gt;&lt;/text&gt;</t>
  </si>
  <si>
    <t xml:space="preserve">      &lt;text&gt;&lt;![CDATA[&lt;p&gt;m&lt;sup&gt;2}&lt;/p&gt;]]&gt;&lt;/text&gt;</t>
  </si>
  <si>
    <t xml:space="preserve">      &lt;text&gt;&lt;![CDATA[&lt;p&gt;m&lt;sup&gt;3}&lt;/p&gt;]]&gt;&lt;/text&gt;</t>
  </si>
  <si>
    <t xml:space="preserve">      &lt;text&gt;&lt;![CDATA[&lt;p&gt;m&lt;sup&gt;4}&lt;/p&gt;]]&gt;&lt;/text&gt;</t>
  </si>
  <si>
    <t xml:space="preserve">      &lt;text&gt;&lt;![CDATA[&lt;p&gt;m&lt;sub&gt;2}&lt;/p&gt;]]&gt;&lt;/text&gt;</t>
  </si>
  <si>
    <t xml:space="preserve">      &lt;text&gt;&lt;![CDATA[&lt;p&gt;m&lt;sub&gt;3}&lt;/p&gt;]]&gt;&lt;/text&gt;</t>
  </si>
  <si>
    <t xml:space="preserve">      &lt;text&gt;&lt;![CDATA[&lt;p&gt;mm&lt;sup&gt;2}&lt;/p&gt;]]&gt;&lt;/text&gt;</t>
  </si>
  <si>
    <t xml:space="preserve">      &lt;text&gt;&lt;![CDATA[&lt;p&gt;mm&lt;sup&gt;3}&lt;/p&gt;]]&gt;&lt;/text&gt;</t>
  </si>
  <si>
    <t xml:space="preserve">      &lt;text&gt;T01 - 51 Provincia&lt;/text&gt;</t>
  </si>
  <si>
    <t xml:space="preserve">      &lt;text&gt;&lt;![CDATA[&lt;p&gt;Escribe una Capital de Provincia Andaluza. Cuidado con la ortografía.&lt;/p&gt;]]&gt;&lt;/text&gt;</t>
  </si>
  <si>
    <t xml:space="preserve">    &lt;answer fraction="100" format="moodle_auto_format"&gt;</t>
  </si>
  <si>
    <t xml:space="preserve">      &lt;text&gt;&lt;![CDATA[&lt;p&gt;Muy bien&lt;/p&gt;]]&gt;&lt;/text&gt;</t>
  </si>
  <si>
    <t xml:space="preserve">      &lt;text&gt;Huelva&lt;/text&gt;</t>
  </si>
  <si>
    <t xml:space="preserve">      &lt;text&gt;Granada&lt;/text&gt;</t>
  </si>
  <si>
    <t xml:space="preserve">      &lt;text&gt;Málaga&lt;/text&gt;</t>
  </si>
  <si>
    <t xml:space="preserve">      &lt;text&gt;Almería&lt;/text&gt;</t>
  </si>
  <si>
    <t xml:space="preserve">      &lt;text&gt;&lt;![CDATA[&lt;p&gt;P1 &lt;/p&gt;]]&gt;&lt;/text&gt;</t>
  </si>
  <si>
    <t xml:space="preserve">      &lt;text&gt;T01 - 52 Países&lt;/text&gt;</t>
  </si>
  <si>
    <t xml:space="preserve">      &lt;text&gt;&lt;![CDATA[&lt;p&gt;La Capital de España.&lt;/p&gt;]]&gt;&lt;/text&gt;</t>
  </si>
  <si>
    <t xml:space="preserve">      &lt;text&gt;Madrid&lt;/text&gt;</t>
  </si>
  <si>
    <t xml:space="preserve">    &lt;answer fraction="50" format="moodle_auto_format"&gt;</t>
  </si>
  <si>
    <t xml:space="preserve">      &lt;text&gt;madrid&lt;/text&gt;</t>
  </si>
  <si>
    <t xml:space="preserve">      &lt;text&gt;&lt;![CDATA[&lt;p&gt;Cuidado con la ortografía&lt;/p&gt;]]&gt;&lt;/text&gt;</t>
  </si>
  <si>
    <t xml:space="preserve">      &lt;text&gt;MADRID&lt;/text&gt;</t>
  </si>
  <si>
    <t xml:space="preserve">      &lt;text&gt;&lt;![CDATA[&lt;p&gt;No escribas todo en mayúsculas.&lt;/p&gt;]]&gt;&lt;/text&gt;</t>
  </si>
  <si>
    <t>Mal</t>
  </si>
  <si>
    <t>PRUEBA_MHGM</t>
  </si>
  <si>
    <t xml:space="preserve">      &lt;text&gt;$course$/top/PRUEBA_MHGM/01_OM_1RESP&lt;/text&gt;</t>
  </si>
  <si>
    <t xml:space="preserve">      &lt;text&gt;&lt;![CDATA[&lt;p&gt;Preguntas del primer tema PRUEBA_MHGM Opción múltiple&lt;/p&gt;]]&gt;&lt;/text&gt;</t>
  </si>
  <si>
    <t xml:space="preserve">      &lt;text&gt;$course$/top/PRUEBA_MHGM/02_OM_VRESP&lt;/text&gt;</t>
  </si>
  <si>
    <t xml:space="preserve">      &lt;text&gt;$course$/top/PRUEBA_MHGM/03_VERD_FALSO&lt;/text&gt;</t>
  </si>
  <si>
    <t xml:space="preserve">      &lt;text&gt;$course$/top/PRUEBA_MHGM/04_EMPAREJAR&lt;/text&gt;</t>
  </si>
  <si>
    <t xml:space="preserve">      &lt;text&gt;$course$/top/PRUEBA_MHGM/05_R_CORTA&lt;/text&gt;</t>
  </si>
  <si>
    <t>&lt;!-- question: 53  --&gt;</t>
  </si>
  <si>
    <t xml:space="preserve">      &lt;text&gt;T01 - 53 Provincia&lt;/text&gt;</t>
  </si>
  <si>
    <t xml:space="preserve">      &lt;text&gt;&lt;![CDATA[&lt;p&gt;Escribe una Capital de Sevilla. Cuidado con la ortografía.&lt;/p&gt;]]&gt;&lt;/text&gt;</t>
  </si>
  <si>
    <t xml:space="preserve">    &lt;answer fraction="0" format="moodle_auto_format"&gt;</t>
  </si>
  <si>
    <t xml:space="preserve">      &lt;text&gt;&lt;![CDATA[&lt;p&gt;Mal&lt;/p&gt;]]&gt;&lt;/text&gt;</t>
  </si>
  <si>
    <t xml:space="preserve">      &lt;text&gt;$course$/top/PRUEBA_MHGM/06_P_PERDIDA&lt;/text&gt;</t>
  </si>
  <si>
    <t>Escribe la Capital de Sevilla. Cuidado con la ortografía.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</si>
</sst>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 "/>
    <numFmt numFmtId="166" formatCode="@\ \-\-\&gt;"/>
  </numFmts>
  <fonts count="59"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theme="4" tint="-0.249977111117893"/>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sz val="9"/>
      <color indexed="81"/>
      <name val="Tahoma"/>
      <family val="2"/>
    </font>
    <font>
      <b/>
      <sz val="11"/>
      <color theme="9" tint="0.59999389629810485"/>
      <name val="Calibri"/>
      <family val="2"/>
      <scheme val="minor"/>
    </font>
    <font>
      <sz val="10"/>
      <color theme="1"/>
      <name val="Calibri"/>
      <family val="2"/>
      <scheme val="minor"/>
    </font>
    <font>
      <b/>
      <sz val="9"/>
      <color indexed="81"/>
      <name val="Tahoma"/>
      <family val="2"/>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u/>
      <sz val="11"/>
      <color rgb="FF005877"/>
      <name val="Calibri"/>
      <family val="2"/>
      <scheme val="minor"/>
    </font>
    <font>
      <sz val="4"/>
      <color rgb="FF005877"/>
      <name val="Calibri"/>
      <family val="2"/>
      <scheme val="minor"/>
    </font>
    <font>
      <b/>
      <u/>
      <sz val="9"/>
      <color rgb="FFFF0000"/>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sz val="11"/>
      <color rgb="FFE87B00"/>
      <name val="Calibri"/>
      <family val="2"/>
      <scheme val="minor"/>
    </font>
    <font>
      <b/>
      <sz val="11"/>
      <color rgb="FFE87B00"/>
      <name val="Calibri"/>
      <family val="2"/>
      <scheme val="minor"/>
    </font>
    <font>
      <sz val="10"/>
      <color rgb="FF005877"/>
      <name val="Calibri"/>
      <family val="2"/>
      <scheme val="minor"/>
    </font>
    <font>
      <sz val="10"/>
      <color theme="0"/>
      <name val="Calibri"/>
      <family val="2"/>
      <scheme val="minor"/>
    </font>
    <font>
      <b/>
      <sz val="36"/>
      <color theme="0"/>
      <name val="Calibri"/>
      <family val="2"/>
      <scheme val="minor"/>
    </font>
    <font>
      <b/>
      <sz val="12"/>
      <color rgb="FF005877"/>
      <name val="Calibri"/>
      <family val="2"/>
      <scheme val="minor"/>
    </font>
    <font>
      <b/>
      <sz val="9"/>
      <color theme="0" tint="-0.14999847407452621"/>
      <name val="Calibri"/>
      <family val="2"/>
      <scheme val="minor"/>
    </font>
    <font>
      <b/>
      <sz val="9"/>
      <color rgb="FF0000FF"/>
      <name val="Calibri"/>
      <family val="2"/>
    </font>
    <font>
      <b/>
      <sz val="9"/>
      <color rgb="FFFF0000"/>
      <name val="Calibri"/>
      <family val="2"/>
    </font>
    <font>
      <b/>
      <sz val="10"/>
      <color rgb="FF0000FF"/>
      <name val="Calibri"/>
      <family val="2"/>
    </font>
  </fonts>
  <fills count="24">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tint="0.79998168889431442"/>
        <bgColor indexed="64"/>
      </patternFill>
    </fill>
    <fill>
      <patternFill patternType="solid">
        <fgColor theme="0" tint="-0.14993743705557422"/>
        <bgColor indexed="64"/>
      </patternFill>
    </fill>
  </fills>
  <borders count="45">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s>
  <cellStyleXfs count="2">
    <xf numFmtId="0" fontId="0" fillId="0" borderId="0"/>
    <xf numFmtId="0" fontId="1" fillId="0" borderId="0" applyNumberFormat="0" applyFill="0" applyBorder="0" applyAlignment="0" applyProtection="0"/>
  </cellStyleXfs>
  <cellXfs count="552">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2" fillId="3" borderId="0" xfId="0" applyFont="1" applyFill="1" applyAlignment="1" applyProtection="1">
      <alignment horizontal="right"/>
    </xf>
    <xf numFmtId="0" fontId="4" fillId="2" borderId="0" xfId="0" applyFont="1" applyFill="1" applyBorder="1" applyAlignment="1" applyProtection="1">
      <alignment horizontal="center" vertical="center"/>
      <protection locked="0"/>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12" fillId="0" borderId="0" xfId="0" applyFont="1" applyBorder="1" applyAlignment="1" applyProtection="1">
      <alignment horizontal="center" vertical="center"/>
    </xf>
    <xf numFmtId="0" fontId="5" fillId="0" borderId="0" xfId="0" applyFont="1" applyBorder="1" applyAlignment="1">
      <alignment horizontal="center" vertical="center"/>
    </xf>
    <xf numFmtId="0" fontId="0" fillId="0" borderId="0" xfId="0" applyBorder="1"/>
    <xf numFmtId="0" fontId="5" fillId="4" borderId="0" xfId="0" applyFont="1" applyFill="1" applyBorder="1" applyAlignment="1" applyProtection="1">
      <alignment horizontal="right" vertical="center" shrinkToFit="1"/>
    </xf>
    <xf numFmtId="0" fontId="9" fillId="0" borderId="0" xfId="0" applyFont="1" applyBorder="1" applyAlignment="1">
      <alignment vertical="center"/>
    </xf>
    <xf numFmtId="0" fontId="9" fillId="0" borderId="0" xfId="0" applyFont="1" applyBorder="1" applyAlignment="1">
      <alignment horizontal="center" vertical="center"/>
    </xf>
    <xf numFmtId="0" fontId="0" fillId="0" borderId="0" xfId="0" applyBorder="1" applyAlignment="1">
      <alignment vertical="center"/>
    </xf>
    <xf numFmtId="0" fontId="6" fillId="0" borderId="0" xfId="0" applyFont="1" applyBorder="1" applyAlignment="1" applyProtection="1">
      <alignment horizontal="right" vertical="center" shrinkToFit="1"/>
    </xf>
    <xf numFmtId="0" fontId="6" fillId="0" borderId="0" xfId="0" applyFont="1" applyBorder="1" applyAlignment="1" applyProtection="1">
      <alignment vertical="center"/>
    </xf>
    <xf numFmtId="0" fontId="6" fillId="0" borderId="0" xfId="0" applyFont="1" applyBorder="1" applyAlignment="1" applyProtection="1">
      <alignment horizontal="center" vertical="center"/>
    </xf>
    <xf numFmtId="0" fontId="0" fillId="0" borderId="0" xfId="0" applyBorder="1" applyProtection="1"/>
    <xf numFmtId="0" fontId="12" fillId="0" borderId="0" xfId="0" applyFont="1" applyBorder="1" applyAlignment="1" applyProtection="1">
      <alignment vertical="center"/>
    </xf>
    <xf numFmtId="0" fontId="12" fillId="0" borderId="0" xfId="0" applyFont="1" applyBorder="1" applyAlignment="1" applyProtection="1">
      <alignment horizontal="left" vertical="center" indent="1"/>
    </xf>
    <xf numFmtId="0" fontId="15" fillId="0" borderId="0" xfId="0" applyFont="1" applyBorder="1" applyProtection="1"/>
    <xf numFmtId="0" fontId="0" fillId="0" borderId="0" xfId="0" applyBorder="1" applyAlignment="1" applyProtection="1">
      <alignment horizontal="right" shrinkToFit="1"/>
    </xf>
    <xf numFmtId="0" fontId="0" fillId="0" borderId="0" xfId="0" applyBorder="1" applyAlignment="1" applyProtection="1"/>
    <xf numFmtId="0" fontId="7" fillId="0" borderId="0" xfId="0" applyFont="1" applyBorder="1" applyAlignment="1" applyProtection="1">
      <alignment horizontal="right" vertical="center" shrinkToFit="1"/>
    </xf>
    <xf numFmtId="0" fontId="0" fillId="0" borderId="0" xfId="0" applyBorder="1" applyAlignment="1"/>
    <xf numFmtId="0" fontId="15" fillId="0" borderId="0" xfId="0" applyFont="1" applyBorder="1"/>
    <xf numFmtId="0" fontId="2" fillId="17"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0" fillId="16" borderId="0" xfId="0" applyFont="1" applyFill="1" applyBorder="1" applyAlignment="1" applyProtection="1">
      <alignment horizontal="right"/>
      <protection locked="0"/>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2"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0" fillId="0" borderId="0" xfId="0" applyFont="1" applyProtection="1"/>
    <xf numFmtId="0" fontId="19" fillId="0" borderId="0" xfId="0" applyFont="1" applyAlignment="1" applyProtection="1">
      <alignment horizontal="left"/>
    </xf>
    <xf numFmtId="0" fontId="8" fillId="0" borderId="0" xfId="0" applyFont="1" applyAlignment="1" applyProtection="1">
      <alignment horizontal="left" vertical="center"/>
    </xf>
    <xf numFmtId="0" fontId="0" fillId="2" borderId="0" xfId="0" applyFill="1" applyProtection="1"/>
    <xf numFmtId="0" fontId="0" fillId="4" borderId="0" xfId="0" applyFill="1" applyProtection="1"/>
    <xf numFmtId="0" fontId="7" fillId="0" borderId="0" xfId="0" applyFont="1" applyAlignment="1" applyProtection="1">
      <alignment horizontal="left" vertical="center"/>
    </xf>
    <xf numFmtId="0" fontId="12" fillId="0" borderId="0" xfId="0" applyFont="1" applyProtection="1"/>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2" fillId="0" borderId="0" xfId="0" applyFont="1" applyAlignment="1" applyProtection="1">
      <alignment horizontal="center" vertical="center"/>
    </xf>
    <xf numFmtId="0" fontId="18" fillId="4" borderId="0" xfId="0" applyFont="1" applyFill="1" applyBorder="1" applyAlignment="1" applyProtection="1">
      <alignment horizontal="center" wrapText="1"/>
    </xf>
    <xf numFmtId="0" fontId="5" fillId="0" borderId="0" xfId="0" applyFont="1" applyAlignment="1">
      <alignment horizontal="left" vertical="center"/>
    </xf>
    <xf numFmtId="0" fontId="5" fillId="0" borderId="0" xfId="0" applyFont="1"/>
    <xf numFmtId="0" fontId="0" fillId="4" borderId="0" xfId="0" applyFill="1" applyAlignment="1">
      <alignment horizontal="center" vertical="center"/>
    </xf>
    <xf numFmtId="0" fontId="2" fillId="0" borderId="0" xfId="0" applyFont="1"/>
    <xf numFmtId="0" fontId="0" fillId="0" borderId="0" xfId="0" applyAlignment="1">
      <alignment horizontal="left"/>
    </xf>
    <xf numFmtId="0" fontId="18" fillId="17" borderId="0" xfId="0" applyFont="1" applyFill="1" applyBorder="1" applyAlignment="1" applyProtection="1">
      <alignment horizontal="center" wrapText="1"/>
    </xf>
    <xf numFmtId="0" fontId="2" fillId="17" borderId="0" xfId="0" applyFont="1" applyFill="1" applyBorder="1" applyAlignment="1" applyProtection="1">
      <alignment horizontal="center" vertical="center"/>
    </xf>
    <xf numFmtId="0" fontId="20" fillId="2" borderId="0" xfId="0" applyFont="1" applyFill="1" applyBorder="1" applyAlignment="1" applyProtection="1">
      <alignment horizontal="center" wrapText="1"/>
    </xf>
    <xf numFmtId="0" fontId="7" fillId="0" borderId="0" xfId="0" applyFont="1" applyFill="1" applyAlignment="1" applyProtection="1">
      <alignment horizontal="left"/>
    </xf>
    <xf numFmtId="0" fontId="6" fillId="5" borderId="0" xfId="0" applyFont="1" applyFill="1" applyProtection="1"/>
    <xf numFmtId="0" fontId="0" fillId="13" borderId="0" xfId="0" applyFill="1" applyBorder="1" applyAlignment="1" applyProtection="1">
      <alignment horizontal="left" vertical="center"/>
      <protection locked="0"/>
    </xf>
    <xf numFmtId="0" fontId="0" fillId="14" borderId="0" xfId="0" applyFill="1" applyBorder="1" applyAlignment="1" applyProtection="1">
      <alignment horizontal="left" vertical="center"/>
      <protection locked="0"/>
    </xf>
    <xf numFmtId="0" fontId="0" fillId="7" borderId="0" xfId="0" applyFill="1" applyBorder="1" applyAlignment="1" applyProtection="1">
      <alignment horizontal="left" vertical="center"/>
      <protection locked="0"/>
    </xf>
    <xf numFmtId="0" fontId="2" fillId="17" borderId="0" xfId="0" applyFont="1" applyFill="1" applyBorder="1" applyAlignment="1" applyProtection="1">
      <alignment horizontal="center" vertical="center" shrinkToFit="1"/>
    </xf>
    <xf numFmtId="0" fontId="0" fillId="15" borderId="0" xfId="0" applyFill="1" applyBorder="1" applyAlignment="1" applyProtection="1">
      <alignment horizontal="left" vertical="center"/>
      <protection locked="0"/>
    </xf>
    <xf numFmtId="0" fontId="12" fillId="0" borderId="0" xfId="0" applyFont="1"/>
    <xf numFmtId="0" fontId="0" fillId="6" borderId="0" xfId="0" applyFill="1"/>
    <xf numFmtId="0" fontId="5" fillId="0" borderId="20" xfId="0" applyFont="1" applyBorder="1"/>
    <xf numFmtId="0" fontId="0" fillId="0" borderId="0" xfId="0" applyAlignment="1">
      <alignment horizontal="left" vertical="center"/>
    </xf>
    <xf numFmtId="0" fontId="5" fillId="0" borderId="21" xfId="0" applyFont="1" applyBorder="1"/>
    <xf numFmtId="0" fontId="5" fillId="0" borderId="22" xfId="0" applyFont="1" applyBorder="1"/>
    <xf numFmtId="0" fontId="0" fillId="4" borderId="0" xfId="0" applyFill="1"/>
    <xf numFmtId="0" fontId="5" fillId="0" borderId="0" xfId="0" applyFont="1" applyAlignment="1">
      <alignment horizontal="left"/>
    </xf>
    <xf numFmtId="0" fontId="0" fillId="0" borderId="0" xfId="0" applyAlignment="1">
      <alignment horizontal="right"/>
    </xf>
    <xf numFmtId="0" fontId="0" fillId="0" borderId="11" xfId="0" applyBorder="1" applyProtection="1"/>
    <xf numFmtId="0" fontId="0" fillId="0" borderId="12" xfId="0" applyBorder="1" applyProtection="1"/>
    <xf numFmtId="0" fontId="0" fillId="0" borderId="13" xfId="0" applyBorder="1"/>
    <xf numFmtId="0" fontId="0" fillId="0" borderId="14" xfId="0" applyBorder="1"/>
    <xf numFmtId="0" fontId="0" fillId="0" borderId="15" xfId="0" applyBorder="1"/>
    <xf numFmtId="0" fontId="0" fillId="0" borderId="16" xfId="0" applyBorder="1"/>
    <xf numFmtId="0" fontId="5" fillId="0" borderId="0" xfId="0" applyFont="1" applyAlignment="1">
      <alignment horizontal="center" vertical="center"/>
    </xf>
    <xf numFmtId="0" fontId="9" fillId="0" borderId="0" xfId="0" applyFont="1" applyBorder="1" applyAlignment="1">
      <alignment horizontal="left" vertical="center"/>
    </xf>
    <xf numFmtId="0" fontId="0" fillId="2" borderId="0" xfId="0" applyFill="1"/>
    <xf numFmtId="164" fontId="0" fillId="0" borderId="0" xfId="0" applyNumberFormat="1" applyAlignment="1">
      <alignment horizontal="right"/>
    </xf>
    <xf numFmtId="0" fontId="7" fillId="0" borderId="0" xfId="0" applyFont="1"/>
    <xf numFmtId="0" fontId="12" fillId="0" borderId="0" xfId="0" applyFont="1" applyAlignment="1">
      <alignment horizontal="left" vertical="center"/>
    </xf>
    <xf numFmtId="164" fontId="12" fillId="0" borderId="0" xfId="0" applyNumberFormat="1" applyFont="1" applyAlignment="1">
      <alignment horizontal="right"/>
    </xf>
    <xf numFmtId="0" fontId="18" fillId="18" borderId="0" xfId="0" applyFont="1" applyFill="1" applyBorder="1" applyAlignment="1" applyProtection="1">
      <alignment horizontal="center" vertical="center"/>
    </xf>
    <xf numFmtId="0" fontId="20" fillId="2" borderId="0" xfId="0" applyFont="1" applyFill="1" applyBorder="1" applyAlignment="1" applyProtection="1">
      <alignment horizontal="center"/>
    </xf>
    <xf numFmtId="0" fontId="18" fillId="4" borderId="0" xfId="0" applyFont="1" applyFill="1" applyBorder="1" applyAlignment="1" applyProtection="1">
      <alignment horizontal="center"/>
    </xf>
    <xf numFmtId="0" fontId="0" fillId="16" borderId="0" xfId="0" applyFont="1" applyFill="1" applyBorder="1" applyAlignment="1" applyProtection="1">
      <alignment horizontal="right" vertical="top"/>
      <protection locked="0"/>
    </xf>
    <xf numFmtId="0" fontId="0" fillId="0" borderId="0" xfId="0" applyBorder="1" applyAlignment="1" applyProtection="1">
      <alignment vertical="top"/>
    </xf>
    <xf numFmtId="0" fontId="0" fillId="0" borderId="0" xfId="0" applyBorder="1" applyAlignment="1" applyProtection="1">
      <alignment horizontal="right" vertical="top" shrinkToFit="1"/>
    </xf>
    <xf numFmtId="0" fontId="0" fillId="0" borderId="0" xfId="0" applyAlignment="1">
      <alignment wrapText="1"/>
    </xf>
    <xf numFmtId="0" fontId="0" fillId="0" borderId="0" xfId="0" applyFont="1"/>
    <xf numFmtId="0" fontId="4" fillId="2" borderId="0" xfId="0" applyFont="1" applyFill="1"/>
    <xf numFmtId="0" fontId="0" fillId="3" borderId="0" xfId="0" applyFill="1" applyProtection="1">
      <protection locked="0"/>
    </xf>
    <xf numFmtId="0" fontId="4" fillId="2" borderId="0" xfId="0" quotePrefix="1" applyFont="1" applyFill="1" applyBorder="1" applyAlignment="1" applyProtection="1">
      <alignment horizontal="center" vertical="center"/>
      <protection locked="0"/>
    </xf>
    <xf numFmtId="0" fontId="0" fillId="18" borderId="4" xfId="0" applyFill="1" applyBorder="1"/>
    <xf numFmtId="0" fontId="0" fillId="18" borderId="0" xfId="0" applyFill="1" applyBorder="1"/>
    <xf numFmtId="0" fontId="0" fillId="18" borderId="5" xfId="0" applyFill="1" applyBorder="1"/>
    <xf numFmtId="0" fontId="2" fillId="18" borderId="0" xfId="0" applyFont="1" applyFill="1" applyBorder="1" applyAlignment="1"/>
    <xf numFmtId="0" fontId="1" fillId="18" borderId="0" xfId="1" applyFill="1" applyBorder="1" applyAlignment="1">
      <alignment vertical="center"/>
    </xf>
    <xf numFmtId="0" fontId="10" fillId="18" borderId="0" xfId="0" applyFont="1" applyFill="1" applyBorder="1" applyAlignment="1">
      <alignment vertical="top" wrapText="1"/>
    </xf>
    <xf numFmtId="0" fontId="0" fillId="18" borderId="7" xfId="0" applyFill="1" applyBorder="1"/>
    <xf numFmtId="0" fontId="0" fillId="18" borderId="4" xfId="0" applyFill="1" applyBorder="1" applyProtection="1"/>
    <xf numFmtId="0" fontId="0" fillId="18" borderId="0" xfId="0" applyFill="1" applyBorder="1" applyProtection="1"/>
    <xf numFmtId="0" fontId="10" fillId="18" borderId="0" xfId="0" applyFont="1" applyFill="1" applyBorder="1" applyAlignment="1" applyProtection="1">
      <alignment vertical="top" wrapText="1"/>
    </xf>
    <xf numFmtId="0" fontId="10" fillId="18" borderId="0" xfId="0" applyFont="1" applyFill="1" applyBorder="1" applyAlignment="1" applyProtection="1">
      <alignment horizontal="right" vertical="top"/>
    </xf>
    <xf numFmtId="0" fontId="2" fillId="18" borderId="0" xfId="0" applyFont="1" applyFill="1" applyBorder="1" applyAlignment="1" applyProtection="1">
      <alignment vertical="center" wrapText="1"/>
    </xf>
    <xf numFmtId="0" fontId="2" fillId="18" borderId="0" xfId="0" applyFont="1" applyFill="1" applyBorder="1" applyAlignment="1" applyProtection="1">
      <alignment horizontal="left" indent="1"/>
    </xf>
    <xf numFmtId="0" fontId="0" fillId="18" borderId="6" xfId="0" applyFill="1" applyBorder="1" applyProtection="1"/>
    <xf numFmtId="0" fontId="0" fillId="18" borderId="7" xfId="0" applyFill="1" applyBorder="1" applyProtection="1"/>
    <xf numFmtId="0" fontId="17" fillId="18" borderId="4" xfId="0" applyFont="1" applyFill="1" applyBorder="1"/>
    <xf numFmtId="0" fontId="14" fillId="18" borderId="0" xfId="0" applyFont="1" applyFill="1" applyBorder="1" applyAlignment="1">
      <alignment horizontal="right" vertical="center"/>
    </xf>
    <xf numFmtId="0" fontId="17" fillId="18" borderId="0" xfId="0" applyFont="1" applyFill="1" applyBorder="1" applyAlignment="1">
      <alignment horizontal="center" vertical="center"/>
    </xf>
    <xf numFmtId="0" fontId="17" fillId="18" borderId="0" xfId="0" applyFont="1" applyFill="1" applyBorder="1" applyAlignment="1">
      <alignment vertical="center"/>
    </xf>
    <xf numFmtId="0" fontId="17" fillId="18" borderId="5" xfId="0" applyFont="1" applyFill="1" applyBorder="1" applyAlignment="1">
      <alignment vertical="center"/>
    </xf>
    <xf numFmtId="0" fontId="10" fillId="18" borderId="4" xfId="0" applyFont="1" applyFill="1" applyBorder="1"/>
    <xf numFmtId="0" fontId="2" fillId="18" borderId="0" xfId="0" applyFont="1" applyFill="1" applyBorder="1" applyAlignment="1">
      <alignment horizontal="right" vertical="center"/>
    </xf>
    <xf numFmtId="0" fontId="10" fillId="18" borderId="0" xfId="0" applyFont="1" applyFill="1" applyBorder="1" applyAlignment="1">
      <alignment vertical="center"/>
    </xf>
    <xf numFmtId="0" fontId="10" fillId="18" borderId="5" xfId="0" applyFont="1" applyFill="1" applyBorder="1" applyAlignment="1">
      <alignment vertical="center"/>
    </xf>
    <xf numFmtId="0" fontId="2" fillId="18" borderId="0" xfId="0" applyFont="1" applyFill="1" applyBorder="1" applyAlignment="1">
      <alignment vertical="center"/>
    </xf>
    <xf numFmtId="0" fontId="10" fillId="18" borderId="0" xfId="0" applyFont="1" applyFill="1" applyBorder="1" applyAlignment="1">
      <alignment horizontal="center" vertical="center"/>
    </xf>
    <xf numFmtId="0" fontId="10" fillId="18" borderId="0" xfId="0" applyFont="1" applyFill="1" applyBorder="1" applyAlignment="1">
      <alignment horizontal="left" vertical="center" indent="1"/>
    </xf>
    <xf numFmtId="0" fontId="10" fillId="18" borderId="0" xfId="0" applyFont="1" applyFill="1" applyBorder="1" applyAlignment="1" applyProtection="1">
      <alignment horizontal="left" vertical="center" indent="1"/>
    </xf>
    <xf numFmtId="0" fontId="10" fillId="18" borderId="6" xfId="0" applyFont="1" applyFill="1" applyBorder="1" applyAlignment="1">
      <alignment vertical="center"/>
    </xf>
    <xf numFmtId="0" fontId="10" fillId="18" borderId="7" xfId="0" applyFont="1" applyFill="1" applyBorder="1" applyAlignment="1">
      <alignment vertical="center"/>
    </xf>
    <xf numFmtId="0" fontId="0" fillId="18" borderId="0" xfId="0" applyFill="1"/>
    <xf numFmtId="0" fontId="17" fillId="18" borderId="0" xfId="0" applyFont="1" applyFill="1" applyAlignment="1">
      <alignment horizontal="center" vertical="center"/>
    </xf>
    <xf numFmtId="0" fontId="18" fillId="18" borderId="0" xfId="0" applyFont="1" applyFill="1" applyBorder="1" applyAlignment="1">
      <alignment horizontal="right" vertical="center"/>
    </xf>
    <xf numFmtId="0" fontId="26" fillId="18" borderId="4" xfId="0" applyFont="1" applyFill="1" applyBorder="1"/>
    <xf numFmtId="0" fontId="28" fillId="18" borderId="0" xfId="0" applyFont="1" applyFill="1" applyBorder="1" applyAlignment="1">
      <alignment vertical="center"/>
    </xf>
    <xf numFmtId="0" fontId="28" fillId="18" borderId="0" xfId="0" applyFont="1" applyFill="1" applyBorder="1" applyAlignment="1">
      <alignment horizontal="right" vertical="center"/>
    </xf>
    <xf numFmtId="0" fontId="26" fillId="18" borderId="0" xfId="0" applyFont="1" applyFill="1" applyBorder="1" applyAlignment="1">
      <alignment horizontal="center" vertical="center"/>
    </xf>
    <xf numFmtId="0" fontId="26" fillId="18" borderId="0" xfId="0" applyFont="1" applyFill="1" applyBorder="1" applyAlignment="1">
      <alignment vertical="center"/>
    </xf>
    <xf numFmtId="0" fontId="26" fillId="18" borderId="5" xfId="0" applyFont="1" applyFill="1" applyBorder="1" applyAlignment="1">
      <alignment vertical="center"/>
    </xf>
    <xf numFmtId="0" fontId="10" fillId="18" borderId="0" xfId="0" applyFont="1" applyFill="1" applyBorder="1" applyAlignment="1" applyProtection="1">
      <alignment vertical="center"/>
    </xf>
    <xf numFmtId="0" fontId="2" fillId="18" borderId="0" xfId="0" applyFont="1" applyFill="1" applyBorder="1" applyAlignment="1" applyProtection="1">
      <alignment horizontal="right" vertical="center"/>
    </xf>
    <xf numFmtId="0" fontId="10" fillId="18" borderId="0" xfId="0" applyFont="1" applyFill="1" applyBorder="1" applyAlignment="1" applyProtection="1">
      <alignment horizontal="center" vertical="center"/>
    </xf>
    <xf numFmtId="0" fontId="14" fillId="18" borderId="0" xfId="0" applyFont="1" applyFill="1" applyBorder="1" applyAlignment="1" applyProtection="1">
      <alignment horizontal="right" vertical="center"/>
    </xf>
    <xf numFmtId="0" fontId="17" fillId="18" borderId="0" xfId="0" applyFont="1" applyFill="1" applyBorder="1" applyAlignment="1" applyProtection="1">
      <alignment horizontal="center" vertical="center"/>
    </xf>
    <xf numFmtId="0" fontId="17" fillId="18" borderId="0" xfId="0" applyFont="1" applyFill="1" applyBorder="1" applyAlignment="1" applyProtection="1">
      <alignment vertical="center"/>
    </xf>
    <xf numFmtId="0" fontId="0" fillId="18" borderId="0" xfId="0" applyFill="1" applyProtection="1"/>
    <xf numFmtId="0" fontId="18" fillId="18" borderId="0" xfId="0" applyFont="1" applyFill="1" applyBorder="1" applyAlignment="1" applyProtection="1">
      <alignment horizontal="right" vertical="center"/>
    </xf>
    <xf numFmtId="0" fontId="22" fillId="18" borderId="0" xfId="0" applyFont="1" applyFill="1" applyBorder="1" applyAlignment="1" applyProtection="1">
      <alignment horizontal="right"/>
    </xf>
    <xf numFmtId="0" fontId="17" fillId="18" borderId="0" xfId="0" applyFont="1" applyFill="1" applyBorder="1" applyAlignment="1" applyProtection="1">
      <alignment horizontal="left" vertical="center" indent="1"/>
    </xf>
    <xf numFmtId="0" fontId="21" fillId="18" borderId="0" xfId="0" applyFont="1" applyFill="1" applyBorder="1" applyAlignment="1" applyProtection="1">
      <alignment horizontal="right"/>
    </xf>
    <xf numFmtId="0" fontId="26" fillId="18" borderId="0" xfId="0" applyFont="1" applyFill="1" applyBorder="1" applyAlignment="1" applyProtection="1">
      <alignment horizontal="center" vertical="center"/>
    </xf>
    <xf numFmtId="0" fontId="2" fillId="18" borderId="0" xfId="0" applyFont="1" applyFill="1" applyBorder="1" applyAlignment="1">
      <alignment vertical="top"/>
    </xf>
    <xf numFmtId="0" fontId="10" fillId="19" borderId="0" xfId="0" applyFont="1" applyFill="1" applyBorder="1" applyAlignment="1" applyProtection="1">
      <alignment horizontal="center" vertical="center" shrinkToFit="1"/>
      <protection locked="0"/>
    </xf>
    <xf numFmtId="0" fontId="0" fillId="3" borderId="0" xfId="0" applyFill="1" applyBorder="1"/>
    <xf numFmtId="0" fontId="30" fillId="3" borderId="0" xfId="0" applyFont="1" applyFill="1" applyBorder="1"/>
    <xf numFmtId="0" fontId="31" fillId="19" borderId="0" xfId="0" applyFont="1" applyFill="1" applyBorder="1" applyAlignment="1" applyProtection="1">
      <alignment horizontal="center" vertical="center" shrinkToFit="1"/>
      <protection locked="0"/>
    </xf>
    <xf numFmtId="0" fontId="31" fillId="3" borderId="0" xfId="0" applyFont="1" applyFill="1" applyBorder="1" applyAlignment="1" applyProtection="1">
      <alignment horizontal="center" vertical="center" shrinkToFit="1"/>
      <protection locked="0"/>
    </xf>
    <xf numFmtId="0" fontId="12" fillId="4" borderId="0" xfId="0" applyFont="1" applyFill="1"/>
    <xf numFmtId="0" fontId="4" fillId="3" borderId="0" xfId="0" applyFont="1" applyFill="1" applyBorder="1" applyProtection="1"/>
    <xf numFmtId="0" fontId="10" fillId="18" borderId="0" xfId="0" applyFont="1" applyFill="1" applyBorder="1" applyAlignment="1">
      <alignment horizontal="center" vertical="center"/>
    </xf>
    <xf numFmtId="0" fontId="2" fillId="17" borderId="0" xfId="0" quotePrefix="1" applyFont="1" applyFill="1" applyBorder="1" applyAlignment="1" applyProtection="1">
      <alignment horizontal="center" vertical="center" shrinkToFit="1"/>
    </xf>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2" fillId="4" borderId="17" xfId="0" applyFont="1" applyFill="1" applyBorder="1" applyProtection="1">
      <protection locked="0"/>
    </xf>
    <xf numFmtId="0" fontId="12" fillId="4" borderId="24" xfId="0" applyFont="1" applyFill="1" applyBorder="1" applyProtection="1">
      <protection locked="0"/>
    </xf>
    <xf numFmtId="0" fontId="12" fillId="4" borderId="19" xfId="0" applyFont="1" applyFill="1" applyBorder="1" applyProtection="1">
      <protection locked="0"/>
    </xf>
    <xf numFmtId="0" fontId="12" fillId="4" borderId="25" xfId="0" applyFont="1" applyFill="1" applyBorder="1" applyProtection="1">
      <protection locked="0"/>
    </xf>
    <xf numFmtId="164" fontId="0" fillId="0" borderId="18" xfId="0" applyNumberFormat="1" applyBorder="1" applyAlignment="1" applyProtection="1">
      <alignment horizontal="center" vertical="center"/>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6" fillId="3" borderId="27" xfId="0" applyFont="1" applyFill="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2"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2" fillId="3" borderId="32" xfId="0" applyFont="1" applyFill="1" applyBorder="1" applyAlignment="1" applyProtection="1">
      <alignment horizontal="center" vertical="center" wrapText="1"/>
    </xf>
    <xf numFmtId="0" fontId="12"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2" fillId="0" borderId="0" xfId="0" applyFont="1" applyFill="1" applyBorder="1" applyAlignment="1" applyProtection="1">
      <alignment horizontal="center" vertical="center"/>
    </xf>
    <xf numFmtId="0" fontId="0" fillId="6" borderId="0" xfId="0" applyFill="1" applyBorder="1" applyAlignment="1" applyProtection="1">
      <alignment horizontal="left" vertical="center" wrapText="1"/>
      <protection locked="0"/>
    </xf>
    <xf numFmtId="0" fontId="0" fillId="8" borderId="0" xfId="0" applyFill="1" applyBorder="1" applyAlignment="1" applyProtection="1">
      <alignment horizontal="left" vertical="center" wrapText="1"/>
      <protection locked="0"/>
    </xf>
    <xf numFmtId="0" fontId="0" fillId="9" borderId="0" xfId="0" applyFill="1" applyBorder="1" applyAlignment="1" applyProtection="1">
      <alignment horizontal="left" vertical="center" wrapText="1"/>
      <protection locked="0"/>
    </xf>
    <xf numFmtId="0" fontId="0" fillId="10" borderId="0" xfId="0" applyFill="1" applyBorder="1" applyAlignment="1" applyProtection="1">
      <alignment horizontal="left" vertical="center" wrapText="1"/>
      <protection locked="0"/>
    </xf>
    <xf numFmtId="0" fontId="0" fillId="11" borderId="0" xfId="0" applyFill="1" applyBorder="1" applyAlignment="1" applyProtection="1">
      <alignment horizontal="left" vertical="center" wrapText="1"/>
      <protection locked="0"/>
    </xf>
    <xf numFmtId="0" fontId="0" fillId="12" borderId="0" xfId="0" applyFill="1" applyBorder="1" applyAlignment="1" applyProtection="1">
      <alignment horizontal="left" vertical="center" wrapText="1"/>
      <protection locked="0"/>
    </xf>
    <xf numFmtId="0" fontId="0" fillId="0" borderId="0" xfId="0" applyBorder="1" applyAlignment="1" applyProtection="1">
      <alignment horizontal="right" vertical="center" shrinkToFit="1"/>
    </xf>
    <xf numFmtId="0" fontId="20" fillId="2" borderId="0" xfId="0" applyFont="1" applyFill="1" applyBorder="1" applyAlignment="1" applyProtection="1">
      <alignment horizontal="center" vertical="center"/>
      <protection locked="0"/>
    </xf>
    <xf numFmtId="0" fontId="18" fillId="4" borderId="0" xfId="0" applyFont="1" applyFill="1" applyBorder="1" applyAlignment="1" applyProtection="1">
      <alignment horizontal="center" vertical="center"/>
      <protection locked="0"/>
    </xf>
    <xf numFmtId="0" fontId="18" fillId="3" borderId="0" xfId="0" applyFont="1" applyFill="1" applyBorder="1" applyAlignment="1" applyProtection="1">
      <alignment horizontal="left" vertical="center"/>
      <protection locked="0"/>
    </xf>
    <xf numFmtId="0" fontId="20" fillId="2" borderId="0" xfId="0" applyFont="1" applyFill="1" applyBorder="1" applyAlignment="1" applyProtection="1">
      <alignment horizontal="left" vertical="center" wrapText="1"/>
      <protection locked="0"/>
    </xf>
    <xf numFmtId="0" fontId="0" fillId="0" borderId="0" xfId="0" applyBorder="1" applyAlignment="1" applyProtection="1">
      <alignment vertical="center"/>
    </xf>
    <xf numFmtId="0" fontId="18" fillId="17" borderId="0" xfId="0" applyFont="1" applyFill="1" applyBorder="1" applyAlignment="1" applyProtection="1">
      <alignment horizontal="left" vertical="center"/>
    </xf>
    <xf numFmtId="0" fontId="24" fillId="17" borderId="0" xfId="0" applyFont="1" applyFill="1" applyBorder="1" applyAlignment="1" applyProtection="1">
      <alignment horizontal="left" vertical="center"/>
    </xf>
    <xf numFmtId="0" fontId="0" fillId="0" borderId="0" xfId="0" applyFont="1" applyBorder="1" applyAlignment="1" applyProtection="1">
      <alignment horizontal="right" vertical="center" shrinkToFit="1"/>
    </xf>
    <xf numFmtId="0" fontId="33" fillId="2" borderId="0" xfId="0" applyFont="1" applyFill="1" applyBorder="1" applyAlignment="1" applyProtection="1">
      <alignment horizontal="center" vertical="center"/>
      <protection locked="0"/>
    </xf>
    <xf numFmtId="0" fontId="34" fillId="4" borderId="0" xfId="0" applyFont="1" applyFill="1" applyBorder="1" applyAlignment="1" applyProtection="1">
      <alignment horizontal="center" vertical="center"/>
      <protection locked="0"/>
    </xf>
    <xf numFmtId="0" fontId="34" fillId="3"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wrapText="1"/>
      <protection locked="0"/>
    </xf>
    <xf numFmtId="0" fontId="0" fillId="8" borderId="0" xfId="0" applyFont="1" applyFill="1" applyBorder="1" applyAlignment="1" applyProtection="1">
      <alignment horizontal="left" vertical="center"/>
      <protection locked="0"/>
    </xf>
    <xf numFmtId="0" fontId="0" fillId="8" borderId="0" xfId="0" applyFont="1" applyFill="1" applyBorder="1" applyAlignment="1" applyProtection="1">
      <alignment horizontal="left" vertical="center" wrapText="1"/>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7"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0" borderId="0" xfId="0" applyFont="1" applyBorder="1" applyAlignment="1" applyProtection="1">
      <alignment vertical="center"/>
    </xf>
    <xf numFmtId="0" fontId="6" fillId="2"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protection locked="0"/>
    </xf>
    <xf numFmtId="0" fontId="0" fillId="8"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protection locked="0"/>
    </xf>
    <xf numFmtId="0" fontId="0" fillId="12" borderId="0" xfId="0" applyFont="1" applyFill="1" applyBorder="1" applyAlignment="1" applyProtection="1">
      <alignment horizontal="center" vertical="center" wrapText="1"/>
      <protection locked="0"/>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34" fillId="17" borderId="0" xfId="0" applyFont="1" applyFill="1" applyBorder="1" applyAlignment="1" applyProtection="1">
      <alignment horizontal="center" vertical="center"/>
    </xf>
    <xf numFmtId="0" fontId="34" fillId="6" borderId="0" xfId="0" applyFont="1" applyFill="1" applyBorder="1" applyAlignment="1" applyProtection="1">
      <alignment horizontal="left" vertical="center"/>
      <protection locked="0"/>
    </xf>
    <xf numFmtId="0" fontId="34" fillId="8" borderId="0" xfId="0" applyFont="1" applyFill="1" applyBorder="1" applyAlignment="1" applyProtection="1">
      <alignment horizontal="left" vertical="center"/>
      <protection locked="0"/>
    </xf>
    <xf numFmtId="0" fontId="34" fillId="9" borderId="0" xfId="0" applyFont="1" applyFill="1" applyBorder="1" applyAlignment="1" applyProtection="1">
      <alignment horizontal="left" vertical="center"/>
      <protection locked="0"/>
    </xf>
    <xf numFmtId="0" fontId="34" fillId="10" borderId="0" xfId="0" applyFont="1" applyFill="1" applyBorder="1" applyAlignment="1" applyProtection="1">
      <alignment horizontal="left" vertical="center"/>
      <protection locked="0"/>
    </xf>
    <xf numFmtId="0" fontId="34" fillId="11" borderId="0" xfId="0" applyFont="1" applyFill="1" applyBorder="1" applyAlignment="1" applyProtection="1">
      <alignment horizontal="left" vertical="center"/>
      <protection locked="0"/>
    </xf>
    <xf numFmtId="0" fontId="34" fillId="12" borderId="0" xfId="0" applyFont="1" applyFill="1" applyBorder="1" applyAlignment="1" applyProtection="1">
      <alignment horizontal="left" vertical="center"/>
      <protection locked="0"/>
    </xf>
    <xf numFmtId="0" fontId="34" fillId="13" borderId="0" xfId="0" applyFont="1" applyFill="1" applyBorder="1" applyAlignment="1" applyProtection="1">
      <alignment horizontal="left" vertical="center"/>
      <protection locked="0"/>
    </xf>
    <xf numFmtId="0" fontId="34" fillId="14" borderId="0" xfId="0" applyFont="1" applyFill="1" applyBorder="1" applyAlignment="1" applyProtection="1">
      <alignment horizontal="left" vertical="center"/>
      <protection locked="0"/>
    </xf>
    <xf numFmtId="0" fontId="34" fillId="7" borderId="0" xfId="0" applyFont="1" applyFill="1" applyBorder="1" applyAlignment="1" applyProtection="1">
      <alignment horizontal="left" vertical="center"/>
      <protection locked="0"/>
    </xf>
    <xf numFmtId="0" fontId="34" fillId="15" borderId="0" xfId="0" applyFont="1" applyFill="1" applyBorder="1" applyAlignment="1" applyProtection="1">
      <alignment horizontal="left" vertical="center"/>
      <protection locked="0"/>
    </xf>
    <xf numFmtId="0" fontId="34" fillId="6" borderId="0" xfId="0" applyFont="1" applyFill="1" applyBorder="1" applyAlignment="1" applyProtection="1">
      <alignment horizontal="left" vertical="center" wrapText="1"/>
      <protection locked="0"/>
    </xf>
    <xf numFmtId="0" fontId="34" fillId="8" borderId="0" xfId="0" applyFont="1" applyFill="1" applyBorder="1" applyAlignment="1" applyProtection="1">
      <alignment horizontal="left" vertical="center" wrapText="1"/>
      <protection locked="0"/>
    </xf>
    <xf numFmtId="0" fontId="34" fillId="9" borderId="0" xfId="0" applyFont="1" applyFill="1" applyBorder="1" applyAlignment="1" applyProtection="1">
      <alignment horizontal="left" vertical="center" wrapText="1"/>
      <protection locked="0"/>
    </xf>
    <xf numFmtId="0" fontId="34" fillId="10" borderId="0" xfId="0" applyFont="1" applyFill="1" applyBorder="1" applyAlignment="1" applyProtection="1">
      <alignment horizontal="left" vertical="center" wrapText="1"/>
      <protection locked="0"/>
    </xf>
    <xf numFmtId="0" fontId="34" fillId="11" borderId="0" xfId="0" applyFont="1" applyFill="1" applyBorder="1" applyAlignment="1" applyProtection="1">
      <alignment horizontal="left" vertical="center" wrapText="1"/>
      <protection locked="0"/>
    </xf>
    <xf numFmtId="0" fontId="34" fillId="12" borderId="0" xfId="0" applyFont="1" applyFill="1" applyBorder="1" applyAlignment="1" applyProtection="1">
      <alignment horizontal="left" vertical="center" wrapText="1"/>
      <protection locked="0"/>
    </xf>
    <xf numFmtId="0" fontId="10" fillId="0" borderId="0" xfId="0" applyFont="1" applyFill="1" applyBorder="1" applyAlignment="1" applyProtection="1">
      <alignment horizontal="center" vertical="center" shrinkToFi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10" fillId="18"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5"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8" borderId="0" xfId="0" applyFont="1" applyFill="1" applyBorder="1" applyAlignment="1">
      <alignment horizontal="left" vertical="top"/>
    </xf>
    <xf numFmtId="0" fontId="0" fillId="18" borderId="0" xfId="0" applyFill="1" applyBorder="1" applyAlignment="1"/>
    <xf numFmtId="0" fontId="0" fillId="18" borderId="5" xfId="0" applyFill="1" applyBorder="1" applyAlignment="1"/>
    <xf numFmtId="0" fontId="0" fillId="18" borderId="7" xfId="0" applyFill="1" applyBorder="1" applyAlignment="1"/>
    <xf numFmtId="0" fontId="26" fillId="18" borderId="4" xfId="0" applyFont="1" applyFill="1" applyBorder="1" applyProtection="1"/>
    <xf numFmtId="0" fontId="26" fillId="18" borderId="0" xfId="0" applyFont="1" applyFill="1" applyBorder="1" applyProtection="1"/>
    <xf numFmtId="0" fontId="26" fillId="18" borderId="0" xfId="0" applyFont="1" applyFill="1" applyBorder="1"/>
    <xf numFmtId="0" fontId="26" fillId="18" borderId="5" xfId="0" applyFont="1" applyFill="1" applyBorder="1"/>
    <xf numFmtId="0" fontId="26" fillId="18" borderId="0" xfId="0" applyFont="1" applyFill="1" applyBorder="1" applyAlignment="1">
      <alignment vertical="top" wrapText="1"/>
    </xf>
    <xf numFmtId="0" fontId="41" fillId="2" borderId="0" xfId="1" applyFont="1" applyFill="1" applyBorder="1" applyAlignment="1">
      <alignment horizontal="center" vertical="center" wrapText="1" shrinkToFit="1"/>
    </xf>
    <xf numFmtId="0" fontId="41" fillId="2" borderId="0" xfId="1" applyFont="1" applyFill="1" applyBorder="1" applyAlignment="1">
      <alignment horizontal="center" vertical="center" shrinkToFit="1"/>
    </xf>
    <xf numFmtId="0" fontId="41" fillId="2" borderId="0" xfId="1" applyFont="1" applyFill="1" applyBorder="1" applyAlignment="1">
      <alignment horizontal="center" vertical="center" wrapText="1"/>
    </xf>
    <xf numFmtId="0" fontId="41" fillId="2" borderId="0" xfId="1" applyFont="1" applyFill="1" applyBorder="1" applyAlignment="1">
      <alignment horizontal="center" vertical="center"/>
    </xf>
    <xf numFmtId="0" fontId="27" fillId="2" borderId="5" xfId="1" applyFont="1" applyFill="1" applyBorder="1" applyAlignment="1">
      <alignment vertical="center"/>
    </xf>
    <xf numFmtId="0" fontId="11" fillId="3" borderId="37" xfId="0" applyFont="1" applyFill="1" applyBorder="1" applyAlignment="1">
      <alignment vertical="center" wrapText="1"/>
    </xf>
    <xf numFmtId="0" fontId="10" fillId="0" borderId="0" xfId="0" applyFont="1" applyFill="1" applyBorder="1" applyAlignment="1" applyProtection="1">
      <alignment vertical="center"/>
      <protection locked="0"/>
    </xf>
    <xf numFmtId="0" fontId="20" fillId="5" borderId="10" xfId="0" applyFont="1" applyFill="1" applyBorder="1" applyAlignment="1">
      <alignment horizontal="center" vertical="center" shrinkToFit="1"/>
    </xf>
    <xf numFmtId="0" fontId="18" fillId="3" borderId="5" xfId="0" applyFont="1" applyFill="1" applyBorder="1" applyAlignment="1">
      <alignment vertical="center" wrapText="1"/>
    </xf>
    <xf numFmtId="0" fontId="18" fillId="3" borderId="0" xfId="0" applyFont="1" applyFill="1" applyBorder="1" applyAlignment="1">
      <alignment vertical="center" wrapText="1"/>
    </xf>
    <xf numFmtId="0" fontId="2" fillId="0" borderId="19" xfId="0" applyFont="1" applyFill="1" applyBorder="1" applyAlignment="1">
      <alignment horizontal="center" vertical="center"/>
    </xf>
    <xf numFmtId="0" fontId="20" fillId="3" borderId="19" xfId="0" applyFont="1" applyFill="1" applyBorder="1" applyAlignment="1" applyProtection="1">
      <alignment horizontal="center" vertical="center" shrinkToFit="1"/>
    </xf>
    <xf numFmtId="20" fontId="4" fillId="3" borderId="0" xfId="0" quotePrefix="1" applyNumberFormat="1" applyFont="1" applyFill="1" applyBorder="1" applyProtection="1"/>
    <xf numFmtId="0" fontId="43" fillId="3" borderId="0" xfId="0" applyFont="1" applyFill="1" applyBorder="1" applyProtection="1"/>
    <xf numFmtId="0" fontId="10" fillId="0" borderId="0" xfId="0" applyFont="1" applyFill="1"/>
    <xf numFmtId="0" fontId="2" fillId="0" borderId="0" xfId="0" applyFont="1" applyFill="1" applyBorder="1" applyAlignment="1" applyProtection="1">
      <alignment horizontal="left" vertical="center"/>
    </xf>
    <xf numFmtId="0" fontId="18" fillId="6" borderId="0" xfId="0" applyFont="1" applyFill="1" applyBorder="1" applyAlignment="1" applyProtection="1">
      <alignment horizontal="left" vertical="center" wrapText="1" indent="1"/>
    </xf>
    <xf numFmtId="0" fontId="18" fillId="8" borderId="0" xfId="0" applyFont="1" applyFill="1" applyBorder="1" applyAlignment="1" applyProtection="1">
      <alignment horizontal="left" vertical="center" wrapText="1" indent="1"/>
    </xf>
    <xf numFmtId="0" fontId="18" fillId="9" borderId="0" xfId="0" applyFont="1" applyFill="1" applyBorder="1" applyAlignment="1" applyProtection="1">
      <alignment horizontal="left" vertical="center" wrapText="1" indent="1"/>
    </xf>
    <xf numFmtId="0" fontId="18" fillId="10" borderId="0" xfId="0" applyFont="1" applyFill="1" applyBorder="1" applyAlignment="1" applyProtection="1">
      <alignment horizontal="left" vertical="center" wrapText="1" indent="1"/>
    </xf>
    <xf numFmtId="0" fontId="18" fillId="11" borderId="0" xfId="0" applyFont="1" applyFill="1" applyBorder="1" applyAlignment="1" applyProtection="1">
      <alignment horizontal="left" vertical="center" wrapText="1" indent="1"/>
    </xf>
    <xf numFmtId="0" fontId="18" fillId="12" borderId="0" xfId="0" applyFont="1" applyFill="1" applyBorder="1" applyAlignment="1" applyProtection="1">
      <alignment horizontal="left" vertical="center" wrapText="1" indent="1"/>
    </xf>
    <xf numFmtId="0" fontId="18" fillId="17" borderId="0" xfId="0" applyFont="1" applyFill="1" applyBorder="1" applyAlignment="1" applyProtection="1">
      <alignment horizontal="center" vertical="center" wrapText="1"/>
    </xf>
    <xf numFmtId="0" fontId="18" fillId="3" borderId="0" xfId="0" applyFont="1" applyFill="1" applyBorder="1" applyAlignment="1" applyProtection="1">
      <alignment horizontal="left" vertical="center" wrapText="1"/>
    </xf>
    <xf numFmtId="0" fontId="6" fillId="0" borderId="0" xfId="0" applyFont="1"/>
    <xf numFmtId="0" fontId="45" fillId="0" borderId="0" xfId="0" applyFont="1"/>
    <xf numFmtId="0" fontId="46" fillId="2" borderId="2" xfId="1" applyFont="1" applyFill="1" applyBorder="1" applyAlignment="1">
      <alignment vertical="center" shrinkToFit="1"/>
    </xf>
    <xf numFmtId="0" fontId="46" fillId="2" borderId="0" xfId="1" applyFont="1" applyFill="1" applyBorder="1" applyAlignment="1">
      <alignment vertical="center" shrinkToFit="1"/>
    </xf>
    <xf numFmtId="0" fontId="4" fillId="3" borderId="0" xfId="0" applyFont="1" applyFill="1" applyAlignment="1" applyProtection="1">
      <alignment shrinkToFit="1"/>
    </xf>
    <xf numFmtId="0" fontId="6" fillId="3" borderId="0" xfId="0" applyFont="1" applyFill="1" applyProtection="1"/>
    <xf numFmtId="0" fontId="49" fillId="0" borderId="0" xfId="0" applyFont="1" applyAlignment="1">
      <alignment horizontal="left"/>
    </xf>
    <xf numFmtId="0" fontId="5" fillId="4" borderId="0" xfId="0" applyFont="1" applyFill="1" applyAlignment="1">
      <alignment horizontal="center" vertical="center"/>
    </xf>
    <xf numFmtId="0" fontId="23" fillId="5" borderId="0" xfId="0" applyFont="1" applyFill="1" applyBorder="1" applyAlignment="1" applyProtection="1">
      <alignment horizontal="right" vertical="center" indent="1"/>
    </xf>
    <xf numFmtId="0" fontId="6" fillId="5" borderId="0" xfId="0" applyFont="1" applyFill="1" applyBorder="1" applyAlignment="1" applyProtection="1">
      <alignment horizontal="center" vertical="center"/>
    </xf>
    <xf numFmtId="0" fontId="10" fillId="5" borderId="0" xfId="0" applyFont="1" applyFill="1" applyBorder="1" applyAlignment="1" applyProtection="1">
      <alignment horizontal="center" vertical="center"/>
    </xf>
    <xf numFmtId="0" fontId="4" fillId="2" borderId="0" xfId="0" applyFont="1" applyFill="1" applyBorder="1" applyAlignment="1" applyProtection="1">
      <alignment horizontal="left" vertical="center" wrapText="1"/>
    </xf>
    <xf numFmtId="0" fontId="23" fillId="5" borderId="0" xfId="0" applyFont="1" applyFill="1" applyBorder="1" applyAlignment="1" applyProtection="1">
      <alignment horizontal="right" vertical="center"/>
    </xf>
    <xf numFmtId="0" fontId="51" fillId="5" borderId="0" xfId="0" applyFont="1" applyFill="1" applyBorder="1" applyProtection="1"/>
    <xf numFmtId="0" fontId="10" fillId="5" borderId="0" xfId="0" applyFont="1" applyFill="1" applyBorder="1" applyProtection="1"/>
    <xf numFmtId="0" fontId="6" fillId="5" borderId="0" xfId="0" applyFont="1" applyFill="1" applyBorder="1" applyAlignment="1" applyProtection="1">
      <alignment vertical="center"/>
    </xf>
    <xf numFmtId="0" fontId="12" fillId="5" borderId="0" xfId="0" applyFont="1" applyFill="1" applyBorder="1" applyAlignment="1" applyProtection="1">
      <alignment vertical="center"/>
    </xf>
    <xf numFmtId="0" fontId="12" fillId="5" borderId="0" xfId="0" applyFont="1" applyFill="1" applyBorder="1" applyAlignment="1" applyProtection="1">
      <alignment horizontal="left" vertical="center" indent="1"/>
    </xf>
    <xf numFmtId="0" fontId="4" fillId="5" borderId="0" xfId="0" applyFont="1" applyFill="1" applyBorder="1" applyAlignment="1" applyProtection="1">
      <alignment vertical="center"/>
    </xf>
    <xf numFmtId="0" fontId="4" fillId="5" borderId="0" xfId="0" applyFont="1" applyFill="1" applyBorder="1" applyAlignment="1" applyProtection="1">
      <alignment horizontal="left" vertical="center" indent="1"/>
    </xf>
    <xf numFmtId="0" fontId="52" fillId="5" borderId="0" xfId="0" applyFont="1" applyFill="1" applyBorder="1" applyProtection="1"/>
    <xf numFmtId="0" fontId="6" fillId="5" borderId="0" xfId="0" applyFont="1" applyFill="1" applyBorder="1" applyProtection="1"/>
    <xf numFmtId="0" fontId="10" fillId="5" borderId="0" xfId="0" applyFont="1" applyFill="1" applyBorder="1" applyAlignment="1" applyProtection="1">
      <alignment vertical="center"/>
    </xf>
    <xf numFmtId="0" fontId="2" fillId="5" borderId="0" xfId="0" applyFont="1" applyFill="1" applyBorder="1" applyAlignment="1" applyProtection="1">
      <alignment vertical="center"/>
    </xf>
    <xf numFmtId="0" fontId="2" fillId="5" borderId="0" xfId="0" applyFont="1" applyFill="1" applyBorder="1" applyAlignment="1" applyProtection="1">
      <alignment horizontal="left" vertical="center" indent="1"/>
    </xf>
    <xf numFmtId="0" fontId="10" fillId="18" borderId="6" xfId="0" applyFont="1" applyFill="1" applyBorder="1" applyAlignment="1">
      <alignment horizontal="center" vertical="center" shrinkToFit="1"/>
    </xf>
    <xf numFmtId="0" fontId="47" fillId="2" borderId="0" xfId="1" applyFont="1" applyFill="1" applyBorder="1" applyAlignment="1">
      <alignment vertical="center" shrinkToFit="1"/>
    </xf>
    <xf numFmtId="0" fontId="40"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0" fontId="4" fillId="5" borderId="0" xfId="0" applyFont="1" applyFill="1" applyAlignment="1" applyProtection="1">
      <alignment horizontal="center" vertical="center" shrinkToFit="1"/>
      <protection locked="0"/>
    </xf>
    <xf numFmtId="165" fontId="2" fillId="18" borderId="0" xfId="0" applyNumberFormat="1" applyFont="1" applyFill="1" applyBorder="1" applyAlignment="1" applyProtection="1">
      <alignment horizontal="right" vertical="top"/>
    </xf>
    <xf numFmtId="0" fontId="10" fillId="18" borderId="0" xfId="0" applyFont="1" applyFill="1" applyBorder="1" applyAlignment="1" applyProtection="1">
      <alignment horizontal="right" vertical="top" wrapText="1"/>
    </xf>
    <xf numFmtId="0" fontId="14" fillId="18" borderId="0" xfId="0" quotePrefix="1" applyFont="1" applyFill="1" applyBorder="1" applyAlignment="1">
      <alignment horizontal="right" vertical="center"/>
    </xf>
    <xf numFmtId="0" fontId="28" fillId="18" borderId="0" xfId="0" applyNumberFormat="1" applyFont="1" applyFill="1" applyBorder="1" applyAlignment="1" applyProtection="1">
      <alignment horizontal="right" vertical="top"/>
    </xf>
    <xf numFmtId="0" fontId="18" fillId="6" borderId="0" xfId="0" applyFont="1" applyFill="1" applyBorder="1" applyAlignment="1" applyProtection="1">
      <alignment horizontal="center" vertical="center" wrapText="1"/>
    </xf>
    <xf numFmtId="0" fontId="18" fillId="8" borderId="0"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10" borderId="0" xfId="0" applyFont="1" applyFill="1" applyBorder="1" applyAlignment="1" applyProtection="1">
      <alignment horizontal="center" vertical="center" wrapText="1"/>
    </xf>
    <xf numFmtId="0" fontId="18" fillId="11" borderId="0" xfId="0" applyFont="1" applyFill="1" applyBorder="1" applyAlignment="1" applyProtection="1">
      <alignment horizontal="center" vertical="center" wrapText="1"/>
    </xf>
    <xf numFmtId="0" fontId="18" fillId="12" borderId="0" xfId="0" applyFont="1" applyFill="1" applyBorder="1" applyAlignment="1" applyProtection="1">
      <alignment horizontal="center" vertical="center" wrapText="1"/>
    </xf>
    <xf numFmtId="0" fontId="18" fillId="13" borderId="0" xfId="0" applyFont="1" applyFill="1" applyBorder="1" applyAlignment="1" applyProtection="1">
      <alignment horizontal="center" vertical="center" wrapText="1"/>
    </xf>
    <xf numFmtId="0" fontId="18" fillId="14" borderId="0" xfId="0" applyFont="1" applyFill="1" applyBorder="1" applyAlignment="1" applyProtection="1">
      <alignment horizontal="center" vertical="center" wrapText="1"/>
    </xf>
    <xf numFmtId="0" fontId="18" fillId="7" borderId="0" xfId="0" applyFont="1" applyFill="1" applyBorder="1" applyAlignment="1" applyProtection="1">
      <alignment horizontal="center" vertical="center" wrapText="1"/>
    </xf>
    <xf numFmtId="0" fontId="18" fillId="15" borderId="0" xfId="0" applyFont="1" applyFill="1" applyBorder="1" applyAlignment="1" applyProtection="1">
      <alignment horizontal="center" vertical="center" wrapText="1"/>
    </xf>
    <xf numFmtId="0" fontId="24" fillId="17" borderId="0" xfId="0" applyFont="1" applyFill="1" applyBorder="1" applyAlignment="1" applyProtection="1">
      <alignment horizontal="center" vertical="center" textRotation="90" wrapText="1" shrinkToFit="1"/>
    </xf>
    <xf numFmtId="0" fontId="24" fillId="8" borderId="0" xfId="0" applyFont="1" applyFill="1" applyBorder="1" applyAlignment="1" applyProtection="1">
      <alignment horizontal="center" vertical="center" wrapText="1"/>
    </xf>
    <xf numFmtId="0" fontId="24" fillId="9" borderId="0" xfId="0" applyFont="1" applyFill="1" applyBorder="1" applyAlignment="1" applyProtection="1">
      <alignment horizontal="center" vertical="center" wrapText="1"/>
    </xf>
    <xf numFmtId="0" fontId="2" fillId="6" borderId="0" xfId="0" applyFont="1" applyFill="1" applyBorder="1" applyAlignment="1">
      <alignment horizontal="center" vertical="center" wrapText="1"/>
    </xf>
    <xf numFmtId="0" fontId="2" fillId="8" borderId="0" xfId="0" applyFont="1" applyFill="1" applyBorder="1" applyAlignment="1">
      <alignment horizontal="center" vertical="center" wrapText="1"/>
    </xf>
    <xf numFmtId="0" fontId="2" fillId="9"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2" borderId="0" xfId="0" applyFont="1" applyFill="1" applyBorder="1" applyAlignment="1">
      <alignment horizontal="center" vertical="center" wrapText="1"/>
    </xf>
    <xf numFmtId="0" fontId="54" fillId="9" borderId="0" xfId="0" applyFont="1" applyFill="1" applyBorder="1" applyAlignment="1">
      <alignment horizontal="center" vertical="center" wrapText="1"/>
    </xf>
    <xf numFmtId="0" fontId="28" fillId="18" borderId="0" xfId="0" quotePrefix="1" applyFont="1" applyFill="1" applyBorder="1" applyAlignment="1">
      <alignment vertical="center"/>
    </xf>
    <xf numFmtId="0" fontId="28" fillId="18" borderId="0" xfId="0" quotePrefix="1" applyFont="1" applyFill="1" applyBorder="1" applyAlignment="1">
      <alignment horizontal="right" vertical="center"/>
    </xf>
    <xf numFmtId="0" fontId="32" fillId="2" borderId="0" xfId="0" applyFont="1" applyFill="1" applyBorder="1" applyAlignment="1" applyProtection="1">
      <alignment horizontal="center" vertical="center" textRotation="90" wrapText="1"/>
    </xf>
    <xf numFmtId="0" fontId="0" fillId="6" borderId="0" xfId="0"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7" fillId="20" borderId="0" xfId="0" applyFont="1" applyFill="1" applyBorder="1" applyAlignment="1">
      <alignment vertical="top"/>
    </xf>
    <xf numFmtId="0" fontId="7" fillId="20" borderId="0" xfId="0" applyFont="1" applyFill="1" applyBorder="1" applyAlignment="1">
      <alignment horizontal="center" vertical="top"/>
    </xf>
    <xf numFmtId="0" fontId="7" fillId="20" borderId="0" xfId="0" quotePrefix="1" applyFont="1" applyFill="1" applyBorder="1" applyAlignment="1">
      <alignment horizontal="center" vertical="top"/>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quotePrefix="1"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8" fillId="0" borderId="0" xfId="0" applyFont="1" applyFill="1" applyBorder="1" applyAlignment="1">
      <alignment horizontal="center"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4" fillId="21" borderId="0" xfId="0" applyFont="1" applyFill="1" applyBorder="1" applyAlignment="1">
      <alignment horizontal="center" vertical="top"/>
    </xf>
    <xf numFmtId="0" fontId="4" fillId="21" borderId="0" xfId="0" quotePrefix="1" applyFont="1" applyFill="1" applyBorder="1" applyAlignment="1">
      <alignment horizontal="center" vertical="top"/>
    </xf>
    <xf numFmtId="0" fontId="4" fillId="21" borderId="0" xfId="0" applyFont="1" applyFill="1" applyBorder="1" applyAlignment="1">
      <alignment vertical="top"/>
    </xf>
    <xf numFmtId="0" fontId="7" fillId="20" borderId="0" xfId="0" quotePrefix="1" applyFont="1" applyFill="1" applyBorder="1" applyAlignment="1">
      <alignment vertical="top"/>
    </xf>
    <xf numFmtId="0" fontId="7" fillId="0" borderId="0" xfId="0" quotePrefix="1" applyFont="1" applyFill="1" applyBorder="1" applyAlignment="1">
      <alignment vertical="top"/>
    </xf>
    <xf numFmtId="0" fontId="0" fillId="0" borderId="0" xfId="0" applyProtection="1">
      <protection locked="0"/>
    </xf>
    <xf numFmtId="0" fontId="26" fillId="18" borderId="7" xfId="0" applyFont="1" applyFill="1" applyBorder="1" applyAlignment="1">
      <alignment vertical="center"/>
    </xf>
    <xf numFmtId="165" fontId="2" fillId="18" borderId="0" xfId="0" applyNumberFormat="1" applyFont="1" applyFill="1" applyBorder="1" applyAlignment="1" applyProtection="1">
      <alignment vertical="top"/>
    </xf>
    <xf numFmtId="165" fontId="2" fillId="18" borderId="0" xfId="0" applyNumberFormat="1" applyFont="1" applyFill="1" applyBorder="1" applyAlignment="1" applyProtection="1">
      <alignment vertical="top" shrinkToFit="1"/>
    </xf>
    <xf numFmtId="0" fontId="26" fillId="18" borderId="0" xfId="0" applyFont="1" applyFill="1" applyBorder="1" applyAlignment="1" applyProtection="1">
      <alignment vertical="center"/>
    </xf>
    <xf numFmtId="165" fontId="2" fillId="18" borderId="0" xfId="0" applyNumberFormat="1" applyFont="1" applyFill="1" applyBorder="1" applyAlignment="1" applyProtection="1">
      <alignment vertical="center" shrinkToFit="1"/>
    </xf>
    <xf numFmtId="165" fontId="2" fillId="18" borderId="0" xfId="0" applyNumberFormat="1" applyFont="1" applyFill="1" applyBorder="1" applyAlignment="1" applyProtection="1">
      <alignment horizontal="right" vertical="center" shrinkToFit="1"/>
    </xf>
    <xf numFmtId="0" fontId="17" fillId="18" borderId="0" xfId="0" applyFont="1" applyFill="1" applyBorder="1" applyAlignment="1">
      <alignment horizontal="right" vertical="center"/>
    </xf>
    <xf numFmtId="0" fontId="39" fillId="18" borderId="0" xfId="0" applyFont="1" applyFill="1"/>
    <xf numFmtId="166" fontId="2" fillId="18" borderId="0" xfId="0" applyNumberFormat="1" applyFont="1" applyFill="1" applyBorder="1" applyAlignment="1" applyProtection="1">
      <alignment horizontal="right" vertical="top"/>
    </xf>
    <xf numFmtId="0" fontId="2" fillId="18" borderId="26" xfId="0" applyNumberFormat="1" applyFont="1" applyFill="1" applyBorder="1" applyAlignment="1" applyProtection="1">
      <alignment vertical="top"/>
    </xf>
    <xf numFmtId="0" fontId="0" fillId="18" borderId="8" xfId="0" applyFill="1" applyBorder="1" applyAlignment="1"/>
    <xf numFmtId="0" fontId="28" fillId="18" borderId="0" xfId="0" applyFont="1" applyFill="1" applyBorder="1" applyAlignment="1">
      <alignment horizontal="left" vertical="center"/>
    </xf>
    <xf numFmtId="0" fontId="26" fillId="18" borderId="0" xfId="0" applyFont="1" applyFill="1" applyBorder="1" applyAlignment="1">
      <alignment horizontal="left" vertical="center"/>
    </xf>
    <xf numFmtId="0" fontId="18" fillId="8" borderId="0" xfId="0" applyFont="1" applyFill="1" applyBorder="1" applyAlignment="1" applyProtection="1">
      <alignment horizontal="center" vertical="center" wrapText="1"/>
      <protection locked="0"/>
    </xf>
    <xf numFmtId="0" fontId="2" fillId="18" borderId="0" xfId="0" applyNumberFormat="1" applyFont="1" applyFill="1" applyBorder="1" applyAlignment="1" applyProtection="1">
      <alignment horizontal="right" vertical="top"/>
    </xf>
    <xf numFmtId="0" fontId="14" fillId="18" borderId="0" xfId="0" applyNumberFormat="1" applyFont="1" applyFill="1" applyBorder="1" applyAlignment="1">
      <alignment horizontal="right" vertical="center"/>
    </xf>
    <xf numFmtId="0" fontId="18" fillId="17" borderId="0" xfId="0" applyFont="1" applyFill="1" applyBorder="1" applyAlignment="1" applyProtection="1">
      <alignment horizontal="center" vertical="center"/>
    </xf>
    <xf numFmtId="0" fontId="39" fillId="18" borderId="5" xfId="0" applyFont="1" applyFill="1" applyBorder="1" applyAlignment="1">
      <alignment vertical="center"/>
    </xf>
    <xf numFmtId="0" fontId="18" fillId="6" borderId="0" xfId="0" applyFont="1" applyFill="1" applyBorder="1" applyAlignment="1" applyProtection="1">
      <alignment horizontal="center" vertical="center" wrapText="1"/>
      <protection locked="0"/>
    </xf>
    <xf numFmtId="0" fontId="18" fillId="9" borderId="0" xfId="0" applyFont="1" applyFill="1" applyBorder="1" applyAlignment="1" applyProtection="1">
      <alignment horizontal="center" vertical="center" wrapText="1"/>
      <protection locked="0"/>
    </xf>
    <xf numFmtId="0" fontId="18" fillId="10" borderId="0" xfId="0" applyFont="1" applyFill="1" applyBorder="1" applyAlignment="1" applyProtection="1">
      <alignment horizontal="center" vertical="center" wrapText="1"/>
      <protection locked="0"/>
    </xf>
    <xf numFmtId="0" fontId="18" fillId="11" borderId="0" xfId="0" applyFont="1" applyFill="1" applyBorder="1" applyAlignment="1" applyProtection="1">
      <alignment horizontal="center" vertical="center" wrapText="1"/>
      <protection locked="0"/>
    </xf>
    <xf numFmtId="0" fontId="18" fillId="12" borderId="0" xfId="0" applyFont="1" applyFill="1" applyBorder="1" applyAlignment="1" applyProtection="1">
      <alignment horizontal="center" vertical="center" wrapText="1"/>
      <protection locked="0"/>
    </xf>
    <xf numFmtId="0" fontId="24" fillId="17" borderId="0" xfId="0" applyFont="1" applyFill="1" applyBorder="1" applyAlignment="1" applyProtection="1">
      <alignment horizontal="center" vertical="center" textRotation="90" wrapText="1"/>
    </xf>
    <xf numFmtId="1" fontId="10" fillId="0" borderId="0" xfId="0" applyNumberFormat="1" applyFont="1" applyFill="1" applyBorder="1" applyAlignment="1" applyProtection="1">
      <alignment horizontal="center" vertical="center" shrinkToFit="1"/>
      <protection locked="0"/>
    </xf>
    <xf numFmtId="0" fontId="18" fillId="17" borderId="0" xfId="0" applyFont="1" applyFill="1" applyBorder="1" applyAlignment="1" applyProtection="1">
      <alignment horizontal="center" vertical="center" textRotation="90"/>
    </xf>
    <xf numFmtId="0" fontId="10" fillId="17" borderId="0" xfId="0" applyFont="1" applyFill="1" applyBorder="1" applyAlignment="1" applyProtection="1">
      <alignment horizontal="center" vertical="center"/>
    </xf>
    <xf numFmtId="0" fontId="18" fillId="17" borderId="0" xfId="0" applyFont="1" applyFill="1" applyBorder="1" applyAlignment="1" applyProtection="1">
      <alignment horizontal="center" vertical="center" textRotation="90" wrapText="1"/>
    </xf>
    <xf numFmtId="0" fontId="10" fillId="6" borderId="0" xfId="0" applyFont="1" applyFill="1" applyBorder="1" applyAlignment="1" applyProtection="1">
      <alignment horizontal="left" vertical="center" wrapText="1"/>
      <protection locked="0"/>
    </xf>
    <xf numFmtId="0" fontId="10" fillId="8" borderId="0" xfId="0" applyFont="1" applyFill="1" applyBorder="1" applyAlignment="1" applyProtection="1">
      <alignment horizontal="left" vertical="center" wrapText="1"/>
      <protection locked="0"/>
    </xf>
    <xf numFmtId="0" fontId="10" fillId="9" borderId="0" xfId="0" applyFont="1" applyFill="1" applyBorder="1" applyAlignment="1" applyProtection="1">
      <alignment horizontal="left" vertical="center" wrapText="1"/>
      <protection locked="0"/>
    </xf>
    <xf numFmtId="0" fontId="10" fillId="10" borderId="0" xfId="0" applyFont="1" applyFill="1" applyBorder="1" applyAlignment="1" applyProtection="1">
      <alignment horizontal="left" vertical="center" wrapText="1"/>
      <protection locked="0"/>
    </xf>
    <xf numFmtId="0" fontId="10" fillId="11" borderId="0" xfId="0" applyFont="1" applyFill="1" applyBorder="1" applyAlignment="1" applyProtection="1">
      <alignment horizontal="left" vertical="center" wrapText="1"/>
      <protection locked="0"/>
    </xf>
    <xf numFmtId="0" fontId="10" fillId="12" borderId="0" xfId="0" applyFont="1" applyFill="1" applyBorder="1" applyAlignment="1" applyProtection="1">
      <alignment horizontal="left" vertical="center" wrapText="1"/>
      <protection locked="0"/>
    </xf>
    <xf numFmtId="0" fontId="10" fillId="6" borderId="0" xfId="0" applyFont="1" applyFill="1" applyBorder="1" applyAlignment="1" applyProtection="1">
      <alignment horizontal="center" vertical="center" wrapText="1"/>
      <protection locked="0"/>
    </xf>
    <xf numFmtId="0" fontId="10" fillId="6" borderId="0"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protection locked="0"/>
    </xf>
    <xf numFmtId="0" fontId="10" fillId="10" borderId="0" xfId="0" applyFont="1" applyFill="1" applyBorder="1" applyAlignment="1" applyProtection="1">
      <alignment horizontal="center" vertical="center" wrapText="1"/>
      <protection locked="0"/>
    </xf>
    <xf numFmtId="0" fontId="10" fillId="10" borderId="0" xfId="0" applyFont="1" applyFill="1" applyBorder="1" applyAlignment="1" applyProtection="1">
      <alignment horizontal="center" vertical="center"/>
      <protection locked="0"/>
    </xf>
    <xf numFmtId="0" fontId="10" fillId="11" borderId="0" xfId="0" applyFont="1" applyFill="1" applyBorder="1" applyAlignment="1" applyProtection="1">
      <alignment horizontal="center" vertical="center" wrapText="1"/>
      <protection locked="0"/>
    </xf>
    <xf numFmtId="0" fontId="10" fillId="11" borderId="0" xfId="0" applyFont="1" applyFill="1" applyBorder="1" applyAlignment="1" applyProtection="1">
      <alignment horizontal="center" vertical="center"/>
      <protection locked="0"/>
    </xf>
    <xf numFmtId="0" fontId="10" fillId="12" borderId="0" xfId="0" applyFont="1" applyFill="1" applyBorder="1" applyAlignment="1" applyProtection="1">
      <alignment horizontal="center" vertical="center" wrapText="1"/>
      <protection locked="0"/>
    </xf>
    <xf numFmtId="0" fontId="10" fillId="12" borderId="0" xfId="0" applyFont="1" applyFill="1" applyBorder="1" applyAlignment="1" applyProtection="1">
      <alignment horizontal="center" vertical="center"/>
      <protection locked="0"/>
    </xf>
    <xf numFmtId="0" fontId="2" fillId="6" borderId="0" xfId="0" applyFont="1" applyFill="1" applyBorder="1" applyAlignment="1" applyProtection="1">
      <alignment horizontal="center" vertical="center" wrapText="1"/>
    </xf>
    <xf numFmtId="0" fontId="2" fillId="8" borderId="0" xfId="0" applyFont="1" applyFill="1" applyBorder="1" applyAlignment="1" applyProtection="1">
      <alignment horizontal="center" vertical="center" wrapText="1"/>
    </xf>
    <xf numFmtId="0" fontId="2" fillId="22" borderId="0" xfId="0" applyFont="1" applyFill="1" applyBorder="1" applyAlignment="1" applyProtection="1">
      <alignment horizontal="center" vertical="center" wrapText="1"/>
    </xf>
    <xf numFmtId="0" fontId="2" fillId="10" borderId="0" xfId="0" applyFont="1" applyFill="1" applyBorder="1" applyAlignment="1" applyProtection="1">
      <alignment horizontal="center" vertical="center" wrapText="1"/>
    </xf>
    <xf numFmtId="0" fontId="2" fillId="11" borderId="0" xfId="0" applyFont="1" applyFill="1" applyBorder="1" applyAlignment="1" applyProtection="1">
      <alignment horizontal="center" vertical="center" wrapText="1"/>
    </xf>
    <xf numFmtId="0" fontId="2" fillId="12" borderId="0" xfId="0" applyFont="1" applyFill="1" applyBorder="1" applyAlignment="1" applyProtection="1">
      <alignment horizontal="center" vertical="center" wrapText="1"/>
    </xf>
    <xf numFmtId="0" fontId="10" fillId="6" borderId="0" xfId="0" applyFont="1" applyFill="1" applyBorder="1" applyAlignment="1" applyProtection="1">
      <alignment horizontal="left" vertical="center"/>
      <protection locked="0"/>
    </xf>
    <xf numFmtId="0" fontId="10" fillId="8" borderId="0" xfId="0" applyFont="1" applyFill="1" applyBorder="1" applyAlignment="1" applyProtection="1">
      <alignment horizontal="left" vertical="center"/>
      <protection locked="0"/>
    </xf>
    <xf numFmtId="0" fontId="31" fillId="19" borderId="0" xfId="0" applyFont="1" applyFill="1" applyBorder="1" applyAlignment="1" applyProtection="1">
      <alignment horizontal="center" vertical="center" wrapText="1" shrinkToFit="1"/>
      <protection locked="0"/>
    </xf>
    <xf numFmtId="0" fontId="40" fillId="2" borderId="5" xfId="1" applyFont="1" applyFill="1" applyBorder="1" applyAlignment="1">
      <alignment horizontal="center" vertical="center"/>
    </xf>
    <xf numFmtId="0" fontId="24" fillId="17" borderId="0" xfId="0" applyFont="1" applyFill="1" applyBorder="1" applyAlignment="1" applyProtection="1">
      <alignment horizontal="center" vertical="center" wrapText="1"/>
    </xf>
    <xf numFmtId="2" fontId="10" fillId="0" borderId="0" xfId="0" applyNumberFormat="1" applyFont="1" applyFill="1" applyBorder="1" applyAlignment="1" applyProtection="1">
      <alignment horizontal="center" vertical="center"/>
      <protection locked="0"/>
    </xf>
    <xf numFmtId="0" fontId="18" fillId="23" borderId="19" xfId="0" applyFont="1" applyFill="1" applyBorder="1" applyAlignment="1" applyProtection="1">
      <alignment horizontal="center" vertical="center" shrinkToFit="1"/>
      <protection locked="0"/>
    </xf>
    <xf numFmtId="0" fontId="4" fillId="2" borderId="0" xfId="0" applyFont="1" applyFill="1" applyBorder="1" applyProtection="1"/>
    <xf numFmtId="0" fontId="10"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shrinkToFit="1"/>
      <protection locked="0"/>
    </xf>
    <xf numFmtId="0" fontId="11" fillId="3" borderId="41" xfId="0" applyFont="1" applyFill="1" applyBorder="1" applyAlignment="1">
      <alignment horizontal="center" vertical="center" wrapText="1"/>
    </xf>
    <xf numFmtId="0" fontId="11" fillId="3" borderId="36" xfId="0" applyFont="1" applyFill="1" applyBorder="1" applyAlignment="1">
      <alignment horizontal="center" vertical="center" wrapText="1"/>
    </xf>
    <xf numFmtId="0" fontId="11" fillId="3" borderId="37" xfId="0" applyFont="1" applyFill="1" applyBorder="1" applyAlignment="1">
      <alignment horizontal="center" vertical="center" wrapText="1"/>
    </xf>
    <xf numFmtId="0" fontId="48" fillId="2" borderId="2" xfId="1" applyFont="1" applyFill="1" applyBorder="1" applyAlignment="1">
      <alignment horizontal="center" vertical="center" shrinkToFit="1"/>
    </xf>
    <xf numFmtId="0" fontId="48" fillId="2" borderId="0" xfId="1" applyFont="1" applyFill="1" applyBorder="1" applyAlignment="1">
      <alignment horizontal="center" vertical="center" shrinkToFit="1"/>
    </xf>
    <xf numFmtId="0" fontId="40"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10" fillId="18" borderId="0" xfId="0" applyFont="1" applyFill="1" applyBorder="1" applyAlignment="1">
      <alignment horizontal="left" wrapText="1" shrinkToFit="1"/>
    </xf>
    <xf numFmtId="0" fontId="10" fillId="18" borderId="26" xfId="0" applyFont="1" applyFill="1" applyBorder="1" applyAlignment="1">
      <alignment horizontal="left" wrapText="1" shrinkToFit="1"/>
    </xf>
    <xf numFmtId="0" fontId="29" fillId="19" borderId="0" xfId="0" applyFont="1" applyFill="1" applyBorder="1" applyAlignment="1">
      <alignment horizontal="center" vertical="center" wrapText="1"/>
    </xf>
    <xf numFmtId="0" fontId="2" fillId="18" borderId="0" xfId="0" applyFont="1" applyFill="1" applyBorder="1" applyAlignment="1">
      <alignment horizontal="center" vertical="center"/>
    </xf>
    <xf numFmtId="0" fontId="50" fillId="3" borderId="0" xfId="1" applyFont="1" applyFill="1" applyBorder="1" applyAlignment="1">
      <alignment horizontal="center" vertical="center"/>
    </xf>
    <xf numFmtId="0" fontId="1" fillId="18" borderId="0" xfId="1" applyFill="1" applyBorder="1" applyAlignment="1">
      <alignment horizontal="center" vertical="center"/>
    </xf>
    <xf numFmtId="0" fontId="44" fillId="5" borderId="0" xfId="0" applyFont="1" applyFill="1" applyAlignment="1">
      <alignment horizontal="center" vertical="center"/>
    </xf>
    <xf numFmtId="0" fontId="37" fillId="4" borderId="0" xfId="0" applyFont="1" applyFill="1" applyBorder="1" applyAlignment="1">
      <alignment horizontal="center" vertical="center" wrapText="1"/>
    </xf>
    <xf numFmtId="0" fontId="3" fillId="4" borderId="0" xfId="0" applyFont="1" applyFill="1" applyBorder="1" applyAlignment="1">
      <alignment horizontal="center" vertical="center"/>
    </xf>
    <xf numFmtId="0" fontId="0" fillId="18" borderId="0" xfId="0" applyFill="1" applyBorder="1" applyAlignment="1">
      <alignment horizontal="center"/>
    </xf>
    <xf numFmtId="0" fontId="0" fillId="18" borderId="5" xfId="0" applyFill="1" applyBorder="1" applyAlignment="1">
      <alignment horizontal="center"/>
    </xf>
    <xf numFmtId="0" fontId="0" fillId="18" borderId="7" xfId="0" applyFill="1" applyBorder="1" applyAlignment="1">
      <alignment horizontal="center"/>
    </xf>
    <xf numFmtId="0" fontId="0" fillId="18" borderId="8" xfId="0" applyFill="1" applyBorder="1" applyAlignment="1">
      <alignment horizontal="center"/>
    </xf>
    <xf numFmtId="0" fontId="10" fillId="18" borderId="0" xfId="0" applyFont="1" applyFill="1" applyBorder="1" applyAlignment="1">
      <alignment horizontal="left" wrapText="1"/>
    </xf>
    <xf numFmtId="0" fontId="10" fillId="18" borderId="0" xfId="0" applyFont="1" applyFill="1" applyBorder="1" applyAlignment="1">
      <alignment horizontal="left" vertical="top" wrapText="1"/>
    </xf>
    <xf numFmtId="0" fontId="42" fillId="4" borderId="42" xfId="0" applyFont="1" applyFill="1" applyBorder="1" applyAlignment="1">
      <alignment horizontal="center" vertical="center" wrapText="1"/>
    </xf>
    <xf numFmtId="0" fontId="42" fillId="4" borderId="43" xfId="0" applyFont="1" applyFill="1" applyBorder="1" applyAlignment="1">
      <alignment horizontal="center" vertical="center" wrapText="1"/>
    </xf>
    <xf numFmtId="0" fontId="42" fillId="4" borderId="44" xfId="0" applyFont="1" applyFill="1" applyBorder="1" applyAlignment="1">
      <alignment horizontal="center" vertical="center" wrapText="1"/>
    </xf>
    <xf numFmtId="0" fontId="10" fillId="0" borderId="0" xfId="0" applyFont="1" applyFill="1" applyBorder="1" applyAlignment="1" applyProtection="1">
      <alignment horizontal="left" vertical="center"/>
      <protection locked="0"/>
    </xf>
    <xf numFmtId="0" fontId="38" fillId="5" borderId="0" xfId="0" applyFont="1" applyFill="1" applyBorder="1" applyAlignment="1">
      <alignment horizontal="left" vertical="top" indent="1" shrinkToFit="1"/>
    </xf>
    <xf numFmtId="0" fontId="40" fillId="5" borderId="0" xfId="1" applyFont="1" applyFill="1" applyBorder="1" applyAlignment="1">
      <alignment horizontal="center" vertical="center"/>
    </xf>
    <xf numFmtId="0" fontId="11" fillId="18" borderId="17" xfId="0" applyFont="1" applyFill="1" applyBorder="1" applyAlignment="1">
      <alignment horizontal="center" vertical="center" wrapText="1"/>
    </xf>
    <xf numFmtId="0" fontId="11" fillId="18" borderId="23" xfId="0" applyFont="1" applyFill="1" applyBorder="1" applyAlignment="1">
      <alignment horizontal="center" vertical="center" wrapText="1"/>
    </xf>
    <xf numFmtId="0" fontId="11" fillId="18" borderId="24" xfId="0" applyFont="1" applyFill="1" applyBorder="1" applyAlignment="1">
      <alignment horizontal="center" vertical="center" wrapText="1"/>
    </xf>
    <xf numFmtId="0" fontId="11" fillId="18" borderId="19" xfId="0" applyFont="1" applyFill="1" applyBorder="1" applyAlignment="1">
      <alignment horizontal="center" vertical="center" wrapText="1"/>
    </xf>
    <xf numFmtId="0" fontId="11" fillId="18" borderId="0" xfId="0" applyFont="1" applyFill="1" applyBorder="1" applyAlignment="1">
      <alignment horizontal="center" vertical="center" wrapText="1"/>
    </xf>
    <xf numFmtId="0" fontId="11" fillId="18" borderId="25" xfId="0" applyFont="1" applyFill="1" applyBorder="1" applyAlignment="1">
      <alignment horizontal="center" vertical="center" wrapText="1"/>
    </xf>
    <xf numFmtId="0" fontId="11" fillId="18" borderId="18" xfId="0" applyFont="1" applyFill="1" applyBorder="1" applyAlignment="1">
      <alignment horizontal="center" vertical="center" wrapText="1"/>
    </xf>
    <xf numFmtId="0" fontId="11" fillId="18" borderId="26" xfId="0" applyFont="1" applyFill="1" applyBorder="1" applyAlignment="1">
      <alignment horizontal="center" vertical="center" wrapText="1"/>
    </xf>
    <xf numFmtId="0" fontId="11" fillId="18" borderId="27" xfId="0" applyFont="1" applyFill="1" applyBorder="1" applyAlignment="1">
      <alignment horizontal="center" vertical="center" wrapText="1"/>
    </xf>
    <xf numFmtId="0" fontId="29" fillId="18" borderId="0" xfId="0" applyFont="1" applyFill="1" applyBorder="1" applyAlignment="1">
      <alignment horizontal="center" vertical="justify" wrapText="1"/>
    </xf>
    <xf numFmtId="0" fontId="39" fillId="18" borderId="0" xfId="0" applyFont="1" applyFill="1" applyBorder="1" applyAlignment="1" applyProtection="1">
      <alignment horizontal="center"/>
    </xf>
    <xf numFmtId="0" fontId="10" fillId="3" borderId="0" xfId="0" applyFont="1" applyFill="1" applyBorder="1" applyAlignment="1" applyProtection="1">
      <alignment horizontal="left"/>
      <protection locked="0"/>
    </xf>
    <xf numFmtId="0" fontId="10" fillId="0" borderId="0" xfId="0" applyFont="1" applyFill="1" applyBorder="1" applyAlignment="1">
      <alignment horizontal="center" vertical="top" wrapText="1"/>
    </xf>
    <xf numFmtId="0" fontId="10" fillId="0" borderId="0" xfId="0" applyFont="1" applyFill="1" applyBorder="1" applyAlignment="1" applyProtection="1">
      <alignment horizontal="left" vertical="top" wrapText="1"/>
      <protection locked="0"/>
    </xf>
    <xf numFmtId="0" fontId="4" fillId="2" borderId="0" xfId="0" applyFont="1" applyFill="1" applyBorder="1" applyAlignment="1">
      <alignment horizontal="center" vertical="center" shrinkToFit="1"/>
    </xf>
    <xf numFmtId="0" fontId="47" fillId="2" borderId="1" xfId="1" applyFont="1" applyFill="1" applyBorder="1" applyAlignment="1">
      <alignment horizontal="left" vertical="center" indent="1"/>
    </xf>
    <xf numFmtId="0" fontId="47" fillId="2" borderId="2" xfId="1" applyFont="1" applyFill="1" applyBorder="1" applyAlignment="1">
      <alignment horizontal="left" vertical="center" indent="1"/>
    </xf>
    <xf numFmtId="0" fontId="47" fillId="2" borderId="4" xfId="1" applyFont="1" applyFill="1" applyBorder="1" applyAlignment="1">
      <alignment horizontal="left" vertical="center" indent="1"/>
    </xf>
    <xf numFmtId="0" fontId="47" fillId="2" borderId="0" xfId="1" applyFont="1" applyFill="1" applyBorder="1" applyAlignment="1">
      <alignment horizontal="left" vertical="center" indent="1"/>
    </xf>
    <xf numFmtId="0" fontId="53" fillId="5" borderId="0" xfId="0" applyFont="1" applyFill="1" applyBorder="1" applyAlignment="1">
      <alignment horizontal="center" vertical="center" shrinkToFit="1"/>
    </xf>
    <xf numFmtId="0" fontId="18" fillId="3" borderId="41" xfId="0" applyFont="1" applyFill="1" applyBorder="1" applyAlignment="1">
      <alignment horizontal="center" vertical="center" wrapText="1"/>
    </xf>
    <xf numFmtId="0" fontId="18" fillId="3" borderId="36" xfId="0" applyFont="1" applyFill="1" applyBorder="1" applyAlignment="1">
      <alignment horizontal="center" vertical="center" wrapText="1"/>
    </xf>
    <xf numFmtId="0" fontId="18" fillId="3" borderId="37" xfId="0" applyFont="1" applyFill="1" applyBorder="1" applyAlignment="1">
      <alignment horizontal="center" vertical="center" wrapText="1"/>
    </xf>
    <xf numFmtId="0" fontId="32" fillId="5" borderId="38" xfId="1" applyFont="1" applyFill="1" applyBorder="1" applyAlignment="1">
      <alignment horizontal="center" vertical="center" wrapText="1" shrinkToFit="1"/>
    </xf>
    <xf numFmtId="0" fontId="32" fillId="5" borderId="39" xfId="1" applyFont="1" applyFill="1" applyBorder="1" applyAlignment="1">
      <alignment horizontal="center" vertical="center" shrinkToFit="1"/>
    </xf>
    <xf numFmtId="0" fontId="10" fillId="0" borderId="0" xfId="0" applyFont="1" applyFill="1" applyBorder="1" applyAlignment="1" applyProtection="1">
      <alignment horizontal="left" vertical="center" shrinkToFit="1"/>
      <protection locked="0"/>
    </xf>
    <xf numFmtId="0" fontId="4" fillId="2" borderId="0" xfId="0" applyNumberFormat="1" applyFont="1" applyFill="1" applyBorder="1" applyAlignment="1" applyProtection="1">
      <alignment horizontal="left" vertical="center" shrinkToFit="1"/>
      <protection locked="0"/>
    </xf>
    <xf numFmtId="0" fontId="2" fillId="17" borderId="0" xfId="0" applyFont="1" applyFill="1" applyBorder="1" applyAlignment="1" applyProtection="1">
      <alignment horizontal="left" vertical="center" indent="1" shrinkToFit="1"/>
    </xf>
    <xf numFmtId="0" fontId="10" fillId="0" borderId="0" xfId="0" applyNumberFormat="1" applyFont="1" applyFill="1" applyBorder="1" applyAlignment="1" applyProtection="1">
      <alignment horizontal="left" vertical="center" shrinkToFit="1"/>
      <protection locked="0"/>
    </xf>
    <xf numFmtId="0" fontId="47" fillId="2" borderId="1" xfId="1" applyFont="1" applyFill="1" applyBorder="1" applyAlignment="1">
      <alignment horizontal="left" vertical="center" indent="1" shrinkToFit="1"/>
    </xf>
    <xf numFmtId="0" fontId="47" fillId="2" borderId="2" xfId="1" applyFont="1" applyFill="1" applyBorder="1" applyAlignment="1">
      <alignment horizontal="left" vertical="center" indent="1" shrinkToFit="1"/>
    </xf>
    <xf numFmtId="0" fontId="47" fillId="2" borderId="4" xfId="1" applyFont="1" applyFill="1" applyBorder="1" applyAlignment="1">
      <alignment horizontal="left" vertical="center" indent="1" shrinkToFit="1"/>
    </xf>
    <xf numFmtId="0" fontId="47" fillId="2" borderId="0" xfId="1" applyFont="1" applyFill="1" applyBorder="1" applyAlignment="1">
      <alignment horizontal="left" vertical="center" indent="1" shrinkToFit="1"/>
    </xf>
    <xf numFmtId="0" fontId="4" fillId="2" borderId="0" xfId="0" applyFont="1" applyFill="1" applyBorder="1" applyAlignment="1" applyProtection="1">
      <alignment horizontal="left" vertical="top" wrapText="1" shrinkToFit="1"/>
      <protection locked="0"/>
    </xf>
    <xf numFmtId="0" fontId="2" fillId="18" borderId="26" xfId="0" applyNumberFormat="1" applyFont="1" applyFill="1" applyBorder="1" applyAlignment="1" applyProtection="1">
      <alignment horizontal="center" vertical="top"/>
    </xf>
    <xf numFmtId="0" fontId="10" fillId="0" borderId="0" xfId="0" applyFont="1" applyFill="1" applyBorder="1" applyAlignment="1" applyProtection="1">
      <alignment horizontal="left" vertical="center" indent="1" shrinkToFit="1"/>
      <protection locked="0"/>
    </xf>
    <xf numFmtId="0" fontId="23" fillId="5" borderId="0" xfId="0" applyFont="1" applyFill="1" applyBorder="1" applyAlignment="1" applyProtection="1">
      <alignment horizontal="right" vertical="center"/>
    </xf>
    <xf numFmtId="0" fontId="10" fillId="0" borderId="0" xfId="0" applyFont="1" applyFill="1" applyBorder="1" applyAlignment="1" applyProtection="1">
      <alignment vertical="center" shrinkToFit="1"/>
      <protection locked="0"/>
    </xf>
    <xf numFmtId="0" fontId="32" fillId="5" borderId="0" xfId="1" applyFont="1" applyFill="1" applyBorder="1" applyAlignment="1">
      <alignment horizontal="center" vertical="center" wrapText="1" shrinkToFit="1"/>
    </xf>
    <xf numFmtId="0" fontId="32" fillId="5" borderId="38" xfId="1" applyFont="1" applyFill="1" applyBorder="1" applyAlignment="1">
      <alignment horizontal="center" vertical="center" wrapText="1"/>
    </xf>
    <xf numFmtId="0" fontId="32" fillId="5" borderId="39" xfId="1" applyFont="1" applyFill="1" applyBorder="1" applyAlignment="1">
      <alignment horizontal="center" vertical="center"/>
    </xf>
    <xf numFmtId="0" fontId="32" fillId="5" borderId="39" xfId="1" applyFont="1" applyFill="1" applyBorder="1" applyAlignment="1">
      <alignment horizontal="center" vertical="center" wrapText="1"/>
    </xf>
    <xf numFmtId="0" fontId="32" fillId="5" borderId="40" xfId="1" applyFont="1" applyFill="1" applyBorder="1" applyAlignment="1">
      <alignment horizontal="center" vertical="center"/>
    </xf>
    <xf numFmtId="0" fontId="10" fillId="0" borderId="0" xfId="0" applyNumberFormat="1" applyFont="1" applyFill="1" applyBorder="1" applyAlignment="1" applyProtection="1">
      <alignment vertical="top"/>
      <protection locked="0"/>
    </xf>
    <xf numFmtId="0" fontId="4" fillId="2" borderId="0" xfId="0" applyFont="1" applyFill="1" applyBorder="1" applyAlignment="1" applyProtection="1">
      <alignment vertical="top" wrapText="1" shrinkToFit="1"/>
      <protection locked="0"/>
    </xf>
    <xf numFmtId="0" fontId="4" fillId="2" borderId="0" xfId="0" applyFont="1" applyFill="1" applyBorder="1" applyAlignment="1" applyProtection="1">
      <alignment horizontal="left" vertical="center" shrinkToFit="1"/>
      <protection locked="0"/>
    </xf>
    <xf numFmtId="0" fontId="55" fillId="18" borderId="0" xfId="0" applyFont="1" applyFill="1" applyBorder="1" applyAlignment="1">
      <alignment horizontal="center" vertical="center"/>
    </xf>
    <xf numFmtId="0" fontId="18" fillId="18" borderId="0" xfId="0" applyFont="1" applyFill="1" applyBorder="1" applyAlignment="1">
      <alignment horizontal="center" vertical="center"/>
    </xf>
    <xf numFmtId="0" fontId="10" fillId="0" borderId="5" xfId="0" applyFont="1" applyFill="1" applyBorder="1" applyAlignment="1" applyProtection="1">
      <alignment horizontal="left" vertical="center" shrinkToFit="1"/>
      <protection locked="0"/>
    </xf>
    <xf numFmtId="0" fontId="4" fillId="2" borderId="4" xfId="0" applyFont="1" applyFill="1" applyBorder="1" applyAlignment="1" applyProtection="1">
      <alignment horizontal="left" vertical="center" shrinkToFit="1"/>
      <protection locked="0"/>
    </xf>
    <xf numFmtId="0" fontId="10" fillId="0" borderId="4" xfId="0" applyFont="1" applyFill="1" applyBorder="1" applyAlignment="1" applyProtection="1">
      <alignment horizontal="left" vertical="center" shrinkToFit="1"/>
      <protection locked="0"/>
    </xf>
    <xf numFmtId="0" fontId="4" fillId="2" borderId="5" xfId="0" applyFont="1" applyFill="1" applyBorder="1" applyAlignment="1" applyProtection="1">
      <alignment horizontal="left" vertical="center" shrinkToFit="1"/>
      <protection locked="0"/>
    </xf>
    <xf numFmtId="0" fontId="4" fillId="2" borderId="0" xfId="0" applyFont="1" applyFill="1" applyBorder="1" applyAlignment="1" applyProtection="1">
      <alignment horizontal="center" vertical="center" shrinkToFit="1"/>
    </xf>
    <xf numFmtId="0" fontId="21" fillId="18" borderId="0" xfId="0" applyFont="1" applyFill="1" applyBorder="1" applyAlignment="1" applyProtection="1">
      <alignment horizontal="center"/>
    </xf>
    <xf numFmtId="0" fontId="22" fillId="18" borderId="0" xfId="0" applyFont="1" applyFill="1" applyBorder="1" applyAlignment="1" applyProtection="1">
      <alignment horizontal="center"/>
    </xf>
    <xf numFmtId="0" fontId="4" fillId="5" borderId="0" xfId="0" applyFont="1" applyFill="1" applyBorder="1" applyAlignment="1" applyProtection="1">
      <alignment horizontal="right"/>
    </xf>
    <xf numFmtId="1" fontId="10" fillId="0" borderId="0" xfId="0" applyNumberFormat="1" applyFont="1" applyFill="1" applyBorder="1" applyAlignment="1" applyProtection="1">
      <alignment horizontal="left" vertical="center" shrinkToFit="1"/>
      <protection locked="0"/>
    </xf>
    <xf numFmtId="0" fontId="22" fillId="18" borderId="0" xfId="0" applyFont="1" applyFill="1" applyBorder="1" applyAlignment="1" applyProtection="1">
      <alignment horizontal="center" vertical="center"/>
    </xf>
    <xf numFmtId="0" fontId="10" fillId="0" borderId="4" xfId="0" applyFont="1" applyFill="1" applyBorder="1" applyAlignment="1" applyProtection="1">
      <alignment horizontal="left" vertical="center" indent="1" shrinkToFit="1"/>
      <protection locked="0"/>
    </xf>
    <xf numFmtId="0" fontId="10" fillId="0" borderId="0" xfId="0" applyFont="1" applyFill="1" applyBorder="1" applyAlignment="1" applyProtection="1">
      <alignment horizontal="center" vertical="center" shrinkToFit="1"/>
      <protection locked="0"/>
    </xf>
    <xf numFmtId="0" fontId="10" fillId="0" borderId="5" xfId="0" applyFont="1" applyFill="1" applyBorder="1" applyAlignment="1" applyProtection="1">
      <alignment horizontal="center" vertical="center"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shrinkToFit="1"/>
      <protection locked="0"/>
    </xf>
    <xf numFmtId="0" fontId="4" fillId="2" borderId="5" xfId="0" applyFont="1" applyFill="1" applyBorder="1" applyAlignment="1" applyProtection="1">
      <alignment horizontal="center" vertical="center" shrinkToFit="1"/>
      <protection locked="0"/>
    </xf>
    <xf numFmtId="0" fontId="23" fillId="2" borderId="0" xfId="0" applyFont="1" applyFill="1" applyBorder="1" applyAlignment="1" applyProtection="1">
      <alignment horizontal="left" vertical="top" wrapText="1" shrinkToFit="1"/>
      <protection locked="0"/>
    </xf>
  </cellXfs>
  <cellStyles count="2">
    <cellStyle name="Hipervínculo" xfId="1" builtinId="8"/>
    <cellStyle name="Normal" xfId="0" builtinId="0"/>
  </cellStyles>
  <dxfs count="258">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rgb="FFFFFF0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rgb="FFC00000"/>
      </font>
      <fill>
        <patternFill>
          <bgColor rgb="FFFFFF0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b/>
        <i val="0"/>
        <color theme="0"/>
      </font>
      <fill>
        <patternFill patternType="none">
          <fgColor indexed="64"/>
          <bgColor auto="1"/>
        </patternFill>
      </fill>
    </dxf>
    <dxf>
      <font>
        <color rgb="FF9C0006"/>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257"/>
    </tableStyle>
    <tableStyle name="Estilo de tabla 2" pivot="0" count="1">
      <tableStyleElement type="firstColumnStripe" dxfId="256"/>
    </tableStyle>
    <tableStyle name="Tabla_UCA" pivot="0" count="8">
      <tableStyleElement type="wholeTable" dxfId="255"/>
      <tableStyleElement type="headerRow" dxfId="254"/>
      <tableStyleElement type="totalRow" dxfId="253"/>
      <tableStyleElement type="firstColumn" dxfId="252"/>
      <tableStyleElement type="lastColumn" dxfId="251"/>
      <tableStyleElement type="firstRowStripe" dxfId="250"/>
      <tableStyleElement type="firstColumnStripe" dxfId="249"/>
      <tableStyleElement type="lastTotalCell" dxfId="248"/>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Spin" dx="22" fmlaLink="$K$25" max="30000" min="1" page="10"/>
</file>

<file path=xl/ctrlProps/ctrlProp2.xml><?xml version="1.0" encoding="utf-8"?>
<formControlPr xmlns="http://schemas.microsoft.com/office/spreadsheetml/2009/9/main" objectType="Spin" dx="22" fmlaLink="$K$27" max="30000" min="1" page="10"/>
</file>

<file path=xl/ctrlProps/ctrlProp3.xml><?xml version="1.0" encoding="utf-8"?>
<formControlPr xmlns="http://schemas.microsoft.com/office/spreadsheetml/2009/9/main" objectType="Drop" dropStyle="combo" dx="37" fmlaLink="$B$45" fmlaRange="$J$38:$J$44" sel="1" val="0"/>
</file>

<file path=xl/ctrlProps/ctrlProp4.xml><?xml version="1.0" encoding="utf-8"?>
<formControlPr xmlns="http://schemas.microsoft.com/office/spreadsheetml/2009/9/main" objectType="Spin" dx="22" fmlaLink="$L$5" max="30000" min="1" page="10"/>
</file>

<file path=xl/ctrlProps/ctrlProp5.xml><?xml version="1.0" encoding="utf-8"?>
<formControlPr xmlns="http://schemas.microsoft.com/office/spreadsheetml/2009/9/main" objectType="Spin" dx="22" fmlaLink="'Datos OM'!$A$7" inc="10" max="30000" min="1" page="10" val="11"/>
</file>

<file path=xl/ctrlProps/ctrlProp6.xml><?xml version="1.0" encoding="utf-8"?>
<formControlPr xmlns="http://schemas.microsoft.com/office/spreadsheetml/2009/9/main" objectType="Spin" dx="22" fmlaLink="'Datos OM'!$A$7" inc="100" max="30000" min="1" page="10" val="1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L$5" max="30000" min="1" page="10" val="21"/>
</file>

<file path=xl/ctrlProps/ctrlProp15.xml><?xml version="1.0" encoding="utf-8"?>
<formControlPr xmlns="http://schemas.microsoft.com/office/spreadsheetml/2009/9/main" objectType="Spin" dx="22" fmlaLink="'Datos O2'!$A$7" inc="10" max="30000" min="1" page="10" val="21"/>
</file>

<file path=xl/ctrlProps/ctrlProp16.xml><?xml version="1.0" encoding="utf-8"?>
<formControlPr xmlns="http://schemas.microsoft.com/office/spreadsheetml/2009/9/main" objectType="Spin" dx="22" fmlaLink="'Datos O2'!$A$7" inc="100" max="30000" min="1" page="10" val="2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L$5" max="30000" min="1" page="10" val="31"/>
</file>

<file path=xl/ctrlProps/ctrlProp19.xml><?xml version="1.0" encoding="utf-8"?>
<formControlPr xmlns="http://schemas.microsoft.com/office/spreadsheetml/2009/9/main" objectType="Spin" dx="22" fmlaLink="'Datos VF'!$A$7" inc="10" max="30000" min="1" page="10" val="31"/>
</file>

<file path=xl/ctrlProps/ctrlProp20.xml><?xml version="1.0" encoding="utf-8"?>
<formControlPr xmlns="http://schemas.microsoft.com/office/spreadsheetml/2009/9/main" objectType="Spin" dx="22" fmlaLink="'Datos VF'!$A$7" inc="100" max="30000" min="1" page="10" val="3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L$5" max="30000" min="1" page="10"/>
</file>

<file path=xl/ctrlProps/ctrlProp23.xml><?xml version="1.0" encoding="utf-8"?>
<formControlPr xmlns="http://schemas.microsoft.com/office/spreadsheetml/2009/9/main" objectType="Spin" dx="22" fmlaLink="'Datos E'!$A$7" inc="10" max="30000" min="1" page="10" val="41"/>
</file>

<file path=xl/ctrlProps/ctrlProp24.xml><?xml version="1.0" encoding="utf-8"?>
<formControlPr xmlns="http://schemas.microsoft.com/office/spreadsheetml/2009/9/main" objectType="Spin" dx="22" fmlaLink="'Datos E'!$A$7" inc="100" max="30000" min="1" page="10" val="4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L$5" max="30000" min="1" page="10"/>
</file>

<file path=xl/ctrlProps/ctrlProp27.xml><?xml version="1.0" encoding="utf-8"?>
<formControlPr xmlns="http://schemas.microsoft.com/office/spreadsheetml/2009/9/main" objectType="Spin" dx="22" fmlaLink="'Datos RC'!$A$7" inc="10" max="30000" min="1" page="10" val="51"/>
</file>

<file path=xl/ctrlProps/ctrlProp28.xml><?xml version="1.0" encoding="utf-8"?>
<formControlPr xmlns="http://schemas.microsoft.com/office/spreadsheetml/2009/9/main" objectType="Spin" dx="22" fmlaLink="'Datos RC'!$A$7" inc="100" max="30000" min="1" page="10" val="5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L$5" max="30000" min="1" page="10"/>
</file>

<file path=xl/ctrlProps/ctrlProp31.xml><?xml version="1.0" encoding="utf-8"?>
<formControlPr xmlns="http://schemas.microsoft.com/office/spreadsheetml/2009/9/main" objectType="Spin" dx="22" fmlaLink="'Datos PP'!$A$7" inc="10" max="30000" min="1" page="10" val="61"/>
</file>

<file path=xl/ctrlProps/ctrlProp32.xml><?xml version="1.0" encoding="utf-8"?>
<formControlPr xmlns="http://schemas.microsoft.com/office/spreadsheetml/2009/9/main" objectType="Spin" dx="22" fmlaLink="'Datos PP'!$A$7" inc="100" max="30000" min="1" page="10" val="6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s://youtu.be/pAdM2sz2OFA" TargetMode="External"/><Relationship Id="rId3" Type="http://schemas.openxmlformats.org/officeDocument/2006/relationships/hyperlink" Target="https://youtu.be/Bfm8cErhNT4" TargetMode="External"/><Relationship Id="rId7" Type="http://schemas.openxmlformats.org/officeDocument/2006/relationships/hyperlink" Target="https://youtu.be/UCYCh8PvHeA" TargetMode="External"/><Relationship Id="rId12" Type="http://schemas.openxmlformats.org/officeDocument/2006/relationships/image" Target="../media/image1.jpeg"/><Relationship Id="rId2" Type="http://schemas.openxmlformats.org/officeDocument/2006/relationships/hyperlink" Target="https://udinnovacion.uca.es/guia-de-creacion-de-cuestionarios-de-evaluacion-en-el-campus-virtual-de-la-universidad-de-cadiz/" TargetMode="External"/><Relationship Id="rId1" Type="http://schemas.openxmlformats.org/officeDocument/2006/relationships/hyperlink" Target="https://udinnovacion.uca.es/" TargetMode="External"/><Relationship Id="rId6" Type="http://schemas.openxmlformats.org/officeDocument/2006/relationships/hyperlink" Target="https://youtu.be/lsvDzn_vG3E" TargetMode="External"/><Relationship Id="rId11" Type="http://schemas.openxmlformats.org/officeDocument/2006/relationships/hyperlink" Target="https://www.uca.es" TargetMode="External"/><Relationship Id="rId5" Type="http://schemas.openxmlformats.org/officeDocument/2006/relationships/hyperlink" Target="https://youtu.be/pgz4hhJDj44" TargetMode="External"/><Relationship Id="rId10" Type="http://schemas.openxmlformats.org/officeDocument/2006/relationships/hyperlink" Target="https://www.youtube.com/channel/UCTkOmf2IiTvxn1ch9hYjYQQ" TargetMode="External"/><Relationship Id="rId4" Type="http://schemas.openxmlformats.org/officeDocument/2006/relationships/hyperlink" Target="https://youtu.be/9o9E9SlOcYs" TargetMode="External"/><Relationship Id="rId9"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playlist?app=desktop&amp;list=PLBy0dKFd_LuIN21tTezMcUen28a--ebab"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http://www.uca.es"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www.uca.es"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https://www.uca.es/"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66261</xdr:rowOff>
    </xdr:from>
    <xdr:to>
      <xdr:col>22</xdr:col>
      <xdr:colOff>339587</xdr:colOff>
      <xdr:row>14</xdr:row>
      <xdr:rowOff>182217</xdr:rowOff>
    </xdr:to>
    <xdr:sp macro="" textlink="">
      <xdr:nvSpPr>
        <xdr:cNvPr id="5" name="Rectángulo 4">
          <a:hlinkClick xmlns:r="http://schemas.openxmlformats.org/officeDocument/2006/relationships" r:id="rId1"/>
        </xdr:cNvPr>
        <xdr:cNvSpPr/>
      </xdr:nvSpPr>
      <xdr:spPr>
        <a:xfrm>
          <a:off x="1275522" y="1606826"/>
          <a:ext cx="7578587"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4519</xdr:colOff>
      <xdr:row>22</xdr:row>
      <xdr:rowOff>74543</xdr:rowOff>
    </xdr:from>
    <xdr:to>
      <xdr:col>18</xdr:col>
      <xdr:colOff>223630</xdr:colOff>
      <xdr:row>24</xdr:row>
      <xdr:rowOff>8283</xdr:rowOff>
    </xdr:to>
    <xdr:sp macro="" textlink="">
      <xdr:nvSpPr>
        <xdr:cNvPr id="6" name="Rectángulo 5">
          <a:hlinkClick xmlns:r="http://schemas.openxmlformats.org/officeDocument/2006/relationships" r:id="rId2"/>
        </xdr:cNvPr>
        <xdr:cNvSpPr/>
      </xdr:nvSpPr>
      <xdr:spPr>
        <a:xfrm>
          <a:off x="1280041" y="2940326"/>
          <a:ext cx="5934111" cy="19878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26</xdr:row>
      <xdr:rowOff>104288</xdr:rowOff>
    </xdr:from>
    <xdr:to>
      <xdr:col>15</xdr:col>
      <xdr:colOff>76478</xdr:colOff>
      <xdr:row>28</xdr:row>
      <xdr:rowOff>41713</xdr:rowOff>
    </xdr:to>
    <xdr:sp macro="" textlink="">
      <xdr:nvSpPr>
        <xdr:cNvPr id="8" name="Rectángulo 7">
          <a:hlinkClick xmlns:r="http://schemas.openxmlformats.org/officeDocument/2006/relationships" r:id="rId3"/>
        </xdr:cNvPr>
        <xdr:cNvSpPr/>
      </xdr:nvSpPr>
      <xdr:spPr>
        <a:xfrm>
          <a:off x="1480894" y="3545803"/>
          <a:ext cx="4665164"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111241</xdr:colOff>
      <xdr:row>28</xdr:row>
      <xdr:rowOff>48667</xdr:rowOff>
    </xdr:from>
    <xdr:to>
      <xdr:col>8</xdr:col>
      <xdr:colOff>90383</xdr:colOff>
      <xdr:row>29</xdr:row>
      <xdr:rowOff>62570</xdr:rowOff>
    </xdr:to>
    <xdr:sp macro="" textlink="">
      <xdr:nvSpPr>
        <xdr:cNvPr id="10" name="Rectángulo 9">
          <a:hlinkClick xmlns:r="http://schemas.openxmlformats.org/officeDocument/2006/relationships" r:id="rId4"/>
        </xdr:cNvPr>
        <xdr:cNvSpPr/>
      </xdr:nvSpPr>
      <xdr:spPr>
        <a:xfrm>
          <a:off x="159213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76478</xdr:colOff>
      <xdr:row>28</xdr:row>
      <xdr:rowOff>48667</xdr:rowOff>
    </xdr:from>
    <xdr:to>
      <xdr:col>14</xdr:col>
      <xdr:colOff>55620</xdr:colOff>
      <xdr:row>29</xdr:row>
      <xdr:rowOff>62570</xdr:rowOff>
    </xdr:to>
    <xdr:sp macro="" textlink="">
      <xdr:nvSpPr>
        <xdr:cNvPr id="11" name="Rectángulo 10">
          <a:hlinkClick xmlns:r="http://schemas.openxmlformats.org/officeDocument/2006/relationships" r:id="rId5"/>
        </xdr:cNvPr>
        <xdr:cNvSpPr/>
      </xdr:nvSpPr>
      <xdr:spPr>
        <a:xfrm>
          <a:off x="385171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110685</xdr:colOff>
      <xdr:row>29</xdr:row>
      <xdr:rowOff>34206</xdr:rowOff>
    </xdr:from>
    <xdr:to>
      <xdr:col>8</xdr:col>
      <xdr:colOff>89827</xdr:colOff>
      <xdr:row>30</xdr:row>
      <xdr:rowOff>159350</xdr:rowOff>
    </xdr:to>
    <xdr:sp macro="" textlink="">
      <xdr:nvSpPr>
        <xdr:cNvPr id="12" name="Rectángulo 11">
          <a:hlinkClick xmlns:r="http://schemas.openxmlformats.org/officeDocument/2006/relationships" r:id="rId6"/>
        </xdr:cNvPr>
        <xdr:cNvSpPr/>
      </xdr:nvSpPr>
      <xdr:spPr>
        <a:xfrm>
          <a:off x="1591579" y="3927637"/>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82874</xdr:colOff>
      <xdr:row>29</xdr:row>
      <xdr:rowOff>34205</xdr:rowOff>
    </xdr:from>
    <xdr:to>
      <xdr:col>14</xdr:col>
      <xdr:colOff>62016</xdr:colOff>
      <xdr:row>30</xdr:row>
      <xdr:rowOff>159349</xdr:rowOff>
    </xdr:to>
    <xdr:sp macro="" textlink="">
      <xdr:nvSpPr>
        <xdr:cNvPr id="13" name="Rectángulo 12">
          <a:hlinkClick xmlns:r="http://schemas.openxmlformats.org/officeDocument/2006/relationships" r:id="rId7"/>
        </xdr:cNvPr>
        <xdr:cNvSpPr/>
      </xdr:nvSpPr>
      <xdr:spPr>
        <a:xfrm>
          <a:off x="3858111" y="3927636"/>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48668</xdr:colOff>
      <xdr:row>32</xdr:row>
      <xdr:rowOff>90383</xdr:rowOff>
    </xdr:from>
    <xdr:to>
      <xdr:col>16</xdr:col>
      <xdr:colOff>347628</xdr:colOff>
      <xdr:row>35</xdr:row>
      <xdr:rowOff>41715</xdr:rowOff>
    </xdr:to>
    <xdr:sp macro="" textlink="">
      <xdr:nvSpPr>
        <xdr:cNvPr id="14" name="Rectángulo 13">
          <a:hlinkClick xmlns:r="http://schemas.openxmlformats.org/officeDocument/2006/relationships" r:id="rId8"/>
        </xdr:cNvPr>
        <xdr:cNvSpPr/>
      </xdr:nvSpPr>
      <xdr:spPr>
        <a:xfrm>
          <a:off x="1529562" y="4324489"/>
          <a:ext cx="5270037" cy="4032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xdr:colOff>
      <xdr:row>1</xdr:row>
      <xdr:rowOff>0</xdr:rowOff>
    </xdr:from>
    <xdr:to>
      <xdr:col>23</xdr:col>
      <xdr:colOff>14653</xdr:colOff>
      <xdr:row>1</xdr:row>
      <xdr:rowOff>241788</xdr:rowOff>
    </xdr:to>
    <xdr:sp macro="[0]!IR_DATOS_GENERALES" textlink="">
      <xdr:nvSpPr>
        <xdr:cNvPr id="2" name="Rectángulo 1"/>
        <xdr:cNvSpPr/>
      </xdr:nvSpPr>
      <xdr:spPr>
        <a:xfrm>
          <a:off x="7773865" y="124558"/>
          <a:ext cx="1143000" cy="241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7807</xdr:colOff>
      <xdr:row>9</xdr:row>
      <xdr:rowOff>70266</xdr:rowOff>
    </xdr:from>
    <xdr:to>
      <xdr:col>24</xdr:col>
      <xdr:colOff>7806</xdr:colOff>
      <xdr:row>11</xdr:row>
      <xdr:rowOff>7691</xdr:rowOff>
    </xdr:to>
    <xdr:sp macro="" textlink="">
      <xdr:nvSpPr>
        <xdr:cNvPr id="15" name="Rectángulo 14">
          <a:hlinkClick xmlns:r="http://schemas.openxmlformats.org/officeDocument/2006/relationships" r:id="rId9"/>
        </xdr:cNvPr>
        <xdr:cNvSpPr/>
      </xdr:nvSpPr>
      <xdr:spPr>
        <a:xfrm>
          <a:off x="7409200" y="1288217"/>
          <a:ext cx="1709815"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23425</xdr:colOff>
      <xdr:row>7</xdr:row>
      <xdr:rowOff>31230</xdr:rowOff>
    </xdr:from>
    <xdr:to>
      <xdr:col>23</xdr:col>
      <xdr:colOff>109305</xdr:colOff>
      <xdr:row>8</xdr:row>
      <xdr:rowOff>156032</xdr:rowOff>
    </xdr:to>
    <xdr:sp macro="" textlink="">
      <xdr:nvSpPr>
        <xdr:cNvPr id="16" name="Rectángulo 15">
          <a:hlinkClick xmlns:r="http://schemas.openxmlformats.org/officeDocument/2006/relationships" r:id="rId10"/>
        </xdr:cNvPr>
        <xdr:cNvSpPr/>
      </xdr:nvSpPr>
      <xdr:spPr>
        <a:xfrm>
          <a:off x="7424818" y="983730"/>
          <a:ext cx="1616126"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55</xdr:col>
      <xdr:colOff>76478</xdr:colOff>
      <xdr:row>28</xdr:row>
      <xdr:rowOff>48667</xdr:rowOff>
    </xdr:from>
    <xdr:to>
      <xdr:col>60</xdr:col>
      <xdr:colOff>55620</xdr:colOff>
      <xdr:row>29</xdr:row>
      <xdr:rowOff>62570</xdr:rowOff>
    </xdr:to>
    <xdr:sp macro="" textlink="">
      <xdr:nvSpPr>
        <xdr:cNvPr id="21" name="Rectángulo 20">
          <a:hlinkClick xmlns:r="http://schemas.openxmlformats.org/officeDocument/2006/relationships" r:id="rId5"/>
        </xdr:cNvPr>
        <xdr:cNvSpPr/>
      </xdr:nvSpPr>
      <xdr:spPr>
        <a:xfrm>
          <a:off x="3653492" y="3735322"/>
          <a:ext cx="1897847" cy="2057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55</xdr:col>
      <xdr:colOff>82874</xdr:colOff>
      <xdr:row>29</xdr:row>
      <xdr:rowOff>34205</xdr:rowOff>
    </xdr:from>
    <xdr:to>
      <xdr:col>60</xdr:col>
      <xdr:colOff>62016</xdr:colOff>
      <xdr:row>30</xdr:row>
      <xdr:rowOff>159349</xdr:rowOff>
    </xdr:to>
    <xdr:sp macro="" textlink="">
      <xdr:nvSpPr>
        <xdr:cNvPr id="23" name="Rectángulo 22">
          <a:hlinkClick xmlns:r="http://schemas.openxmlformats.org/officeDocument/2006/relationships" r:id="rId7"/>
        </xdr:cNvPr>
        <xdr:cNvSpPr/>
      </xdr:nvSpPr>
      <xdr:spPr>
        <a:xfrm>
          <a:off x="3659888" y="3912730"/>
          <a:ext cx="1897847" cy="2005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51</xdr:col>
      <xdr:colOff>542299</xdr:colOff>
      <xdr:row>12</xdr:row>
      <xdr:rowOff>0</xdr:rowOff>
    </xdr:from>
    <xdr:to>
      <xdr:col>72</xdr:col>
      <xdr:colOff>55621</xdr:colOff>
      <xdr:row>14</xdr:row>
      <xdr:rowOff>132098</xdr:rowOff>
    </xdr:to>
    <xdr:sp macro="" textlink="">
      <xdr:nvSpPr>
        <xdr:cNvPr id="17" name="Rectángulo 16">
          <a:hlinkClick xmlns:r="http://schemas.openxmlformats.org/officeDocument/2006/relationships" r:id="rId1"/>
        </xdr:cNvPr>
        <xdr:cNvSpPr/>
      </xdr:nvSpPr>
      <xdr:spPr>
        <a:xfrm>
          <a:off x="1274896" y="1540565"/>
          <a:ext cx="7676247" cy="3971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51</xdr:col>
      <xdr:colOff>528394</xdr:colOff>
      <xdr:row>21</xdr:row>
      <xdr:rowOff>69527</xdr:rowOff>
    </xdr:from>
    <xdr:to>
      <xdr:col>71</xdr:col>
      <xdr:colOff>472774</xdr:colOff>
      <xdr:row>24</xdr:row>
      <xdr:rowOff>111240</xdr:rowOff>
    </xdr:to>
    <xdr:sp macro="" textlink="">
      <xdr:nvSpPr>
        <xdr:cNvPr id="18" name="Rectángulo 17">
          <a:hlinkClick xmlns:r="http://schemas.openxmlformats.org/officeDocument/2006/relationships" r:id="rId2"/>
        </xdr:cNvPr>
        <xdr:cNvSpPr/>
      </xdr:nvSpPr>
      <xdr:spPr>
        <a:xfrm>
          <a:off x="1280041" y="2860766"/>
          <a:ext cx="7612005" cy="381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0</xdr:colOff>
      <xdr:row>26</xdr:row>
      <xdr:rowOff>104288</xdr:rowOff>
    </xdr:from>
    <xdr:to>
      <xdr:col>64</xdr:col>
      <xdr:colOff>76478</xdr:colOff>
      <xdr:row>28</xdr:row>
      <xdr:rowOff>41713</xdr:rowOff>
    </xdr:to>
    <xdr:sp macro="" textlink="">
      <xdr:nvSpPr>
        <xdr:cNvPr id="19" name="Rectángulo 18">
          <a:hlinkClick xmlns:r="http://schemas.openxmlformats.org/officeDocument/2006/relationships" r:id="rId3"/>
        </xdr:cNvPr>
        <xdr:cNvSpPr/>
      </xdr:nvSpPr>
      <xdr:spPr>
        <a:xfrm>
          <a:off x="1275522" y="3500158"/>
          <a:ext cx="4648478" cy="2024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111241</xdr:colOff>
      <xdr:row>28</xdr:row>
      <xdr:rowOff>48667</xdr:rowOff>
    </xdr:from>
    <xdr:to>
      <xdr:col>57</xdr:col>
      <xdr:colOff>90383</xdr:colOff>
      <xdr:row>29</xdr:row>
      <xdr:rowOff>62570</xdr:rowOff>
    </xdr:to>
    <xdr:sp macro="" textlink="">
      <xdr:nvSpPr>
        <xdr:cNvPr id="20" name="Rectángulo 19">
          <a:hlinkClick xmlns:r="http://schemas.openxmlformats.org/officeDocument/2006/relationships" r:id="rId4"/>
        </xdr:cNvPr>
        <xdr:cNvSpPr/>
      </xdr:nvSpPr>
      <xdr:spPr>
        <a:xfrm>
          <a:off x="1386763" y="3709580"/>
          <a:ext cx="1884142" cy="2044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58</xdr:col>
      <xdr:colOff>76478</xdr:colOff>
      <xdr:row>28</xdr:row>
      <xdr:rowOff>48667</xdr:rowOff>
    </xdr:from>
    <xdr:to>
      <xdr:col>63</xdr:col>
      <xdr:colOff>55620</xdr:colOff>
      <xdr:row>29</xdr:row>
      <xdr:rowOff>62570</xdr:rowOff>
    </xdr:to>
    <xdr:sp macro="" textlink="">
      <xdr:nvSpPr>
        <xdr:cNvPr id="22" name="Rectángulo 21">
          <a:hlinkClick xmlns:r="http://schemas.openxmlformats.org/officeDocument/2006/relationships" r:id="rId5"/>
        </xdr:cNvPr>
        <xdr:cNvSpPr/>
      </xdr:nvSpPr>
      <xdr:spPr>
        <a:xfrm>
          <a:off x="3638000" y="3709580"/>
          <a:ext cx="1884142" cy="2044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110685</xdr:colOff>
      <xdr:row>29</xdr:row>
      <xdr:rowOff>34206</xdr:rowOff>
    </xdr:from>
    <xdr:to>
      <xdr:col>57</xdr:col>
      <xdr:colOff>89827</xdr:colOff>
      <xdr:row>30</xdr:row>
      <xdr:rowOff>159350</xdr:rowOff>
    </xdr:to>
    <xdr:sp macro="" textlink="">
      <xdr:nvSpPr>
        <xdr:cNvPr id="24" name="Rectángulo 23">
          <a:hlinkClick xmlns:r="http://schemas.openxmlformats.org/officeDocument/2006/relationships" r:id="rId6"/>
        </xdr:cNvPr>
        <xdr:cNvSpPr/>
      </xdr:nvSpPr>
      <xdr:spPr>
        <a:xfrm>
          <a:off x="1386207" y="3885619"/>
          <a:ext cx="1884142" cy="1996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58</xdr:col>
      <xdr:colOff>82874</xdr:colOff>
      <xdr:row>29</xdr:row>
      <xdr:rowOff>34205</xdr:rowOff>
    </xdr:from>
    <xdr:to>
      <xdr:col>63</xdr:col>
      <xdr:colOff>62016</xdr:colOff>
      <xdr:row>30</xdr:row>
      <xdr:rowOff>159349</xdr:rowOff>
    </xdr:to>
    <xdr:sp macro="" textlink="">
      <xdr:nvSpPr>
        <xdr:cNvPr id="25" name="Rectángulo 24">
          <a:hlinkClick xmlns:r="http://schemas.openxmlformats.org/officeDocument/2006/relationships" r:id="rId7"/>
        </xdr:cNvPr>
        <xdr:cNvSpPr/>
      </xdr:nvSpPr>
      <xdr:spPr>
        <a:xfrm>
          <a:off x="3644396" y="3885618"/>
          <a:ext cx="1884142" cy="1996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48668</xdr:colOff>
      <xdr:row>32</xdr:row>
      <xdr:rowOff>90383</xdr:rowOff>
    </xdr:from>
    <xdr:to>
      <xdr:col>65</xdr:col>
      <xdr:colOff>347628</xdr:colOff>
      <xdr:row>35</xdr:row>
      <xdr:rowOff>41715</xdr:rowOff>
    </xdr:to>
    <xdr:sp macro="" textlink="">
      <xdr:nvSpPr>
        <xdr:cNvPr id="26" name="Rectángulo 25">
          <a:hlinkClick xmlns:r="http://schemas.openxmlformats.org/officeDocument/2006/relationships" r:id="rId8"/>
        </xdr:cNvPr>
        <xdr:cNvSpPr/>
      </xdr:nvSpPr>
      <xdr:spPr>
        <a:xfrm>
          <a:off x="1324190" y="4281383"/>
          <a:ext cx="5251960" cy="4068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17</xdr:col>
      <xdr:colOff>383741</xdr:colOff>
      <xdr:row>29</xdr:row>
      <xdr:rowOff>20292</xdr:rowOff>
    </xdr:from>
    <xdr:to>
      <xdr:col>22</xdr:col>
      <xdr:colOff>367544</xdr:colOff>
      <xdr:row>34</xdr:row>
      <xdr:rowOff>145527</xdr:rowOff>
    </xdr:to>
    <xdr:pic>
      <xdr:nvPicPr>
        <xdr:cNvPr id="27" name="Imagen 26">
          <a:hlinkClick xmlns:r="http://schemas.openxmlformats.org/officeDocument/2006/relationships" r:id="rId11"/>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990522" y="3851413"/>
          <a:ext cx="1891544" cy="729865"/>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30480</xdr:colOff>
      <xdr:row>28</xdr:row>
      <xdr:rowOff>7620</xdr:rowOff>
    </xdr:from>
    <xdr:to>
      <xdr:col>15</xdr:col>
      <xdr:colOff>297180</xdr:colOff>
      <xdr:row>30</xdr:row>
      <xdr:rowOff>190500</xdr:rowOff>
    </xdr:to>
    <xdr:sp macro="[0]!Datos_Iniciales_Actualizar" textlink="">
      <xdr:nvSpPr>
        <xdr:cNvPr id="2" name="Rectángulo 1"/>
        <xdr:cNvSpPr/>
      </xdr:nvSpPr>
      <xdr:spPr>
        <a:xfrm>
          <a:off x="4937760" y="3733800"/>
          <a:ext cx="1409700" cy="449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9</xdr:col>
      <xdr:colOff>378234</xdr:colOff>
      <xdr:row>4</xdr:row>
      <xdr:rowOff>1384</xdr:rowOff>
    </xdr:from>
    <xdr:to>
      <xdr:col>15</xdr:col>
      <xdr:colOff>244884</xdr:colOff>
      <xdr:row>5</xdr:row>
      <xdr:rowOff>10909</xdr:rowOff>
    </xdr:to>
    <xdr:sp macro="" textlink="">
      <xdr:nvSpPr>
        <xdr:cNvPr id="5127" name="Drop Down 7" hidden="1">
          <a:extLst>
            <a:ext uri="{63B3BB69-23CF-44E3-9099-C40C66FF867C}">
              <a14:compatExt xmlns:a14="http://schemas.microsoft.com/office/drawing/2010/main" spid="_x0000_s512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xdr:from>
      <xdr:col>19</xdr:col>
      <xdr:colOff>382628</xdr:colOff>
      <xdr:row>1</xdr:row>
      <xdr:rowOff>0</xdr:rowOff>
    </xdr:from>
    <xdr:to>
      <xdr:col>23</xdr:col>
      <xdr:colOff>8140</xdr:colOff>
      <xdr:row>1</xdr:row>
      <xdr:rowOff>219808</xdr:rowOff>
    </xdr:to>
    <xdr:sp macro="[0]!IR_INICIO" textlink="">
      <xdr:nvSpPr>
        <xdr:cNvPr id="22" name="Rectángulo 21"/>
        <xdr:cNvSpPr/>
      </xdr:nvSpPr>
      <xdr:spPr>
        <a:xfrm>
          <a:off x="7782820" y="73269"/>
          <a:ext cx="1156025" cy="2198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11</xdr:col>
          <xdr:colOff>0</xdr:colOff>
          <xdr:row>23</xdr:row>
          <xdr:rowOff>66675</xdr:rowOff>
        </xdr:from>
        <xdr:to>
          <xdr:col>11</xdr:col>
          <xdr:colOff>123825</xdr:colOff>
          <xdr:row>24</xdr:row>
          <xdr:rowOff>190500</xdr:rowOff>
        </xdr:to>
        <xdr:sp macro="" textlink="">
          <xdr:nvSpPr>
            <xdr:cNvPr id="5125" name="Spinner 5" descr="Para consultar los datos de cada pregunta."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371475</xdr:colOff>
          <xdr:row>25</xdr:row>
          <xdr:rowOff>76200</xdr:rowOff>
        </xdr:from>
        <xdr:to>
          <xdr:col>11</xdr:col>
          <xdr:colOff>123825</xdr:colOff>
          <xdr:row>27</xdr:row>
          <xdr:rowOff>0</xdr:rowOff>
        </xdr:to>
        <xdr:sp macro="" textlink="">
          <xdr:nvSpPr>
            <xdr:cNvPr id="5128" name="Spinner 8" descr="Para consultar los datos de cada pregunta."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57150</xdr:rowOff>
        </xdr:from>
        <xdr:to>
          <xdr:col>15</xdr:col>
          <xdr:colOff>247650</xdr:colOff>
          <xdr:row>4</xdr:row>
          <xdr:rowOff>180975</xdr:rowOff>
        </xdr:to>
        <xdr:sp macro="" textlink="">
          <xdr:nvSpPr>
            <xdr:cNvPr id="5144" name="Drop Down 24" hidden="1">
              <a:extLst>
                <a:ext uri="{63B3BB69-23CF-44E3-9099-C40C66FF867C}">
                  <a14:compatExt spid="_x0000_s5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2741</xdr:colOff>
      <xdr:row>16</xdr:row>
      <xdr:rowOff>0</xdr:rowOff>
    </xdr:from>
    <xdr:to>
      <xdr:col>23</xdr:col>
      <xdr:colOff>8281</xdr:colOff>
      <xdr:row>28</xdr:row>
      <xdr:rowOff>187728</xdr:rowOff>
    </xdr:to>
    <xdr:grpSp>
      <xdr:nvGrpSpPr>
        <xdr:cNvPr id="3" name="Grupo 2"/>
        <xdr:cNvGrpSpPr/>
      </xdr:nvGrpSpPr>
      <xdr:grpSpPr>
        <a:xfrm>
          <a:off x="6996812" y="2034268"/>
          <a:ext cx="1910540" cy="1779764"/>
          <a:chOff x="6996812" y="2034268"/>
          <a:chExt cx="1910540" cy="1779764"/>
        </a:xfrm>
      </xdr:grpSpPr>
      <xdr:sp macro="[0]!IR_FORMULARIO" textlink="">
        <xdr:nvSpPr>
          <xdr:cNvPr id="25" name="Rectángulo 24"/>
          <xdr:cNvSpPr/>
        </xdr:nvSpPr>
        <xdr:spPr>
          <a:xfrm>
            <a:off x="7046211" y="2034268"/>
            <a:ext cx="1861141"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6" name="Rectángulo 25"/>
          <xdr:cNvSpPr/>
        </xdr:nvSpPr>
        <xdr:spPr>
          <a:xfrm>
            <a:off x="7008326" y="2311752"/>
            <a:ext cx="1859522" cy="1824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27" name="Rectángulo 26"/>
          <xdr:cNvSpPr/>
        </xdr:nvSpPr>
        <xdr:spPr>
          <a:xfrm>
            <a:off x="7003384" y="2572343"/>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28" name="Rectángulo 27"/>
          <xdr:cNvSpPr/>
        </xdr:nvSpPr>
        <xdr:spPr>
          <a:xfrm>
            <a:off x="7006678" y="2832934"/>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29" name="Rectángulo 28"/>
          <xdr:cNvSpPr/>
        </xdr:nvSpPr>
        <xdr:spPr>
          <a:xfrm>
            <a:off x="7001738" y="3094824"/>
            <a:ext cx="1859522" cy="1845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30" name="Rectángulo 29"/>
          <xdr:cNvSpPr/>
        </xdr:nvSpPr>
        <xdr:spPr>
          <a:xfrm>
            <a:off x="7005032" y="3371010"/>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Juego_OCA" textlink="">
        <xdr:nvSpPr>
          <xdr:cNvPr id="42" name="Rectángulo 41"/>
          <xdr:cNvSpPr/>
        </xdr:nvSpPr>
        <xdr:spPr>
          <a:xfrm>
            <a:off x="6996812" y="3628215"/>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180974</xdr:colOff>
      <xdr:row>4</xdr:row>
      <xdr:rowOff>2240</xdr:rowOff>
    </xdr:from>
    <xdr:to>
      <xdr:col>4</xdr:col>
      <xdr:colOff>7326</xdr:colOff>
      <xdr:row>8</xdr:row>
      <xdr:rowOff>14652</xdr:rowOff>
    </xdr:to>
    <xdr:sp macro="[0]!MENU_AYUDA" textlink="">
      <xdr:nvSpPr>
        <xdr:cNvPr id="44" name="Rectángulo 43"/>
        <xdr:cNvSpPr/>
      </xdr:nvSpPr>
      <xdr:spPr>
        <a:xfrm>
          <a:off x="899012" y="471163"/>
          <a:ext cx="771526" cy="53995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7</xdr:row>
      <xdr:rowOff>62979</xdr:rowOff>
    </xdr:from>
    <xdr:to>
      <xdr:col>0</xdr:col>
      <xdr:colOff>710214</xdr:colOff>
      <xdr:row>8</xdr:row>
      <xdr:rowOff>179585</xdr:rowOff>
    </xdr:to>
    <xdr:sp macro="[0]!Copia_Subindice" textlink="">
      <xdr:nvSpPr>
        <xdr:cNvPr id="51" name="Rectángulo 50"/>
        <xdr:cNvSpPr/>
      </xdr:nvSpPr>
      <xdr:spPr>
        <a:xfrm>
          <a:off x="0" y="996429"/>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17</xdr:col>
      <xdr:colOff>381000</xdr:colOff>
      <xdr:row>30</xdr:row>
      <xdr:rowOff>29086</xdr:rowOff>
    </xdr:from>
    <xdr:to>
      <xdr:col>22</xdr:col>
      <xdr:colOff>366458</xdr:colOff>
      <xdr:row>35</xdr:row>
      <xdr:rowOff>29782</xdr:rowOff>
    </xdr:to>
    <xdr:pic>
      <xdr:nvPicPr>
        <xdr:cNvPr id="43" name="Imagen 4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17674"/>
          <a:ext cx="1890458" cy="726308"/>
        </a:xfrm>
        <a:prstGeom prst="rect">
          <a:avLst/>
        </a:prstGeom>
        <a:ln w="25400">
          <a:solidFill>
            <a:srgbClr val="E87B00"/>
          </a:solidFill>
        </a:ln>
      </xdr:spPr>
    </xdr:pic>
    <xdr:clientData/>
  </xdr:twoCellAnchor>
  <xdr:twoCellAnchor>
    <xdr:from>
      <xdr:col>0</xdr:col>
      <xdr:colOff>0</xdr:colOff>
      <xdr:row>0</xdr:row>
      <xdr:rowOff>0</xdr:rowOff>
    </xdr:from>
    <xdr:to>
      <xdr:col>1</xdr:col>
      <xdr:colOff>26168</xdr:colOff>
      <xdr:row>35</xdr:row>
      <xdr:rowOff>29543</xdr:rowOff>
    </xdr:to>
    <xdr:grpSp>
      <xdr:nvGrpSpPr>
        <xdr:cNvPr id="37" name="Grupo 36"/>
        <xdr:cNvGrpSpPr/>
      </xdr:nvGrpSpPr>
      <xdr:grpSpPr>
        <a:xfrm>
          <a:off x="0" y="0"/>
          <a:ext cx="740543" cy="4649168"/>
          <a:chOff x="0" y="0"/>
          <a:chExt cx="740543" cy="4719884"/>
        </a:xfrm>
      </xdr:grpSpPr>
      <xdr:grpSp>
        <xdr:nvGrpSpPr>
          <xdr:cNvPr id="38" name="Grupo 37"/>
          <xdr:cNvGrpSpPr/>
        </xdr:nvGrpSpPr>
        <xdr:grpSpPr>
          <a:xfrm>
            <a:off x="0" y="3158603"/>
            <a:ext cx="740543" cy="1561281"/>
            <a:chOff x="0" y="3122543"/>
            <a:chExt cx="738472" cy="1529619"/>
          </a:xfrm>
        </xdr:grpSpPr>
        <xdr:grpSp>
          <xdr:nvGrpSpPr>
            <xdr:cNvPr id="70" name="Grupo 69"/>
            <xdr:cNvGrpSpPr/>
          </xdr:nvGrpSpPr>
          <xdr:grpSpPr>
            <a:xfrm>
              <a:off x="0" y="4192159"/>
              <a:ext cx="738472" cy="460003"/>
              <a:chOff x="9073374" y="461895"/>
              <a:chExt cx="738472" cy="454815"/>
            </a:xfrm>
          </xdr:grpSpPr>
          <xdr:sp macro="[0]!Celdas_Formulas_Activar" textlink="">
            <xdr:nvSpPr>
              <xdr:cNvPr id="73" name="Rectángulo 72"/>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4" name="Rectángulo 73"/>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1" name="Rectángulo 70"/>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2" name="Rectángulo 71"/>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8" name="Grupo 47"/>
          <xdr:cNvGrpSpPr/>
        </xdr:nvGrpSpPr>
        <xdr:grpSpPr>
          <a:xfrm>
            <a:off x="0" y="0"/>
            <a:ext cx="737642" cy="3116369"/>
            <a:chOff x="0" y="0"/>
            <a:chExt cx="737642" cy="3116369"/>
          </a:xfrm>
        </xdr:grpSpPr>
        <xdr:sp macro="[0]!Copia_Formula" textlink="">
          <xdr:nvSpPr>
            <xdr:cNvPr id="49" name="Rectángulo 48"/>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50" name="Rectángulo 49"/>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52" name="Rectángulo 5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53" name="Rectángulo 52"/>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3" name="Rectángulo 62"/>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4" name="Rectángulo 63"/>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5" name="Rectángulo 64"/>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66" name="Rectángulo 65"/>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7" name="Rectángulo 66"/>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68" name="Rectángulo 67"/>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69" name="Rectángulo 68"/>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8193" name="Spinner 1" descr="Para consultar los datos de cada pregunta."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8194" name="Spinner 2" descr="Para consultar los datos de cada pregun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12" name="Grupo 11"/>
            <xdr:cNvGrpSpPr/>
          </xdr:nvGrpSpPr>
          <xdr:grpSpPr>
            <a:xfrm>
              <a:off x="-8128221" y="338707"/>
              <a:ext cx="0" cy="0"/>
              <a:chOff x="-8128221" y="338707"/>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17" name="Grupo 16"/>
            <xdr:cNvGrpSpPr/>
          </xdr:nvGrpSpPr>
          <xdr:grpSpPr>
            <a:xfrm>
              <a:off x="1230030" y="77782"/>
              <a:ext cx="0" cy="0"/>
              <a:chOff x="1230030" y="77782"/>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8215" name="Group 23"/>
            <xdr:cNvGrpSpPr>
              <a:grpSpLocks/>
            </xdr:cNvGrpSpPr>
          </xdr:nvGrpSpPr>
          <xdr:grpSpPr bwMode="auto">
            <a:xfrm>
              <a:off x="0" y="1503589"/>
              <a:ext cx="676275" cy="805543"/>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8234" name="Group 42"/>
            <xdr:cNvGrpSpPr>
              <a:grpSpLocks/>
            </xdr:cNvGrpSpPr>
          </xdr:nvGrpSpPr>
          <xdr:grpSpPr bwMode="auto">
            <a:xfrm>
              <a:off x="6403521" y="84364"/>
              <a:ext cx="2619375" cy="257175"/>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15" name="Grupo 14"/>
            <xdr:cNvGrpSpPr/>
          </xdr:nvGrpSpPr>
          <xdr:grpSpPr>
            <a:xfrm>
              <a:off x="893934" y="31518"/>
              <a:ext cx="0" cy="0"/>
              <a:chOff x="893934" y="31518"/>
              <a:chExt cx="0" cy="0"/>
            </a:xfrm>
          </xdr:grpSpPr>
        </xdr:grpSp>
        <xdr:clientData fPrintsWithSheet="0"/>
      </xdr:twoCellAnchor>
    </mc:Choice>
    <mc:Fallback/>
  </mc:AlternateContent>
  <xdr:twoCellAnchor>
    <xdr:from>
      <xdr:col>0</xdr:col>
      <xdr:colOff>0</xdr:colOff>
      <xdr:row>24</xdr:row>
      <xdr:rowOff>1159</xdr:rowOff>
    </xdr:from>
    <xdr:to>
      <xdr:col>1</xdr:col>
      <xdr:colOff>26168</xdr:colOff>
      <xdr:row>27</xdr:row>
      <xdr:rowOff>5619</xdr:rowOff>
    </xdr:to>
    <xdr:grpSp>
      <xdr:nvGrpSpPr>
        <xdr:cNvPr id="5" name="Grupo 4"/>
        <xdr:cNvGrpSpPr/>
      </xdr:nvGrpSpPr>
      <xdr:grpSpPr>
        <a:xfrm>
          <a:off x="0" y="3096784"/>
          <a:ext cx="740543" cy="460299"/>
          <a:chOff x="9073374" y="461895"/>
          <a:chExt cx="738472" cy="454815"/>
        </a:xfrm>
      </xdr:grpSpPr>
      <xdr:sp macro="[0]!Celdas_Formulas_Activar" textlink="">
        <xdr:nvSpPr>
          <xdr:cNvPr id="37" name="Rectángulo 3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38" name="Rectángulo 3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9525</xdr:colOff>
      <xdr:row>0</xdr:row>
      <xdr:rowOff>45147</xdr:rowOff>
    </xdr:from>
    <xdr:to>
      <xdr:col>23</xdr:col>
      <xdr:colOff>3808</xdr:colOff>
      <xdr:row>1</xdr:row>
      <xdr:rowOff>246407</xdr:rowOff>
    </xdr:to>
    <xdr:grpSp>
      <xdr:nvGrpSpPr>
        <xdr:cNvPr id="2" name="Grupo 1"/>
        <xdr:cNvGrpSpPr/>
      </xdr:nvGrpSpPr>
      <xdr:grpSpPr>
        <a:xfrm>
          <a:off x="4336596" y="26097"/>
          <a:ext cx="4566283" cy="247524"/>
          <a:chOff x="4324350" y="54672"/>
          <a:chExt cx="4566283" cy="277460"/>
        </a:xfrm>
      </xdr:grpSpPr>
      <xdr:sp macro="[0]!IR_DATOS_GENERALES" textlink="">
        <xdr:nvSpPr>
          <xdr:cNvPr id="45" name="Rectángulo 44"/>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47" name="Rectángulo 46"/>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48" name="Rectángulo 47"/>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49" name="Rectángulo 48"/>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0" name="Rectángulo 49"/>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1" name="Rectángulo 50"/>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5</xdr:row>
          <xdr:rowOff>0</xdr:rowOff>
        </xdr:to>
        <xdr:sp macro="" textlink="">
          <xdr:nvSpPr>
            <xdr:cNvPr id="8347" name="Spinner 155" descr="Para consultar los datos de cada pregunta." hidden="1">
              <a:extLst>
                <a:ext uri="{63B3BB69-23CF-44E3-9099-C40C66FF867C}">
                  <a14:compatExt spid="_x0000_s83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28</xdr:row>
      <xdr:rowOff>0</xdr:rowOff>
    </xdr:from>
    <xdr:to>
      <xdr:col>1</xdr:col>
      <xdr:colOff>2367</xdr:colOff>
      <xdr:row>30</xdr:row>
      <xdr:rowOff>160858</xdr:rowOff>
    </xdr:to>
    <xdr:sp macro="[0]!Copia_Imagen" textlink="">
      <xdr:nvSpPr>
        <xdr:cNvPr id="52" name="Rectángulo 51"/>
        <xdr:cNvSpPr/>
      </xdr:nvSpPr>
      <xdr:spPr>
        <a:xfrm>
          <a:off x="0" y="3154180"/>
          <a:ext cx="720646" cy="42630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31</xdr:row>
      <xdr:rowOff>0</xdr:rowOff>
    </xdr:from>
    <xdr:to>
      <xdr:col>4</xdr:col>
      <xdr:colOff>9526</xdr:colOff>
      <xdr:row>35</xdr:row>
      <xdr:rowOff>9865</xdr:rowOff>
    </xdr:to>
    <xdr:sp macro="[0]!MENU_AYUDA" textlink="">
      <xdr:nvSpPr>
        <xdr:cNvPr id="63" name="Rectángulo 62"/>
        <xdr:cNvSpPr/>
      </xdr:nvSpPr>
      <xdr:spPr>
        <a:xfrm>
          <a:off x="894522" y="4116457"/>
          <a:ext cx="771526" cy="53995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1</xdr:col>
      <xdr:colOff>26168</xdr:colOff>
      <xdr:row>35</xdr:row>
      <xdr:rowOff>29543</xdr:rowOff>
    </xdr:to>
    <xdr:grpSp>
      <xdr:nvGrpSpPr>
        <xdr:cNvPr id="41" name="Grupo 40"/>
        <xdr:cNvGrpSpPr/>
      </xdr:nvGrpSpPr>
      <xdr:grpSpPr>
        <a:xfrm>
          <a:off x="0" y="0"/>
          <a:ext cx="740543" cy="4649168"/>
          <a:chOff x="0" y="0"/>
          <a:chExt cx="740543" cy="4719884"/>
        </a:xfrm>
      </xdr:grpSpPr>
      <xdr:grpSp>
        <xdr:nvGrpSpPr>
          <xdr:cNvPr id="42" name="Grupo 41"/>
          <xdr:cNvGrpSpPr/>
        </xdr:nvGrpSpPr>
        <xdr:grpSpPr>
          <a:xfrm>
            <a:off x="0" y="3158603"/>
            <a:ext cx="740543" cy="1561281"/>
            <a:chOff x="0" y="3122543"/>
            <a:chExt cx="738472" cy="1529619"/>
          </a:xfrm>
        </xdr:grpSpPr>
        <xdr:grpSp>
          <xdr:nvGrpSpPr>
            <xdr:cNvPr id="72" name="Grupo 71"/>
            <xdr:cNvGrpSpPr/>
          </xdr:nvGrpSpPr>
          <xdr:grpSpPr>
            <a:xfrm>
              <a:off x="0" y="4192159"/>
              <a:ext cx="738472" cy="460003"/>
              <a:chOff x="9073374" y="461895"/>
              <a:chExt cx="738472" cy="454815"/>
            </a:xfrm>
          </xdr:grpSpPr>
          <xdr:sp macro="[0]!Celdas_Formulas_Activar" textlink="">
            <xdr:nvSpPr>
              <xdr:cNvPr id="75" name="Rectángulo 74"/>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6" name="Rectángulo 75"/>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3" name="Rectángulo 72"/>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4" name="Rectángulo 73"/>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3" name="Grupo 42"/>
          <xdr:cNvGrpSpPr/>
        </xdr:nvGrpSpPr>
        <xdr:grpSpPr>
          <a:xfrm>
            <a:off x="0" y="0"/>
            <a:ext cx="737642" cy="3116369"/>
            <a:chOff x="0" y="0"/>
            <a:chExt cx="737642" cy="3116369"/>
          </a:xfrm>
        </xdr:grpSpPr>
        <xdr:sp macro="[0]!Copia_Formula" textlink="">
          <xdr:nvSpPr>
            <xdr:cNvPr id="60" name="Rectángulo 59"/>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1" name="Rectángulo 60"/>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2" name="Rectángulo 6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4" name="Rectángulo 63"/>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5" name="Rectángulo 64"/>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6" name="Rectángulo 65"/>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7" name="Rectángulo 66"/>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68" name="Rectángulo 67"/>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9" name="Rectángulo 68"/>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0" name="Rectángulo 69"/>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1" name="Rectángulo 70"/>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17</xdr:col>
      <xdr:colOff>381000</xdr:colOff>
      <xdr:row>30</xdr:row>
      <xdr:rowOff>33633</xdr:rowOff>
    </xdr:from>
    <xdr:to>
      <xdr:col>22</xdr:col>
      <xdr:colOff>366365</xdr:colOff>
      <xdr:row>35</xdr:row>
      <xdr:rowOff>32379</xdr:rowOff>
    </xdr:to>
    <xdr:pic>
      <xdr:nvPicPr>
        <xdr:cNvPr id="53" name="Imagen 5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17674"/>
          <a:ext cx="1890365" cy="724727"/>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9237" name="Button 21" descr="BANCO DE PREGUNTAS" hidden="1">
              <a:extLst>
                <a:ext uri="{63B3BB69-23CF-44E3-9099-C40C66FF867C}">
                  <a14:compatExt spid="_x0000_s92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26557</xdr:colOff>
          <xdr:row>2</xdr:row>
          <xdr:rowOff>14852</xdr:rowOff>
        </xdr:from>
        <xdr:to>
          <xdr:col>7</xdr:col>
          <xdr:colOff>2930497</xdr:colOff>
          <xdr:row>3</xdr:row>
          <xdr:rowOff>739</xdr:rowOff>
        </xdr:to>
        <xdr:grpSp>
          <xdr:nvGrpSpPr>
            <xdr:cNvPr id="13" name="Grupo 12"/>
            <xdr:cNvGrpSpPr/>
          </xdr:nvGrpSpPr>
          <xdr:grpSpPr>
            <a:xfrm>
              <a:off x="1281229" y="14852"/>
              <a:ext cx="4132337" cy="288059"/>
              <a:chOff x="1533131" y="31131"/>
              <a:chExt cx="4231787" cy="245782"/>
            </a:xfrm>
          </xdr:grpSpPr>
          <xdr:grpSp>
            <xdr:nvGrpSpPr>
              <xdr:cNvPr id="14" name="Grupo 13"/>
              <xdr:cNvGrpSpPr/>
            </xdr:nvGrpSpPr>
            <xdr:grpSpPr>
              <a:xfrm>
                <a:off x="1533131" y="31766"/>
                <a:ext cx="1821764" cy="245147"/>
                <a:chOff x="16894" y="27449"/>
                <a:chExt cx="1812989" cy="178855"/>
              </a:xfrm>
            </xdr:grpSpPr>
            <xdr:sp macro="" textlink="">
              <xdr:nvSpPr>
                <xdr:cNvPr id="9238" name="Button 22" hidden="1">
                  <a:extLst>
                    <a:ext uri="{63B3BB69-23CF-44E3-9099-C40C66FF867C}">
                      <a14:compatExt spid="_x0000_s9238"/>
                    </a:ext>
                  </a:extLst>
                </xdr:cNvPr>
                <xdr:cNvSpPr/>
              </xdr:nvSpPr>
              <xdr:spPr bwMode="auto">
                <a:xfrm>
                  <a:off x="16894" y="27449"/>
                  <a:ext cx="1004112"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DATOS GENERALES</a:t>
                  </a:r>
                </a:p>
              </xdr:txBody>
            </xdr:sp>
            <xdr:sp macro="" textlink="">
              <xdr:nvSpPr>
                <xdr:cNvPr id="9239" name="Button 23" hidden="1">
                  <a:extLst>
                    <a:ext uri="{63B3BB69-23CF-44E3-9099-C40C66FF867C}">
                      <a14:compatExt spid="_x0000_s9239"/>
                    </a:ext>
                  </a:extLst>
                </xdr:cNvPr>
                <xdr:cNvSpPr/>
              </xdr:nvSpPr>
              <xdr:spPr bwMode="auto">
                <a:xfrm>
                  <a:off x="1039605" y="27449"/>
                  <a:ext cx="790278"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Dar FORMATO</a:t>
                  </a:r>
                </a:p>
              </xdr:txBody>
            </xdr:sp>
          </xdr:grpSp>
          <xdr:grpSp>
            <xdr:nvGrpSpPr>
              <xdr:cNvPr id="15" name="Grupo 14"/>
              <xdr:cNvGrpSpPr/>
            </xdr:nvGrpSpPr>
            <xdr:grpSpPr>
              <a:xfrm>
                <a:off x="3373150" y="31131"/>
                <a:ext cx="2391768" cy="245149"/>
                <a:chOff x="9418165" y="627140"/>
                <a:chExt cx="2389393" cy="123083"/>
              </a:xfrm>
            </xdr:grpSpPr>
            <xdr:sp macro="" textlink="">
              <xdr:nvSpPr>
                <xdr:cNvPr id="9240" name="Button 24" hidden="1">
                  <a:extLst>
                    <a:ext uri="{63B3BB69-23CF-44E3-9099-C40C66FF867C}">
                      <a14:compatExt spid="_x0000_s9240"/>
                    </a:ext>
                  </a:extLst>
                </xdr:cNvPr>
                <xdr:cNvSpPr/>
              </xdr:nvSpPr>
              <xdr:spPr bwMode="auto">
                <a:xfrm>
                  <a:off x="9418165" y="627140"/>
                  <a:ext cx="671987"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Superíndice</a:t>
                  </a:r>
                </a:p>
              </xdr:txBody>
            </xdr:sp>
            <xdr:sp macro="" textlink="">
              <xdr:nvSpPr>
                <xdr:cNvPr id="9241" name="Button 25" hidden="1">
                  <a:extLst>
                    <a:ext uri="{63B3BB69-23CF-44E3-9099-C40C66FF867C}">
                      <a14:compatExt spid="_x0000_s9241"/>
                    </a:ext>
                  </a:extLst>
                </xdr:cNvPr>
                <xdr:cNvSpPr/>
              </xdr:nvSpPr>
              <xdr:spPr bwMode="auto">
                <a:xfrm>
                  <a:off x="10099915" y="627140"/>
                  <a:ext cx="550655"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Subíndice</a:t>
                  </a:r>
                </a:p>
              </xdr:txBody>
            </xdr:sp>
            <xdr:sp macro="" textlink="">
              <xdr:nvSpPr>
                <xdr:cNvPr id="9242" name="Button 26" hidden="1">
                  <a:extLst>
                    <a:ext uri="{63B3BB69-23CF-44E3-9099-C40C66FF867C}">
                      <a14:compatExt spid="_x0000_s9242"/>
                    </a:ext>
                  </a:extLst>
                </xdr:cNvPr>
                <xdr:cNvSpPr/>
              </xdr:nvSpPr>
              <xdr:spPr bwMode="auto">
                <a:xfrm>
                  <a:off x="10659904" y="627140"/>
                  <a:ext cx="559990"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Salto línea</a:t>
                  </a:r>
                </a:p>
              </xdr:txBody>
            </xdr:sp>
            <xdr:sp macro="" textlink="">
              <xdr:nvSpPr>
                <xdr:cNvPr id="9243" name="Button 27" hidden="1">
                  <a:extLst>
                    <a:ext uri="{63B3BB69-23CF-44E3-9099-C40C66FF867C}">
                      <a14:compatExt spid="_x0000_s9243"/>
                    </a:ext>
                  </a:extLst>
                </xdr:cNvPr>
                <xdr:cNvSpPr/>
              </xdr:nvSpPr>
              <xdr:spPr bwMode="auto">
                <a:xfrm>
                  <a:off x="11228904" y="627140"/>
                  <a:ext cx="578654"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Fórmula</a:t>
                  </a:r>
                </a:p>
              </xdr:txBody>
            </xdr:sp>
          </xdr:grpSp>
        </xdr:grpSp>
        <xdr:clientData/>
      </xdr:twoCellAnchor>
    </mc:Choice>
    <mc:Fallback/>
  </mc:AlternateContent>
  <xdr:twoCellAnchor>
    <xdr:from>
      <xdr:col>1</xdr:col>
      <xdr:colOff>26276</xdr:colOff>
      <xdr:row>2</xdr:row>
      <xdr:rowOff>26276</xdr:rowOff>
    </xdr:from>
    <xdr:to>
      <xdr:col>7</xdr:col>
      <xdr:colOff>2956035</xdr:colOff>
      <xdr:row>3</xdr:row>
      <xdr:rowOff>185246</xdr:rowOff>
    </xdr:to>
    <xdr:grpSp>
      <xdr:nvGrpSpPr>
        <xdr:cNvPr id="4" name="Grupo 3"/>
        <xdr:cNvGrpSpPr/>
      </xdr:nvGrpSpPr>
      <xdr:grpSpPr>
        <a:xfrm>
          <a:off x="26276" y="26276"/>
          <a:ext cx="5412828" cy="461142"/>
          <a:chOff x="26276" y="26276"/>
          <a:chExt cx="5557345" cy="461142"/>
        </a:xfrm>
      </xdr:grpSpPr>
      <xdr:pic>
        <xdr:nvPicPr>
          <xdr:cNvPr id="27" name="Imagen 2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 name="Grupo 2"/>
          <xdr:cNvGrpSpPr/>
        </xdr:nvGrpSpPr>
        <xdr:grpSpPr>
          <a:xfrm>
            <a:off x="2634155" y="297287"/>
            <a:ext cx="2949466" cy="190131"/>
            <a:chOff x="2634155" y="297287"/>
            <a:chExt cx="2949466" cy="190131"/>
          </a:xfrm>
        </xdr:grpSpPr>
        <xdr:sp macro="[0]!IR_FORMULARIO" textlink="">
          <xdr:nvSpPr>
            <xdr:cNvPr id="24" name="Rectángulo 23"/>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30" name="Rectángulo 2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34" name="Rectángulo 33"/>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32769" name="Spinner 1" descr="Para consultar los datos de cada pregunta."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32770" name="Spinner 2" descr="Para consultar los datos de cada pregunta."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136"/>
              <a:ext cx="0" cy="0"/>
              <a:chOff x="-8128221" y="33813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6" name="Grupo 5"/>
            <xdr:cNvGrpSpPr/>
          </xdr:nvGrpSpPr>
          <xdr:grpSpPr>
            <a:xfrm>
              <a:off x="1224511" y="77211"/>
              <a:ext cx="0" cy="0"/>
              <a:chOff x="1224511" y="77211"/>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14" name="Group 42"/>
            <xdr:cNvGrpSpPr>
              <a:grpSpLocks/>
            </xdr:cNvGrpSpPr>
          </xdr:nvGrpSpPr>
          <xdr:grpSpPr bwMode="auto">
            <a:xfrm>
              <a:off x="6379352" y="83793"/>
              <a:ext cx="2610050" cy="257175"/>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26" name="Grupo 25"/>
            <xdr:cNvGrpSpPr/>
          </xdr:nvGrpSpPr>
          <xdr:grpSpPr>
            <a:xfrm>
              <a:off x="1224511" y="77211"/>
              <a:ext cx="0" cy="0"/>
              <a:chOff x="1224511" y="77211"/>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29" name="Group 42"/>
            <xdr:cNvGrpSpPr>
              <a:grpSpLocks/>
            </xdr:cNvGrpSpPr>
          </xdr:nvGrpSpPr>
          <xdr:grpSpPr bwMode="auto">
            <a:xfrm>
              <a:off x="6379352" y="83793"/>
              <a:ext cx="2610050" cy="25591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30" name="Grupo 29"/>
            <xdr:cNvGrpSpPr/>
          </xdr:nvGrpSpPr>
          <xdr:grpSpPr>
            <a:xfrm>
              <a:off x="892269" y="31518"/>
              <a:ext cx="0" cy="0"/>
              <a:chOff x="892269"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8"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xdr:twoCellAnchor>
    <xdr:from>
      <xdr:col>10</xdr:col>
      <xdr:colOff>383741</xdr:colOff>
      <xdr:row>0</xdr:row>
      <xdr:rowOff>57150</xdr:rowOff>
    </xdr:from>
    <xdr:to>
      <xdr:col>22</xdr:col>
      <xdr:colOff>375283</xdr:colOff>
      <xdr:row>2</xdr:row>
      <xdr:rowOff>10760</xdr:rowOff>
    </xdr:to>
    <xdr:grpSp>
      <xdr:nvGrpSpPr>
        <xdr:cNvPr id="27" name="Grupo 26"/>
        <xdr:cNvGrpSpPr/>
      </xdr:nvGrpSpPr>
      <xdr:grpSpPr>
        <a:xfrm>
          <a:off x="4313636" y="28575"/>
          <a:ext cx="4547556" cy="321888"/>
          <a:chOff x="4324350" y="54672"/>
          <a:chExt cx="4566283" cy="277460"/>
        </a:xfrm>
      </xdr:grpSpPr>
      <xdr:sp macro="[0]!IR_DATOS_GENERALES" textlink="">
        <xdr:nvSpPr>
          <xdr:cNvPr id="28" name="Rectángulo 2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1" name="Rectángulo 30"/>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2" name="Rectángulo 31"/>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33" name="Rectángulo 3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34" name="Rectángulo 3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35" name="Rectángulo 3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32804" name="Spinner 36" descr="Para consultar los datos de cada pregunta." hidden="1">
              <a:extLst>
                <a:ext uri="{63B3BB69-23CF-44E3-9099-C40C66FF867C}">
                  <a14:compatExt spid="_x0000_s3280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53" name="Rectángulo 52"/>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4"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35</xdr:row>
      <xdr:rowOff>29543</xdr:rowOff>
    </xdr:to>
    <xdr:grpSp>
      <xdr:nvGrpSpPr>
        <xdr:cNvPr id="60" name="Grupo 59"/>
        <xdr:cNvGrpSpPr/>
      </xdr:nvGrpSpPr>
      <xdr:grpSpPr>
        <a:xfrm>
          <a:off x="0" y="0"/>
          <a:ext cx="738878" cy="4665487"/>
          <a:chOff x="0" y="0"/>
          <a:chExt cx="740543" cy="4719884"/>
        </a:xfrm>
      </xdr:grpSpPr>
      <xdr:grpSp>
        <xdr:nvGrpSpPr>
          <xdr:cNvPr id="61" name="Grupo 60"/>
          <xdr:cNvGrpSpPr/>
        </xdr:nvGrpSpPr>
        <xdr:grpSpPr>
          <a:xfrm>
            <a:off x="0" y="3158603"/>
            <a:ext cx="740543" cy="1561281"/>
            <a:chOff x="0" y="3122543"/>
            <a:chExt cx="738472" cy="1529619"/>
          </a:xfrm>
        </xdr:grpSpPr>
        <xdr:grpSp>
          <xdr:nvGrpSpPr>
            <xdr:cNvPr id="74" name="Grupo 73"/>
            <xdr:cNvGrpSpPr/>
          </xdr:nvGrpSpPr>
          <xdr:grpSpPr>
            <a:xfrm>
              <a:off x="0" y="4192159"/>
              <a:ext cx="738472" cy="460003"/>
              <a:chOff x="9073374" y="461895"/>
              <a:chExt cx="738472" cy="454815"/>
            </a:xfrm>
          </xdr:grpSpPr>
          <xdr:sp macro="[0]!Celdas_Formulas_Activar" textlink="">
            <xdr:nvSpPr>
              <xdr:cNvPr id="77" name="Rectángulo 7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8" name="Rectángulo 7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5" name="Rectángulo 74"/>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6" name="Rectángulo 75"/>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62" name="Grupo 61"/>
          <xdr:cNvGrpSpPr/>
        </xdr:nvGrpSpPr>
        <xdr:grpSpPr>
          <a:xfrm>
            <a:off x="0" y="0"/>
            <a:ext cx="737642" cy="3116369"/>
            <a:chOff x="0" y="0"/>
            <a:chExt cx="737642" cy="3116369"/>
          </a:xfrm>
        </xdr:grpSpPr>
        <xdr:sp macro="[0]!Copia_Formula" textlink="">
          <xdr:nvSpPr>
            <xdr:cNvPr id="63" name="Rectángulo 62"/>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4" name="Rectángulo 63"/>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5" name="Rectángulo 64"/>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6" name="Rectángulo 65"/>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7" name="Rectángulo 66"/>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8" name="Rectángulo 67"/>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9" name="Rectángulo 68"/>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0" name="Rectángulo 69"/>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1" name="Rectángulo 70"/>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2" name="Rectángulo 71"/>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3" name="Rectángulo 72"/>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34762</xdr:rowOff>
    </xdr:from>
    <xdr:to>
      <xdr:col>22</xdr:col>
      <xdr:colOff>366365</xdr:colOff>
      <xdr:row>35</xdr:row>
      <xdr:rowOff>49165</xdr:rowOff>
    </xdr:to>
    <xdr:pic>
      <xdr:nvPicPr>
        <xdr:cNvPr id="44" name="Imagen 4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4988"/>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14654</xdr:colOff>
      <xdr:row>2</xdr:row>
      <xdr:rowOff>20465</xdr:rowOff>
    </xdr:from>
    <xdr:to>
      <xdr:col>7</xdr:col>
      <xdr:colOff>2950982</xdr:colOff>
      <xdr:row>3</xdr:row>
      <xdr:rowOff>179435</xdr:rowOff>
    </xdr:to>
    <xdr:grpSp>
      <xdr:nvGrpSpPr>
        <xdr:cNvPr id="14" name="Grupo 13"/>
        <xdr:cNvGrpSpPr/>
      </xdr:nvGrpSpPr>
      <xdr:grpSpPr>
        <a:xfrm>
          <a:off x="14654" y="20465"/>
          <a:ext cx="5432535" cy="461142"/>
          <a:chOff x="26276" y="26276"/>
          <a:chExt cx="5557345" cy="461142"/>
        </a:xfrm>
      </xdr:grpSpPr>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8" name="Grupo 17"/>
          <xdr:cNvGrpSpPr/>
        </xdr:nvGrpSpPr>
        <xdr:grpSpPr>
          <a:xfrm>
            <a:off x="2634155" y="297287"/>
            <a:ext cx="2949466" cy="190131"/>
            <a:chOff x="2634155" y="297287"/>
            <a:chExt cx="2949466" cy="190131"/>
          </a:xfrm>
        </xdr:grpSpPr>
        <xdr:sp macro="[0]!IR_FORMULARIO" textlink="">
          <xdr:nvSpPr>
            <xdr:cNvPr id="19" name="Rectángulo 18"/>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0" name="Rectángulo 1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1" name="Rectángulo 20"/>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33793" name="Button 21" descr="BANCO DE PREGUNTAS" hidden="1">
              <a:extLst>
                <a:ext uri="{63B3BB69-23CF-44E3-9099-C40C66FF867C}">
                  <a14:compatExt spid="_x0000_s337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381000</xdr:colOff>
          <xdr:row>3</xdr:row>
          <xdr:rowOff>47625</xdr:rowOff>
        </xdr:from>
        <xdr:to>
          <xdr:col>12</xdr:col>
          <xdr:colOff>133350</xdr:colOff>
          <xdr:row>5</xdr:row>
          <xdr:rowOff>9525</xdr:rowOff>
        </xdr:to>
        <xdr:sp macro="" textlink="">
          <xdr:nvSpPr>
            <xdr:cNvPr id="10241" name="Spinner 1" descr="Para consultar los datos de cada pregunta."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0242" name="Spinner 2" descr="Para consultar los datos de cada pregunta."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18" name="Grupo 1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1</xdr:row>
          <xdr:rowOff>409575</xdr:rowOff>
        </xdr:to>
        <xdr:grpSp>
          <xdr:nvGrpSpPr>
            <xdr:cNvPr id="10257" name="Grupo 17"/>
            <xdr:cNvGrpSpPr>
              <a:grpSpLocks/>
            </xdr:cNvGrpSpPr>
          </xdr:nvGrpSpPr>
          <xdr:grpSpPr bwMode="auto">
            <a:xfrm>
              <a:off x="6291776" y="94085"/>
              <a:ext cx="2810012" cy="247650"/>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8" name="Grupo 47"/>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9"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50" name="Grupo 49"/>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2" name="Grupo 51"/>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10</xdr:col>
      <xdr:colOff>383741</xdr:colOff>
      <xdr:row>1</xdr:row>
      <xdr:rowOff>0</xdr:rowOff>
    </xdr:from>
    <xdr:to>
      <xdr:col>22</xdr:col>
      <xdr:colOff>375283</xdr:colOff>
      <xdr:row>2</xdr:row>
      <xdr:rowOff>29810</xdr:rowOff>
    </xdr:to>
    <xdr:grpSp>
      <xdr:nvGrpSpPr>
        <xdr:cNvPr id="77" name="Grupo 76"/>
        <xdr:cNvGrpSpPr/>
      </xdr:nvGrpSpPr>
      <xdr:grpSpPr>
        <a:xfrm>
          <a:off x="4344496" y="27410"/>
          <a:ext cx="4596434" cy="345026"/>
          <a:chOff x="4324350" y="54672"/>
          <a:chExt cx="4566283" cy="277460"/>
        </a:xfrm>
      </xdr:grpSpPr>
      <xdr:sp macro="[0]!IR_DATOS_GENERALES" textlink="">
        <xdr:nvSpPr>
          <xdr:cNvPr id="78" name="Rectángulo 7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9" name="Rectángulo 78"/>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80" name="Rectángulo 79"/>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81" name="Rectángulo 80"/>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82" name="Rectángulo 81"/>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83" name="Rectángulo 82"/>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10243" name="Spinner 3" descr="Para consultar los datos de cada pregunta."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55" name="Rectángulo 54"/>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54" name="Grupo 53"/>
        <xdr:cNvGrpSpPr/>
      </xdr:nvGrpSpPr>
      <xdr:grpSpPr>
        <a:xfrm>
          <a:off x="0" y="0"/>
          <a:ext cx="738830" cy="4639538"/>
          <a:chOff x="0" y="0"/>
          <a:chExt cx="740543" cy="4719884"/>
        </a:xfrm>
      </xdr:grpSpPr>
      <xdr:grpSp>
        <xdr:nvGrpSpPr>
          <xdr:cNvPr id="56" name="Grupo 55"/>
          <xdr:cNvGrpSpPr/>
        </xdr:nvGrpSpPr>
        <xdr:grpSpPr>
          <a:xfrm>
            <a:off x="0" y="3158603"/>
            <a:ext cx="740543" cy="1561281"/>
            <a:chOff x="0" y="3122543"/>
            <a:chExt cx="738472" cy="1529619"/>
          </a:xfrm>
        </xdr:grpSpPr>
        <xdr:grpSp>
          <xdr:nvGrpSpPr>
            <xdr:cNvPr id="100" name="Grupo 99"/>
            <xdr:cNvGrpSpPr/>
          </xdr:nvGrpSpPr>
          <xdr:grpSpPr>
            <a:xfrm>
              <a:off x="0" y="4192159"/>
              <a:ext cx="738472" cy="460003"/>
              <a:chOff x="9073374" y="461895"/>
              <a:chExt cx="738472" cy="454815"/>
            </a:xfrm>
          </xdr:grpSpPr>
          <xdr:sp macro="[0]!Celdas_Formulas_Activar" textlink="">
            <xdr:nvSpPr>
              <xdr:cNvPr id="103" name="Rectángulo 102"/>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04" name="Rectángulo 103"/>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101" name="Rectángulo 100"/>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02" name="Rectángulo 101"/>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57" name="Grupo 56"/>
          <xdr:cNvGrpSpPr/>
        </xdr:nvGrpSpPr>
        <xdr:grpSpPr>
          <a:xfrm>
            <a:off x="0" y="0"/>
            <a:ext cx="737642" cy="3116369"/>
            <a:chOff x="0" y="0"/>
            <a:chExt cx="737642" cy="3116369"/>
          </a:xfrm>
        </xdr:grpSpPr>
        <xdr:sp macro="[0]!Copia_Formula" textlink="">
          <xdr:nvSpPr>
            <xdr:cNvPr id="65" name="Rectángulo 64"/>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6" name="Rectángulo 65"/>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7" name="Rectángulo 66"/>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8" name="Rectángulo 67"/>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9" name="Rectángulo 68"/>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94" name="Rectángulo 93"/>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95" name="Rectángulo 94"/>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96" name="Rectángulo 95"/>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97" name="Rectángulo 96"/>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98" name="Rectángulo 97"/>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99" name="Rectángulo 98"/>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70" name="Imagen 6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4230414</xdr:colOff>
      <xdr:row>3</xdr:row>
      <xdr:rowOff>172108</xdr:rowOff>
    </xdr:to>
    <xdr:grpSp>
      <xdr:nvGrpSpPr>
        <xdr:cNvPr id="15" name="Grupo 14"/>
        <xdr:cNvGrpSpPr/>
      </xdr:nvGrpSpPr>
      <xdr:grpSpPr>
        <a:xfrm>
          <a:off x="0" y="13138"/>
          <a:ext cx="5563914" cy="461142"/>
          <a:chOff x="26276" y="26276"/>
          <a:chExt cx="5557345" cy="461142"/>
        </a:xfrm>
      </xdr:grpSpPr>
      <xdr:pic>
        <xdr:nvPicPr>
          <xdr:cNvPr id="19" name="Imagen 1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20" name="Grupo 19"/>
          <xdr:cNvGrpSpPr/>
        </xdr:nvGrpSpPr>
        <xdr:grpSpPr>
          <a:xfrm>
            <a:off x="2634155" y="297287"/>
            <a:ext cx="2949466" cy="190131"/>
            <a:chOff x="2634155" y="297287"/>
            <a:chExt cx="2949466" cy="190131"/>
          </a:xfrm>
        </xdr:grpSpPr>
        <xdr:sp macro="[0]!IR_FORMULARIO" textlink="">
          <xdr:nvSpPr>
            <xdr:cNvPr id="21" name="Rectángulo 20"/>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2" name="Rectángulo 21"/>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3" name="Rectángulo 22"/>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11275" name="Button 21" descr="BANCO DE PREGUNTAS" hidden="1">
              <a:extLst>
                <a:ext uri="{63B3BB69-23CF-44E3-9099-C40C66FF867C}">
                  <a14:compatExt spid="_x0000_s112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47625</xdr:rowOff>
        </xdr:from>
        <xdr:to>
          <xdr:col>12</xdr:col>
          <xdr:colOff>133350</xdr:colOff>
          <xdr:row>5</xdr:row>
          <xdr:rowOff>9525</xdr:rowOff>
        </xdr:to>
        <xdr:sp macro="" textlink="">
          <xdr:nvSpPr>
            <xdr:cNvPr id="13313" name="Spinner 1" descr="Para consultar los datos de cada pregunta."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3314" name="Spinner 2" descr="Para consultar los datos de cada pregunta."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45" name="Grupo 44"/>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46"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7" name="Grupo 46"/>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8"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9" name="Grupo 48"/>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1" name="Grupo 50"/>
            <xdr:cNvGrpSpPr/>
          </xdr:nvGrpSpPr>
          <xdr:grpSpPr>
            <a:xfrm>
              <a:off x="892221" y="31518"/>
              <a:ext cx="0" cy="0"/>
              <a:chOff x="892221" y="31518"/>
              <a:chExt cx="0" cy="0"/>
            </a:xfrm>
          </xdr:grpSpPr>
        </xdr:grpSp>
        <xdr:clientData fPrintsWithSheet="0"/>
      </xdr:twoCellAnchor>
    </mc:Choice>
    <mc:Fallback/>
  </mc:AlternateContent>
  <xdr:twoCellAnchor>
    <xdr:from>
      <xdr:col>10</xdr:col>
      <xdr:colOff>383741</xdr:colOff>
      <xdr:row>1</xdr:row>
      <xdr:rowOff>0</xdr:rowOff>
    </xdr:from>
    <xdr:to>
      <xdr:col>22</xdr:col>
      <xdr:colOff>375283</xdr:colOff>
      <xdr:row>2</xdr:row>
      <xdr:rowOff>29810</xdr:rowOff>
    </xdr:to>
    <xdr:grpSp>
      <xdr:nvGrpSpPr>
        <xdr:cNvPr id="28" name="Grupo 27"/>
        <xdr:cNvGrpSpPr/>
      </xdr:nvGrpSpPr>
      <xdr:grpSpPr>
        <a:xfrm>
          <a:off x="4344496" y="27410"/>
          <a:ext cx="4596434" cy="345026"/>
          <a:chOff x="4324350" y="54672"/>
          <a:chExt cx="4566283" cy="277460"/>
        </a:xfrm>
      </xdr:grpSpPr>
      <xdr:sp macro="[0]!IR_DATOS_GENERALES" textlink="">
        <xdr:nvSpPr>
          <xdr:cNvPr id="29" name="Rectángulo 28"/>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0" name="Rectángulo 29"/>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1" name="Rectángulo 30"/>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3" name="Rectángulo 5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4" name="Rectángulo 5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5" name="Rectángulo 5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4</xdr:row>
          <xdr:rowOff>0</xdr:rowOff>
        </xdr:from>
        <xdr:to>
          <xdr:col>8</xdr:col>
          <xdr:colOff>200025</xdr:colOff>
          <xdr:row>5</xdr:row>
          <xdr:rowOff>0</xdr:rowOff>
        </xdr:to>
        <xdr:sp macro="" textlink="">
          <xdr:nvSpPr>
            <xdr:cNvPr id="13315" name="Spinner 3" descr="Para consultar los datos de cada pregunta."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7"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8"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7"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2" name="Rectángulo 41"/>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56" name="Grupo 55"/>
        <xdr:cNvGrpSpPr/>
      </xdr:nvGrpSpPr>
      <xdr:grpSpPr>
        <a:xfrm>
          <a:off x="0" y="0"/>
          <a:ext cx="738830" cy="4639538"/>
          <a:chOff x="0" y="0"/>
          <a:chExt cx="740543" cy="4719884"/>
        </a:xfrm>
      </xdr:grpSpPr>
      <xdr:grpSp>
        <xdr:nvGrpSpPr>
          <xdr:cNvPr id="59" name="Grupo 58"/>
          <xdr:cNvGrpSpPr/>
        </xdr:nvGrpSpPr>
        <xdr:grpSpPr>
          <a:xfrm>
            <a:off x="0" y="3158603"/>
            <a:ext cx="740543" cy="1561281"/>
            <a:chOff x="0" y="3122543"/>
            <a:chExt cx="738472" cy="1529619"/>
          </a:xfrm>
        </xdr:grpSpPr>
        <xdr:grpSp>
          <xdr:nvGrpSpPr>
            <xdr:cNvPr id="79" name="Grupo 78"/>
            <xdr:cNvGrpSpPr/>
          </xdr:nvGrpSpPr>
          <xdr:grpSpPr>
            <a:xfrm>
              <a:off x="0" y="4192159"/>
              <a:ext cx="738472" cy="460003"/>
              <a:chOff x="9073374" y="461895"/>
              <a:chExt cx="738472" cy="454815"/>
            </a:xfrm>
          </xdr:grpSpPr>
          <xdr:sp macro="[0]!Celdas_Formulas_Activar" textlink="">
            <xdr:nvSpPr>
              <xdr:cNvPr id="99" name="Rectángulo 98"/>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00" name="Rectángulo 99"/>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80" name="Rectángulo 79"/>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98" name="Rectángulo 97"/>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60" name="Grupo 59"/>
          <xdr:cNvGrpSpPr/>
        </xdr:nvGrpSpPr>
        <xdr:grpSpPr>
          <a:xfrm>
            <a:off x="0" y="0"/>
            <a:ext cx="737642" cy="3116369"/>
            <a:chOff x="0" y="0"/>
            <a:chExt cx="737642" cy="3116369"/>
          </a:xfrm>
        </xdr:grpSpPr>
        <xdr:sp macro="[0]!Copia_Formula" textlink="">
          <xdr:nvSpPr>
            <xdr:cNvPr id="61" name="Rectángulo 60"/>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2" name="Rectángulo 61"/>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3" name="Rectángulo 62"/>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4" name="Rectángulo 63"/>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5" name="Rectángulo 64"/>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9" name="Rectángulo 68"/>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70" name="Rectángulo 69"/>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1" name="Rectángulo 70"/>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6" name="Rectángulo 75"/>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7" name="Rectángulo 76"/>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8" name="Rectángulo 77"/>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17</xdr:col>
      <xdr:colOff>383741</xdr:colOff>
      <xdr:row>30</xdr:row>
      <xdr:rowOff>28864</xdr:rowOff>
    </xdr:from>
    <xdr:to>
      <xdr:col>22</xdr:col>
      <xdr:colOff>366365</xdr:colOff>
      <xdr:row>35</xdr:row>
      <xdr:rowOff>33741</xdr:rowOff>
    </xdr:to>
    <xdr:pic>
      <xdr:nvPicPr>
        <xdr:cNvPr id="81" name="Imagen 80">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3954517</xdr:colOff>
      <xdr:row>3</xdr:row>
      <xdr:rowOff>172108</xdr:rowOff>
    </xdr:to>
    <xdr:grpSp>
      <xdr:nvGrpSpPr>
        <xdr:cNvPr id="37" name="Grupo 36"/>
        <xdr:cNvGrpSpPr/>
      </xdr:nvGrpSpPr>
      <xdr:grpSpPr>
        <a:xfrm>
          <a:off x="0" y="13138"/>
          <a:ext cx="5563914" cy="461142"/>
          <a:chOff x="26276" y="26276"/>
          <a:chExt cx="5557345" cy="461142"/>
        </a:xfrm>
      </xdr:grpSpPr>
      <xdr:pic>
        <xdr:nvPicPr>
          <xdr:cNvPr id="38" name="Imagen 3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9" name="Grupo 38"/>
          <xdr:cNvGrpSpPr/>
        </xdr:nvGrpSpPr>
        <xdr:grpSpPr>
          <a:xfrm>
            <a:off x="2634155" y="297287"/>
            <a:ext cx="2949466" cy="190131"/>
            <a:chOff x="2634155" y="297287"/>
            <a:chExt cx="2949466" cy="190131"/>
          </a:xfrm>
        </xdr:grpSpPr>
        <xdr:sp macro="[0]!IR_FORMULARIO" textlink="">
          <xdr:nvSpPr>
            <xdr:cNvPr id="40" name="Rectángulo 3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41" name="Rectángulo 4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42" name="Rectángulo 4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17417" name="Button 21" descr="BANCO DE PREGUNTAS" hidden="1">
              <a:extLst>
                <a:ext uri="{63B3BB69-23CF-44E3-9099-C40C66FF867C}">
                  <a14:compatExt spid="_x0000_s17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47625</xdr:rowOff>
        </xdr:from>
        <xdr:to>
          <xdr:col>12</xdr:col>
          <xdr:colOff>142875</xdr:colOff>
          <xdr:row>5</xdr:row>
          <xdr:rowOff>9525</xdr:rowOff>
        </xdr:to>
        <xdr:sp macro="" textlink="">
          <xdr:nvSpPr>
            <xdr:cNvPr id="26625" name="Spinner 1" descr="Para consultar los datos de cada pregunta."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6626" name="Spinner 2" descr="Para consultar los datos de cada pregunta."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4" name="Grupo 33"/>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5"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6" name="Grupo 35"/>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7"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8" name="Grupo 37"/>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9"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0" name="Grupo 39"/>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4</xdr:row>
          <xdr:rowOff>190500</xdr:rowOff>
        </xdr:to>
        <xdr:sp macro="" textlink="">
          <xdr:nvSpPr>
            <xdr:cNvPr id="26627" name="Spinner 3" descr="Para consultar los datos de cada pregunta."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2" name="Grupo 51"/>
        <xdr:cNvGrpSpPr/>
      </xdr:nvGrpSpPr>
      <xdr:grpSpPr>
        <a:xfrm>
          <a:off x="4347237" y="28575"/>
          <a:ext cx="4593693" cy="324811"/>
          <a:chOff x="4324350" y="54672"/>
          <a:chExt cx="4566283" cy="277460"/>
        </a:xfrm>
      </xdr:grpSpPr>
      <xdr:sp macro="[0]!IR_DATOS_GENERALES" textlink="">
        <xdr:nvSpPr>
          <xdr:cNvPr id="53" name="Rectángulo 52"/>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4" name="Rectángulo 53"/>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5" name="Rectángulo 54"/>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6" name="Rectángulo 55"/>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7" name="Rectángulo 56"/>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8" name="Rectángulo 57"/>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2" name="Rectángulo 41"/>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77" name="Grupo 76"/>
        <xdr:cNvGrpSpPr/>
      </xdr:nvGrpSpPr>
      <xdr:grpSpPr>
        <a:xfrm>
          <a:off x="0" y="0"/>
          <a:ext cx="738830" cy="4639538"/>
          <a:chOff x="0" y="0"/>
          <a:chExt cx="740543" cy="4719884"/>
        </a:xfrm>
      </xdr:grpSpPr>
      <xdr:grpSp>
        <xdr:nvGrpSpPr>
          <xdr:cNvPr id="78" name="Grupo 77"/>
          <xdr:cNvGrpSpPr/>
        </xdr:nvGrpSpPr>
        <xdr:grpSpPr>
          <a:xfrm>
            <a:off x="0" y="3158603"/>
            <a:ext cx="740543" cy="1561281"/>
            <a:chOff x="0" y="3122543"/>
            <a:chExt cx="738472" cy="1529619"/>
          </a:xfrm>
        </xdr:grpSpPr>
        <xdr:grpSp>
          <xdr:nvGrpSpPr>
            <xdr:cNvPr id="91" name="Grupo 90"/>
            <xdr:cNvGrpSpPr/>
          </xdr:nvGrpSpPr>
          <xdr:grpSpPr>
            <a:xfrm>
              <a:off x="0" y="4192159"/>
              <a:ext cx="738472" cy="460003"/>
              <a:chOff x="9073374" y="461895"/>
              <a:chExt cx="738472" cy="454815"/>
            </a:xfrm>
          </xdr:grpSpPr>
          <xdr:sp macro="[0]!Celdas_Formulas_Activar" textlink="">
            <xdr:nvSpPr>
              <xdr:cNvPr id="94" name="Rectángulo 93"/>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95" name="Rectángulo 94"/>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92" name="Rectángulo 91"/>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93" name="Rectángulo 92"/>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79" name="Grupo 78"/>
          <xdr:cNvGrpSpPr/>
        </xdr:nvGrpSpPr>
        <xdr:grpSpPr>
          <a:xfrm>
            <a:off x="0" y="0"/>
            <a:ext cx="737642" cy="3116369"/>
            <a:chOff x="0" y="0"/>
            <a:chExt cx="737642" cy="3116369"/>
          </a:xfrm>
        </xdr:grpSpPr>
        <xdr:sp macro="[0]!Copia_Formula" textlink="">
          <xdr:nvSpPr>
            <xdr:cNvPr id="80" name="Rectángulo 79"/>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81" name="Rectángulo 80"/>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2" name="Rectángulo 8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83" name="Rectángulo 82"/>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84" name="Rectángulo 83"/>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85" name="Rectángulo 84"/>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86" name="Rectángulo 85"/>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87" name="Rectángulo 86"/>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88" name="Rectángulo 87"/>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89" name="Rectángulo 88"/>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90" name="Rectángulo 89"/>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17</xdr:col>
      <xdr:colOff>383741</xdr:colOff>
      <xdr:row>30</xdr:row>
      <xdr:rowOff>28864</xdr:rowOff>
    </xdr:from>
    <xdr:to>
      <xdr:col>22</xdr:col>
      <xdr:colOff>366365</xdr:colOff>
      <xdr:row>35</xdr:row>
      <xdr:rowOff>33741</xdr:rowOff>
    </xdr:to>
    <xdr:pic>
      <xdr:nvPicPr>
        <xdr:cNvPr id="62" name="Imagen 6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2</xdr:row>
      <xdr:rowOff>29308</xdr:rowOff>
    </xdr:from>
    <xdr:to>
      <xdr:col>5</xdr:col>
      <xdr:colOff>241719</xdr:colOff>
      <xdr:row>3</xdr:row>
      <xdr:rowOff>167505</xdr:rowOff>
    </xdr:to>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29308"/>
          <a:ext cx="1181081" cy="453507"/>
        </a:xfrm>
        <a:prstGeom prst="rect">
          <a:avLst/>
        </a:prstGeom>
        <a:ln w="25400">
          <a:solidFill>
            <a:srgbClr val="E87B00"/>
          </a:solidFill>
        </a:ln>
      </xdr:spPr>
    </xdr:pic>
    <xdr:clientData/>
  </xdr:twoCellAnchor>
  <xdr:twoCellAnchor>
    <xdr:from>
      <xdr:col>7</xdr:col>
      <xdr:colOff>1690563</xdr:colOff>
      <xdr:row>2</xdr:row>
      <xdr:rowOff>300467</xdr:rowOff>
    </xdr:from>
    <xdr:to>
      <xdr:col>7</xdr:col>
      <xdr:colOff>2722547</xdr:colOff>
      <xdr:row>3</xdr:row>
      <xdr:rowOff>167504</xdr:rowOff>
    </xdr:to>
    <xdr:sp macro="[0]!IR_FORMULARIO" textlink="">
      <xdr:nvSpPr>
        <xdr:cNvPr id="19" name="Rectángulo 18"/>
        <xdr:cNvSpPr/>
      </xdr:nvSpPr>
      <xdr:spPr>
        <a:xfrm>
          <a:off x="3595563" y="300467"/>
          <a:ext cx="1031984"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619142</xdr:colOff>
      <xdr:row>2</xdr:row>
      <xdr:rowOff>307039</xdr:rowOff>
    </xdr:from>
    <xdr:to>
      <xdr:col>7</xdr:col>
      <xdr:colOff>1677419</xdr:colOff>
      <xdr:row>3</xdr:row>
      <xdr:rowOff>174076</xdr:rowOff>
    </xdr:to>
    <xdr:sp macro="[0]!IR_DATOS_GENERALES" textlink="">
      <xdr:nvSpPr>
        <xdr:cNvPr id="20" name="Rectángulo 19"/>
        <xdr:cNvSpPr/>
      </xdr:nvSpPr>
      <xdr:spPr>
        <a:xfrm>
          <a:off x="2524142" y="307039"/>
          <a:ext cx="1058277"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2755415</xdr:colOff>
      <xdr:row>2</xdr:row>
      <xdr:rowOff>308355</xdr:rowOff>
    </xdr:from>
    <xdr:to>
      <xdr:col>7</xdr:col>
      <xdr:colOff>3570485</xdr:colOff>
      <xdr:row>3</xdr:row>
      <xdr:rowOff>175392</xdr:rowOff>
    </xdr:to>
    <xdr:sp macro="[0]!Copiar_Formatos" textlink="">
      <xdr:nvSpPr>
        <xdr:cNvPr id="21" name="Rectángulo 20"/>
        <xdr:cNvSpPr/>
      </xdr:nvSpPr>
      <xdr:spPr>
        <a:xfrm>
          <a:off x="4660415" y="308355"/>
          <a:ext cx="815070"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27678" name="Button 21" descr="BANCO DE PREGUNTAS" hidden="1">
              <a:extLst>
                <a:ext uri="{63B3BB69-23CF-44E3-9099-C40C66FF867C}">
                  <a14:compatExt spid="_x0000_s276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66675</xdr:rowOff>
        </xdr:from>
        <xdr:to>
          <xdr:col>12</xdr:col>
          <xdr:colOff>142875</xdr:colOff>
          <xdr:row>5</xdr:row>
          <xdr:rowOff>28575</xdr:rowOff>
        </xdr:to>
        <xdr:sp macro="" textlink="">
          <xdr:nvSpPr>
            <xdr:cNvPr id="23553" name="Spinner 1" descr="Para consultar los datos de cada pregunta."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3554" name="Spinner 2" descr="Para consultar los datos de cada pregunta."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37120</xdr:colOff>
          <xdr:row>3</xdr:row>
          <xdr:rowOff>31865</xdr:rowOff>
        </xdr:from>
        <xdr:to>
          <xdr:col>0</xdr:col>
          <xdr:colOff>37120</xdr:colOff>
          <xdr:row>3</xdr:row>
          <xdr:rowOff>31865</xdr:rowOff>
        </xdr:to>
        <xdr:grpSp>
          <xdr:nvGrpSpPr>
            <xdr:cNvPr id="2" name="Grupo 1"/>
            <xdr:cNvGrpSpPr/>
          </xdr:nvGrpSpPr>
          <xdr:grpSpPr>
            <a:xfrm>
              <a:off x="37120" y="401901"/>
              <a:ext cx="0" cy="0"/>
              <a:chOff x="37120" y="401901"/>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28575</xdr:colOff>
          <xdr:row>4</xdr:row>
          <xdr:rowOff>9525</xdr:rowOff>
        </xdr:from>
        <xdr:to>
          <xdr:col>25</xdr:col>
          <xdr:colOff>0</xdr:colOff>
          <xdr:row>6</xdr:row>
          <xdr:rowOff>171450</xdr:rowOff>
        </xdr:to>
        <xdr:grpSp>
          <xdr:nvGrpSpPr>
            <xdr:cNvPr id="23573" name="Group 21"/>
            <xdr:cNvGrpSpPr>
              <a:grpSpLocks/>
            </xdr:cNvGrpSpPr>
          </xdr:nvGrpSpPr>
          <xdr:grpSpPr bwMode="auto">
            <a:xfrm>
              <a:off x="9156129" y="454939"/>
              <a:ext cx="684087" cy="429173"/>
              <a:chOff x="94949" y="542"/>
              <a:chExt cx="6894" cy="422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37120</xdr:colOff>
          <xdr:row>0</xdr:row>
          <xdr:rowOff>31865</xdr:rowOff>
        </xdr:from>
        <xdr:to>
          <xdr:col>0</xdr:col>
          <xdr:colOff>37120</xdr:colOff>
          <xdr:row>0</xdr:row>
          <xdr:rowOff>31865</xdr:rowOff>
        </xdr:to>
        <xdr:grpSp>
          <xdr:nvGrpSpPr>
            <xdr:cNvPr id="26" name="Grupo 25"/>
            <xdr:cNvGrpSpPr/>
          </xdr:nvGrpSpPr>
          <xdr:grpSpPr>
            <a:xfrm>
              <a:off x="37120" y="31865"/>
              <a:ext cx="0" cy="0"/>
              <a:chOff x="37120" y="31865"/>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8" name="Grupo 3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9"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0" name="Grupo 39"/>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2" name="Grupo 41"/>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3"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4" name="Grupo 43"/>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23555" name="Spinner 3" descr="Para consultar los datos de cada pregunta."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4"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5"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6" name="Grupo 55"/>
        <xdr:cNvGrpSpPr/>
      </xdr:nvGrpSpPr>
      <xdr:grpSpPr>
        <a:xfrm>
          <a:off x="4347237" y="28575"/>
          <a:ext cx="4593693" cy="324811"/>
          <a:chOff x="4324350" y="54672"/>
          <a:chExt cx="4566283" cy="277460"/>
        </a:xfrm>
      </xdr:grpSpPr>
      <xdr:sp macro="[0]!IR_DATOS_GENERALES" textlink="">
        <xdr:nvSpPr>
          <xdr:cNvPr id="57" name="Rectángulo 56"/>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8" name="Rectángulo 57"/>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9" name="Rectángulo 58"/>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60" name="Rectángulo 59"/>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61" name="Rectángulo 60"/>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62" name="Rectángulo 61"/>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6" name="Rectángulo 45"/>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6" name="Grupo 5"/>
        <xdr:cNvGrpSpPr/>
      </xdr:nvGrpSpPr>
      <xdr:grpSpPr>
        <a:xfrm>
          <a:off x="0" y="0"/>
          <a:ext cx="738830" cy="4639538"/>
          <a:chOff x="0" y="0"/>
          <a:chExt cx="740543" cy="4719884"/>
        </a:xfrm>
      </xdr:grpSpPr>
      <xdr:grpSp>
        <xdr:nvGrpSpPr>
          <xdr:cNvPr id="52" name="Grupo 51"/>
          <xdr:cNvGrpSpPr/>
        </xdr:nvGrpSpPr>
        <xdr:grpSpPr>
          <a:xfrm>
            <a:off x="0" y="3158603"/>
            <a:ext cx="740543" cy="1561281"/>
            <a:chOff x="0" y="3122543"/>
            <a:chExt cx="738472" cy="1529619"/>
          </a:xfrm>
        </xdr:grpSpPr>
        <xdr:grpSp>
          <xdr:nvGrpSpPr>
            <xdr:cNvPr id="74" name="Grupo 73"/>
            <xdr:cNvGrpSpPr/>
          </xdr:nvGrpSpPr>
          <xdr:grpSpPr>
            <a:xfrm>
              <a:off x="0" y="4192159"/>
              <a:ext cx="738472" cy="460003"/>
              <a:chOff x="9073374" y="461895"/>
              <a:chExt cx="738472" cy="454815"/>
            </a:xfrm>
          </xdr:grpSpPr>
          <xdr:sp macro="[0]!Celdas_Formulas_Activar" textlink="">
            <xdr:nvSpPr>
              <xdr:cNvPr id="77" name="Rectángulo 7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8" name="Rectángulo 7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5" name="Rectángulo 74"/>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6" name="Rectángulo 75"/>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 name="Grupo 3"/>
          <xdr:cNvGrpSpPr/>
        </xdr:nvGrpSpPr>
        <xdr:grpSpPr>
          <a:xfrm>
            <a:off x="0" y="0"/>
            <a:ext cx="737642" cy="3116369"/>
            <a:chOff x="0" y="0"/>
            <a:chExt cx="737642" cy="3116369"/>
          </a:xfrm>
        </xdr:grpSpPr>
        <xdr:sp macro="[0]!Copia_Formula" textlink="">
          <xdr:nvSpPr>
            <xdr:cNvPr id="66" name="Rectángulo 65"/>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7" name="Rectángulo 66"/>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8" name="Rectángulo 67"/>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9" name="Rectángulo 68"/>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70" name="Rectángulo 69"/>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71" name="Rectángulo 70"/>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72" name="Rectángulo 71"/>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3" name="Rectángulo 72"/>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9" name="Rectángulo 78"/>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80" name="Rectángulo 79"/>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81" name="Rectángulo 80"/>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82" name="Imagen 8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4138448</xdr:colOff>
      <xdr:row>3</xdr:row>
      <xdr:rowOff>172108</xdr:rowOff>
    </xdr:to>
    <xdr:grpSp>
      <xdr:nvGrpSpPr>
        <xdr:cNvPr id="14" name="Grupo 13"/>
        <xdr:cNvGrpSpPr/>
      </xdr:nvGrpSpPr>
      <xdr:grpSpPr>
        <a:xfrm>
          <a:off x="0" y="13138"/>
          <a:ext cx="5563914" cy="461142"/>
          <a:chOff x="26276" y="26276"/>
          <a:chExt cx="5557345" cy="461142"/>
        </a:xfrm>
      </xdr:grpSpPr>
      <xdr:pic>
        <xdr:nvPicPr>
          <xdr:cNvPr id="18" name="Imagen 1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9" name="Grupo 18"/>
          <xdr:cNvGrpSpPr/>
        </xdr:nvGrpSpPr>
        <xdr:grpSpPr>
          <a:xfrm>
            <a:off x="2634155" y="297287"/>
            <a:ext cx="2949466" cy="190131"/>
            <a:chOff x="2634155" y="297287"/>
            <a:chExt cx="2949466" cy="190131"/>
          </a:xfrm>
        </xdr:grpSpPr>
        <xdr:sp macro="[0]!IR_FORMULARIO" textlink="">
          <xdr:nvSpPr>
            <xdr:cNvPr id="20" name="Rectángulo 1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1" name="Rectángulo 2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2" name="Rectángulo 2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31747" name="Button 21" descr="BANCO DE PREGUNTAS" hidden="1">
              <a:extLst>
                <a:ext uri="{63B3BB69-23CF-44E3-9099-C40C66FF867C}">
                  <a14:compatExt spid="_x0000_s317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tables/table1.xml><?xml version="1.0" encoding="utf-8"?>
<table xmlns="http://schemas.openxmlformats.org/spreadsheetml/2006/main" id="13" name="Tabla13" displayName="Tabla13" ref="A38:B44" totalsRowShown="0" headerRowDxfId="247" dataDxfId="246" tableBorderDxfId="245">
  <autoFilter ref="A38:B44">
    <filterColumn colId="0" hiddenButton="1"/>
    <filterColumn colId="1" hiddenButton="1"/>
  </autoFilter>
  <tableColumns count="2">
    <tableColumn id="1" name="NOMBRE" dataDxfId="244"/>
    <tableColumn id="2" name="SIGLA" dataDxfId="243"/>
  </tableColumns>
  <tableStyleInfo name="Estilo de tabla 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outube.com/channel/UC8O0Q5YfdpcmcZKuFeYvsow" TargetMode="External"/><Relationship Id="rId1" Type="http://schemas.openxmlformats.org/officeDocument/2006/relationships/hyperlink" Target="mailto:fasttestplugin@gmail.com" TargetMode="External"/><Relationship Id="rId5" Type="http://schemas.openxmlformats.org/officeDocument/2006/relationships/table" Target="../tables/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hyperlink" Target="https://youtu.be/NzXpCw_tBZg"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3.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https://youtu.be/pIMsBcuHDdo" TargetMode="External"/><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4.bin"/><Relationship Id="rId1" Type="http://schemas.openxmlformats.org/officeDocument/2006/relationships/hyperlink" Target="https://youtu.be/pIMsBcuHDdo" TargetMode="External"/><Relationship Id="rId6" Type="http://schemas.openxmlformats.org/officeDocument/2006/relationships/ctrlProp" Target="../ctrlProps/ctrlProp14.xml"/><Relationship Id="rId5" Type="http://schemas.openxmlformats.org/officeDocument/2006/relationships/vmlDrawing" Target="../drawings/vmlDrawing6.v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drawing" Target="../drawings/drawing7.xml"/><Relationship Id="rId7" Type="http://schemas.openxmlformats.org/officeDocument/2006/relationships/ctrlProp" Target="../ctrlProps/ctrlProp19.xml"/><Relationship Id="rId2" Type="http://schemas.openxmlformats.org/officeDocument/2006/relationships/printerSettings" Target="../printerSettings/printerSettings6.bin"/><Relationship Id="rId1" Type="http://schemas.openxmlformats.org/officeDocument/2006/relationships/hyperlink" Target="https://youtu.be/82WmbR3vKeQ" TargetMode="External"/><Relationship Id="rId6" Type="http://schemas.openxmlformats.org/officeDocument/2006/relationships/ctrlProp" Target="../ctrlProps/ctrlProp18.xml"/><Relationship Id="rId5" Type="http://schemas.openxmlformats.org/officeDocument/2006/relationships/vmlDrawing" Target="../drawings/vmlDrawing9.v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drawing" Target="../drawings/drawing9.xml"/><Relationship Id="rId7" Type="http://schemas.openxmlformats.org/officeDocument/2006/relationships/ctrlProp" Target="../ctrlProps/ctrlProp23.xml"/><Relationship Id="rId2" Type="http://schemas.openxmlformats.org/officeDocument/2006/relationships/printerSettings" Target="../printerSettings/printerSettings8.bin"/><Relationship Id="rId1" Type="http://schemas.openxmlformats.org/officeDocument/2006/relationships/hyperlink" Target="https://youtu.be/m2onfU04kJ4" TargetMode="External"/><Relationship Id="rId6" Type="http://schemas.openxmlformats.org/officeDocument/2006/relationships/ctrlProp" Target="../ctrlProps/ctrlProp22.xml"/><Relationship Id="rId5" Type="http://schemas.openxmlformats.org/officeDocument/2006/relationships/vmlDrawing" Target="../drawings/vmlDrawing12.vml"/><Relationship Id="rId4"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drawing" Target="../drawings/drawing11.xml"/><Relationship Id="rId7" Type="http://schemas.openxmlformats.org/officeDocument/2006/relationships/ctrlProp" Target="../ctrlProps/ctrlProp27.xml"/><Relationship Id="rId2" Type="http://schemas.openxmlformats.org/officeDocument/2006/relationships/printerSettings" Target="../printerSettings/printerSettings10.bin"/><Relationship Id="rId1" Type="http://schemas.openxmlformats.org/officeDocument/2006/relationships/hyperlink" Target="https://youtu.be/Q3P3f5q4tdA" TargetMode="External"/><Relationship Id="rId6" Type="http://schemas.openxmlformats.org/officeDocument/2006/relationships/ctrlProp" Target="../ctrlProps/ctrlProp26.xml"/><Relationship Id="rId5" Type="http://schemas.openxmlformats.org/officeDocument/2006/relationships/vmlDrawing" Target="../drawings/vmlDrawing15.vml"/><Relationship Id="rId4"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3.xml"/><Relationship Id="rId7" Type="http://schemas.openxmlformats.org/officeDocument/2006/relationships/ctrlProp" Target="../ctrlProps/ctrlProp31.xml"/><Relationship Id="rId2" Type="http://schemas.openxmlformats.org/officeDocument/2006/relationships/printerSettings" Target="../printerSettings/printerSettings12.bin"/><Relationship Id="rId1" Type="http://schemas.openxmlformats.org/officeDocument/2006/relationships/hyperlink" Target="https://youtu.be/MgyMpsneDbE" TargetMode="External"/><Relationship Id="rId6" Type="http://schemas.openxmlformats.org/officeDocument/2006/relationships/ctrlProp" Target="../ctrlProps/ctrlProp30.xml"/><Relationship Id="rId5" Type="http://schemas.openxmlformats.org/officeDocument/2006/relationships/vmlDrawing" Target="../drawings/vmlDrawing18.vml"/><Relationship Id="rId4"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5.xml"/><Relationship Id="rId4" Type="http://schemas.openxmlformats.org/officeDocument/2006/relationships/ctrlProp" Target="../ctrlProps/ctrlProp3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BU45"/>
  <sheetViews>
    <sheetView showGridLines="0" showRowColHeaders="0" tabSelected="1" zoomScale="139" zoomScaleNormal="139" workbookViewId="0">
      <pane xSplit="38" ySplit="72" topLeftCell="AM73" activePane="bottomRight" state="frozen"/>
      <selection pane="topRight" activeCell="AM1" sqref="AM1"/>
      <selection pane="bottomLeft" activeCell="A74" sqref="A74"/>
      <selection pane="bottomRight" activeCell="J7" sqref="J7:P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73" ht="2.25" customHeight="1" thickTop="1" x14ac:dyDescent="0.25">
      <c r="A1" s="458" t="s">
        <v>149</v>
      </c>
      <c r="B1" s="280"/>
      <c r="C1" s="322"/>
      <c r="D1" s="322"/>
      <c r="E1" s="322"/>
      <c r="F1" s="322"/>
      <c r="G1" s="461" t="s">
        <v>140</v>
      </c>
      <c r="H1" s="461"/>
      <c r="I1" s="461"/>
      <c r="J1" s="461"/>
      <c r="K1" s="461"/>
      <c r="L1" s="461"/>
      <c r="M1" s="461"/>
      <c r="N1" s="461"/>
      <c r="O1" s="461"/>
      <c r="P1" s="461"/>
      <c r="Q1" s="461"/>
      <c r="R1" s="461"/>
      <c r="S1" s="461"/>
      <c r="T1" s="281"/>
      <c r="U1" s="281"/>
      <c r="V1" s="281"/>
      <c r="W1" s="281"/>
      <c r="X1" s="282"/>
    </row>
    <row r="2" spans="1:73" ht="24.95" customHeight="1" x14ac:dyDescent="0.25">
      <c r="A2" s="459"/>
      <c r="B2" s="283"/>
      <c r="C2" s="346"/>
      <c r="D2" s="323"/>
      <c r="E2" s="323"/>
      <c r="F2" s="323"/>
      <c r="G2" s="462"/>
      <c r="H2" s="462"/>
      <c r="I2" s="462"/>
      <c r="J2" s="462"/>
      <c r="K2" s="462"/>
      <c r="L2" s="462"/>
      <c r="M2" s="462"/>
      <c r="N2" s="462"/>
      <c r="O2" s="462"/>
      <c r="P2" s="462"/>
      <c r="Q2" s="462"/>
      <c r="R2" s="462"/>
      <c r="S2" s="462"/>
      <c r="T2" s="463" t="str">
        <f ca="1">INDIRECT("Z_IN_01_"&amp;IDIOMA)</f>
        <v>Ir a DATOS GENERALES</v>
      </c>
      <c r="U2" s="463"/>
      <c r="V2" s="463"/>
      <c r="W2" s="463"/>
      <c r="X2" s="347" t="s">
        <v>163</v>
      </c>
    </row>
    <row r="3" spans="1:73" ht="2.25" customHeight="1" thickBot="1" x14ac:dyDescent="0.3">
      <c r="A3" s="460"/>
      <c r="B3" s="284"/>
      <c r="C3" s="323"/>
      <c r="D3" s="323"/>
      <c r="E3" s="323"/>
      <c r="F3" s="323"/>
      <c r="G3" s="462"/>
      <c r="H3" s="462"/>
      <c r="I3" s="462"/>
      <c r="J3" s="462"/>
      <c r="K3" s="462"/>
      <c r="L3" s="462"/>
      <c r="M3" s="462"/>
      <c r="N3" s="462"/>
      <c r="O3" s="462"/>
      <c r="P3" s="462"/>
      <c r="Q3" s="462"/>
      <c r="R3" s="462"/>
      <c r="S3" s="462"/>
      <c r="T3" s="285"/>
      <c r="U3" s="285"/>
      <c r="V3" s="285"/>
      <c r="W3" s="285"/>
      <c r="X3" s="286"/>
    </row>
    <row r="4" spans="1:73" ht="6" customHeight="1" x14ac:dyDescent="0.25">
      <c r="B4" s="104"/>
      <c r="C4" s="105"/>
      <c r="D4" s="105"/>
      <c r="E4" s="105"/>
      <c r="F4" s="105"/>
      <c r="G4" s="105"/>
      <c r="H4" s="105"/>
      <c r="I4" s="105"/>
      <c r="J4" s="105"/>
      <c r="K4" s="105"/>
      <c r="L4" s="105"/>
      <c r="M4" s="105"/>
      <c r="N4" s="105"/>
      <c r="O4" s="105"/>
      <c r="P4" s="105"/>
      <c r="Q4" s="105"/>
      <c r="R4" s="105"/>
      <c r="S4" s="105"/>
      <c r="T4" s="105"/>
      <c r="U4" s="105"/>
      <c r="V4" s="105"/>
      <c r="W4" s="105"/>
      <c r="X4" s="106"/>
    </row>
    <row r="5" spans="1:73" ht="15" customHeight="1" x14ac:dyDescent="0.25">
      <c r="A5" s="351" t="s">
        <v>150</v>
      </c>
      <c r="B5" s="104"/>
      <c r="C5" s="467" t="str">
        <f ca="1">INDIRECT("Z_IN_03_"&amp;IDIOMA)</f>
        <v>NO FUNCIONA CON
VERSIONES DE EXCEL 
ANTERIORES A 2007
NI CON LA ÚLTIMA ACTUALIZACIÓN DE MAC</v>
      </c>
      <c r="D5" s="467"/>
      <c r="E5" s="467"/>
      <c r="F5" s="467"/>
      <c r="G5" s="105"/>
      <c r="H5" s="468" t="str">
        <f ca="1">INDIRECT("Z_IN_05_"&amp;IDIOMA)</f>
        <v>Esta Aplicación ha sido desarrollada, en la primera versión, por:</v>
      </c>
      <c r="I5" s="468"/>
      <c r="J5" s="468"/>
      <c r="K5" s="468"/>
      <c r="L5" s="468"/>
      <c r="M5" s="468"/>
      <c r="N5" s="468"/>
      <c r="O5" s="468"/>
      <c r="P5" s="468"/>
      <c r="Q5" s="468"/>
      <c r="R5" s="468"/>
      <c r="S5" s="105"/>
      <c r="T5" s="472" t="str">
        <f ca="1">INDIRECT("Z_ML_17_"&amp;IDIOMA)</f>
        <v>NO USAR CORTAR
[Ctrl + X]</v>
      </c>
      <c r="U5" s="472"/>
      <c r="V5" s="472"/>
      <c r="W5" s="472"/>
      <c r="X5" s="106"/>
    </row>
    <row r="6" spans="1:73" ht="6" customHeight="1" x14ac:dyDescent="0.25">
      <c r="B6" s="104"/>
      <c r="C6" s="467"/>
      <c r="D6" s="467"/>
      <c r="E6" s="467"/>
      <c r="F6" s="467"/>
      <c r="G6" s="105"/>
      <c r="H6" s="105"/>
      <c r="I6" s="105"/>
      <c r="J6" s="105"/>
      <c r="K6" s="105"/>
      <c r="L6" s="105"/>
      <c r="M6" s="105"/>
      <c r="N6" s="105"/>
      <c r="O6" s="105"/>
      <c r="P6" s="105"/>
      <c r="Q6" s="105"/>
      <c r="R6" s="105"/>
      <c r="S6" s="105"/>
      <c r="T6" s="472"/>
      <c r="U6" s="472"/>
      <c r="V6" s="472"/>
      <c r="W6" s="472"/>
      <c r="X6" s="106"/>
    </row>
    <row r="7" spans="1:73" ht="15.75" customHeight="1" x14ac:dyDescent="0.25">
      <c r="B7" s="104"/>
      <c r="C7" s="467"/>
      <c r="D7" s="467"/>
      <c r="E7" s="467"/>
      <c r="F7" s="467"/>
      <c r="G7" s="105"/>
      <c r="H7" s="107"/>
      <c r="I7" s="107"/>
      <c r="J7" s="469" t="s">
        <v>0</v>
      </c>
      <c r="K7" s="469"/>
      <c r="L7" s="469"/>
      <c r="M7" s="469"/>
      <c r="N7" s="469"/>
      <c r="O7" s="469"/>
      <c r="P7" s="469"/>
      <c r="Q7" s="105"/>
      <c r="R7" s="105"/>
      <c r="S7" s="105"/>
      <c r="T7" s="105"/>
      <c r="U7" s="105"/>
      <c r="V7" s="105"/>
      <c r="W7" s="105"/>
      <c r="X7" s="106"/>
    </row>
    <row r="8" spans="1:73" ht="6" customHeight="1" x14ac:dyDescent="0.25">
      <c r="B8" s="104"/>
      <c r="C8" s="467"/>
      <c r="D8" s="467"/>
      <c r="E8" s="467"/>
      <c r="F8" s="467"/>
      <c r="G8" s="105"/>
      <c r="H8" s="105"/>
      <c r="I8" s="105"/>
      <c r="J8" s="105"/>
      <c r="K8" s="105"/>
      <c r="L8" s="105"/>
      <c r="M8" s="105"/>
      <c r="N8" s="105"/>
      <c r="O8" s="105"/>
      <c r="P8" s="105"/>
      <c r="Q8" s="105"/>
      <c r="R8" s="105"/>
      <c r="S8" s="105"/>
      <c r="T8" s="471" t="str">
        <f ca="1">INDIRECT("Z_IN_02_"&amp;IDIOMA)</f>
        <v>VIDEO TUTORIALES</v>
      </c>
      <c r="U8" s="471"/>
      <c r="V8" s="471"/>
      <c r="W8" s="471"/>
      <c r="X8" s="106"/>
    </row>
    <row r="9" spans="1:73" x14ac:dyDescent="0.25">
      <c r="B9" s="104"/>
      <c r="C9" s="467"/>
      <c r="D9" s="467"/>
      <c r="E9" s="467"/>
      <c r="F9" s="467"/>
      <c r="G9" s="105"/>
      <c r="H9" s="105"/>
      <c r="I9" s="105"/>
      <c r="J9" s="105"/>
      <c r="K9" s="468" t="str">
        <f ca="1">INDIRECT("Z_IN_06_"&amp;IDIOMA)</f>
        <v>Universidad de Cádiz</v>
      </c>
      <c r="L9" s="468"/>
      <c r="M9" s="468"/>
      <c r="N9" s="468"/>
      <c r="O9" s="468"/>
      <c r="P9" s="105"/>
      <c r="Q9" s="105"/>
      <c r="R9" s="105"/>
      <c r="S9" s="105"/>
      <c r="T9" s="471"/>
      <c r="U9" s="471"/>
      <c r="V9" s="471"/>
      <c r="W9" s="471"/>
      <c r="X9" s="106"/>
    </row>
    <row r="10" spans="1:73" ht="6" customHeight="1" x14ac:dyDescent="0.25">
      <c r="B10" s="104"/>
      <c r="C10" s="105"/>
      <c r="D10" s="105"/>
      <c r="E10" s="105"/>
      <c r="F10" s="105"/>
      <c r="G10" s="105"/>
      <c r="H10" s="105"/>
      <c r="I10" s="105"/>
      <c r="J10" s="105"/>
      <c r="K10" s="105"/>
      <c r="L10" s="105"/>
      <c r="M10" s="105"/>
      <c r="N10" s="105"/>
      <c r="O10" s="105"/>
      <c r="P10" s="105"/>
      <c r="Q10" s="105"/>
      <c r="R10" s="105"/>
      <c r="S10" s="105"/>
      <c r="T10" s="105"/>
      <c r="U10" s="105"/>
      <c r="V10" s="105"/>
      <c r="W10" s="105"/>
      <c r="X10" s="106"/>
    </row>
    <row r="11" spans="1:73" x14ac:dyDescent="0.25">
      <c r="B11" s="104"/>
      <c r="C11" s="473" t="str">
        <f ca="1">INDIRECT("Z_IN_04_"&amp;IDIOMA)</f>
        <v>LEER CON ATENCIÓN</v>
      </c>
      <c r="D11" s="473"/>
      <c r="E11" s="473"/>
      <c r="F11" s="473"/>
      <c r="G11" s="105"/>
      <c r="H11" s="105"/>
      <c r="I11" s="105"/>
      <c r="J11" s="105"/>
      <c r="K11" s="470" t="s">
        <v>148</v>
      </c>
      <c r="L11" s="470"/>
      <c r="M11" s="470"/>
      <c r="N11" s="470"/>
      <c r="O11" s="470"/>
      <c r="P11" s="108"/>
      <c r="Q11" s="105"/>
      <c r="R11" s="105"/>
      <c r="S11" s="105"/>
      <c r="T11" s="464" t="s">
        <v>1670</v>
      </c>
      <c r="U11" s="464"/>
      <c r="V11" s="464"/>
      <c r="W11" s="464"/>
      <c r="X11" s="106"/>
    </row>
    <row r="12" spans="1:73" ht="6" customHeight="1" x14ac:dyDescent="0.25">
      <c r="B12" s="104"/>
      <c r="C12" s="105"/>
      <c r="D12" s="105"/>
      <c r="E12" s="105"/>
      <c r="F12" s="105"/>
      <c r="G12" s="105"/>
      <c r="H12" s="105"/>
      <c r="I12" s="105"/>
      <c r="J12" s="105"/>
      <c r="K12" s="105"/>
      <c r="L12" s="105"/>
      <c r="M12" s="105"/>
      <c r="N12" s="105"/>
      <c r="O12" s="105"/>
      <c r="P12" s="105"/>
      <c r="Q12" s="105"/>
      <c r="R12" s="105"/>
      <c r="S12" s="105"/>
      <c r="T12" s="105"/>
      <c r="U12" s="105"/>
      <c r="V12" s="105"/>
      <c r="W12" s="105"/>
      <c r="X12" s="106"/>
    </row>
    <row r="13" spans="1:73" ht="15" customHeight="1" x14ac:dyDescent="0.25">
      <c r="B13" s="104"/>
      <c r="C13" s="105"/>
      <c r="D13" s="465"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465"/>
      <c r="F13" s="465"/>
      <c r="G13" s="465"/>
      <c r="H13" s="465"/>
      <c r="I13" s="465"/>
      <c r="J13" s="465"/>
      <c r="K13" s="465"/>
      <c r="L13" s="465"/>
      <c r="M13" s="465"/>
      <c r="N13" s="465"/>
      <c r="O13" s="465"/>
      <c r="P13" s="465"/>
      <c r="Q13" s="465"/>
      <c r="R13" s="465"/>
      <c r="S13" s="465"/>
      <c r="T13" s="465"/>
      <c r="U13" s="465"/>
      <c r="V13" s="465"/>
      <c r="W13" s="465"/>
      <c r="X13" s="106"/>
      <c r="BA13" s="478" t="s">
        <v>141</v>
      </c>
      <c r="BB13" s="478"/>
      <c r="BC13" s="478"/>
      <c r="BD13" s="478"/>
      <c r="BE13" s="478"/>
      <c r="BF13" s="478"/>
      <c r="BG13" s="478"/>
      <c r="BH13" s="478"/>
      <c r="BI13" s="478"/>
      <c r="BJ13" s="478"/>
      <c r="BK13" s="478"/>
      <c r="BL13" s="478"/>
      <c r="BM13" s="478"/>
      <c r="BN13" s="478"/>
      <c r="BO13" s="478"/>
      <c r="BP13" s="478"/>
      <c r="BQ13" s="478"/>
      <c r="BR13" s="478"/>
      <c r="BS13" s="478"/>
      <c r="BT13" s="478"/>
      <c r="BU13" s="106"/>
    </row>
    <row r="14" spans="1:73" ht="6" customHeight="1" x14ac:dyDescent="0.25">
      <c r="B14" s="104"/>
      <c r="C14" s="105"/>
      <c r="D14" s="465"/>
      <c r="E14" s="465"/>
      <c r="F14" s="465"/>
      <c r="G14" s="465"/>
      <c r="H14" s="465"/>
      <c r="I14" s="465"/>
      <c r="J14" s="465"/>
      <c r="K14" s="465"/>
      <c r="L14" s="465"/>
      <c r="M14" s="465"/>
      <c r="N14" s="465"/>
      <c r="O14" s="465"/>
      <c r="P14" s="465"/>
      <c r="Q14" s="465"/>
      <c r="R14" s="465"/>
      <c r="S14" s="465"/>
      <c r="T14" s="465"/>
      <c r="U14" s="465"/>
      <c r="V14" s="465"/>
      <c r="W14" s="465"/>
      <c r="X14" s="106"/>
      <c r="BA14" s="478"/>
      <c r="BB14" s="478"/>
      <c r="BC14" s="478"/>
      <c r="BD14" s="478"/>
      <c r="BE14" s="478"/>
      <c r="BF14" s="478"/>
      <c r="BG14" s="478"/>
      <c r="BH14" s="478"/>
      <c r="BI14" s="478"/>
      <c r="BJ14" s="478"/>
      <c r="BK14" s="478"/>
      <c r="BL14" s="478"/>
      <c r="BM14" s="478"/>
      <c r="BN14" s="478"/>
      <c r="BO14" s="478"/>
      <c r="BP14" s="478"/>
      <c r="BQ14" s="478"/>
      <c r="BR14" s="478"/>
      <c r="BS14" s="478"/>
      <c r="BT14" s="478"/>
      <c r="BU14" s="106"/>
    </row>
    <row r="15" spans="1:73" x14ac:dyDescent="0.25">
      <c r="B15" s="104"/>
      <c r="C15" s="105"/>
      <c r="D15" s="465"/>
      <c r="E15" s="465"/>
      <c r="F15" s="465"/>
      <c r="G15" s="465"/>
      <c r="H15" s="465"/>
      <c r="I15" s="465"/>
      <c r="J15" s="465"/>
      <c r="K15" s="465"/>
      <c r="L15" s="465"/>
      <c r="M15" s="465"/>
      <c r="N15" s="465"/>
      <c r="O15" s="465"/>
      <c r="P15" s="465"/>
      <c r="Q15" s="465"/>
      <c r="R15" s="465"/>
      <c r="S15" s="465"/>
      <c r="T15" s="465"/>
      <c r="U15" s="465"/>
      <c r="V15" s="465"/>
      <c r="W15" s="465"/>
      <c r="X15" s="106"/>
      <c r="BA15" s="478"/>
      <c r="BB15" s="478"/>
      <c r="BC15" s="478"/>
      <c r="BD15" s="478"/>
      <c r="BE15" s="478"/>
      <c r="BF15" s="478"/>
      <c r="BG15" s="478"/>
      <c r="BH15" s="478"/>
      <c r="BI15" s="478"/>
      <c r="BJ15" s="478"/>
      <c r="BK15" s="478"/>
      <c r="BL15" s="478"/>
      <c r="BM15" s="478"/>
      <c r="BN15" s="478"/>
      <c r="BO15" s="478"/>
      <c r="BP15" s="478"/>
      <c r="BQ15" s="478"/>
      <c r="BR15" s="478"/>
      <c r="BS15" s="478"/>
      <c r="BT15" s="478"/>
      <c r="BU15" s="106"/>
    </row>
    <row r="16" spans="1:73" ht="6" customHeight="1" x14ac:dyDescent="0.25">
      <c r="B16" s="104"/>
      <c r="C16" s="105"/>
      <c r="D16" s="465"/>
      <c r="E16" s="465"/>
      <c r="F16" s="465"/>
      <c r="G16" s="465"/>
      <c r="H16" s="465"/>
      <c r="I16" s="465"/>
      <c r="J16" s="465"/>
      <c r="K16" s="465"/>
      <c r="L16" s="465"/>
      <c r="M16" s="465"/>
      <c r="N16" s="465"/>
      <c r="O16" s="465"/>
      <c r="P16" s="465"/>
      <c r="Q16" s="465"/>
      <c r="R16" s="465"/>
      <c r="S16" s="465"/>
      <c r="T16" s="465"/>
      <c r="U16" s="465"/>
      <c r="V16" s="465"/>
      <c r="W16" s="465"/>
      <c r="X16" s="106"/>
      <c r="BA16" s="478"/>
      <c r="BB16" s="478"/>
      <c r="BC16" s="478"/>
      <c r="BD16" s="478"/>
      <c r="BE16" s="478"/>
      <c r="BF16" s="478"/>
      <c r="BG16" s="478"/>
      <c r="BH16" s="478"/>
      <c r="BI16" s="478"/>
      <c r="BJ16" s="478"/>
      <c r="BK16" s="478"/>
      <c r="BL16" s="478"/>
      <c r="BM16" s="478"/>
      <c r="BN16" s="478"/>
      <c r="BO16" s="478"/>
      <c r="BP16" s="478"/>
      <c r="BQ16" s="478"/>
      <c r="BR16" s="478"/>
      <c r="BS16" s="478"/>
      <c r="BT16" s="478"/>
      <c r="BU16" s="106"/>
    </row>
    <row r="17" spans="2:73" x14ac:dyDescent="0.25">
      <c r="B17" s="104"/>
      <c r="C17" s="105"/>
      <c r="D17" s="465"/>
      <c r="E17" s="465"/>
      <c r="F17" s="465"/>
      <c r="G17" s="465"/>
      <c r="H17" s="465"/>
      <c r="I17" s="465"/>
      <c r="J17" s="465"/>
      <c r="K17" s="465"/>
      <c r="L17" s="465"/>
      <c r="M17" s="465"/>
      <c r="N17" s="465"/>
      <c r="O17" s="465"/>
      <c r="P17" s="465"/>
      <c r="Q17" s="465"/>
      <c r="R17" s="465"/>
      <c r="S17" s="465"/>
      <c r="T17" s="465"/>
      <c r="U17" s="465"/>
      <c r="V17" s="465"/>
      <c r="W17" s="465"/>
      <c r="X17" s="106"/>
      <c r="BA17" s="478"/>
      <c r="BB17" s="478"/>
      <c r="BC17" s="478"/>
      <c r="BD17" s="478"/>
      <c r="BE17" s="478"/>
      <c r="BF17" s="478"/>
      <c r="BG17" s="478"/>
      <c r="BH17" s="478"/>
      <c r="BI17" s="478"/>
      <c r="BJ17" s="478"/>
      <c r="BK17" s="478"/>
      <c r="BL17" s="478"/>
      <c r="BM17" s="478"/>
      <c r="BN17" s="478"/>
      <c r="BO17" s="478"/>
      <c r="BP17" s="478"/>
      <c r="BQ17" s="478"/>
      <c r="BR17" s="478"/>
      <c r="BS17" s="478"/>
      <c r="BT17" s="478"/>
      <c r="BU17" s="106"/>
    </row>
    <row r="18" spans="2:73" ht="6" customHeight="1" x14ac:dyDescent="0.25">
      <c r="B18" s="104"/>
      <c r="C18" s="105"/>
      <c r="D18" s="465"/>
      <c r="E18" s="465"/>
      <c r="F18" s="465"/>
      <c r="G18" s="465"/>
      <c r="H18" s="465"/>
      <c r="I18" s="465"/>
      <c r="J18" s="465"/>
      <c r="K18" s="465"/>
      <c r="L18" s="465"/>
      <c r="M18" s="465"/>
      <c r="N18" s="465"/>
      <c r="O18" s="465"/>
      <c r="P18" s="465"/>
      <c r="Q18" s="465"/>
      <c r="R18" s="465"/>
      <c r="S18" s="465"/>
      <c r="T18" s="465"/>
      <c r="U18" s="465"/>
      <c r="V18" s="465"/>
      <c r="W18" s="465"/>
      <c r="X18" s="106"/>
      <c r="BA18" s="478"/>
      <c r="BB18" s="478"/>
      <c r="BC18" s="478"/>
      <c r="BD18" s="478"/>
      <c r="BE18" s="478"/>
      <c r="BF18" s="478"/>
      <c r="BG18" s="478"/>
      <c r="BH18" s="478"/>
      <c r="BI18" s="478"/>
      <c r="BJ18" s="478"/>
      <c r="BK18" s="478"/>
      <c r="BL18" s="478"/>
      <c r="BM18" s="478"/>
      <c r="BN18" s="478"/>
      <c r="BO18" s="478"/>
      <c r="BP18" s="478"/>
      <c r="BQ18" s="478"/>
      <c r="BR18" s="478"/>
      <c r="BS18" s="478"/>
      <c r="BT18" s="478"/>
      <c r="BU18" s="106"/>
    </row>
    <row r="19" spans="2:73" x14ac:dyDescent="0.25">
      <c r="B19" s="104"/>
      <c r="C19" s="105"/>
      <c r="D19" s="465"/>
      <c r="E19" s="465"/>
      <c r="F19" s="465"/>
      <c r="G19" s="465"/>
      <c r="H19" s="465"/>
      <c r="I19" s="465"/>
      <c r="J19" s="465"/>
      <c r="K19" s="465"/>
      <c r="L19" s="465"/>
      <c r="M19" s="465"/>
      <c r="N19" s="465"/>
      <c r="O19" s="465"/>
      <c r="P19" s="465"/>
      <c r="Q19" s="465"/>
      <c r="R19" s="465"/>
      <c r="S19" s="465"/>
      <c r="T19" s="465"/>
      <c r="U19" s="465"/>
      <c r="V19" s="465"/>
      <c r="W19" s="465"/>
      <c r="X19" s="106"/>
      <c r="BA19" s="478"/>
      <c r="BB19" s="478"/>
      <c r="BC19" s="478"/>
      <c r="BD19" s="478"/>
      <c r="BE19" s="478"/>
      <c r="BF19" s="478"/>
      <c r="BG19" s="478"/>
      <c r="BH19" s="478"/>
      <c r="BI19" s="478"/>
      <c r="BJ19" s="478"/>
      <c r="BK19" s="478"/>
      <c r="BL19" s="478"/>
      <c r="BM19" s="478"/>
      <c r="BN19" s="478"/>
      <c r="BO19" s="478"/>
      <c r="BP19" s="478"/>
      <c r="BQ19" s="478"/>
      <c r="BR19" s="478"/>
      <c r="BS19" s="478"/>
      <c r="BT19" s="478"/>
      <c r="BU19" s="106"/>
    </row>
    <row r="20" spans="2:73" ht="6" customHeight="1" x14ac:dyDescent="0.25">
      <c r="B20" s="104"/>
      <c r="C20" s="105"/>
      <c r="D20" s="465"/>
      <c r="E20" s="465"/>
      <c r="F20" s="465"/>
      <c r="G20" s="465"/>
      <c r="H20" s="465"/>
      <c r="I20" s="465"/>
      <c r="J20" s="465"/>
      <c r="K20" s="465"/>
      <c r="L20" s="465"/>
      <c r="M20" s="465"/>
      <c r="N20" s="465"/>
      <c r="O20" s="465"/>
      <c r="P20" s="465"/>
      <c r="Q20" s="465"/>
      <c r="R20" s="465"/>
      <c r="S20" s="465"/>
      <c r="T20" s="465"/>
      <c r="U20" s="465"/>
      <c r="V20" s="465"/>
      <c r="W20" s="465"/>
      <c r="X20" s="106"/>
      <c r="BA20" s="478"/>
      <c r="BB20" s="478"/>
      <c r="BC20" s="478"/>
      <c r="BD20" s="478"/>
      <c r="BE20" s="478"/>
      <c r="BF20" s="478"/>
      <c r="BG20" s="478"/>
      <c r="BH20" s="478"/>
      <c r="BI20" s="478"/>
      <c r="BJ20" s="478"/>
      <c r="BK20" s="478"/>
      <c r="BL20" s="478"/>
      <c r="BM20" s="478"/>
      <c r="BN20" s="478"/>
      <c r="BO20" s="478"/>
      <c r="BP20" s="478"/>
      <c r="BQ20" s="478"/>
      <c r="BR20" s="478"/>
      <c r="BS20" s="478"/>
      <c r="BT20" s="478"/>
      <c r="BU20" s="106"/>
    </row>
    <row r="21" spans="2:73" x14ac:dyDescent="0.25">
      <c r="B21" s="104"/>
      <c r="C21" s="105"/>
      <c r="D21" s="465"/>
      <c r="E21" s="465"/>
      <c r="F21" s="465"/>
      <c r="G21" s="465"/>
      <c r="H21" s="465"/>
      <c r="I21" s="465"/>
      <c r="J21" s="465"/>
      <c r="K21" s="465"/>
      <c r="L21" s="465"/>
      <c r="M21" s="465"/>
      <c r="N21" s="465"/>
      <c r="O21" s="465"/>
      <c r="P21" s="465"/>
      <c r="Q21" s="465"/>
      <c r="R21" s="465"/>
      <c r="S21" s="465"/>
      <c r="T21" s="465"/>
      <c r="U21" s="465"/>
      <c r="V21" s="465"/>
      <c r="W21" s="465"/>
      <c r="X21" s="106"/>
      <c r="BA21" s="478"/>
      <c r="BB21" s="478"/>
      <c r="BC21" s="478"/>
      <c r="BD21" s="478"/>
      <c r="BE21" s="478"/>
      <c r="BF21" s="478"/>
      <c r="BG21" s="478"/>
      <c r="BH21" s="478"/>
      <c r="BI21" s="478"/>
      <c r="BJ21" s="478"/>
      <c r="BK21" s="478"/>
      <c r="BL21" s="478"/>
      <c r="BM21" s="478"/>
      <c r="BN21" s="478"/>
      <c r="BO21" s="478"/>
      <c r="BP21" s="478"/>
      <c r="BQ21" s="478"/>
      <c r="BR21" s="478"/>
      <c r="BS21" s="478"/>
      <c r="BT21" s="478"/>
      <c r="BU21" s="106"/>
    </row>
    <row r="22" spans="2:73" ht="6" customHeight="1" x14ac:dyDescent="0.25">
      <c r="B22" s="104"/>
      <c r="C22" s="105"/>
      <c r="D22" s="465"/>
      <c r="E22" s="465"/>
      <c r="F22" s="465"/>
      <c r="G22" s="465"/>
      <c r="H22" s="465"/>
      <c r="I22" s="465"/>
      <c r="J22" s="465"/>
      <c r="K22" s="465"/>
      <c r="L22" s="465"/>
      <c r="M22" s="465"/>
      <c r="N22" s="465"/>
      <c r="O22" s="465"/>
      <c r="P22" s="465"/>
      <c r="Q22" s="465"/>
      <c r="R22" s="465"/>
      <c r="S22" s="465"/>
      <c r="T22" s="465"/>
      <c r="U22" s="465"/>
      <c r="V22" s="465"/>
      <c r="W22" s="465"/>
      <c r="X22" s="106"/>
      <c r="BA22" s="478"/>
      <c r="BB22" s="478"/>
      <c r="BC22" s="478"/>
      <c r="BD22" s="478"/>
      <c r="BE22" s="478"/>
      <c r="BF22" s="478"/>
      <c r="BG22" s="478"/>
      <c r="BH22" s="478"/>
      <c r="BI22" s="478"/>
      <c r="BJ22" s="478"/>
      <c r="BK22" s="478"/>
      <c r="BL22" s="478"/>
      <c r="BM22" s="478"/>
      <c r="BN22" s="478"/>
      <c r="BO22" s="478"/>
      <c r="BP22" s="478"/>
      <c r="BQ22" s="478"/>
      <c r="BR22" s="478"/>
      <c r="BS22" s="478"/>
      <c r="BT22" s="478"/>
      <c r="BU22" s="106"/>
    </row>
    <row r="23" spans="2:73" x14ac:dyDescent="0.25">
      <c r="B23" s="104"/>
      <c r="C23" s="105"/>
      <c r="D23" s="465"/>
      <c r="E23" s="465"/>
      <c r="F23" s="465"/>
      <c r="G23" s="465"/>
      <c r="H23" s="465"/>
      <c r="I23" s="465"/>
      <c r="J23" s="465"/>
      <c r="K23" s="465"/>
      <c r="L23" s="465"/>
      <c r="M23" s="465"/>
      <c r="N23" s="465"/>
      <c r="O23" s="465"/>
      <c r="P23" s="465"/>
      <c r="Q23" s="465"/>
      <c r="R23" s="465"/>
      <c r="S23" s="465"/>
      <c r="T23" s="465"/>
      <c r="U23" s="465"/>
      <c r="V23" s="465"/>
      <c r="W23" s="465"/>
      <c r="X23" s="106"/>
      <c r="BA23" s="478"/>
      <c r="BB23" s="478"/>
      <c r="BC23" s="478"/>
      <c r="BD23" s="478"/>
      <c r="BE23" s="478"/>
      <c r="BF23" s="478"/>
      <c r="BG23" s="478"/>
      <c r="BH23" s="478"/>
      <c r="BI23" s="478"/>
      <c r="BJ23" s="478"/>
      <c r="BK23" s="478"/>
      <c r="BL23" s="478"/>
      <c r="BM23" s="478"/>
      <c r="BN23" s="478"/>
      <c r="BO23" s="478"/>
      <c r="BP23" s="478"/>
      <c r="BQ23" s="478"/>
      <c r="BR23" s="478"/>
      <c r="BS23" s="478"/>
      <c r="BT23" s="478"/>
      <c r="BU23" s="106"/>
    </row>
    <row r="24" spans="2:73" ht="6" customHeight="1" x14ac:dyDescent="0.25">
      <c r="B24" s="104"/>
      <c r="C24" s="105"/>
      <c r="D24" s="465"/>
      <c r="E24" s="465"/>
      <c r="F24" s="465"/>
      <c r="G24" s="465"/>
      <c r="H24" s="465"/>
      <c r="I24" s="465"/>
      <c r="J24" s="465"/>
      <c r="K24" s="465"/>
      <c r="L24" s="465"/>
      <c r="M24" s="465"/>
      <c r="N24" s="465"/>
      <c r="O24" s="465"/>
      <c r="P24" s="465"/>
      <c r="Q24" s="465"/>
      <c r="R24" s="465"/>
      <c r="S24" s="465"/>
      <c r="T24" s="465"/>
      <c r="U24" s="465"/>
      <c r="V24" s="465"/>
      <c r="W24" s="465"/>
      <c r="X24" s="106"/>
      <c r="BA24" s="478"/>
      <c r="BB24" s="478"/>
      <c r="BC24" s="478"/>
      <c r="BD24" s="478"/>
      <c r="BE24" s="478"/>
      <c r="BF24" s="478"/>
      <c r="BG24" s="478"/>
      <c r="BH24" s="478"/>
      <c r="BI24" s="478"/>
      <c r="BJ24" s="478"/>
      <c r="BK24" s="478"/>
      <c r="BL24" s="478"/>
      <c r="BM24" s="478"/>
      <c r="BN24" s="478"/>
      <c r="BO24" s="478"/>
      <c r="BP24" s="478"/>
      <c r="BQ24" s="478"/>
      <c r="BR24" s="478"/>
      <c r="BS24" s="478"/>
      <c r="BT24" s="478"/>
      <c r="BU24" s="106"/>
    </row>
    <row r="25" spans="2:73" ht="15.75" thickBot="1" x14ac:dyDescent="0.3">
      <c r="B25" s="104"/>
      <c r="C25" s="105"/>
      <c r="D25" s="466"/>
      <c r="E25" s="466"/>
      <c r="F25" s="466"/>
      <c r="G25" s="466"/>
      <c r="H25" s="466"/>
      <c r="I25" s="466"/>
      <c r="J25" s="466"/>
      <c r="K25" s="466"/>
      <c r="L25" s="466"/>
      <c r="M25" s="466"/>
      <c r="N25" s="466"/>
      <c r="O25" s="466"/>
      <c r="P25" s="466"/>
      <c r="Q25" s="466"/>
      <c r="R25" s="466"/>
      <c r="S25" s="466"/>
      <c r="T25" s="466"/>
      <c r="U25" s="466"/>
      <c r="V25" s="466"/>
      <c r="W25" s="466"/>
      <c r="X25" s="106"/>
      <c r="BA25" s="478"/>
      <c r="BB25" s="478"/>
      <c r="BC25" s="478"/>
      <c r="BD25" s="478"/>
      <c r="BE25" s="478"/>
      <c r="BF25" s="478"/>
      <c r="BG25" s="478"/>
      <c r="BH25" s="478"/>
      <c r="BI25" s="478"/>
      <c r="BJ25" s="478"/>
      <c r="BK25" s="478"/>
      <c r="BL25" s="478"/>
      <c r="BM25" s="478"/>
      <c r="BN25" s="478"/>
      <c r="BO25" s="478"/>
      <c r="BP25" s="478"/>
      <c r="BQ25" s="478"/>
      <c r="BR25" s="478"/>
      <c r="BS25" s="478"/>
      <c r="BT25" s="478"/>
      <c r="BU25" s="106"/>
    </row>
    <row r="26" spans="2:73" ht="6" customHeight="1" x14ac:dyDescent="0.25">
      <c r="B26" s="104"/>
      <c r="C26" s="105"/>
      <c r="D26" s="479" t="str">
        <f ca="1">INDIRECT("Z_IN_08_"&amp;IDIOMA)</f>
        <v>Actualmente están Activos los Cuestionarios Tipo: 
- Opción Múltiple (1 Respuesta)           - Opción Múltiple (Varias Respuestas)
- Verdadero Falso                                   - Palabra Perdida            
- Emparejar                                             - Respuesta Corta
Pendiente por incluir Cuestionario Tipo:
- Cloze: permite cálculos numéricos e intercalar distintos tipos de cuestiones en una sola pregunta. Muy útil para hacer muchos problemas con distintos datos muy rápidamente.</v>
      </c>
      <c r="E26" s="479"/>
      <c r="F26" s="479"/>
      <c r="G26" s="479"/>
      <c r="H26" s="479"/>
      <c r="I26" s="479"/>
      <c r="J26" s="479"/>
      <c r="K26" s="479"/>
      <c r="L26" s="479"/>
      <c r="M26" s="479"/>
      <c r="N26" s="479"/>
      <c r="O26" s="479"/>
      <c r="P26" s="479"/>
      <c r="Q26" s="479"/>
      <c r="R26" s="109"/>
      <c r="S26" s="109"/>
      <c r="T26" s="109"/>
      <c r="U26" s="109"/>
      <c r="V26" s="109"/>
      <c r="W26" s="109"/>
      <c r="X26" s="106"/>
      <c r="BA26" s="479" t="s">
        <v>117</v>
      </c>
      <c r="BB26" s="479"/>
      <c r="BC26" s="479"/>
      <c r="BD26" s="479"/>
      <c r="BE26" s="479"/>
      <c r="BF26" s="479"/>
      <c r="BG26" s="479"/>
      <c r="BH26" s="479"/>
      <c r="BI26" s="479"/>
      <c r="BJ26" s="479"/>
      <c r="BK26" s="479"/>
      <c r="BL26" s="479"/>
      <c r="BM26" s="479"/>
      <c r="BN26" s="479"/>
      <c r="BO26" s="109"/>
      <c r="BP26" s="109"/>
      <c r="BQ26" s="109"/>
      <c r="BR26" s="109"/>
      <c r="BS26" s="109"/>
      <c r="BT26" s="109"/>
      <c r="BU26" s="106"/>
    </row>
    <row r="27" spans="2:73" ht="15" customHeight="1" x14ac:dyDescent="0.25">
      <c r="B27" s="104"/>
      <c r="C27" s="105"/>
      <c r="D27" s="479"/>
      <c r="E27" s="479"/>
      <c r="F27" s="479"/>
      <c r="G27" s="479"/>
      <c r="H27" s="479"/>
      <c r="I27" s="479"/>
      <c r="J27" s="479"/>
      <c r="K27" s="479"/>
      <c r="L27" s="479"/>
      <c r="M27" s="479"/>
      <c r="N27" s="479"/>
      <c r="O27" s="479"/>
      <c r="P27" s="479"/>
      <c r="Q27" s="479"/>
      <c r="R27" s="109"/>
      <c r="S27" s="109"/>
      <c r="T27" s="109"/>
      <c r="U27" s="109"/>
      <c r="V27" s="109"/>
      <c r="W27" s="109"/>
      <c r="X27" s="106"/>
      <c r="BA27" s="479"/>
      <c r="BB27" s="479"/>
      <c r="BC27" s="479"/>
      <c r="BD27" s="479"/>
      <c r="BE27" s="479"/>
      <c r="BF27" s="479"/>
      <c r="BG27" s="479"/>
      <c r="BH27" s="479"/>
      <c r="BI27" s="479"/>
      <c r="BJ27" s="479"/>
      <c r="BK27" s="479"/>
      <c r="BL27" s="479"/>
      <c r="BM27" s="479"/>
      <c r="BN27" s="479"/>
      <c r="BO27" s="109"/>
      <c r="BP27" s="109"/>
      <c r="BQ27" s="109"/>
      <c r="BR27" s="109"/>
      <c r="BS27" s="109"/>
      <c r="BT27" s="109"/>
      <c r="BU27" s="106"/>
    </row>
    <row r="28" spans="2:73" ht="6" customHeight="1" x14ac:dyDescent="0.25">
      <c r="B28" s="104"/>
      <c r="C28" s="105"/>
      <c r="D28" s="479"/>
      <c r="E28" s="479"/>
      <c r="F28" s="479"/>
      <c r="G28" s="479"/>
      <c r="H28" s="479"/>
      <c r="I28" s="479"/>
      <c r="J28" s="479"/>
      <c r="K28" s="479"/>
      <c r="L28" s="479"/>
      <c r="M28" s="479"/>
      <c r="N28" s="479"/>
      <c r="O28" s="479"/>
      <c r="P28" s="479"/>
      <c r="Q28" s="479"/>
      <c r="R28" s="109"/>
      <c r="S28" s="109"/>
      <c r="T28" s="109"/>
      <c r="U28" s="109"/>
      <c r="V28" s="109"/>
      <c r="W28" s="109"/>
      <c r="X28" s="106"/>
      <c r="BA28" s="479"/>
      <c r="BB28" s="479"/>
      <c r="BC28" s="479"/>
      <c r="BD28" s="479"/>
      <c r="BE28" s="479"/>
      <c r="BF28" s="479"/>
      <c r="BG28" s="479"/>
      <c r="BH28" s="479"/>
      <c r="BI28" s="479"/>
      <c r="BJ28" s="479"/>
      <c r="BK28" s="479"/>
      <c r="BL28" s="479"/>
      <c r="BM28" s="479"/>
      <c r="BN28" s="479"/>
      <c r="BO28" s="109"/>
      <c r="BP28" s="109"/>
      <c r="BQ28" s="109"/>
      <c r="BR28" s="109"/>
      <c r="BS28" s="109"/>
      <c r="BT28" s="109"/>
      <c r="BU28" s="106"/>
    </row>
    <row r="29" spans="2:73" ht="15" customHeight="1" x14ac:dyDescent="0.25">
      <c r="B29" s="104"/>
      <c r="C29" s="105"/>
      <c r="D29" s="479"/>
      <c r="E29" s="479"/>
      <c r="F29" s="479"/>
      <c r="G29" s="479"/>
      <c r="H29" s="479"/>
      <c r="I29" s="479"/>
      <c r="J29" s="479"/>
      <c r="K29" s="479"/>
      <c r="L29" s="479"/>
      <c r="M29" s="479"/>
      <c r="N29" s="479"/>
      <c r="O29" s="479"/>
      <c r="P29" s="479"/>
      <c r="Q29" s="479"/>
      <c r="R29" s="288"/>
      <c r="S29" s="288"/>
      <c r="T29" s="288"/>
      <c r="U29" s="288"/>
      <c r="V29" s="288"/>
      <c r="W29" s="288"/>
      <c r="X29" s="289"/>
      <c r="BA29" s="479"/>
      <c r="BB29" s="479"/>
      <c r="BC29" s="479"/>
      <c r="BD29" s="479"/>
      <c r="BE29" s="479"/>
      <c r="BF29" s="479"/>
      <c r="BG29" s="479"/>
      <c r="BH29" s="479"/>
      <c r="BI29" s="479"/>
      <c r="BJ29" s="479"/>
      <c r="BK29" s="479"/>
      <c r="BL29" s="479"/>
      <c r="BM29" s="479"/>
      <c r="BN29" s="479"/>
      <c r="BO29" s="474"/>
      <c r="BP29" s="474"/>
      <c r="BQ29" s="474"/>
      <c r="BR29" s="474"/>
      <c r="BS29" s="474"/>
      <c r="BT29" s="474"/>
      <c r="BU29" s="475"/>
    </row>
    <row r="30" spans="2:73" ht="6" customHeight="1" x14ac:dyDescent="0.25">
      <c r="B30" s="104"/>
      <c r="C30" s="105"/>
      <c r="D30" s="479"/>
      <c r="E30" s="479"/>
      <c r="F30" s="479"/>
      <c r="G30" s="479"/>
      <c r="H30" s="479"/>
      <c r="I30" s="479"/>
      <c r="J30" s="479"/>
      <c r="K30" s="479"/>
      <c r="L30" s="479"/>
      <c r="M30" s="479"/>
      <c r="N30" s="479"/>
      <c r="O30" s="479"/>
      <c r="P30" s="479"/>
      <c r="Q30" s="479"/>
      <c r="R30" s="288"/>
      <c r="S30" s="474"/>
      <c r="T30" s="474"/>
      <c r="U30" s="474"/>
      <c r="V30" s="474"/>
      <c r="W30" s="474"/>
      <c r="X30" s="475"/>
      <c r="BA30" s="479"/>
      <c r="BB30" s="479"/>
      <c r="BC30" s="479"/>
      <c r="BD30" s="479"/>
      <c r="BE30" s="479"/>
      <c r="BF30" s="479"/>
      <c r="BG30" s="479"/>
      <c r="BH30" s="479"/>
      <c r="BI30" s="479"/>
      <c r="BJ30" s="479"/>
      <c r="BK30" s="479"/>
      <c r="BL30" s="479"/>
      <c r="BM30" s="479"/>
      <c r="BN30" s="479"/>
      <c r="BO30" s="474"/>
      <c r="BP30" s="474"/>
      <c r="BQ30" s="474"/>
      <c r="BR30" s="474"/>
      <c r="BS30" s="474"/>
      <c r="BT30" s="474"/>
      <c r="BU30" s="475"/>
    </row>
    <row r="31" spans="2:73" x14ac:dyDescent="0.25">
      <c r="B31" s="104"/>
      <c r="C31" s="105"/>
      <c r="D31" s="479"/>
      <c r="E31" s="479"/>
      <c r="F31" s="479"/>
      <c r="G31" s="479"/>
      <c r="H31" s="479"/>
      <c r="I31" s="479"/>
      <c r="J31" s="479"/>
      <c r="K31" s="479"/>
      <c r="L31" s="479"/>
      <c r="M31" s="479"/>
      <c r="N31" s="479"/>
      <c r="O31" s="479"/>
      <c r="P31" s="479"/>
      <c r="Q31" s="479"/>
      <c r="R31" s="288"/>
      <c r="S31" s="474"/>
      <c r="T31" s="474"/>
      <c r="U31" s="474"/>
      <c r="V31" s="474"/>
      <c r="W31" s="474"/>
      <c r="X31" s="475"/>
      <c r="BA31" s="479"/>
      <c r="BB31" s="479"/>
      <c r="BC31" s="479"/>
      <c r="BD31" s="479"/>
      <c r="BE31" s="479"/>
      <c r="BF31" s="479"/>
      <c r="BG31" s="479"/>
      <c r="BH31" s="479"/>
      <c r="BI31" s="479"/>
      <c r="BJ31" s="479"/>
      <c r="BK31" s="479"/>
      <c r="BL31" s="479"/>
      <c r="BM31" s="479"/>
      <c r="BN31" s="479"/>
      <c r="BO31" s="474"/>
      <c r="BP31" s="474"/>
      <c r="BQ31" s="474"/>
      <c r="BR31" s="474"/>
      <c r="BS31" s="474"/>
      <c r="BT31" s="474"/>
      <c r="BU31" s="475"/>
    </row>
    <row r="32" spans="2:73" ht="6" customHeight="1" x14ac:dyDescent="0.25">
      <c r="B32" s="104"/>
      <c r="C32" s="105"/>
      <c r="D32" s="479"/>
      <c r="E32" s="479"/>
      <c r="F32" s="479"/>
      <c r="G32" s="479"/>
      <c r="H32" s="479"/>
      <c r="I32" s="479"/>
      <c r="J32" s="479"/>
      <c r="K32" s="479"/>
      <c r="L32" s="479"/>
      <c r="M32" s="479"/>
      <c r="N32" s="479"/>
      <c r="O32" s="479"/>
      <c r="P32" s="479"/>
      <c r="Q32" s="479"/>
      <c r="R32" s="288"/>
      <c r="S32" s="474"/>
      <c r="T32" s="474"/>
      <c r="U32" s="474"/>
      <c r="V32" s="474"/>
      <c r="W32" s="474"/>
      <c r="X32" s="475"/>
      <c r="BA32" s="479"/>
      <c r="BB32" s="479"/>
      <c r="BC32" s="479"/>
      <c r="BD32" s="479"/>
      <c r="BE32" s="479"/>
      <c r="BF32" s="479"/>
      <c r="BG32" s="479"/>
      <c r="BH32" s="479"/>
      <c r="BI32" s="479"/>
      <c r="BJ32" s="479"/>
      <c r="BK32" s="479"/>
      <c r="BL32" s="479"/>
      <c r="BM32" s="479"/>
      <c r="BN32" s="479"/>
      <c r="BO32" s="474"/>
      <c r="BP32" s="474"/>
      <c r="BQ32" s="474"/>
      <c r="BR32" s="474"/>
      <c r="BS32" s="474"/>
      <c r="BT32" s="474"/>
      <c r="BU32" s="475"/>
    </row>
    <row r="33" spans="1:73" x14ac:dyDescent="0.25">
      <c r="B33" s="104"/>
      <c r="C33" s="105"/>
      <c r="D33" s="479"/>
      <c r="E33" s="479"/>
      <c r="F33" s="479"/>
      <c r="G33" s="479"/>
      <c r="H33" s="479"/>
      <c r="I33" s="479"/>
      <c r="J33" s="479"/>
      <c r="K33" s="479"/>
      <c r="L33" s="479"/>
      <c r="M33" s="479"/>
      <c r="N33" s="479"/>
      <c r="O33" s="479"/>
      <c r="P33" s="479"/>
      <c r="Q33" s="479"/>
      <c r="R33" s="288"/>
      <c r="S33" s="474"/>
      <c r="T33" s="474"/>
      <c r="U33" s="474"/>
      <c r="V33" s="474"/>
      <c r="W33" s="474"/>
      <c r="X33" s="475"/>
      <c r="BA33" s="479"/>
      <c r="BB33" s="479"/>
      <c r="BC33" s="479"/>
      <c r="BD33" s="479"/>
      <c r="BE33" s="479"/>
      <c r="BF33" s="479"/>
      <c r="BG33" s="479"/>
      <c r="BH33" s="479"/>
      <c r="BI33" s="479"/>
      <c r="BJ33" s="479"/>
      <c r="BK33" s="479"/>
      <c r="BL33" s="479"/>
      <c r="BM33" s="479"/>
      <c r="BN33" s="479"/>
      <c r="BO33" s="474"/>
      <c r="BP33" s="474"/>
      <c r="BQ33" s="474"/>
      <c r="BR33" s="474"/>
      <c r="BS33" s="474"/>
      <c r="BT33" s="474"/>
      <c r="BU33" s="475"/>
    </row>
    <row r="34" spans="1:73" ht="6" customHeight="1" x14ac:dyDescent="0.25">
      <c r="B34" s="104"/>
      <c r="C34" s="105"/>
      <c r="D34" s="479"/>
      <c r="E34" s="479"/>
      <c r="F34" s="479"/>
      <c r="G34" s="479"/>
      <c r="H34" s="479"/>
      <c r="I34" s="479"/>
      <c r="J34" s="479"/>
      <c r="K34" s="479"/>
      <c r="L34" s="479"/>
      <c r="M34" s="479"/>
      <c r="N34" s="479"/>
      <c r="O34" s="479"/>
      <c r="P34" s="479"/>
      <c r="Q34" s="479"/>
      <c r="R34" s="288"/>
      <c r="S34" s="474"/>
      <c r="T34" s="474"/>
      <c r="U34" s="474"/>
      <c r="V34" s="474"/>
      <c r="W34" s="474"/>
      <c r="X34" s="475"/>
      <c r="BA34" s="479"/>
      <c r="BB34" s="479"/>
      <c r="BC34" s="479"/>
      <c r="BD34" s="479"/>
      <c r="BE34" s="479"/>
      <c r="BF34" s="479"/>
      <c r="BG34" s="479"/>
      <c r="BH34" s="479"/>
      <c r="BI34" s="479"/>
      <c r="BJ34" s="479"/>
      <c r="BK34" s="479"/>
      <c r="BL34" s="479"/>
      <c r="BM34" s="479"/>
      <c r="BN34" s="479"/>
      <c r="BO34" s="474"/>
      <c r="BP34" s="474"/>
      <c r="BQ34" s="474"/>
      <c r="BR34" s="474"/>
      <c r="BS34" s="474"/>
      <c r="BT34" s="474"/>
      <c r="BU34" s="475"/>
    </row>
    <row r="35" spans="1:73" x14ac:dyDescent="0.25">
      <c r="B35" s="104"/>
      <c r="C35" s="105"/>
      <c r="D35" s="479"/>
      <c r="E35" s="479"/>
      <c r="F35" s="479"/>
      <c r="G35" s="479"/>
      <c r="H35" s="479"/>
      <c r="I35" s="479"/>
      <c r="J35" s="479"/>
      <c r="K35" s="479"/>
      <c r="L35" s="479"/>
      <c r="M35" s="479"/>
      <c r="N35" s="479"/>
      <c r="O35" s="479"/>
      <c r="P35" s="479"/>
      <c r="Q35" s="479"/>
      <c r="R35" s="288"/>
      <c r="S35" s="474"/>
      <c r="T35" s="474"/>
      <c r="U35" s="474"/>
      <c r="V35" s="474"/>
      <c r="W35" s="474"/>
      <c r="X35" s="475"/>
      <c r="BA35" s="479"/>
      <c r="BB35" s="479"/>
      <c r="BC35" s="479"/>
      <c r="BD35" s="479"/>
      <c r="BE35" s="479"/>
      <c r="BF35" s="479"/>
      <c r="BG35" s="479"/>
      <c r="BH35" s="479"/>
      <c r="BI35" s="479"/>
      <c r="BJ35" s="479"/>
      <c r="BK35" s="479"/>
      <c r="BL35" s="479"/>
      <c r="BM35" s="479"/>
      <c r="BN35" s="479"/>
      <c r="BO35" s="474"/>
      <c r="BP35" s="474"/>
      <c r="BQ35" s="474"/>
      <c r="BR35" s="474"/>
      <c r="BS35" s="474"/>
      <c r="BT35" s="474"/>
      <c r="BU35" s="475"/>
    </row>
    <row r="36" spans="1:73" ht="9.9499999999999993" customHeight="1" thickBot="1" x14ac:dyDescent="0.3">
      <c r="B36" s="345"/>
      <c r="C36" s="110"/>
      <c r="D36" s="110"/>
      <c r="E36" s="110"/>
      <c r="F36" s="110"/>
      <c r="G36" s="110"/>
      <c r="H36" s="110"/>
      <c r="I36" s="110"/>
      <c r="J36" s="110"/>
      <c r="K36" s="110"/>
      <c r="L36" s="110"/>
      <c r="M36" s="110"/>
      <c r="N36" s="110"/>
      <c r="O36" s="110"/>
      <c r="P36" s="110"/>
      <c r="Q36" s="110"/>
      <c r="R36" s="290"/>
      <c r="S36" s="476"/>
      <c r="T36" s="476"/>
      <c r="U36" s="476"/>
      <c r="V36" s="476"/>
      <c r="W36" s="476"/>
      <c r="X36" s="477"/>
      <c r="BA36" s="110"/>
      <c r="BB36" s="110"/>
      <c r="BC36" s="110"/>
      <c r="BD36" s="110"/>
      <c r="BE36" s="110"/>
      <c r="BF36" s="110"/>
      <c r="BG36" s="110"/>
      <c r="BH36" s="110"/>
      <c r="BI36" s="110"/>
      <c r="BJ36" s="110"/>
      <c r="BK36" s="110"/>
      <c r="BL36" s="110"/>
      <c r="BM36" s="110"/>
      <c r="BN36" s="110"/>
      <c r="BO36" s="476"/>
      <c r="BP36" s="476"/>
      <c r="BQ36" s="476"/>
      <c r="BR36" s="476"/>
      <c r="BS36" s="476"/>
      <c r="BT36" s="476"/>
      <c r="BU36" s="477"/>
    </row>
    <row r="37" spans="1:73" ht="15.75" hidden="1" thickTop="1" x14ac:dyDescent="0.25">
      <c r="A37" s="327" t="str">
        <f>VLOOKUP(LANGUAGE,Tabla13[],2,0)</f>
        <v>S</v>
      </c>
      <c r="B37" s="1" t="s">
        <v>158</v>
      </c>
      <c r="C37" s="1" t="s">
        <v>3</v>
      </c>
      <c r="D37" s="1" t="b">
        <v>1</v>
      </c>
      <c r="F37" s="388">
        <v>6</v>
      </c>
      <c r="G37" s="397">
        <v>123456</v>
      </c>
    </row>
    <row r="38" spans="1:73" s="14" customFormat="1" hidden="1" x14ac:dyDescent="0.25">
      <c r="A38" s="349" t="s">
        <v>25</v>
      </c>
      <c r="B38" s="350" t="s">
        <v>205</v>
      </c>
    </row>
    <row r="39" spans="1:73" s="14" customFormat="1" hidden="1" x14ac:dyDescent="0.25">
      <c r="A39" s="348" t="s">
        <v>150</v>
      </c>
      <c r="B39" s="348" t="s">
        <v>154</v>
      </c>
    </row>
    <row r="40" spans="1:73" s="14" customFormat="1" hidden="1" x14ac:dyDescent="0.25">
      <c r="A40" s="348" t="s">
        <v>646</v>
      </c>
      <c r="B40" s="348" t="s">
        <v>12</v>
      </c>
    </row>
    <row r="41" spans="1:73" s="14" customFormat="1" hidden="1" x14ac:dyDescent="0.25">
      <c r="A41" s="348" t="s">
        <v>647</v>
      </c>
      <c r="B41" s="348" t="s">
        <v>152</v>
      </c>
    </row>
    <row r="42" spans="1:73" s="14" customFormat="1" hidden="1" x14ac:dyDescent="0.25">
      <c r="A42" s="348" t="s">
        <v>649</v>
      </c>
      <c r="B42" s="348" t="s">
        <v>153</v>
      </c>
    </row>
    <row r="43" spans="1:73" s="14" customFormat="1" hidden="1" x14ac:dyDescent="0.25">
      <c r="A43" s="348" t="s">
        <v>648</v>
      </c>
      <c r="B43" s="348" t="s">
        <v>151</v>
      </c>
    </row>
    <row r="44" spans="1:73" s="14" customFormat="1" hidden="1" x14ac:dyDescent="0.25">
      <c r="A44" s="348" t="s">
        <v>1222</v>
      </c>
      <c r="B44" s="348" t="s">
        <v>1221</v>
      </c>
    </row>
    <row r="45" spans="1:73" s="14" customFormat="1" ht="15.75" thickTop="1" x14ac:dyDescent="0.25">
      <c r="A45"/>
      <c r="B45"/>
    </row>
  </sheetData>
  <sheetProtection algorithmName="SHA-512" hashValue="Kmna5Jr9TtG+SMZT5sbKBcFbPTKZCAzIrV9l8zPhja/eW/1Mya71BrxkoCTpGEyYFEmYc/wmO1xMP01VEjJltA==" saltValue="3+/nLL07SIJnAVkwAxkmrg==" spinCount="100000" sheet="1" objects="1" scenarios="1" selectLockedCells="1"/>
  <dataConsolidate/>
  <mergeCells count="18">
    <mergeCell ref="S30:X36"/>
    <mergeCell ref="BA13:BT25"/>
    <mergeCell ref="BA26:BN35"/>
    <mergeCell ref="BO29:BU36"/>
    <mergeCell ref="D26:Q35"/>
    <mergeCell ref="A1:A3"/>
    <mergeCell ref="G1:S3"/>
    <mergeCell ref="T2:W2"/>
    <mergeCell ref="T11:W11"/>
    <mergeCell ref="D13:W25"/>
    <mergeCell ref="C5:F9"/>
    <mergeCell ref="H5:R5"/>
    <mergeCell ref="J7:P7"/>
    <mergeCell ref="K9:O9"/>
    <mergeCell ref="K11:O11"/>
    <mergeCell ref="T8:W9"/>
    <mergeCell ref="T5:W6"/>
    <mergeCell ref="C11:F11"/>
  </mergeCells>
  <dataValidations count="1">
    <dataValidation type="list" allowBlank="1" showInputMessage="1" showErrorMessage="1" sqref="A5 A39">
      <formula1>$A$39:$A$44</formula1>
    </dataValidation>
  </dataValidations>
  <hyperlinks>
    <hyperlink ref="K11" r:id="rId1"/>
    <hyperlink ref="J7:P7" r:id="rId2" display="MILAGROS HUERTA GÓMEZ DE MERODIO"/>
  </hyperlinks>
  <pageMargins left="0.7" right="0.7" top="0.75" bottom="0.75" header="0.3" footer="0.3"/>
  <pageSetup paperSize="9" orientation="portrait" r:id="rId3"/>
  <drawing r:id="rId4"/>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dimension ref="A1:AM47"/>
  <sheetViews>
    <sheetView showGridLines="0" showRowColHeaders="0" zoomScale="140" zoomScaleNormal="140" workbookViewId="0">
      <pane xSplit="38" ySplit="73" topLeftCell="AN74" activePane="bottomRight" state="frozen"/>
      <selection activeCell="J7" sqref="J7:P7"/>
      <selection pane="topRight" activeCell="J7" sqref="J7:P7"/>
      <selection pane="bottomLeft" activeCell="J7" sqref="J7:P7"/>
      <selection pane="bottomRight" activeCell="K7" sqref="K7:O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11.85546875" bestFit="1" customWidth="1"/>
  </cols>
  <sheetData>
    <row r="1" spans="1:26" ht="2.25" customHeight="1" thickTop="1" x14ac:dyDescent="0.25">
      <c r="A1" s="458" t="str">
        <f ca="1">INDIRECT("Z_ML_01_"&amp;IDIOMA)</f>
        <v>CÓDIGOS 
ESPECIALES</v>
      </c>
      <c r="B1" s="501" t="str">
        <f ca="1">APP&amp;" - "&amp;INDIRECT("Z_DG_00_"&amp;IDIOMA)</f>
        <v>FastTest PlugIn - DATOS GENERALES</v>
      </c>
      <c r="C1" s="502"/>
      <c r="D1" s="502"/>
      <c r="E1" s="502"/>
      <c r="F1" s="502"/>
      <c r="G1" s="502"/>
      <c r="H1" s="502"/>
      <c r="I1" s="502"/>
      <c r="J1" s="502"/>
      <c r="K1" s="502"/>
      <c r="L1" s="502"/>
      <c r="M1" s="502"/>
      <c r="N1" s="502"/>
      <c r="O1" s="502"/>
      <c r="P1" s="502"/>
      <c r="Q1" s="502"/>
      <c r="R1" s="502"/>
      <c r="S1" s="502"/>
      <c r="T1" s="502"/>
      <c r="U1" s="281"/>
      <c r="V1" s="281"/>
      <c r="W1" s="281"/>
      <c r="X1" s="282"/>
      <c r="Y1" s="480" t="str">
        <f ca="1">INDIRECT("Z_ML_17_"&amp;IDIOMA)</f>
        <v>NO USAR CORTAR
[Ctrl + X]</v>
      </c>
    </row>
    <row r="2" spans="1:26" ht="24.95" customHeight="1" x14ac:dyDescent="0.25">
      <c r="A2" s="459"/>
      <c r="B2" s="503"/>
      <c r="C2" s="504"/>
      <c r="D2" s="504"/>
      <c r="E2" s="504"/>
      <c r="F2" s="504"/>
      <c r="G2" s="504"/>
      <c r="H2" s="504"/>
      <c r="I2" s="504"/>
      <c r="J2" s="504"/>
      <c r="K2" s="504"/>
      <c r="L2" s="504"/>
      <c r="M2" s="504"/>
      <c r="N2" s="504"/>
      <c r="O2" s="504"/>
      <c r="P2" s="504"/>
      <c r="Q2" s="504"/>
      <c r="R2" s="504"/>
      <c r="S2" s="504"/>
      <c r="T2" s="504"/>
      <c r="U2" s="485" t="str">
        <f ca="1">INDIRECT("Z_ML_18_"&amp;IDIOMA)</f>
        <v>Ir a INICIO</v>
      </c>
      <c r="V2" s="485"/>
      <c r="W2" s="485"/>
      <c r="X2" s="451" t="s">
        <v>163</v>
      </c>
      <c r="Y2" s="481"/>
      <c r="Z2" s="321"/>
    </row>
    <row r="3" spans="1:26" ht="2.25" customHeight="1" thickBot="1" x14ac:dyDescent="0.3">
      <c r="A3" s="460"/>
      <c r="B3" s="503"/>
      <c r="C3" s="504"/>
      <c r="D3" s="504"/>
      <c r="E3" s="504"/>
      <c r="F3" s="504"/>
      <c r="G3" s="504"/>
      <c r="H3" s="504"/>
      <c r="I3" s="504"/>
      <c r="J3" s="504"/>
      <c r="K3" s="504"/>
      <c r="L3" s="504"/>
      <c r="M3" s="504"/>
      <c r="N3" s="504"/>
      <c r="O3" s="504"/>
      <c r="P3" s="504"/>
      <c r="Q3" s="504"/>
      <c r="R3" s="504"/>
      <c r="S3" s="504"/>
      <c r="T3" s="504"/>
      <c r="U3" s="285"/>
      <c r="V3" s="285"/>
      <c r="W3" s="285"/>
      <c r="X3" s="286"/>
      <c r="Y3" s="482"/>
      <c r="Z3" s="321"/>
    </row>
    <row r="4" spans="1:26" ht="6" customHeight="1" thickBot="1" x14ac:dyDescent="0.3">
      <c r="A4" s="301"/>
      <c r="B4" s="291"/>
      <c r="C4" s="292"/>
      <c r="D4" s="292"/>
      <c r="E4" s="292"/>
      <c r="F4" s="292"/>
      <c r="G4" s="292"/>
      <c r="H4" s="292"/>
      <c r="I4" s="292"/>
      <c r="J4" s="292"/>
      <c r="K4" s="496">
        <v>1</v>
      </c>
      <c r="L4" s="496"/>
      <c r="M4" s="293"/>
      <c r="N4" s="293"/>
      <c r="O4" s="293"/>
      <c r="P4" s="293"/>
      <c r="Q4" s="293"/>
      <c r="R4" s="293"/>
      <c r="S4" s="293"/>
      <c r="T4" s="293"/>
      <c r="U4" s="293"/>
      <c r="V4" s="293"/>
      <c r="W4" s="293"/>
      <c r="X4" s="294"/>
      <c r="Z4" s="321"/>
    </row>
    <row r="5" spans="1:26" ht="15" customHeight="1" x14ac:dyDescent="0.25">
      <c r="A5" s="303" t="str">
        <f ca="1">INDIRECT("Z_ML_02_"&amp;IDIOMA)</f>
        <v>FÓRMULA</v>
      </c>
      <c r="B5" s="111"/>
      <c r="C5" s="505" t="s">
        <v>176</v>
      </c>
      <c r="D5" s="505"/>
      <c r="E5" s="113"/>
      <c r="F5" s="113"/>
      <c r="G5" s="113"/>
      <c r="H5" s="113"/>
      <c r="I5" s="114"/>
      <c r="J5" s="352" t="str">
        <f ca="1">INDIRECT("Z_DG_01_"&amp;IDIOMA)</f>
        <v>Tipo Pregunta</v>
      </c>
      <c r="K5" s="498">
        <f>Tipo_Cuestionario_Num</f>
        <v>1</v>
      </c>
      <c r="L5" s="498"/>
      <c r="M5" s="498"/>
      <c r="N5" s="498"/>
      <c r="O5" s="498"/>
      <c r="P5" s="109"/>
      <c r="Q5" s="109"/>
      <c r="R5" s="500" t="str">
        <f ca="1">IF(Tipo_Cuestionario_Cod="Q","Este Tipo de Pregunta aún no está activo.",INDIRECT("Z_DG_15_"&amp;IDIOMA)&amp;": "&amp;P_Min&amp;" - "&amp;P_Max)</f>
        <v>Rango de preguntas almacenadas: 0 - 0</v>
      </c>
      <c r="S5" s="500"/>
      <c r="T5" s="500"/>
      <c r="U5" s="500"/>
      <c r="V5" s="500"/>
      <c r="W5" s="500"/>
      <c r="X5" s="106"/>
      <c r="Y5" s="324" t="s">
        <v>127</v>
      </c>
      <c r="Z5" s="320" t="str">
        <f>Categ_01</f>
        <v>TEMA 01</v>
      </c>
    </row>
    <row r="6" spans="1:26" ht="6" customHeight="1" x14ac:dyDescent="0.25">
      <c r="A6" s="35"/>
      <c r="B6" s="111"/>
      <c r="C6" s="505"/>
      <c r="D6" s="505"/>
      <c r="E6" s="113"/>
      <c r="F6" s="113"/>
      <c r="G6" s="113"/>
      <c r="H6" s="113"/>
      <c r="I6" s="113"/>
      <c r="J6" s="353"/>
      <c r="K6" s="295">
        <v>1</v>
      </c>
      <c r="L6" s="109"/>
      <c r="M6" s="109"/>
      <c r="N6" s="109"/>
      <c r="O6" s="109"/>
      <c r="P6" s="109"/>
      <c r="Q6" s="109"/>
      <c r="R6" s="109"/>
      <c r="S6" s="109"/>
      <c r="T6" s="109"/>
      <c r="U6" s="109"/>
      <c r="V6" s="109"/>
      <c r="W6" s="109"/>
      <c r="X6" s="106"/>
      <c r="Z6" s="320" t="str">
        <f>Categ_02</f>
        <v>TEMA 02</v>
      </c>
    </row>
    <row r="7" spans="1:26" ht="15" customHeight="1" x14ac:dyDescent="0.25">
      <c r="A7" s="303" t="str">
        <f ca="1">INDIRECT("Z_ML_03_"&amp;IDIOMA)</f>
        <v>SUPERÍNDICE</v>
      </c>
      <c r="B7" s="111"/>
      <c r="C7" s="505"/>
      <c r="D7" s="505"/>
      <c r="E7" s="113"/>
      <c r="F7" s="113"/>
      <c r="G7" s="113"/>
      <c r="H7" s="113"/>
      <c r="I7" s="113"/>
      <c r="J7" s="352" t="str">
        <f ca="1">INDIRECT("Z_DG_02_"&amp;IDIOMA)</f>
        <v>Título  CATEGORÍA</v>
      </c>
      <c r="K7" s="499" t="s">
        <v>1812</v>
      </c>
      <c r="L7" s="499"/>
      <c r="M7" s="499"/>
      <c r="N7" s="499"/>
      <c r="O7" s="499"/>
      <c r="P7" s="109"/>
      <c r="Q7" s="109"/>
      <c r="R7" s="352" t="str">
        <f ca="1">INDIRECT("Z_DG_16_"&amp;IDIOMA)</f>
        <v>Descripción</v>
      </c>
      <c r="S7" s="497" t="s">
        <v>1515</v>
      </c>
      <c r="T7" s="497"/>
      <c r="U7" s="497"/>
      <c r="V7" s="497"/>
      <c r="W7" s="497"/>
      <c r="X7" s="106"/>
      <c r="Y7" s="324" t="s">
        <v>128</v>
      </c>
      <c r="Z7" s="320" t="str">
        <f>Categ_03</f>
        <v>TEMA 03</v>
      </c>
    </row>
    <row r="8" spans="1:26" ht="6" customHeight="1" x14ac:dyDescent="0.25">
      <c r="A8" s="36"/>
      <c r="B8" s="111"/>
      <c r="C8" s="505"/>
      <c r="D8" s="505"/>
      <c r="E8" s="113"/>
      <c r="F8" s="113"/>
      <c r="G8" s="113"/>
      <c r="H8" s="113"/>
      <c r="I8" s="113"/>
      <c r="J8" s="353"/>
      <c r="K8" s="109"/>
      <c r="L8" s="109"/>
      <c r="M8" s="109"/>
      <c r="N8" s="109"/>
      <c r="O8" s="109"/>
      <c r="P8" s="109"/>
      <c r="Q8" s="109"/>
      <c r="R8" s="115"/>
      <c r="S8" s="109"/>
      <c r="T8" s="109"/>
      <c r="U8" s="109"/>
      <c r="V8" s="109"/>
      <c r="W8" s="109"/>
      <c r="X8" s="106"/>
      <c r="Z8" s="320" t="str">
        <f>Categ_04</f>
        <v>TEMA 04</v>
      </c>
    </row>
    <row r="9" spans="1:26" ht="15" customHeight="1" x14ac:dyDescent="0.25">
      <c r="A9" s="303" t="str">
        <f ca="1">INDIRECT("Z_ML_04_"&amp;IDIOMA)</f>
        <v>SUBÍNDICE</v>
      </c>
      <c r="B9" s="111"/>
      <c r="C9" s="113"/>
      <c r="D9" s="113"/>
      <c r="E9" s="113"/>
      <c r="F9" s="113"/>
      <c r="G9" s="113"/>
      <c r="H9" s="113"/>
      <c r="I9" s="113"/>
      <c r="J9" s="352" t="str">
        <f ca="1">INDIRECT("Z_DG_03_"&amp;IDIOMA)</f>
        <v>Título SUBCATEGORÍA</v>
      </c>
      <c r="K9" s="499" t="s">
        <v>146</v>
      </c>
      <c r="L9" s="499"/>
      <c r="M9" s="499"/>
      <c r="N9" s="499"/>
      <c r="O9" s="499"/>
      <c r="P9" s="109"/>
      <c r="Q9" s="109"/>
      <c r="R9" s="352" t="str">
        <f ca="1">INDIRECT("Z_DG_16_"&amp;IDIOMA)</f>
        <v>Descripción</v>
      </c>
      <c r="S9" s="497" t="s">
        <v>1516</v>
      </c>
      <c r="T9" s="497"/>
      <c r="U9" s="497"/>
      <c r="V9" s="497"/>
      <c r="W9" s="497"/>
      <c r="X9" s="106"/>
      <c r="Y9" s="324" t="s">
        <v>129</v>
      </c>
      <c r="Z9" s="320" t="str">
        <f>Categ_05</f>
        <v>TEMA 05</v>
      </c>
    </row>
    <row r="10" spans="1:26" ht="6" customHeight="1" x14ac:dyDescent="0.25">
      <c r="A10" s="35"/>
      <c r="B10" s="111"/>
      <c r="C10" s="113"/>
      <c r="D10" s="113"/>
      <c r="E10" s="113"/>
      <c r="F10" s="113"/>
      <c r="G10" s="113"/>
      <c r="H10" s="113"/>
      <c r="I10" s="113"/>
      <c r="J10" s="353"/>
      <c r="K10" s="109"/>
      <c r="L10" s="109"/>
      <c r="M10" s="109"/>
      <c r="N10" s="109"/>
      <c r="O10" s="109"/>
      <c r="P10" s="109"/>
      <c r="Q10" s="109"/>
      <c r="R10" s="115"/>
      <c r="S10" s="109"/>
      <c r="T10" s="109"/>
      <c r="U10" s="109"/>
      <c r="V10" s="109"/>
      <c r="W10" s="109"/>
      <c r="X10" s="106"/>
      <c r="Z10" s="320" t="str">
        <f>Categ_06</f>
        <v>TEMA 06</v>
      </c>
    </row>
    <row r="11" spans="1:26" ht="15" customHeight="1" x14ac:dyDescent="0.25">
      <c r="A11" s="303" t="str">
        <f ca="1">INDIRECT("Z_ML_05_"&amp;IDIOMA)</f>
        <v>SALTO LÍNEA</v>
      </c>
      <c r="B11" s="111"/>
      <c r="C11" s="113"/>
      <c r="D11" s="113"/>
      <c r="E11" s="113"/>
      <c r="F11" s="113"/>
      <c r="G11" s="113"/>
      <c r="H11" s="113"/>
      <c r="I11" s="113"/>
      <c r="J11" s="352" t="str">
        <f ca="1">INDIRECT("Z_DG_04_"&amp;IDIOMA)</f>
        <v>Retroalimentación General</v>
      </c>
      <c r="K11" s="499" t="s">
        <v>680</v>
      </c>
      <c r="L11" s="499"/>
      <c r="M11" s="499"/>
      <c r="N11" s="499"/>
      <c r="O11" s="499"/>
      <c r="P11" s="109"/>
      <c r="Q11" s="109"/>
      <c r="R11" s="352" t="str">
        <f ca="1">INDIRECT("Z_DG_17_"&amp;IDIOMA)</f>
        <v>Puntos</v>
      </c>
      <c r="S11" s="6">
        <v>1</v>
      </c>
      <c r="T11" s="109"/>
      <c r="U11" s="109"/>
      <c r="V11" s="109"/>
      <c r="W11" s="109"/>
      <c r="X11" s="106"/>
      <c r="Y11" s="324" t="s">
        <v>130</v>
      </c>
      <c r="Z11" s="320" t="str">
        <f>Categ_07</f>
        <v>TEMA 07</v>
      </c>
    </row>
    <row r="12" spans="1:26" ht="6" customHeight="1" thickBot="1" x14ac:dyDescent="0.3">
      <c r="A12" s="2"/>
      <c r="B12" s="111"/>
      <c r="C12" s="112"/>
      <c r="D12" s="113"/>
      <c r="E12" s="113"/>
      <c r="F12" s="113"/>
      <c r="G12" s="113"/>
      <c r="H12" s="113"/>
      <c r="I12" s="113"/>
      <c r="J12" s="353"/>
      <c r="K12" s="109"/>
      <c r="L12" s="109"/>
      <c r="M12" s="109"/>
      <c r="N12" s="109"/>
      <c r="O12" s="109"/>
      <c r="P12" s="109"/>
      <c r="Q12" s="109"/>
      <c r="R12" s="115"/>
      <c r="S12" s="109"/>
      <c r="T12" s="109"/>
      <c r="U12" s="109"/>
      <c r="V12" s="109"/>
      <c r="W12" s="109"/>
      <c r="X12" s="106"/>
      <c r="Z12" s="320" t="str">
        <f>Categ_08</f>
        <v>TEMA 08</v>
      </c>
    </row>
    <row r="13" spans="1:26" x14ac:dyDescent="0.25">
      <c r="A13" s="303" t="str">
        <f ca="1">INDIRECT("Z_ML_06_"&amp;IDIOMA)</f>
        <v>CONCATENAR</v>
      </c>
      <c r="B13" s="111"/>
      <c r="C13" s="112"/>
      <c r="D13" s="113"/>
      <c r="E13" s="113"/>
      <c r="F13" s="113"/>
      <c r="G13" s="113"/>
      <c r="H13" s="113"/>
      <c r="I13" s="113"/>
      <c r="J13" s="353"/>
      <c r="K13" s="109"/>
      <c r="L13" s="109"/>
      <c r="M13" s="109"/>
      <c r="N13" s="109"/>
      <c r="O13" s="109"/>
      <c r="P13" s="109"/>
      <c r="Q13" s="109"/>
      <c r="R13" s="352" t="str">
        <f ca="1">INDIRECT("Z_DG_18_"&amp;IDIOMA)</f>
        <v>Penalización intento, en caso de permitir más de uno</v>
      </c>
      <c r="S13" s="453">
        <v>0.33333333333333331</v>
      </c>
      <c r="T13" s="109"/>
      <c r="U13" s="109"/>
      <c r="V13" s="109"/>
      <c r="W13" s="109"/>
      <c r="X13" s="106"/>
      <c r="Y13" s="324" t="s">
        <v>131</v>
      </c>
      <c r="Z13" s="320" t="str">
        <f>Categ_09</f>
        <v>TEMA 09</v>
      </c>
    </row>
    <row r="14" spans="1:26" ht="6" customHeight="1" x14ac:dyDescent="0.25">
      <c r="B14" s="111"/>
      <c r="C14" s="112"/>
      <c r="D14" s="113"/>
      <c r="E14" s="113"/>
      <c r="F14" s="113"/>
      <c r="G14" s="113"/>
      <c r="H14" s="113"/>
      <c r="I14" s="113"/>
      <c r="J14" s="353"/>
      <c r="K14" s="109"/>
      <c r="L14" s="109"/>
      <c r="M14" s="109"/>
      <c r="N14" s="109"/>
      <c r="O14" s="109"/>
      <c r="P14" s="109"/>
      <c r="Q14" s="109"/>
      <c r="R14" s="115"/>
      <c r="S14" s="109"/>
      <c r="T14" s="109"/>
      <c r="U14" s="109"/>
      <c r="V14" s="109"/>
      <c r="W14" s="109"/>
      <c r="X14" s="106"/>
      <c r="Z14" s="320" t="str">
        <f>Categ_10</f>
        <v>TEMA 10</v>
      </c>
    </row>
    <row r="15" spans="1:26" x14ac:dyDescent="0.25">
      <c r="A15" s="303" t="str">
        <f ca="1">INDIRECT("Z_ML_07_"&amp;IDIOMA)</f>
        <v>NEGRITA</v>
      </c>
      <c r="B15" s="111"/>
      <c r="C15" s="112"/>
      <c r="D15" s="113"/>
      <c r="E15" s="113"/>
      <c r="F15" s="113"/>
      <c r="G15" s="113"/>
      <c r="H15" s="113"/>
      <c r="I15" s="113"/>
      <c r="J15" s="352" t="str">
        <f ca="1">INDIRECT("Z_DG_05_"&amp;IDIOMA)</f>
        <v>Contraseña/Nº Identificación</v>
      </c>
      <c r="K15" s="302"/>
      <c r="L15" s="109"/>
      <c r="M15" s="109"/>
      <c r="N15" s="109"/>
      <c r="O15" s="109"/>
      <c r="P15" s="109"/>
      <c r="Q15" s="109"/>
      <c r="R15" s="352" t="str">
        <f ca="1">INDIRECT("Z_DG_19_"&amp;IDIOMA)</f>
        <v>Oculto</v>
      </c>
      <c r="S15" s="6">
        <v>0</v>
      </c>
      <c r="T15" s="109"/>
      <c r="U15" s="109"/>
      <c r="V15" s="109"/>
      <c r="W15" s="109"/>
      <c r="X15" s="106"/>
      <c r="Y15" s="324" t="s">
        <v>132</v>
      </c>
      <c r="Z15" s="320" t="str">
        <f>SubCat_01</f>
        <v>01_OM_1RESP</v>
      </c>
    </row>
    <row r="16" spans="1:26" ht="6" customHeight="1" x14ac:dyDescent="0.25">
      <c r="B16" s="111"/>
      <c r="C16" s="112"/>
      <c r="D16" s="113"/>
      <c r="E16" s="113"/>
      <c r="F16" s="113"/>
      <c r="G16" s="113"/>
      <c r="H16" s="113"/>
      <c r="I16" s="113"/>
      <c r="J16" s="353"/>
      <c r="K16" s="109"/>
      <c r="L16" s="109"/>
      <c r="M16" s="109"/>
      <c r="N16" s="109"/>
      <c r="O16" s="109"/>
      <c r="P16" s="109"/>
      <c r="Q16" s="109"/>
      <c r="R16" s="109"/>
      <c r="S16" s="113"/>
      <c r="T16" s="109"/>
      <c r="U16" s="109"/>
      <c r="V16" s="109"/>
      <c r="W16" s="109"/>
      <c r="X16" s="106"/>
      <c r="Z16" s="320" t="str">
        <f>SubCat_02</f>
        <v>02_OM_VRESP</v>
      </c>
    </row>
    <row r="17" spans="1:39" ht="15" customHeight="1" x14ac:dyDescent="0.25">
      <c r="A17" s="303" t="str">
        <f ca="1">INDIRECT("Z_ML_08_"&amp;IDIOMA)</f>
        <v>ESPACIOS (+1)</v>
      </c>
      <c r="B17" s="111"/>
      <c r="C17" s="112"/>
      <c r="D17" s="113"/>
      <c r="E17" s="113"/>
      <c r="F17" s="113"/>
      <c r="G17" s="113"/>
      <c r="H17" s="113"/>
      <c r="I17" s="113"/>
      <c r="J17" s="352" t="str">
        <f ca="1">INDIRECT("Z_DG_06_"&amp;IDIOMA)</f>
        <v>Retroalimentación Respuesta Correcta</v>
      </c>
      <c r="K17" s="483" t="s">
        <v>160</v>
      </c>
      <c r="L17" s="483"/>
      <c r="M17" s="483"/>
      <c r="N17" s="483"/>
      <c r="O17" s="483"/>
      <c r="P17" s="483"/>
      <c r="Q17" s="483"/>
      <c r="R17" s="155"/>
      <c r="S17" s="484" t="str">
        <f ca="1">INDIRECT("Z_DG_20_"&amp;IDIOMA)</f>
        <v>FORMULARIO</v>
      </c>
      <c r="T17" s="484"/>
      <c r="U17" s="484"/>
      <c r="V17" s="484"/>
      <c r="W17" s="484"/>
      <c r="X17" s="106"/>
      <c r="Y17" s="324" t="s">
        <v>133</v>
      </c>
      <c r="Z17" s="320" t="str">
        <f>SubCat_03</f>
        <v>03_VERD_FALSO</v>
      </c>
    </row>
    <row r="18" spans="1:39" ht="6" customHeight="1" x14ac:dyDescent="0.25">
      <c r="B18" s="111"/>
      <c r="C18" s="112"/>
      <c r="D18" s="113"/>
      <c r="E18" s="113"/>
      <c r="F18" s="113"/>
      <c r="G18" s="113"/>
      <c r="H18" s="113"/>
      <c r="I18" s="113"/>
      <c r="J18" s="353"/>
      <c r="K18" s="109"/>
      <c r="L18" s="109"/>
      <c r="M18" s="109"/>
      <c r="N18" s="109"/>
      <c r="O18" s="109"/>
      <c r="P18" s="109"/>
      <c r="Q18" s="109"/>
      <c r="R18" s="155"/>
      <c r="S18" s="287"/>
      <c r="T18" s="279"/>
      <c r="U18" s="279"/>
      <c r="V18" s="279"/>
      <c r="W18" s="279"/>
      <c r="X18" s="106"/>
      <c r="Z18" s="320" t="str">
        <f>SubCat_04</f>
        <v>04_EMPAREJAR</v>
      </c>
    </row>
    <row r="19" spans="1:39" x14ac:dyDescent="0.25">
      <c r="A19" s="303" t="str">
        <f ca="1">INDIRECT("Z_ML_09_"&amp;IDIOMA)</f>
        <v>TEXTO ROJO</v>
      </c>
      <c r="B19" s="111"/>
      <c r="C19" s="112"/>
      <c r="D19" s="113"/>
      <c r="E19" s="113"/>
      <c r="F19" s="113"/>
      <c r="G19" s="113"/>
      <c r="H19" s="113"/>
      <c r="I19" s="113"/>
      <c r="J19" s="352" t="str">
        <f ca="1">INDIRECT("Z_DG_07_"&amp;IDIOMA)</f>
        <v>Retroalimentación Respuesta Parcialmente Correcta</v>
      </c>
      <c r="K19" s="483" t="s">
        <v>161</v>
      </c>
      <c r="L19" s="483"/>
      <c r="M19" s="483"/>
      <c r="N19" s="483"/>
      <c r="O19" s="483"/>
      <c r="P19" s="483"/>
      <c r="Q19" s="483"/>
      <c r="R19" s="155"/>
      <c r="S19" s="484" t="str">
        <f ca="1">INDIRECT("Z_DG_21_"&amp;IDIOMA)</f>
        <v>BANCO DE PREGUNTAS</v>
      </c>
      <c r="T19" s="484"/>
      <c r="U19" s="484"/>
      <c r="V19" s="484"/>
      <c r="W19" s="484"/>
      <c r="X19" s="106"/>
      <c r="Y19" s="324" t="s">
        <v>134</v>
      </c>
      <c r="Z19" s="320" t="str">
        <f>SubCat_05</f>
        <v>05_R_CORTA</v>
      </c>
    </row>
    <row r="20" spans="1:39" ht="6" customHeight="1" x14ac:dyDescent="0.25">
      <c r="A20" s="304"/>
      <c r="B20" s="111"/>
      <c r="C20" s="112"/>
      <c r="D20" s="113"/>
      <c r="E20" s="113"/>
      <c r="F20" s="113"/>
      <c r="G20" s="113"/>
      <c r="H20" s="113"/>
      <c r="I20" s="113"/>
      <c r="J20" s="353"/>
      <c r="K20" s="109"/>
      <c r="L20" s="109"/>
      <c r="M20" s="109"/>
      <c r="N20" s="109"/>
      <c r="O20" s="109"/>
      <c r="P20" s="109"/>
      <c r="Q20" s="109"/>
      <c r="R20" s="109"/>
      <c r="S20" s="279"/>
      <c r="T20" s="279"/>
      <c r="U20" s="279"/>
      <c r="V20" s="279"/>
      <c r="W20" s="279"/>
      <c r="X20" s="106"/>
      <c r="Z20" s="320" t="str">
        <f>SubCat_06</f>
        <v>06_P_PERDIDA</v>
      </c>
    </row>
    <row r="21" spans="1:39" x14ac:dyDescent="0.25">
      <c r="A21" s="303" t="str">
        <f ca="1">INDIRECT("Z_ML_10_"&amp;IDIOMA)</f>
        <v>TEXTO AZUL</v>
      </c>
      <c r="B21" s="111"/>
      <c r="C21" s="112"/>
      <c r="D21" s="113"/>
      <c r="E21" s="113"/>
      <c r="F21" s="113"/>
      <c r="G21" s="113"/>
      <c r="H21" s="113"/>
      <c r="I21" s="113"/>
      <c r="J21" s="352" t="str">
        <f ca="1">INDIRECT("Z_DG_08_"&amp;IDIOMA)</f>
        <v>Retroalimentación Respuesta Incorrecta</v>
      </c>
      <c r="K21" s="483" t="s">
        <v>162</v>
      </c>
      <c r="L21" s="483"/>
      <c r="M21" s="483"/>
      <c r="N21" s="483"/>
      <c r="O21" s="483"/>
      <c r="P21" s="483"/>
      <c r="Q21" s="483"/>
      <c r="R21" s="109"/>
      <c r="S21" s="484" t="str">
        <f ca="1">INDIRECT("Z_DG_22_"&amp;IDIOMA)</f>
        <v>IMPORTAR DE LIBRO EXCEL</v>
      </c>
      <c r="T21" s="484"/>
      <c r="U21" s="484"/>
      <c r="V21" s="484"/>
      <c r="W21" s="484"/>
      <c r="X21" s="106"/>
      <c r="Y21" s="324" t="s">
        <v>135</v>
      </c>
      <c r="Z21" s="321"/>
    </row>
    <row r="22" spans="1:39" ht="6" customHeight="1" x14ac:dyDescent="0.25">
      <c r="B22" s="111"/>
      <c r="C22" s="112"/>
      <c r="D22" s="113"/>
      <c r="E22" s="113"/>
      <c r="F22" s="113"/>
      <c r="G22" s="113"/>
      <c r="H22" s="113"/>
      <c r="I22" s="113"/>
      <c r="J22" s="353"/>
      <c r="K22" s="109"/>
      <c r="L22" s="109"/>
      <c r="M22" s="109"/>
      <c r="N22" s="109"/>
      <c r="O22" s="109"/>
      <c r="P22" s="109"/>
      <c r="Q22" s="109"/>
      <c r="R22" s="109"/>
      <c r="S22" s="279"/>
      <c r="T22" s="279"/>
      <c r="U22" s="279"/>
      <c r="V22" s="279"/>
      <c r="W22" s="279"/>
      <c r="X22" s="106"/>
      <c r="Z22" s="321"/>
    </row>
    <row r="23" spans="1:39" x14ac:dyDescent="0.25">
      <c r="A23" s="303" t="str">
        <f ca="1">INDIRECT("Z_ML_11_"&amp;IDIOMA)</f>
        <v>OTRO COLOR</v>
      </c>
      <c r="B23" s="111"/>
      <c r="C23" s="112"/>
      <c r="D23" s="113"/>
      <c r="E23" s="113"/>
      <c r="F23" s="113"/>
      <c r="G23" s="113"/>
      <c r="H23" s="113"/>
      <c r="I23" s="113"/>
      <c r="J23" s="352" t="str">
        <f ca="1">INDIRECT("Z_DG_09_"&amp;IDIOMA)</f>
        <v>Prefijo de las preguntas (no más de 15 caracteres)</v>
      </c>
      <c r="K23" s="483" t="s">
        <v>159</v>
      </c>
      <c r="L23" s="483"/>
      <c r="M23" s="483"/>
      <c r="N23" s="483"/>
      <c r="O23" s="483"/>
      <c r="P23" s="483"/>
      <c r="Q23" s="483"/>
      <c r="R23" s="109"/>
      <c r="S23" s="484" t="str">
        <f ca="1">INDIRECT("Z_DG_23_"&amp;IDIOMA)</f>
        <v>EXPORTAR A LIBRO EXCEL</v>
      </c>
      <c r="T23" s="484"/>
      <c r="U23" s="484"/>
      <c r="V23" s="484"/>
      <c r="W23" s="484"/>
      <c r="X23" s="106"/>
      <c r="Y23" s="324" t="s">
        <v>136</v>
      </c>
      <c r="Z23" s="321"/>
    </row>
    <row r="24" spans="1:39" ht="6" customHeight="1" thickBot="1" x14ac:dyDescent="0.3">
      <c r="B24" s="111"/>
      <c r="C24" s="112"/>
      <c r="D24" s="113"/>
      <c r="E24" s="113"/>
      <c r="F24" s="113"/>
      <c r="G24" s="113"/>
      <c r="H24" s="113"/>
      <c r="I24" s="113"/>
      <c r="J24" s="353"/>
      <c r="K24" s="109"/>
      <c r="L24" s="109"/>
      <c r="M24" s="109"/>
      <c r="N24" s="109"/>
      <c r="O24" s="109"/>
      <c r="P24" s="109"/>
      <c r="Q24" s="109"/>
      <c r="R24" s="109"/>
      <c r="S24" s="279"/>
      <c r="T24" s="279"/>
      <c r="U24" s="279"/>
      <c r="V24" s="279"/>
      <c r="W24" s="279"/>
      <c r="X24" s="106"/>
      <c r="Y24" s="325"/>
      <c r="Z24" s="321"/>
    </row>
    <row r="25" spans="1:39" x14ac:dyDescent="0.25">
      <c r="A25" s="506" t="str">
        <f ca="1">INDIRECT("Z_ML_12_"&amp;IDIOMA)</f>
        <v>INSERTAR
IMÁGENES</v>
      </c>
      <c r="B25" s="111"/>
      <c r="C25" s="112"/>
      <c r="D25" s="113"/>
      <c r="E25" s="113"/>
      <c r="F25" s="113"/>
      <c r="G25" s="113"/>
      <c r="H25" s="113"/>
      <c r="I25" s="113"/>
      <c r="J25" s="352" t="str">
        <f ca="1">INDIRECT("Z_DG_10_"&amp;IDIOMA)</f>
        <v>Nº Inicial de pregunta a exportar</v>
      </c>
      <c r="K25" s="6">
        <v>0</v>
      </c>
      <c r="L25" s="109"/>
      <c r="M25" s="495" t="str">
        <f ca="1">IF(OR(N_FINAL&gt;P_Max,N_INICIAL&lt;P_Min),INDIRECT("Z_DG_39_"&amp;IDIOMA),
  IF(OR(P_Min&lt;N_INICIAL,P_Max&gt;N_FINAL),"El rango de preguntas a exportar no coincide con el Nº total de preguntas.",""))</f>
        <v/>
      </c>
      <c r="N25" s="495"/>
      <c r="O25" s="495"/>
      <c r="P25" s="495"/>
      <c r="Q25" s="109"/>
      <c r="R25" s="109"/>
      <c r="S25" s="484" t="str">
        <f ca="1">INDIRECT("Z_DG_24_"&amp;IDIOMA)</f>
        <v>EXPORTAR A MOODLE</v>
      </c>
      <c r="T25" s="484"/>
      <c r="U25" s="484"/>
      <c r="V25" s="484"/>
      <c r="W25" s="484"/>
      <c r="X25" s="106"/>
      <c r="Y25" s="324" t="s">
        <v>146</v>
      </c>
      <c r="Z25" s="321"/>
    </row>
    <row r="26" spans="1:39" ht="6" customHeight="1" x14ac:dyDescent="0.25">
      <c r="A26" s="507"/>
      <c r="B26" s="111"/>
      <c r="C26" s="112"/>
      <c r="D26" s="113"/>
      <c r="E26" s="113"/>
      <c r="F26" s="113"/>
      <c r="G26" s="113"/>
      <c r="H26" s="113"/>
      <c r="I26" s="113"/>
      <c r="J26" s="353"/>
      <c r="K26" s="109"/>
      <c r="L26" s="109"/>
      <c r="M26" s="495"/>
      <c r="N26" s="495"/>
      <c r="O26" s="495"/>
      <c r="P26" s="495"/>
      <c r="Q26" s="109"/>
      <c r="R26" s="109"/>
      <c r="S26" s="279"/>
      <c r="T26" s="279"/>
      <c r="U26" s="279"/>
      <c r="V26" s="279"/>
      <c r="W26" s="279"/>
      <c r="X26" s="106"/>
      <c r="Z26" s="321"/>
    </row>
    <row r="27" spans="1:39" ht="15" customHeight="1" thickBot="1" x14ac:dyDescent="0.3">
      <c r="A27" s="508"/>
      <c r="B27" s="111"/>
      <c r="C27" s="112"/>
      <c r="D27" s="113"/>
      <c r="E27" s="113"/>
      <c r="F27" s="113"/>
      <c r="G27" s="113"/>
      <c r="H27" s="113"/>
      <c r="I27" s="113"/>
      <c r="J27" s="352" t="str">
        <f ca="1">INDIRECT("Z_DG_11_"&amp;IDIOMA)</f>
        <v>Nº Final de pregunta a exportar</v>
      </c>
      <c r="K27" s="103">
        <v>0</v>
      </c>
      <c r="L27" s="116"/>
      <c r="M27" s="495"/>
      <c r="N27" s="495"/>
      <c r="O27" s="495"/>
      <c r="P27" s="495"/>
      <c r="Q27" s="109"/>
      <c r="R27" s="109"/>
      <c r="S27" s="484" t="str">
        <f ca="1">INDIRECT("Z_DG_25_"&amp;IDIOMA)</f>
        <v>EXPORTAR A TEXTO (doc/txt)</v>
      </c>
      <c r="T27" s="484"/>
      <c r="U27" s="484"/>
      <c r="V27" s="484"/>
      <c r="W27" s="484"/>
      <c r="X27" s="106"/>
      <c r="Y27" s="324" t="s">
        <v>147</v>
      </c>
      <c r="Z27" s="321"/>
      <c r="AM27" t="s">
        <v>142</v>
      </c>
    </row>
    <row r="28" spans="1:39" ht="6" customHeight="1" thickBot="1" x14ac:dyDescent="0.3">
      <c r="B28" s="111"/>
      <c r="C28" s="112"/>
      <c r="D28" s="113"/>
      <c r="E28" s="113"/>
      <c r="F28" s="113"/>
      <c r="G28" s="113"/>
      <c r="H28" s="113"/>
      <c r="I28" s="113"/>
      <c r="J28" s="353"/>
      <c r="K28" s="109"/>
      <c r="L28" s="109"/>
      <c r="M28" s="109"/>
      <c r="N28" s="109"/>
      <c r="O28" s="109"/>
      <c r="P28" s="109"/>
      <c r="Q28" s="109"/>
      <c r="R28" s="109"/>
      <c r="S28" s="109"/>
      <c r="T28" s="109"/>
      <c r="U28" s="109"/>
      <c r="V28" s="109"/>
      <c r="W28" s="109"/>
      <c r="X28" s="106"/>
      <c r="Z28" s="321"/>
    </row>
    <row r="29" spans="1:39" ht="15" customHeight="1" x14ac:dyDescent="0.25">
      <c r="A29" s="506" t="str">
        <f ca="1">INDIRECT("Z_ML_13_"&amp;IDIOMA)</f>
        <v>LISTA DESPLEGABLE CATEGORÍAS</v>
      </c>
      <c r="B29" s="111"/>
      <c r="C29" s="112"/>
      <c r="D29" s="113"/>
      <c r="E29" s="113"/>
      <c r="F29" s="113"/>
      <c r="G29" s="113"/>
      <c r="H29" s="113"/>
      <c r="I29" s="113"/>
      <c r="J29" s="352" t="str">
        <f ca="1">INDIRECT("Z_DG_12_"&amp;IDIOMA)</f>
        <v>Barajar respuestas en el cuestionario (SÍ= true)</v>
      </c>
      <c r="K29" s="6" t="s">
        <v>13</v>
      </c>
      <c r="L29" s="109"/>
      <c r="M29" s="486" t="str">
        <f ca="1">INDIRECT("Z_DG_38_"&amp;IDIOMA)</f>
        <v>Pincha aquí si quieres poner el rango completo de preguntas.</v>
      </c>
      <c r="N29" s="487"/>
      <c r="O29" s="487"/>
      <c r="P29" s="488"/>
      <c r="Q29" s="109"/>
      <c r="R29" s="288"/>
      <c r="S29" s="484" t="str">
        <f ca="1">INDIRECT("Z_DG_26_"&amp;IDIOMA)</f>
        <v>EXPORTAR A JUEGO</v>
      </c>
      <c r="T29" s="484"/>
      <c r="U29" s="484"/>
      <c r="V29" s="484"/>
      <c r="W29" s="484"/>
      <c r="X29" s="289"/>
      <c r="Y29" s="324" t="s">
        <v>145</v>
      </c>
      <c r="Z29" s="321"/>
    </row>
    <row r="30" spans="1:39" ht="6" customHeight="1" x14ac:dyDescent="0.25">
      <c r="A30" s="507"/>
      <c r="B30" s="111"/>
      <c r="C30" s="112"/>
      <c r="D30" s="113"/>
      <c r="E30" s="113"/>
      <c r="F30" s="113"/>
      <c r="G30" s="113"/>
      <c r="H30" s="113"/>
      <c r="I30" s="113"/>
      <c r="J30" s="353"/>
      <c r="K30" s="109"/>
      <c r="L30" s="109"/>
      <c r="M30" s="489"/>
      <c r="N30" s="490"/>
      <c r="O30" s="490"/>
      <c r="P30" s="491"/>
      <c r="Q30" s="109"/>
      <c r="R30" s="288"/>
      <c r="S30" s="288"/>
      <c r="T30" s="288"/>
      <c r="U30" s="288"/>
      <c r="V30" s="288"/>
      <c r="W30" s="288"/>
      <c r="X30" s="289"/>
      <c r="Z30" s="321"/>
    </row>
    <row r="31" spans="1:39" ht="15.75" thickBot="1" x14ac:dyDescent="0.3">
      <c r="A31" s="508"/>
      <c r="B31" s="111"/>
      <c r="C31" s="112"/>
      <c r="D31" s="113"/>
      <c r="E31" s="113"/>
      <c r="F31" s="113"/>
      <c r="G31" s="113"/>
      <c r="H31" s="113"/>
      <c r="I31" s="113"/>
      <c r="J31" s="352" t="str">
        <f ca="1">INDIRECT("Z_DG_13_"&amp;IDIOMA)</f>
        <v>Tipo numeración respuestas (NINGUNA = none)</v>
      </c>
      <c r="K31" s="6" t="s">
        <v>7</v>
      </c>
      <c r="L31" s="109"/>
      <c r="M31" s="492"/>
      <c r="N31" s="493"/>
      <c r="O31" s="493"/>
      <c r="P31" s="494"/>
      <c r="Q31" s="109"/>
      <c r="R31" s="288"/>
      <c r="S31" s="474"/>
      <c r="T31" s="474"/>
      <c r="U31" s="474"/>
      <c r="V31" s="474"/>
      <c r="W31" s="474"/>
      <c r="X31" s="475"/>
      <c r="Y31" s="324" t="s">
        <v>138</v>
      </c>
      <c r="Z31" s="321"/>
    </row>
    <row r="32" spans="1:39" ht="6" customHeight="1" x14ac:dyDescent="0.25">
      <c r="A32" s="304"/>
      <c r="B32" s="111"/>
      <c r="C32" s="112"/>
      <c r="D32" s="113"/>
      <c r="E32" s="113"/>
      <c r="F32" s="113"/>
      <c r="G32" s="113"/>
      <c r="H32" s="113"/>
      <c r="I32" s="113"/>
      <c r="J32" s="353"/>
      <c r="K32" s="109"/>
      <c r="L32" s="109"/>
      <c r="M32" s="109"/>
      <c r="N32" s="109"/>
      <c r="O32" s="109"/>
      <c r="P32" s="109"/>
      <c r="Q32" s="109"/>
      <c r="R32" s="288"/>
      <c r="S32" s="474"/>
      <c r="T32" s="474"/>
      <c r="U32" s="474"/>
      <c r="V32" s="474"/>
      <c r="W32" s="474"/>
      <c r="X32" s="475"/>
    </row>
    <row r="33" spans="1:25" x14ac:dyDescent="0.25">
      <c r="A33" s="303" t="str">
        <f ca="1">INDIRECT("Z_ML_15_"&amp;IDIOMA)</f>
        <v>ACTIVAR</v>
      </c>
      <c r="B33" s="111"/>
      <c r="C33" s="112"/>
      <c r="D33" s="113"/>
      <c r="E33" s="113"/>
      <c r="F33" s="113"/>
      <c r="G33" s="113"/>
      <c r="H33" s="113"/>
      <c r="I33" s="113"/>
      <c r="J33" s="352" t="str">
        <f ca="1">INDIRECT("Z_DG_14_"&amp;IDIOMA)</f>
        <v>Cuestionario una sola opción de respuesta (SÍ=true)</v>
      </c>
      <c r="K33" s="164" t="s">
        <v>13</v>
      </c>
      <c r="L33" s="109"/>
      <c r="M33" s="109"/>
      <c r="N33" s="109"/>
      <c r="O33" s="109"/>
      <c r="P33" s="109"/>
      <c r="Q33" s="109"/>
      <c r="R33" s="288"/>
      <c r="S33" s="474"/>
      <c r="T33" s="474"/>
      <c r="U33" s="474"/>
      <c r="V33" s="474"/>
      <c r="W33" s="474"/>
      <c r="X33" s="475"/>
      <c r="Y33" s="324" t="s">
        <v>137</v>
      </c>
    </row>
    <row r="34" spans="1:25" ht="6" customHeight="1" thickBot="1" x14ac:dyDescent="0.3">
      <c r="A34" s="2"/>
      <c r="B34" s="111"/>
      <c r="C34" s="112"/>
      <c r="D34" s="113"/>
      <c r="E34" s="113"/>
      <c r="F34" s="113"/>
      <c r="G34" s="113"/>
      <c r="H34" s="113"/>
      <c r="I34" s="113"/>
      <c r="J34" s="113"/>
      <c r="K34" s="109"/>
      <c r="L34" s="109"/>
      <c r="M34" s="109"/>
      <c r="N34" s="109"/>
      <c r="O34" s="109"/>
      <c r="P34" s="109"/>
      <c r="Q34" s="109"/>
      <c r="R34" s="288"/>
      <c r="S34" s="474"/>
      <c r="T34" s="474"/>
      <c r="U34" s="474"/>
      <c r="V34" s="474"/>
      <c r="W34" s="474"/>
      <c r="X34" s="475"/>
    </row>
    <row r="35" spans="1:25" x14ac:dyDescent="0.25">
      <c r="A35" s="303" t="str">
        <f ca="1">INDIRECT("Z_ML_16_"&amp;IDIOMA)</f>
        <v>DESACTIVAR</v>
      </c>
      <c r="B35" s="111"/>
      <c r="C35" s="112"/>
      <c r="D35" s="113"/>
      <c r="E35" s="113"/>
      <c r="F35" s="113"/>
      <c r="G35" s="113"/>
      <c r="H35" s="113"/>
      <c r="I35" s="113"/>
      <c r="J35" s="113"/>
      <c r="K35" s="113"/>
      <c r="L35" s="109"/>
      <c r="M35" s="109"/>
      <c r="N35" s="109"/>
      <c r="O35" s="109"/>
      <c r="P35" s="109"/>
      <c r="Q35" s="109"/>
      <c r="R35" s="288"/>
      <c r="S35" s="474"/>
      <c r="T35" s="474"/>
      <c r="U35" s="474"/>
      <c r="V35" s="474"/>
      <c r="W35" s="474"/>
      <c r="X35" s="475"/>
      <c r="Y35" s="324" t="s">
        <v>139</v>
      </c>
    </row>
    <row r="36" spans="1:25" ht="9.9499999999999993" customHeight="1" thickBot="1" x14ac:dyDescent="0.3">
      <c r="B36" s="117"/>
      <c r="C36" s="118"/>
      <c r="D36" s="118"/>
      <c r="E36" s="118"/>
      <c r="F36" s="118"/>
      <c r="G36" s="118"/>
      <c r="H36" s="118"/>
      <c r="I36" s="118"/>
      <c r="J36" s="118"/>
      <c r="K36" s="110"/>
      <c r="L36" s="110"/>
      <c r="M36" s="110"/>
      <c r="N36" s="110"/>
      <c r="O36" s="110"/>
      <c r="P36" s="110"/>
      <c r="Q36" s="110"/>
      <c r="R36" s="290"/>
      <c r="S36" s="476"/>
      <c r="T36" s="476"/>
      <c r="U36" s="476"/>
      <c r="V36" s="476"/>
      <c r="W36" s="476"/>
      <c r="X36" s="477"/>
    </row>
    <row r="37" spans="1:25" s="3" customFormat="1" ht="30" hidden="1" customHeight="1" thickTop="1" thickBot="1" x14ac:dyDescent="0.3">
      <c r="B37" s="202">
        <v>3</v>
      </c>
      <c r="C37" s="203">
        <v>4</v>
      </c>
      <c r="D37" s="204" t="s">
        <v>107</v>
      </c>
      <c r="E37" s="204"/>
      <c r="F37" s="204"/>
      <c r="G37" s="204"/>
      <c r="H37" s="204"/>
      <c r="I37" s="204"/>
      <c r="J37" s="205" t="s">
        <v>111</v>
      </c>
      <c r="K37" s="206" t="s">
        <v>4</v>
      </c>
      <c r="L37" s="212"/>
      <c r="M37" s="209" t="s">
        <v>102</v>
      </c>
      <c r="N37" s="209" t="s">
        <v>103</v>
      </c>
      <c r="O37" s="210" t="s">
        <v>105</v>
      </c>
      <c r="P37" s="211" t="s">
        <v>104</v>
      </c>
      <c r="Q37" s="208" t="s">
        <v>5</v>
      </c>
      <c r="R37" s="204"/>
      <c r="S37" s="204"/>
      <c r="T37" s="204"/>
      <c r="U37" s="204"/>
      <c r="V37" s="204"/>
      <c r="W37" s="204"/>
      <c r="X37" s="207"/>
    </row>
    <row r="38" spans="1:25" s="3" customFormat="1" hidden="1" x14ac:dyDescent="0.25">
      <c r="A38" s="7"/>
      <c r="B38" s="165">
        <v>1</v>
      </c>
      <c r="C38" s="166"/>
      <c r="D38" s="166"/>
      <c r="E38" s="166"/>
      <c r="F38" s="166"/>
      <c r="G38" s="166"/>
      <c r="H38" s="166"/>
      <c r="I38" s="166"/>
      <c r="J38" s="167" t="str">
        <f ca="1">INDIRECT("Z_DG_27_"&amp;IDIOMA)</f>
        <v xml:space="preserve">Opción múltiple 1R </v>
      </c>
      <c r="K38" s="197" t="s">
        <v>6</v>
      </c>
      <c r="L38" s="276"/>
      <c r="M38" s="192">
        <f t="shared" ref="M38:M43" ca="1" si="0">IF(OR(INDIRECT("'Datos "&amp;K38&amp;"'!H7")="",INDIRECT("'Datos "&amp;K38&amp;"'!H7")=0),0,INDIRECT("'Datos "&amp;K38&amp;"'!A7"))</f>
        <v>0</v>
      </c>
      <c r="N38" s="193">
        <f t="shared" ref="N38:N43" ca="1" si="1">IF(OR(INDIRECT("'Datos "&amp;K38&amp;"'!H7")="",INDIRECT("'Datos "&amp;K38&amp;"'!H7")=0),0,MAX(INDIRECT("'Datos "&amp;K38&amp;"'!A7:A156")))</f>
        <v>0</v>
      </c>
      <c r="O38" s="187">
        <v>0</v>
      </c>
      <c r="P38" s="188">
        <v>11</v>
      </c>
      <c r="Q38" s="181" t="s">
        <v>7</v>
      </c>
      <c r="R38" s="166"/>
      <c r="S38" s="166"/>
      <c r="T38" s="166"/>
      <c r="U38" s="168" t="str">
        <f>IF(OR(NUMERAR_R="",NUMERAR_R="none"),"Las respuestas no tendrán numeración.",NUMERAR_R)</f>
        <v>abc</v>
      </c>
      <c r="V38" s="166"/>
      <c r="W38" s="166"/>
      <c r="X38" s="169">
        <v>6</v>
      </c>
    </row>
    <row r="39" spans="1:25" s="3" customFormat="1" hidden="1" x14ac:dyDescent="0.25">
      <c r="A39" s="7"/>
      <c r="B39" s="170">
        <v>2</v>
      </c>
      <c r="C39" s="7"/>
      <c r="D39" s="7"/>
      <c r="E39" s="7"/>
      <c r="F39" s="7"/>
      <c r="G39" s="7"/>
      <c r="H39" s="7"/>
      <c r="I39" s="7"/>
      <c r="J39" s="8" t="str">
        <f ca="1">INDIRECT("Z_DG_28_"&amp;IDIOMA)</f>
        <v xml:space="preserve">Opción múltiple VR </v>
      </c>
      <c r="K39" s="198" t="s">
        <v>108</v>
      </c>
      <c r="L39" s="277"/>
      <c r="M39" s="194">
        <f ca="1">IF(OR(INDIRECT("'Datos "&amp;K39&amp;"'!H7")="",INDIRECT("'Datos "&amp;K39&amp;"'!H7")=0),0,INDIRECT("'Datos "&amp;K39&amp;"'!A7"))</f>
        <v>0</v>
      </c>
      <c r="N39" s="195">
        <f t="shared" ca="1" si="1"/>
        <v>0</v>
      </c>
      <c r="O39" s="189">
        <v>20</v>
      </c>
      <c r="P39" s="190">
        <v>21</v>
      </c>
      <c r="Q39" s="182" t="s">
        <v>22</v>
      </c>
      <c r="R39" s="7"/>
      <c r="S39" s="7"/>
      <c r="T39" s="7"/>
      <c r="U39" s="11"/>
      <c r="V39" s="10"/>
      <c r="W39" s="7"/>
      <c r="X39" s="171">
        <v>6</v>
      </c>
    </row>
    <row r="40" spans="1:25" s="3" customFormat="1" hidden="1" x14ac:dyDescent="0.25">
      <c r="A40" s="7"/>
      <c r="B40" s="170">
        <v>3</v>
      </c>
      <c r="C40" s="7"/>
      <c r="D40" s="7"/>
      <c r="E40" s="7"/>
      <c r="F40" s="7"/>
      <c r="G40" s="7"/>
      <c r="H40" s="7"/>
      <c r="I40" s="7"/>
      <c r="J40" s="8" t="str">
        <f ca="1">INDIRECT("Z_DG_29_"&amp;IDIOMA)</f>
        <v>Verdadero Falso</v>
      </c>
      <c r="K40" s="198" t="s">
        <v>9</v>
      </c>
      <c r="L40" s="277"/>
      <c r="M40" s="194">
        <f t="shared" ca="1" si="0"/>
        <v>0</v>
      </c>
      <c r="N40" s="195">
        <f t="shared" ca="1" si="1"/>
        <v>0</v>
      </c>
      <c r="O40" s="189">
        <v>10</v>
      </c>
      <c r="P40" s="190">
        <v>31</v>
      </c>
      <c r="Q40" s="182" t="s">
        <v>10</v>
      </c>
      <c r="R40" s="7"/>
      <c r="S40" s="7"/>
      <c r="T40" s="7"/>
      <c r="U40" s="11" t="str">
        <f ca="1">IF(BARAJAR_R="true",INDIRECT("Z_DG_34_"&amp;IDIOMA),INDIRECT("Z_DG_35_"&amp;IDIOMA))</f>
        <v>Las respuestas se barajarán.</v>
      </c>
      <c r="V40" s="7"/>
      <c r="W40" s="7"/>
      <c r="X40" s="171">
        <v>2</v>
      </c>
    </row>
    <row r="41" spans="1:25" s="3" customFormat="1" ht="15.75" hidden="1" x14ac:dyDescent="0.25">
      <c r="A41" s="309"/>
      <c r="B41" s="170">
        <v>4</v>
      </c>
      <c r="C41" s="7"/>
      <c r="D41" s="7"/>
      <c r="E41" s="7"/>
      <c r="F41" s="7"/>
      <c r="G41" s="7"/>
      <c r="H41" s="7"/>
      <c r="I41" s="7"/>
      <c r="J41" s="8" t="str">
        <f ca="1">INDIRECT("Z_DG_30_"&amp;IDIOMA)</f>
        <v>Emparejar</v>
      </c>
      <c r="K41" s="198" t="s">
        <v>12</v>
      </c>
      <c r="L41" s="277"/>
      <c r="M41" s="194">
        <f t="shared" ca="1" si="0"/>
        <v>0</v>
      </c>
      <c r="N41" s="195">
        <f t="shared" ca="1" si="1"/>
        <v>0</v>
      </c>
      <c r="O41" s="189">
        <v>-100</v>
      </c>
      <c r="P41" s="190">
        <v>41</v>
      </c>
      <c r="Q41" s="182">
        <v>123</v>
      </c>
      <c r="R41" s="7"/>
      <c r="S41" s="7"/>
      <c r="T41" s="7"/>
      <c r="U41" s="9" t="s">
        <v>13</v>
      </c>
      <c r="V41" s="7"/>
      <c r="W41" s="7"/>
      <c r="X41" s="171">
        <v>24</v>
      </c>
    </row>
    <row r="42" spans="1:25" s="3" customFormat="1" hidden="1" x14ac:dyDescent="0.25">
      <c r="A42" s="7"/>
      <c r="B42" s="170">
        <v>5</v>
      </c>
      <c r="C42" s="7"/>
      <c r="D42" s="7"/>
      <c r="E42" s="7"/>
      <c r="F42" s="7"/>
      <c r="G42" s="7"/>
      <c r="H42" s="7"/>
      <c r="I42" s="7"/>
      <c r="J42" s="8" t="str">
        <f ca="1">INDIRECT("Z_DG_31_"&amp;IDIOMA)</f>
        <v>Respuesta Corta</v>
      </c>
      <c r="K42" s="198" t="s">
        <v>15</v>
      </c>
      <c r="L42" s="277"/>
      <c r="M42" s="194">
        <f t="shared" ca="1" si="0"/>
        <v>0</v>
      </c>
      <c r="N42" s="195">
        <f t="shared" ca="1" si="1"/>
        <v>0</v>
      </c>
      <c r="O42" s="189">
        <v>10</v>
      </c>
      <c r="P42" s="190">
        <v>51</v>
      </c>
      <c r="Q42" s="182" t="s">
        <v>16</v>
      </c>
      <c r="R42" s="7"/>
      <c r="S42" s="7"/>
      <c r="T42" s="7"/>
      <c r="U42" s="9" t="s">
        <v>17</v>
      </c>
      <c r="V42" s="7"/>
      <c r="W42" s="7"/>
      <c r="X42" s="171">
        <v>24</v>
      </c>
    </row>
    <row r="43" spans="1:25" s="3" customFormat="1" hidden="1" x14ac:dyDescent="0.25">
      <c r="A43" s="7"/>
      <c r="B43" s="170">
        <v>6</v>
      </c>
      <c r="C43" s="7"/>
      <c r="D43" s="7"/>
      <c r="E43" s="7"/>
      <c r="F43" s="7"/>
      <c r="G43" s="7"/>
      <c r="H43" s="7"/>
      <c r="I43" s="7"/>
      <c r="J43" s="8" t="str">
        <f ca="1">INDIRECT("Z_DG_32_"&amp;IDIOMA)</f>
        <v>Palabra Perdida</v>
      </c>
      <c r="K43" s="198" t="s">
        <v>19</v>
      </c>
      <c r="L43" s="277"/>
      <c r="M43" s="194">
        <f t="shared" ca="1" si="0"/>
        <v>0</v>
      </c>
      <c r="N43" s="195">
        <f t="shared" ca="1" si="1"/>
        <v>0</v>
      </c>
      <c r="O43" s="189">
        <v>10</v>
      </c>
      <c r="P43" s="190">
        <v>61</v>
      </c>
      <c r="Q43" s="182" t="s">
        <v>20</v>
      </c>
      <c r="R43" s="7"/>
      <c r="S43" s="7"/>
      <c r="T43" s="7"/>
      <c r="U43" s="11" t="str">
        <f ca="1">INDIRECT("Z_DG_36_"&amp;IDIOMA)</f>
        <v>(una respuesta)</v>
      </c>
      <c r="V43" s="10"/>
      <c r="W43" s="7"/>
      <c r="X43" s="171">
        <v>24</v>
      </c>
    </row>
    <row r="44" spans="1:25" s="3" customFormat="1" ht="15.75" hidden="1" thickBot="1" x14ac:dyDescent="0.3">
      <c r="A44" s="7"/>
      <c r="B44" s="199">
        <v>7</v>
      </c>
      <c r="C44" s="184"/>
      <c r="D44" s="184"/>
      <c r="E44" s="184"/>
      <c r="F44" s="184"/>
      <c r="G44" s="184"/>
      <c r="H44" s="184"/>
      <c r="I44" s="184"/>
      <c r="J44" s="200" t="str">
        <f ca="1">INDIRECT("Z_DG_33_"&amp;IDIOMA)</f>
        <v>Cloze</v>
      </c>
      <c r="K44" s="201" t="s">
        <v>21</v>
      </c>
      <c r="L44" s="278"/>
      <c r="M44" s="191"/>
      <c r="N44" s="196" t="str">
        <f>"'Datos "&amp;K44&amp;"'!A7:A156"</f>
        <v>'Datos Q'!A7:A156</v>
      </c>
      <c r="O44" s="191"/>
      <c r="P44" s="186"/>
      <c r="Q44" s="183"/>
      <c r="R44" s="184"/>
      <c r="S44" s="184"/>
      <c r="T44" s="184"/>
      <c r="U44" s="213" t="str">
        <f ca="1">INDIRECT("Z_DG_37_"&amp;IDIOMA)</f>
        <v>(varias respuestas)</v>
      </c>
      <c r="V44" s="185"/>
      <c r="W44" s="184"/>
      <c r="X44" s="186"/>
    </row>
    <row r="45" spans="1:25" s="3" customFormat="1" ht="15.75" hidden="1" thickBot="1" x14ac:dyDescent="0.3">
      <c r="A45" s="7"/>
      <c r="B45" s="172">
        <v>1</v>
      </c>
      <c r="C45" s="173"/>
      <c r="D45" s="173"/>
      <c r="E45" s="173"/>
      <c r="F45" s="173"/>
      <c r="G45" s="174" t="str">
        <f ca="1">UPPER(Tipo_Cuestionario_Nom)</f>
        <v xml:space="preserve">OPCIÓN MÚLTIPLE 1R </v>
      </c>
      <c r="H45" s="173"/>
      <c r="I45" s="173"/>
      <c r="J45" s="175" t="str">
        <f ca="1">VLOOKUP($B$45,$B$38:$O$44,9,0)</f>
        <v xml:space="preserve">Opción múltiple 1R </v>
      </c>
      <c r="K45" s="176" t="str">
        <f>VLOOKUP($B$45,$B$38:$O$44,10,0)</f>
        <v>OM</v>
      </c>
      <c r="L45" s="173"/>
      <c r="M45" s="176">
        <f ca="1">VLOOKUP($B$45,$B$38:$N$44,12,0)</f>
        <v>0</v>
      </c>
      <c r="N45" s="176">
        <f ca="1">VLOOKUP($B$45,$B$38:$O$44,13,0)</f>
        <v>0</v>
      </c>
      <c r="O45" s="177">
        <f>N_FINAL-N_INICIAL+1</f>
        <v>1</v>
      </c>
      <c r="P45" s="178">
        <v>1</v>
      </c>
      <c r="Q45" s="179" t="s">
        <v>23</v>
      </c>
      <c r="R45" s="173"/>
      <c r="S45" s="173"/>
      <c r="T45" s="173"/>
      <c r="U45" s="173"/>
      <c r="V45" s="173"/>
      <c r="W45" s="173"/>
      <c r="X45" s="180">
        <f>VLOOKUP($B$45,$B$38:$X$44,23,0)</f>
        <v>6</v>
      </c>
    </row>
    <row r="46" spans="1:25" s="3" customFormat="1" hidden="1" x14ac:dyDescent="0.25">
      <c r="B46" s="3">
        <v>1</v>
      </c>
      <c r="O46" s="5" t="s">
        <v>24</v>
      </c>
    </row>
    <row r="47" spans="1:25" ht="15.75" thickTop="1" x14ac:dyDescent="0.25"/>
  </sheetData>
  <sheetProtection algorithmName="SHA-512" hashValue="FbnQaevc4l3sOk5KW5XEiuR7xB5KnTggZBQKMPgCWyxaiMnF0TIJy+hEamrP2sSgcXkyyWgTYHNCEKmc8T+Vpg==" saltValue="IRG/JKVHrCq+315JIkzXMg==" spinCount="100000" sheet="1" objects="1" scenarios="1" selectLockedCells="1"/>
  <mergeCells count="29">
    <mergeCell ref="A25:A27"/>
    <mergeCell ref="K11:O11"/>
    <mergeCell ref="K17:Q17"/>
    <mergeCell ref="S29:W29"/>
    <mergeCell ref="A29:A31"/>
    <mergeCell ref="A1:A3"/>
    <mergeCell ref="K23:Q23"/>
    <mergeCell ref="K21:Q21"/>
    <mergeCell ref="S9:W9"/>
    <mergeCell ref="K5:O5"/>
    <mergeCell ref="K7:O7"/>
    <mergeCell ref="K9:O9"/>
    <mergeCell ref="S7:W7"/>
    <mergeCell ref="R5:W5"/>
    <mergeCell ref="B1:T3"/>
    <mergeCell ref="C5:D8"/>
    <mergeCell ref="Y1:Y3"/>
    <mergeCell ref="K19:Q19"/>
    <mergeCell ref="S27:W27"/>
    <mergeCell ref="U2:W2"/>
    <mergeCell ref="M29:P31"/>
    <mergeCell ref="M25:P27"/>
    <mergeCell ref="S17:W17"/>
    <mergeCell ref="S19:W19"/>
    <mergeCell ref="S21:W21"/>
    <mergeCell ref="S23:W23"/>
    <mergeCell ref="S25:W25"/>
    <mergeCell ref="K4:L4"/>
    <mergeCell ref="S31:X36"/>
  </mergeCells>
  <conditionalFormatting sqref="K33">
    <cfRule type="cellIs" dxfId="242" priority="51" operator="equal">
      <formula>""</formula>
    </cfRule>
  </conditionalFormatting>
  <conditionalFormatting sqref="K31">
    <cfRule type="cellIs" dxfId="241" priority="10" operator="equal">
      <formula>""</formula>
    </cfRule>
  </conditionalFormatting>
  <conditionalFormatting sqref="K29">
    <cfRule type="cellIs" dxfId="240" priority="54" operator="equal">
      <formula>""</formula>
    </cfRule>
  </conditionalFormatting>
  <conditionalFormatting sqref="R5">
    <cfRule type="expression" dxfId="239" priority="2">
      <formula>OR(P_Min&lt;N_INICIAL,P_Max&gt;N_FINAL)</formula>
    </cfRule>
  </conditionalFormatting>
  <conditionalFormatting sqref="K27">
    <cfRule type="cellIs" dxfId="238" priority="120" operator="lessThan">
      <formula>$M$45</formula>
    </cfRule>
    <cfRule type="cellIs" dxfId="237" priority="121" operator="greaterThan">
      <formula>$N$45</formula>
    </cfRule>
  </conditionalFormatting>
  <conditionalFormatting sqref="K25">
    <cfRule type="cellIs" dxfId="236" priority="118" operator="greaterThan">
      <formula>$N$45</formula>
    </cfRule>
    <cfRule type="cellIs" dxfId="235" priority="119" operator="lessThan">
      <formula>M45</formula>
    </cfRule>
  </conditionalFormatting>
  <conditionalFormatting sqref="M25">
    <cfRule type="cellIs" dxfId="234" priority="117" stopIfTrue="1" operator="notEqual">
      <formula>""</formula>
    </cfRule>
  </conditionalFormatting>
  <conditionalFormatting sqref="M29:P31">
    <cfRule type="expression" dxfId="233" priority="1">
      <formula>$M$25=""</formula>
    </cfRule>
  </conditionalFormatting>
  <conditionalFormatting sqref="K33 K31 J31 J33">
    <cfRule type="expression" dxfId="232" priority="154" stopIfTrue="1">
      <formula>AND($B$45&lt;&gt;$B$38,$B$45&lt;&gt;$B$39)</formula>
    </cfRule>
  </conditionalFormatting>
  <conditionalFormatting sqref="K29 J29">
    <cfRule type="expression" dxfId="231" priority="156" stopIfTrue="1">
      <formula>AND($B$45&lt;&gt;$B$38,$B$45&lt;&gt;$B$41,$B$45&lt;&gt;$B$43,$B$45&lt;&gt;$B$39)</formula>
    </cfRule>
  </conditionalFormatting>
  <dataValidations xWindow="88" yWindow="247" count="18">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whole" allowBlank="1" showErrorMessage="1" errorTitle="Error_Oculto" error="Solo vale 0 o 1" promptTitle="OCULTO" prompt="Valor para visible y oculto, por defecto hay que poner 0." sqref="S15">
      <formula1>0</formula1>
      <formula2>1</formula2>
    </dataValidation>
    <dataValidation allowBlank="1" showErrorMessage="1" promptTitle="Contraseña" prompt="Si introduces una contraseña o código, debes comunicarlo a los alumnos que van a rellenar el cuestionario." sqref="K15"/>
    <dataValidation type="list" showErrorMessage="1" errorTitle="Error_cuestionario" error="Debes escribir TRUE o FALSE" promptTitle="Barajar respuesta" prompt="Si quieres barajar las respuestas, selecciona true." sqref="K29">
      <formula1>$U$41:$U$42</formula1>
    </dataValidation>
    <dataValidation type="list" showErrorMessage="1" errorTitle="Error_cuestionario" error="Debes escribir TRUE o FALSE" promptTitle="Cuestionario 1 respuesta" prompt="Si el cuestionario solo admite una respuesta, selecciona true." sqref="K33">
      <formula1>$U$41:$U$42</formula1>
    </dataValidation>
    <dataValidation type="whole"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5">
      <formula1>P_Min</formula1>
      <formula2>P_Max</formula2>
    </dataValidation>
    <dataValidation type="whole"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7">
      <formula1>K25</formula1>
      <formula2>P_Max</formula2>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$Z$15:$Z$20</formula1>
    </dataValidation>
    <dataValidation allowBlank="1" showErrorMessage="1" promptTitle="RETROALIMENTACIÓN" prompt="Escribe la respuesta genérica que quieres que se muestre al terminar el cuestionario." sqref="K11"/>
    <dataValidation allowBlank="1" showErrorMessage="1" promptTitle="Descripción de la CATEGORÏA" prompt="Si quieres escribir algo sobre la categoría, sólo es un comentario. Si no quieres escribir nada, lo puedes dejar en blanco." sqref="S7:W7"/>
    <dataValidation allowBlank="1" showErrorMessage="1" promptTitle="Descripción de la SUBCATEGORÍA" prompt="Si quieres escribir algo sobre la categoría, sólo es un comentario. Si no quieres escribir nada, lo puedes dejar en blanco." sqref="S9:W9"/>
    <dataValidation type="list" allowBlank="1" promptTitle="Penalización del INTENTO" prompt="Penalización para sucesivos intentos. Si no quieres penalizar las respuestas incorrectas, lo puedes configurar en el cuestionario." sqref="S13">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31">
      <formula1>$Q$38:$Q$43</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$Z$5:$Z$14</formula1>
    </dataValidation>
    <dataValidation allowBlank="1" showErrorMessage="1" promptTitle="Respuesta Correcta" prompt="Escribe lo que quieres que se muestre al responder correctamente. Si no quieres poner nada, déjalo en blanco." sqref="K17"/>
    <dataValidation allowBlank="1" showErrorMessage="1" promptTitle="Respuesta no del todo correcta" prompt="Escribe lo que quieres que se muestre al responder de forma parcialmente correcta. Si no quieres poner nada, déjalo en blanco." sqref="K19"/>
    <dataValidation allowBlank="1" showErrorMessage="1" promptTitle="Respuesta Incorrecta" prompt="Escribe lo que quieres que se muestre al responder de manera incorrecta. Si no quieres poner nada, déjalo en blanco." sqref="K21:Q21"/>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3:Q23">
      <formula1>1</formula1>
      <formula2>15</formula2>
    </dataValidation>
  </dataValidations>
  <hyperlinks>
    <hyperlink ref="B1:T3" r:id="rId1" display="https://youtu.be/NzXpCw_tBZg"/>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5" r:id="rId4" name="Spinner 5">
              <controlPr defaultSize="0" print="0" autoPict="0" altText="Para consultar los datos de cada pregunta.">
                <anchor moveWithCells="1" sizeWithCells="1">
                  <from>
                    <xdr:col>11</xdr:col>
                    <xdr:colOff>0</xdr:colOff>
                    <xdr:row>23</xdr:row>
                    <xdr:rowOff>66675</xdr:rowOff>
                  </from>
                  <to>
                    <xdr:col>11</xdr:col>
                    <xdr:colOff>123825</xdr:colOff>
                    <xdr:row>24</xdr:row>
                    <xdr:rowOff>190500</xdr:rowOff>
                  </to>
                </anchor>
              </controlPr>
            </control>
          </mc:Choice>
        </mc:AlternateContent>
        <mc:AlternateContent xmlns:mc="http://schemas.openxmlformats.org/markup-compatibility/2006">
          <mc:Choice Requires="x14">
            <control shapeId="5128" r:id="rId5" name="Spinner 8">
              <controlPr defaultSize="0" print="0" autoPict="0" altText="Para consultar los datos de cada pregunta.">
                <anchor moveWithCells="1" sizeWithCells="1">
                  <from>
                    <xdr:col>10</xdr:col>
                    <xdr:colOff>371475</xdr:colOff>
                    <xdr:row>25</xdr:row>
                    <xdr:rowOff>76200</xdr:rowOff>
                  </from>
                  <to>
                    <xdr:col>11</xdr:col>
                    <xdr:colOff>123825</xdr:colOff>
                    <xdr:row>27</xdr:row>
                    <xdr:rowOff>0</xdr:rowOff>
                  </to>
                </anchor>
              </controlPr>
            </control>
          </mc:Choice>
        </mc:AlternateContent>
        <mc:AlternateContent xmlns:mc="http://schemas.openxmlformats.org/markup-compatibility/2006">
          <mc:Choice Requires="x14">
            <control shapeId="5144" r:id="rId6" name="Drop Down 24">
              <controlPr defaultSize="0" autoLine="0" autoPict="0" macro="[0]!Desbloquea_Bloquea">
                <anchor moveWithCells="1">
                  <from>
                    <xdr:col>10</xdr:col>
                    <xdr:colOff>0</xdr:colOff>
                    <xdr:row>3</xdr:row>
                    <xdr:rowOff>57150</xdr:rowOff>
                  </from>
                  <to>
                    <xdr:col>15</xdr:col>
                    <xdr:colOff>247650</xdr:colOff>
                    <xdr:row>4</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Z127"/>
  <sheetViews>
    <sheetView showGridLines="0" showRowColHeaders="0" zoomScale="140" zoomScaleNormal="140" workbookViewId="0">
      <pane xSplit="38" ySplit="73" topLeftCell="AM74" activePane="bottomRight" state="frozen"/>
      <selection activeCell="J7" sqref="J7:P7"/>
      <selection pane="topRight" activeCell="J7" sqref="J7:P7"/>
      <selection pane="bottomLeft" activeCell="J7" sqref="J7:P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58" t="str">
        <f ca="1">'DATOS GENERALES'!A1</f>
        <v>CÓDIGOS 
ESPECIALES</v>
      </c>
      <c r="B1" s="515" t="str">
        <f ca="1">APP&amp;" - " &amp;Tipo_1</f>
        <v xml:space="preserve">FastTest PlugIn - Opción múltiple 1R </v>
      </c>
      <c r="C1" s="516"/>
      <c r="D1" s="516"/>
      <c r="E1" s="516"/>
      <c r="F1" s="516"/>
      <c r="G1" s="516"/>
      <c r="H1" s="516"/>
      <c r="I1" s="516"/>
      <c r="J1" s="516"/>
      <c r="K1" s="516"/>
      <c r="L1" s="281"/>
      <c r="M1" s="281"/>
      <c r="N1" s="281"/>
      <c r="O1" s="281"/>
      <c r="P1" s="281"/>
      <c r="Q1" s="281"/>
      <c r="R1" s="281"/>
      <c r="S1" s="281"/>
      <c r="T1" s="281"/>
      <c r="U1" s="281"/>
      <c r="V1" s="281"/>
      <c r="W1" s="281"/>
      <c r="X1" s="282"/>
      <c r="Y1" s="480" t="s">
        <v>116</v>
      </c>
    </row>
    <row r="2" spans="1:25" ht="24.95" customHeight="1" x14ac:dyDescent="0.25">
      <c r="A2" s="459"/>
      <c r="B2" s="517"/>
      <c r="C2" s="518"/>
      <c r="D2" s="518"/>
      <c r="E2" s="518"/>
      <c r="F2" s="518"/>
      <c r="G2" s="518"/>
      <c r="H2" s="518"/>
      <c r="I2" s="518"/>
      <c r="J2" s="518"/>
      <c r="K2" s="518"/>
      <c r="L2" s="509" t="str">
        <f ca="1">INDIRECT("Z_MS_01_"&amp;IDIOMA)</f>
        <v>DATOS 
GENERALES</v>
      </c>
      <c r="M2" s="510"/>
      <c r="N2" s="509" t="str">
        <f ca="1">INDIRECT("Z_MS_02_"&amp;IDIOMA)</f>
        <v>BANCO 
PREGUNTAS</v>
      </c>
      <c r="O2" s="510"/>
      <c r="P2" s="509" t="str">
        <f ca="1">INDIRECT("Z_MS_03_"&amp;IDIOMA)</f>
        <v>LIMPIAR 
DATOS</v>
      </c>
      <c r="Q2" s="510"/>
      <c r="R2" s="509" t="str">
        <f ca="1">INDIRECT("Z_MS_04_"&amp;IDIOMA)</f>
        <v>GUARDAR 
PREGUNTAS</v>
      </c>
      <c r="S2" s="510"/>
      <c r="T2" s="509" t="str">
        <f ca="1">INDIRECT("Z_MS_05_"&amp;IDIOMA)</f>
        <v>BORRAR 
PREGUNTAS</v>
      </c>
      <c r="U2" s="510"/>
      <c r="V2" s="509" t="str">
        <f ca="1">INDIRECT("Z_MS_06_"&amp;IDIOMA)</f>
        <v>DAR 
FORMATO</v>
      </c>
      <c r="W2" s="510"/>
      <c r="X2" s="347" t="s">
        <v>163</v>
      </c>
      <c r="Y2" s="481"/>
    </row>
    <row r="3" spans="1:25" ht="2.25" customHeight="1" thickBot="1" x14ac:dyDescent="0.3">
      <c r="A3" s="460"/>
      <c r="B3" s="517"/>
      <c r="C3" s="518"/>
      <c r="D3" s="518"/>
      <c r="E3" s="518"/>
      <c r="F3" s="518"/>
      <c r="G3" s="518"/>
      <c r="H3" s="518"/>
      <c r="I3" s="518"/>
      <c r="J3" s="518"/>
      <c r="K3" s="518"/>
      <c r="L3" s="296"/>
      <c r="M3" s="297"/>
      <c r="N3" s="298"/>
      <c r="O3" s="299"/>
      <c r="P3" s="298"/>
      <c r="Q3" s="299"/>
      <c r="R3" s="298"/>
      <c r="S3" s="299"/>
      <c r="T3" s="298"/>
      <c r="U3" s="299"/>
      <c r="V3" s="298"/>
      <c r="W3" s="299"/>
      <c r="X3" s="300"/>
      <c r="Y3" s="482"/>
    </row>
    <row r="4" spans="1:25" ht="6" customHeight="1" thickBot="1" x14ac:dyDescent="0.3">
      <c r="A4" s="301"/>
      <c r="B4" s="137"/>
      <c r="C4" s="139"/>
      <c r="D4" s="139"/>
      <c r="E4" s="139"/>
      <c r="F4" s="139"/>
      <c r="G4" s="139"/>
      <c r="H4" s="140"/>
      <c r="I4" s="141"/>
      <c r="J4" s="141"/>
      <c r="K4" s="141"/>
      <c r="L4" s="141"/>
      <c r="M4" s="141"/>
      <c r="N4" s="141"/>
      <c r="O4" s="141"/>
      <c r="P4" s="141">
        <f>'Datos OM'!D3</f>
        <v>3</v>
      </c>
      <c r="Q4" s="141"/>
      <c r="R4" s="141"/>
      <c r="S4" s="141"/>
      <c r="T4" s="140"/>
      <c r="U4" s="140"/>
      <c r="V4" s="140"/>
      <c r="W4" s="140"/>
      <c r="X4" s="142"/>
      <c r="Y4" s="305"/>
    </row>
    <row r="5" spans="1:25" x14ac:dyDescent="0.25">
      <c r="A5" s="303" t="str">
        <f ca="1">'DATOS GENERALES'!A5</f>
        <v>FÓRMULA</v>
      </c>
      <c r="B5" s="124"/>
      <c r="C5" s="125"/>
      <c r="D5" s="125"/>
      <c r="E5" s="125"/>
      <c r="F5" s="125"/>
      <c r="G5" s="352" t="str">
        <f ca="1">INDIRECT("Z_OM_01_"&amp;IDIOMA)</f>
        <v>Nº Inicial del Banco de Preguntas</v>
      </c>
      <c r="H5" s="31">
        <f>'Datos OM'!$A$7</f>
        <v>11</v>
      </c>
      <c r="I5" s="125"/>
      <c r="J5" s="129"/>
      <c r="K5" s="352" t="str">
        <f ca="1">INDIRECT("Z_OM_02_"&amp;IDIOMA)</f>
        <v>Pregunta Nº</v>
      </c>
      <c r="L5" s="274"/>
      <c r="M5" s="129"/>
      <c r="N5" s="129"/>
      <c r="O5" s="352" t="str">
        <f ca="1">INDIRECT("Z_OM_03_"&amp;IDIOMA)</f>
        <v>Tipo num.</v>
      </c>
      <c r="P5" s="31" t="str">
        <f>NUMERAR_R</f>
        <v>abc</v>
      </c>
      <c r="Q5" s="126"/>
      <c r="R5" s="500" t="str">
        <f ca="1">'DATOS GENERALES'!R5</f>
        <v>Rango de preguntas almacenadas: 0 - 0</v>
      </c>
      <c r="S5" s="500"/>
      <c r="T5" s="500"/>
      <c r="U5" s="500"/>
      <c r="V5" s="500"/>
      <c r="W5" s="500"/>
      <c r="X5" s="127"/>
      <c r="Y5" s="454">
        <f ca="1">RANDBETWEEN(1,8)</f>
        <v>7</v>
      </c>
    </row>
    <row r="6" spans="1:25" ht="6" customHeight="1" x14ac:dyDescent="0.25">
      <c r="A6" s="35"/>
      <c r="B6" s="119"/>
      <c r="C6" s="120"/>
      <c r="D6" s="120"/>
      <c r="E6" s="120"/>
      <c r="F6" s="120"/>
      <c r="G6" s="120"/>
      <c r="H6" s="121">
        <f>'Datos OM'!B3</f>
        <v>2</v>
      </c>
      <c r="I6" s="122"/>
      <c r="J6" s="122"/>
      <c r="K6" s="122"/>
      <c r="L6" s="122">
        <f>N_OM</f>
        <v>0</v>
      </c>
      <c r="M6" s="122"/>
      <c r="N6" s="122"/>
      <c r="O6" s="121"/>
      <c r="P6" s="122">
        <f>'Datos OM'!C3</f>
        <v>4</v>
      </c>
      <c r="Q6" s="134"/>
      <c r="R6" s="122"/>
      <c r="S6" s="134"/>
      <c r="T6" s="122"/>
      <c r="U6" s="405"/>
      <c r="V6" s="134"/>
      <c r="W6" s="134"/>
      <c r="X6" s="123"/>
      <c r="Y6" s="306"/>
    </row>
    <row r="7" spans="1:25" x14ac:dyDescent="0.25">
      <c r="A7" s="303" t="str">
        <f ca="1">'DATOS GENERALES'!A7</f>
        <v>SUPERÍNDICE</v>
      </c>
      <c r="B7" s="124"/>
      <c r="C7" s="125"/>
      <c r="D7" s="125"/>
      <c r="E7" s="125"/>
      <c r="F7" s="125"/>
      <c r="G7" s="352" t="str">
        <f ca="1">INDIRECT("Z_OM_04_"&amp;IDIOMA)</f>
        <v>Nombre de la pregunta</v>
      </c>
      <c r="H7" s="513" t="str">
        <f>IFERROR(VLOOKUP($L$5,'Datos OM'!$A$7:$AJ$506,2,1),"")</f>
        <v/>
      </c>
      <c r="I7" s="513"/>
      <c r="J7" s="513"/>
      <c r="K7" s="513"/>
      <c r="L7" s="513"/>
      <c r="M7" s="513"/>
      <c r="N7" s="399"/>
      <c r="O7" s="399"/>
      <c r="P7" s="399"/>
      <c r="Q7" s="134"/>
      <c r="R7" s="406" t="str">
        <f ca="1">INDIRECT("Z_OM_08_"&amp;IDIOMA)</f>
        <v>Respuesta Correcta</v>
      </c>
      <c r="S7" s="134"/>
      <c r="T7" s="352" t="s">
        <v>1421</v>
      </c>
      <c r="U7" s="31">
        <f>SUMIF(X17:X27,"&gt;0")</f>
        <v>100</v>
      </c>
      <c r="V7" s="403" t="s">
        <v>1185</v>
      </c>
      <c r="W7" s="31">
        <f>COUNTIF(X17:X27,"&gt;0")</f>
        <v>1</v>
      </c>
      <c r="X7" s="127"/>
      <c r="Y7" s="454" t="s">
        <v>1669</v>
      </c>
    </row>
    <row r="8" spans="1:25" ht="6" customHeight="1" x14ac:dyDescent="0.25">
      <c r="A8" s="36"/>
      <c r="B8" s="119"/>
      <c r="C8" s="120"/>
      <c r="D8" s="120"/>
      <c r="E8" s="120"/>
      <c r="F8" s="120"/>
      <c r="G8" s="122"/>
      <c r="H8" s="122">
        <f>'Datos OM'!G3</f>
        <v>7</v>
      </c>
      <c r="I8" s="121"/>
      <c r="J8" s="121"/>
      <c r="K8" s="121"/>
      <c r="L8" s="121"/>
      <c r="M8" s="122"/>
      <c r="N8" s="122"/>
      <c r="O8" s="134"/>
      <c r="P8" s="125"/>
      <c r="Q8" s="134"/>
      <c r="R8" s="122"/>
      <c r="S8" s="134"/>
      <c r="T8" s="134"/>
      <c r="U8" s="135">
        <f>'Datos OM'!F3</f>
        <v>6</v>
      </c>
      <c r="V8" s="404"/>
      <c r="W8" s="135">
        <f ca="1">COUNTA(H17,H19,H21,H23,H25,H27)</f>
        <v>3</v>
      </c>
      <c r="X8" s="123"/>
      <c r="Y8" s="158"/>
    </row>
    <row r="9" spans="1:25" x14ac:dyDescent="0.25">
      <c r="A9" s="303" t="str">
        <f ca="1">'DATOS GENERALES'!A9</f>
        <v>SUBÍNDICE</v>
      </c>
      <c r="B9" s="124"/>
      <c r="C9" s="125"/>
      <c r="D9" s="125"/>
      <c r="E9" s="125"/>
      <c r="F9" s="125"/>
      <c r="G9" s="352" t="str">
        <f ca="1">INDIRECT("Z_OM_05_"&amp;IDIOMA)</f>
        <v>Descripción</v>
      </c>
      <c r="H9" s="511" t="s">
        <v>1668</v>
      </c>
      <c r="I9" s="511"/>
      <c r="J9" s="511"/>
      <c r="K9" s="511"/>
      <c r="L9" s="511"/>
      <c r="M9" s="511"/>
      <c r="N9" s="400"/>
      <c r="O9" s="400"/>
      <c r="P9" s="125"/>
      <c r="Q9" s="134"/>
      <c r="R9" s="406" t="str">
        <f ca="1">INDIRECT("Z_OM_09_"&amp;IDIOMA)</f>
        <v>Respuesta Incorrecta</v>
      </c>
      <c r="S9" s="134"/>
      <c r="T9" s="352" t="s">
        <v>1421</v>
      </c>
      <c r="U9" s="31">
        <f>SUMIF(X17:X27,"&lt;0")</f>
        <v>0</v>
      </c>
      <c r="V9" s="403" t="s">
        <v>1185</v>
      </c>
      <c r="W9" s="31">
        <f ca="1">IFERROR(MAX(0,COUNTA(H17,H19,H21,H23,H25,H27)-W7),"")</f>
        <v>2</v>
      </c>
      <c r="X9" s="127"/>
      <c r="Y9" s="454" t="s">
        <v>1669</v>
      </c>
    </row>
    <row r="10" spans="1:25" ht="6" customHeight="1" x14ac:dyDescent="0.25">
      <c r="A10" s="35"/>
      <c r="B10" s="119"/>
      <c r="C10" s="120"/>
      <c r="D10" s="120"/>
      <c r="E10" s="120"/>
      <c r="F10" s="120"/>
      <c r="G10" s="121"/>
      <c r="H10" s="121">
        <f>'Datos OM'!H3</f>
        <v>8</v>
      </c>
      <c r="I10" s="122"/>
      <c r="J10" s="122"/>
      <c r="K10" s="122"/>
      <c r="L10" s="122"/>
      <c r="M10" s="122"/>
      <c r="N10" s="122"/>
      <c r="O10" s="122"/>
      <c r="P10" s="122"/>
      <c r="Q10" s="122"/>
      <c r="R10" s="122"/>
      <c r="S10" s="122"/>
      <c r="T10" s="121"/>
      <c r="U10" s="121"/>
      <c r="V10" s="121"/>
      <c r="W10" s="121"/>
      <c r="X10" s="123"/>
      <c r="Y10" s="158"/>
    </row>
    <row r="11" spans="1:25" ht="15" customHeight="1" x14ac:dyDescent="0.25">
      <c r="A11" s="303" t="str">
        <f ca="1">'DATOS GENERALES'!A11</f>
        <v>SALTO LÍNEA</v>
      </c>
      <c r="B11" s="124"/>
      <c r="C11" s="125"/>
      <c r="D11" s="125"/>
      <c r="E11" s="125"/>
      <c r="F11" s="125"/>
      <c r="G11" s="352" t="str">
        <f ca="1">INDIRECT("Z_OM_07_"&amp;IDIOMA)</f>
        <v>Enunciado de la pregunta</v>
      </c>
      <c r="H11" s="519" t="str">
        <f ca="1">"¿Cuál es la derivada de la siguiente función? \(\frac{\"&amp;Dato_02&amp;"(x)}{x-"&amp;Dato_01&amp;"}\)"</f>
        <v>¿Cuál es la derivada de la siguiente función? \(\frac{\cos(x)}{x-7}\)</v>
      </c>
      <c r="I11" s="519"/>
      <c r="J11" s="519"/>
      <c r="K11" s="519"/>
      <c r="L11" s="519"/>
      <c r="M11" s="519"/>
      <c r="N11" s="519"/>
      <c r="O11" s="519"/>
      <c r="P11" s="519"/>
      <c r="Q11" s="519"/>
      <c r="R11" s="519"/>
      <c r="S11" s="519"/>
      <c r="T11" s="519"/>
      <c r="U11" s="519"/>
      <c r="V11" s="519"/>
      <c r="W11" s="519"/>
      <c r="X11" s="127"/>
      <c r="Y11" s="454"/>
    </row>
    <row r="12" spans="1:25" ht="6" customHeight="1" thickBot="1" x14ac:dyDescent="0.3">
      <c r="A12" s="2"/>
      <c r="B12" s="119"/>
      <c r="C12" s="120"/>
      <c r="D12" s="120"/>
      <c r="E12" s="139"/>
      <c r="F12" s="139"/>
      <c r="G12" s="140"/>
      <c r="H12" s="519"/>
      <c r="I12" s="519"/>
      <c r="J12" s="519"/>
      <c r="K12" s="519"/>
      <c r="L12" s="519"/>
      <c r="M12" s="519"/>
      <c r="N12" s="519"/>
      <c r="O12" s="519"/>
      <c r="P12" s="519"/>
      <c r="Q12" s="519"/>
      <c r="R12" s="519"/>
      <c r="S12" s="519"/>
      <c r="T12" s="519"/>
      <c r="U12" s="519"/>
      <c r="V12" s="519"/>
      <c r="W12" s="519"/>
      <c r="X12" s="123"/>
      <c r="Y12" s="158"/>
    </row>
    <row r="13" spans="1:25" x14ac:dyDescent="0.25">
      <c r="A13" s="303" t="str">
        <f ca="1">'DATOS GENERALES'!A13</f>
        <v>CONCATENAR</v>
      </c>
      <c r="B13" s="124"/>
      <c r="C13" s="120"/>
      <c r="D13" s="120"/>
      <c r="E13" s="139"/>
      <c r="F13" s="139"/>
      <c r="G13" s="140"/>
      <c r="H13" s="519"/>
      <c r="I13" s="519"/>
      <c r="J13" s="519"/>
      <c r="K13" s="519"/>
      <c r="L13" s="519"/>
      <c r="M13" s="519"/>
      <c r="N13" s="519"/>
      <c r="O13" s="519"/>
      <c r="P13" s="519"/>
      <c r="Q13" s="519"/>
      <c r="R13" s="519"/>
      <c r="S13" s="519"/>
      <c r="T13" s="519"/>
      <c r="U13" s="519"/>
      <c r="V13" s="519"/>
      <c r="W13" s="519"/>
      <c r="X13" s="127"/>
      <c r="Y13" s="454"/>
    </row>
    <row r="14" spans="1:25" ht="6" customHeight="1" x14ac:dyDescent="0.25">
      <c r="B14" s="119"/>
      <c r="C14" s="120"/>
      <c r="D14" s="120"/>
      <c r="E14" s="139"/>
      <c r="F14" s="139"/>
      <c r="G14" s="140"/>
      <c r="H14" s="519"/>
      <c r="I14" s="519"/>
      <c r="J14" s="519"/>
      <c r="K14" s="519"/>
      <c r="L14" s="519"/>
      <c r="M14" s="519"/>
      <c r="N14" s="519"/>
      <c r="O14" s="519"/>
      <c r="P14" s="519"/>
      <c r="Q14" s="519"/>
      <c r="R14" s="519"/>
      <c r="S14" s="519"/>
      <c r="T14" s="519"/>
      <c r="U14" s="519"/>
      <c r="V14" s="519"/>
      <c r="W14" s="519"/>
      <c r="X14" s="123"/>
      <c r="Y14" s="158"/>
    </row>
    <row r="15" spans="1:25" x14ac:dyDescent="0.25">
      <c r="A15" s="303" t="str">
        <f ca="1">'DATOS GENERALES'!A15</f>
        <v>NEGRITA</v>
      </c>
      <c r="B15" s="124"/>
      <c r="C15" s="120"/>
      <c r="D15" s="120"/>
      <c r="E15" s="139"/>
      <c r="F15" s="139"/>
      <c r="G15" s="140"/>
      <c r="H15" s="519"/>
      <c r="I15" s="519"/>
      <c r="J15" s="519"/>
      <c r="K15" s="519"/>
      <c r="L15" s="519"/>
      <c r="M15" s="519"/>
      <c r="N15" s="519"/>
      <c r="O15" s="519"/>
      <c r="P15" s="519"/>
      <c r="Q15" s="519"/>
      <c r="R15" s="519"/>
      <c r="S15" s="519"/>
      <c r="T15" s="519"/>
      <c r="U15" s="519"/>
      <c r="V15" s="519"/>
      <c r="W15" s="519"/>
      <c r="X15" s="127"/>
      <c r="Y15" s="454"/>
    </row>
    <row r="16" spans="1:25" ht="6" customHeight="1" x14ac:dyDescent="0.25">
      <c r="B16" s="119"/>
      <c r="C16" s="120"/>
      <c r="D16" s="120"/>
      <c r="E16" s="139"/>
      <c r="F16" s="139"/>
      <c r="G16" s="140"/>
      <c r="H16" s="121">
        <f>H10+1</f>
        <v>9</v>
      </c>
      <c r="I16" s="122"/>
      <c r="J16" s="122"/>
      <c r="K16" s="122"/>
      <c r="L16" s="122"/>
      <c r="M16" s="122"/>
      <c r="N16" s="122"/>
      <c r="O16" s="122"/>
      <c r="P16" s="122"/>
      <c r="Q16" s="122">
        <f>T26+1</f>
        <v>21</v>
      </c>
      <c r="R16" s="122"/>
      <c r="S16" s="122"/>
      <c r="T16" s="121">
        <f>H26+1</f>
        <v>15</v>
      </c>
      <c r="U16" s="121"/>
      <c r="V16" s="121"/>
      <c r="W16" s="121"/>
      <c r="X16" s="123"/>
      <c r="Y16" s="158"/>
    </row>
    <row r="17" spans="1:26" ht="15" customHeight="1" x14ac:dyDescent="0.25">
      <c r="A17" s="303" t="str">
        <f ca="1">'DATOS GENERALES'!A17</f>
        <v>ESPACIOS (+1)</v>
      </c>
      <c r="B17" s="124"/>
      <c r="C17" s="139">
        <v>1</v>
      </c>
      <c r="D17" s="125"/>
      <c r="E17" s="125"/>
      <c r="F17" s="125"/>
      <c r="G17" s="352" t="str">
        <f ca="1">IF(P_1_OM&gt;0,INDIRECT("Z_OM_08_"&amp;IDIOMA),C17&amp;"ª "&amp;INDIRECT("Z_OM_09_"&amp;IDIOMA))</f>
        <v>Respuesta Correcta</v>
      </c>
      <c r="H17" s="512" t="str">
        <f ca="1">"\( \frac{\cos(x)}{x-1}-\frac{\sin(x)}{(x-"&amp;Dato_01&amp;")^2}\)"</f>
        <v>\( \frac{\cos(x)}{x-1}-\frac{\sin(x)}{(x-7)^2}\)</v>
      </c>
      <c r="I17" s="512"/>
      <c r="J17" s="512"/>
      <c r="K17" s="512"/>
      <c r="L17" s="512"/>
      <c r="M17" s="512"/>
      <c r="N17" s="512"/>
      <c r="O17" s="512"/>
      <c r="P17" s="352" t="s">
        <v>1180</v>
      </c>
      <c r="Q17" s="422">
        <v>100</v>
      </c>
      <c r="R17" s="125"/>
      <c r="S17" s="352" t="str">
        <f ca="1">INDIRECT("Z_OM_10_"&amp;IDIOMA)</f>
        <v>Retroalim.</v>
      </c>
      <c r="T17" s="511"/>
      <c r="U17" s="511"/>
      <c r="V17" s="511"/>
      <c r="W17" s="511"/>
      <c r="X17" s="415">
        <f>P_1_OM</f>
        <v>100</v>
      </c>
      <c r="Y17" s="454"/>
    </row>
    <row r="18" spans="1:26" ht="6" customHeight="1" x14ac:dyDescent="0.25">
      <c r="B18" s="119"/>
      <c r="C18" s="139"/>
      <c r="D18" s="120"/>
      <c r="E18" s="139"/>
      <c r="F18" s="139"/>
      <c r="G18" s="355" t="str">
        <f ca="1">INDIRECT("Z_OM_09_"&amp;IDIOMA)</f>
        <v>Respuesta Incorrecta</v>
      </c>
      <c r="H18" s="121">
        <f>H16+1</f>
        <v>10</v>
      </c>
      <c r="I18" s="122"/>
      <c r="J18" s="122"/>
      <c r="K18" s="122"/>
      <c r="L18" s="122"/>
      <c r="M18" s="122"/>
      <c r="N18" s="122"/>
      <c r="O18" s="122"/>
      <c r="P18" s="122"/>
      <c r="Q18" s="122">
        <f>Q16+1</f>
        <v>22</v>
      </c>
      <c r="R18" s="122"/>
      <c r="S18" s="122"/>
      <c r="T18" s="121">
        <f>T16+1</f>
        <v>16</v>
      </c>
      <c r="U18" s="121"/>
      <c r="V18" s="121"/>
      <c r="W18" s="121"/>
      <c r="X18" s="123"/>
      <c r="Y18" s="158"/>
    </row>
    <row r="19" spans="1:26" x14ac:dyDescent="0.25">
      <c r="A19" s="303" t="str">
        <f ca="1">'DATOS GENERALES'!A19</f>
        <v>TEXTO ROJO</v>
      </c>
      <c r="B19" s="124"/>
      <c r="C19" s="139">
        <v>2</v>
      </c>
      <c r="D19" s="125"/>
      <c r="E19" s="125"/>
      <c r="F19" s="125"/>
      <c r="G19" s="352" t="str">
        <f ca="1">IF(P_2_OM&gt;0,INDIRECT("Z_OM_08_"&amp;IDIOMA),IF(P_1_OM&gt;0,C17,C19)&amp;"ª "&amp;INDIRECT("Z_OM_09_"&amp;IDIOMA))</f>
        <v>1ª Respuesta Incorrecta</v>
      </c>
      <c r="H19" s="512" t="str">
        <f ca="1">"\( \frac{\cos(x)}{x-1}-\frac{\sin(x)}{(x-"&amp;Dato_01+1&amp;")^2}\)"</f>
        <v>\( \frac{\cos(x)}{x-1}-\frac{\sin(x)}{(x-8)^2}\)</v>
      </c>
      <c r="I19" s="512"/>
      <c r="J19" s="512"/>
      <c r="K19" s="512"/>
      <c r="L19" s="512"/>
      <c r="M19" s="512"/>
      <c r="N19" s="512"/>
      <c r="O19" s="512"/>
      <c r="P19" s="352" t="s">
        <v>1180</v>
      </c>
      <c r="Q19" s="422">
        <v>0</v>
      </c>
      <c r="R19" s="125"/>
      <c r="S19" s="352" t="str">
        <f ca="1">S17</f>
        <v>Retroalim.</v>
      </c>
      <c r="T19" s="511"/>
      <c r="U19" s="511"/>
      <c r="V19" s="511"/>
      <c r="W19" s="511"/>
      <c r="X19" s="415">
        <f>P_2_OM</f>
        <v>0</v>
      </c>
      <c r="Y19" s="454"/>
    </row>
    <row r="20" spans="1:26" ht="6" customHeight="1" x14ac:dyDescent="0.25">
      <c r="A20" s="304"/>
      <c r="B20" s="119"/>
      <c r="C20" s="139"/>
      <c r="D20" s="120"/>
      <c r="E20" s="120"/>
      <c r="F20" s="120"/>
      <c r="G20" s="413"/>
      <c r="H20" s="121">
        <f>H18+1</f>
        <v>11</v>
      </c>
      <c r="I20" s="122"/>
      <c r="J20" s="122"/>
      <c r="K20" s="122"/>
      <c r="L20" s="122"/>
      <c r="M20" s="122"/>
      <c r="N20" s="122"/>
      <c r="O20" s="122"/>
      <c r="P20" s="122"/>
      <c r="Q20" s="122">
        <f>Q18+1</f>
        <v>23</v>
      </c>
      <c r="R20" s="122"/>
      <c r="S20" s="122"/>
      <c r="T20" s="121">
        <f>T18+1</f>
        <v>17</v>
      </c>
      <c r="U20" s="121"/>
      <c r="V20" s="121"/>
      <c r="W20" s="121"/>
      <c r="X20" s="123"/>
      <c r="Y20" s="158"/>
    </row>
    <row r="21" spans="1:26" ht="15" customHeight="1" x14ac:dyDescent="0.25">
      <c r="A21" s="303" t="str">
        <f ca="1">'DATOS GENERALES'!A21</f>
        <v>TEXTO AZUL</v>
      </c>
      <c r="B21" s="124"/>
      <c r="C21" s="139">
        <v>3</v>
      </c>
      <c r="D21" s="125"/>
      <c r="E21" s="125"/>
      <c r="F21" s="125"/>
      <c r="G21" s="352" t="str">
        <f ca="1">IF(P_3_OM&gt;0,INDIRECT("Z_OM_08_"&amp;IDIOMA),IF(OR(P_1_OM&gt;0,P_2_OM&gt;0),C19,C21)&amp;"ª "&amp;INDIRECT("Z_OM_09_"&amp;IDIOMA))</f>
        <v>2ª Respuesta Incorrecta</v>
      </c>
      <c r="H21" s="512" t="str">
        <f ca="1">"\( \frac{\cos(x)}{x-1}-\frac{\sin(x)}{(x-"&amp;Dato_01+2&amp;")^2}\)"</f>
        <v>\( \frac{\cos(x)}{x-1}-\frac{\sin(x)}{(x-9)^2}\)</v>
      </c>
      <c r="I21" s="512"/>
      <c r="J21" s="512"/>
      <c r="K21" s="512"/>
      <c r="L21" s="512"/>
      <c r="M21" s="512"/>
      <c r="N21" s="512"/>
      <c r="O21" s="512"/>
      <c r="P21" s="352" t="s">
        <v>1180</v>
      </c>
      <c r="Q21" s="422">
        <v>0</v>
      </c>
      <c r="R21" s="125"/>
      <c r="S21" s="352" t="str">
        <f ca="1">S19</f>
        <v>Retroalim.</v>
      </c>
      <c r="T21" s="511"/>
      <c r="U21" s="511"/>
      <c r="V21" s="511"/>
      <c r="W21" s="511"/>
      <c r="X21" s="415">
        <f>P_3_OM</f>
        <v>0</v>
      </c>
      <c r="Y21" s="454"/>
    </row>
    <row r="22" spans="1:26" ht="6" customHeight="1" x14ac:dyDescent="0.25">
      <c r="B22" s="119"/>
      <c r="C22" s="139"/>
      <c r="D22" s="120"/>
      <c r="E22" s="120"/>
      <c r="F22" s="120"/>
      <c r="G22" s="413"/>
      <c r="H22" s="121">
        <f>H20+1</f>
        <v>12</v>
      </c>
      <c r="I22" s="122"/>
      <c r="J22" s="122"/>
      <c r="K22" s="122"/>
      <c r="L22" s="122"/>
      <c r="M22" s="122"/>
      <c r="N22" s="122"/>
      <c r="O22" s="122"/>
      <c r="P22" s="122"/>
      <c r="Q22" s="122">
        <f>Q20+1</f>
        <v>24</v>
      </c>
      <c r="R22" s="122"/>
      <c r="S22" s="122"/>
      <c r="T22" s="121">
        <f>T20+1</f>
        <v>18</v>
      </c>
      <c r="U22" s="121"/>
      <c r="V22" s="121"/>
      <c r="W22" s="121"/>
      <c r="X22" s="123"/>
      <c r="Y22" s="158"/>
      <c r="Z22" s="32"/>
    </row>
    <row r="23" spans="1:26" x14ac:dyDescent="0.25">
      <c r="A23" s="303" t="str">
        <f ca="1">'DATOS GENERALES'!A23</f>
        <v>OTRO COLOR</v>
      </c>
      <c r="B23" s="124"/>
      <c r="C23" s="139">
        <v>4</v>
      </c>
      <c r="D23" s="125"/>
      <c r="E23" s="125"/>
      <c r="F23" s="125"/>
      <c r="G23" s="352" t="str">
        <f ca="1">IF(P_4_OM&gt;0,INDIRECT("Z_OM_08_"&amp;IDIOMA),IF(OR(P_1_OM&gt;0,P_2_OM&gt;0,P_3_OM&gt;0),C21,C23)&amp;"ª "&amp;INDIRECT("Z_OM_09_"&amp;IDIOMA))</f>
        <v>3ª Respuesta Incorrecta</v>
      </c>
      <c r="H23" s="514"/>
      <c r="I23" s="514"/>
      <c r="J23" s="514"/>
      <c r="K23" s="514"/>
      <c r="L23" s="514"/>
      <c r="M23" s="514"/>
      <c r="N23" s="514"/>
      <c r="O23" s="514"/>
      <c r="P23" s="352" t="s">
        <v>1180</v>
      </c>
      <c r="Q23" s="422"/>
      <c r="R23" s="125"/>
      <c r="S23" s="352" t="str">
        <f ca="1">S21</f>
        <v>Retroalim.</v>
      </c>
      <c r="T23" s="511"/>
      <c r="U23" s="511"/>
      <c r="V23" s="511"/>
      <c r="W23" s="511"/>
      <c r="X23" s="415">
        <f>P_4_OM</f>
        <v>0</v>
      </c>
      <c r="Y23" s="454"/>
      <c r="Z23" s="32"/>
    </row>
    <row r="24" spans="1:26" ht="6" customHeight="1" thickBot="1" x14ac:dyDescent="0.3">
      <c r="B24" s="124"/>
      <c r="C24" s="139"/>
      <c r="D24" s="120"/>
      <c r="E24" s="120"/>
      <c r="F24" s="120"/>
      <c r="G24" s="413"/>
      <c r="H24" s="121">
        <f>H22+1</f>
        <v>13</v>
      </c>
      <c r="I24" s="122"/>
      <c r="J24" s="122"/>
      <c r="K24" s="122"/>
      <c r="L24" s="122"/>
      <c r="M24" s="122"/>
      <c r="N24" s="122"/>
      <c r="O24" s="122"/>
      <c r="P24" s="122"/>
      <c r="Q24" s="122">
        <f>Q22+1</f>
        <v>25</v>
      </c>
      <c r="R24" s="122"/>
      <c r="S24" s="122"/>
      <c r="T24" s="121">
        <f>T22+1</f>
        <v>19</v>
      </c>
      <c r="U24" s="121"/>
      <c r="V24" s="121"/>
      <c r="W24" s="121"/>
      <c r="X24" s="127"/>
      <c r="Y24" s="455"/>
      <c r="Z24" s="32"/>
    </row>
    <row r="25" spans="1:26" ht="15" customHeight="1" x14ac:dyDescent="0.25">
      <c r="A25" s="506" t="str">
        <f ca="1">'DATOS GENERALES'!A25</f>
        <v>INSERTAR
IMÁGENES</v>
      </c>
      <c r="B25" s="124"/>
      <c r="C25" s="139">
        <v>5</v>
      </c>
      <c r="D25" s="125"/>
      <c r="E25" s="125"/>
      <c r="F25" s="125"/>
      <c r="G25" s="352" t="str">
        <f ca="1">IF(P_5_OM&gt;0,INDIRECT("Z_OM_08_"&amp;IDIOMA),IF(OR(P_1_OM&gt;0,P_2_OM&gt;0,P_3_OM&gt;0,P_4_OM&gt;0),C23,C25)&amp;"ª "&amp;INDIRECT("Z_OM_09_"&amp;IDIOMA))</f>
        <v>4ª Respuesta Incorrecta</v>
      </c>
      <c r="H25" s="514"/>
      <c r="I25" s="514"/>
      <c r="J25" s="514"/>
      <c r="K25" s="514"/>
      <c r="L25" s="514"/>
      <c r="M25" s="514"/>
      <c r="N25" s="514"/>
      <c r="O25" s="514"/>
      <c r="P25" s="352" t="s">
        <v>1180</v>
      </c>
      <c r="Q25" s="422"/>
      <c r="R25" s="125"/>
      <c r="S25" s="352" t="str">
        <f ca="1">S23</f>
        <v>Retroalim.</v>
      </c>
      <c r="T25" s="511"/>
      <c r="U25" s="511"/>
      <c r="V25" s="511"/>
      <c r="W25" s="511"/>
      <c r="X25" s="415">
        <f>P_5_OM</f>
        <v>0</v>
      </c>
      <c r="Y25" s="454"/>
      <c r="Z25" s="32"/>
    </row>
    <row r="26" spans="1:26" ht="6" customHeight="1" x14ac:dyDescent="0.25">
      <c r="A26" s="507">
        <f>'DATOS GENERALES'!A26</f>
        <v>0</v>
      </c>
      <c r="B26" s="124"/>
      <c r="C26" s="139"/>
      <c r="D26" s="120"/>
      <c r="E26" s="120"/>
      <c r="F26" s="120"/>
      <c r="G26" s="412"/>
      <c r="H26" s="121">
        <f>H24+1</f>
        <v>14</v>
      </c>
      <c r="I26" s="122"/>
      <c r="J26" s="122"/>
      <c r="K26" s="122"/>
      <c r="L26" s="122"/>
      <c r="M26" s="122"/>
      <c r="N26" s="122"/>
      <c r="O26" s="122"/>
      <c r="P26" s="122"/>
      <c r="Q26" s="122">
        <f>Q24+1</f>
        <v>26</v>
      </c>
      <c r="R26" s="122"/>
      <c r="S26" s="122"/>
      <c r="T26" s="121">
        <f>T24+1</f>
        <v>20</v>
      </c>
      <c r="U26" s="121"/>
      <c r="V26" s="121"/>
      <c r="W26" s="121"/>
      <c r="X26" s="127"/>
      <c r="Y26" s="158"/>
      <c r="Z26" s="32"/>
    </row>
    <row r="27" spans="1:26" ht="15" customHeight="1" thickBot="1" x14ac:dyDescent="0.3">
      <c r="A27" s="508">
        <f>'DATOS GENERALES'!A27</f>
        <v>0</v>
      </c>
      <c r="B27" s="124"/>
      <c r="C27" s="139">
        <v>6</v>
      </c>
      <c r="D27" s="125"/>
      <c r="E27" s="125"/>
      <c r="F27" s="125"/>
      <c r="G27" s="352" t="str">
        <f ca="1">IF(P_6_OM&gt;0,INDIRECT("Z_OM_08_"&amp;IDIOMA),IF(OR(P_1_OM&gt;0,P_2_OM&gt;0,P_3_OM&gt;0,P_4_OM&gt;0,P_5_OM&gt;0),C25,C27)&amp;"ª "&amp;INDIRECT("Z_OM_09_"&amp;IDIOMA))</f>
        <v>5ª Respuesta Incorrecta</v>
      </c>
      <c r="H27" s="514"/>
      <c r="I27" s="514"/>
      <c r="J27" s="514"/>
      <c r="K27" s="514"/>
      <c r="L27" s="514"/>
      <c r="M27" s="514"/>
      <c r="N27" s="514"/>
      <c r="O27" s="514"/>
      <c r="P27" s="352" t="s">
        <v>1180</v>
      </c>
      <c r="Q27" s="422"/>
      <c r="R27" s="125"/>
      <c r="S27" s="352" t="str">
        <f ca="1">S25</f>
        <v>Retroalim.</v>
      </c>
      <c r="T27" s="511"/>
      <c r="U27" s="511"/>
      <c r="V27" s="511"/>
      <c r="W27" s="511"/>
      <c r="X27" s="415">
        <f>P_6_OM</f>
        <v>0</v>
      </c>
      <c r="Y27" s="454" t="s">
        <v>1667</v>
      </c>
      <c r="Z27" s="32"/>
    </row>
    <row r="28" spans="1:26" ht="6" customHeight="1" thickBot="1" x14ac:dyDescent="0.3">
      <c r="B28" s="124"/>
      <c r="C28" s="128"/>
      <c r="D28" s="128"/>
      <c r="E28" s="128"/>
      <c r="F28" s="355" t="str">
        <f ca="1">INDIRECT("Z_OM_11_"&amp;IDIOMA)</f>
        <v>PISTA</v>
      </c>
      <c r="G28" s="125"/>
      <c r="H28" s="138"/>
      <c r="I28" s="138"/>
      <c r="J28" s="126"/>
      <c r="K28" s="126"/>
      <c r="L28" s="126"/>
      <c r="M28" s="126"/>
      <c r="N28" s="126"/>
      <c r="O28" s="126"/>
      <c r="P28" s="122"/>
      <c r="Q28" s="122"/>
      <c r="R28" s="126"/>
      <c r="S28" s="126"/>
      <c r="T28" s="126"/>
      <c r="U28" s="126"/>
      <c r="V28" s="126"/>
      <c r="W28" s="126"/>
      <c r="X28" s="127"/>
      <c r="Y28" s="158"/>
      <c r="Z28" s="32"/>
    </row>
    <row r="29" spans="1:26" ht="15" customHeight="1" x14ac:dyDescent="0.25">
      <c r="A29" s="506" t="str">
        <f ca="1">INDIRECT("Z_ML_14_"&amp;IDIOMA)</f>
        <v>USAR DATOS VARIABLES</v>
      </c>
      <c r="B29" s="124"/>
      <c r="C29" s="125"/>
      <c r="D29" s="125"/>
      <c r="E29" s="128"/>
      <c r="F29" s="352"/>
      <c r="G29" s="138">
        <f>'Datos OM'!AG4</f>
        <v>0</v>
      </c>
      <c r="H29" s="138"/>
      <c r="I29" s="138"/>
      <c r="J29" s="126"/>
      <c r="K29" s="126"/>
      <c r="L29" s="126"/>
      <c r="M29" s="126"/>
      <c r="N29" s="126"/>
      <c r="O29" s="126"/>
      <c r="P29" s="126"/>
      <c r="Q29" s="126"/>
      <c r="R29" s="288"/>
      <c r="S29" s="288"/>
      <c r="T29" s="288"/>
      <c r="U29" s="288"/>
      <c r="V29" s="288"/>
      <c r="W29" s="288"/>
      <c r="X29" s="289"/>
      <c r="Y29" s="454" t="s">
        <v>1666</v>
      </c>
      <c r="Z29" s="32"/>
    </row>
    <row r="30" spans="1:26" ht="6" customHeight="1" x14ac:dyDescent="0.25">
      <c r="A30" s="507">
        <f>'DATOS GENERALES'!A30</f>
        <v>0</v>
      </c>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customHeight="1" thickBot="1" x14ac:dyDescent="0.3">
      <c r="A31" s="508">
        <f>'DATOS GENERALES'!A31</f>
        <v>0</v>
      </c>
      <c r="B31" s="124"/>
      <c r="C31" s="125"/>
      <c r="D31" s="125"/>
      <c r="E31" s="128"/>
      <c r="F31" s="139">
        <v>1</v>
      </c>
      <c r="G31" s="520" t="str">
        <f ca="1">INDIRECT("Z_OM_11_"&amp;IDIOMA)</f>
        <v>PISTA</v>
      </c>
      <c r="H31" s="520"/>
      <c r="I31" s="520"/>
      <c r="J31" s="520"/>
      <c r="K31" s="520"/>
      <c r="L31" s="520"/>
      <c r="M31" s="520"/>
      <c r="N31" s="520"/>
      <c r="O31" s="520"/>
      <c r="P31" s="520"/>
      <c r="Q31" s="520"/>
      <c r="R31" s="288"/>
      <c r="S31" s="474"/>
      <c r="T31" s="474"/>
      <c r="U31" s="474"/>
      <c r="V31" s="474"/>
      <c r="W31" s="474"/>
      <c r="X31" s="475"/>
      <c r="Y31" s="454" t="s">
        <v>1663</v>
      </c>
      <c r="Z31" s="32"/>
    </row>
    <row r="32" spans="1:26" ht="6" customHeight="1" x14ac:dyDescent="0.25">
      <c r="A32" s="304"/>
      <c r="B32" s="124"/>
      <c r="C32" s="505" t="str">
        <f>'DATOS GENERALES'!C5</f>
        <v>?</v>
      </c>
      <c r="D32" s="505"/>
      <c r="E32" s="128"/>
      <c r="F32" s="139"/>
      <c r="G32" s="138">
        <f>'Datos OM'!AG3</f>
        <v>33</v>
      </c>
      <c r="H32" s="138"/>
      <c r="I32" s="138"/>
      <c r="J32" s="130"/>
      <c r="K32" s="130"/>
      <c r="L32" s="130"/>
      <c r="M32" s="138">
        <f>G32+1</f>
        <v>34</v>
      </c>
      <c r="N32" s="130"/>
      <c r="O32" s="130"/>
      <c r="P32" s="130"/>
      <c r="Q32" s="130"/>
      <c r="R32" s="288"/>
      <c r="S32" s="474"/>
      <c r="T32" s="474"/>
      <c r="U32" s="474"/>
      <c r="V32" s="474"/>
      <c r="W32" s="474"/>
      <c r="X32" s="475"/>
      <c r="Y32" s="158"/>
    </row>
    <row r="33" spans="1:25" ht="15" customHeight="1" x14ac:dyDescent="0.25">
      <c r="A33" s="303" t="str">
        <f ca="1">'DATOS GENERALES'!A33</f>
        <v>ACTIVAR</v>
      </c>
      <c r="B33" s="124"/>
      <c r="C33" s="505"/>
      <c r="D33" s="505"/>
      <c r="E33" s="128"/>
      <c r="F33" s="352" t="s">
        <v>1178</v>
      </c>
      <c r="G33" s="521"/>
      <c r="H33" s="521"/>
      <c r="I33" s="521"/>
      <c r="J33" s="521"/>
      <c r="K33" s="521"/>
      <c r="L33" s="352" t="s">
        <v>1176</v>
      </c>
      <c r="M33" s="521"/>
      <c r="N33" s="521"/>
      <c r="O33" s="521"/>
      <c r="P33" s="521"/>
      <c r="Q33" s="521"/>
      <c r="R33" s="288"/>
      <c r="S33" s="474"/>
      <c r="T33" s="474"/>
      <c r="U33" s="474"/>
      <c r="V33" s="474"/>
      <c r="W33" s="474"/>
      <c r="X33" s="475"/>
      <c r="Y33" s="454" t="s">
        <v>1664</v>
      </c>
    </row>
    <row r="34" spans="1:25" ht="6" customHeight="1" thickBot="1" x14ac:dyDescent="0.3">
      <c r="A34" s="2"/>
      <c r="B34" s="124"/>
      <c r="C34" s="505"/>
      <c r="D34" s="505"/>
      <c r="E34" s="128"/>
      <c r="F34" s="139"/>
      <c r="G34" s="138">
        <f>M32+1</f>
        <v>35</v>
      </c>
      <c r="H34" s="138"/>
      <c r="I34" s="138"/>
      <c r="J34" s="130"/>
      <c r="K34" s="130"/>
      <c r="L34" s="130"/>
      <c r="M34" s="138">
        <f>G34+1</f>
        <v>36</v>
      </c>
      <c r="N34" s="131"/>
      <c r="O34" s="131"/>
      <c r="P34" s="131"/>
      <c r="Q34" s="131"/>
      <c r="R34" s="288"/>
      <c r="S34" s="474"/>
      <c r="T34" s="474"/>
      <c r="U34" s="474"/>
      <c r="V34" s="474"/>
      <c r="W34" s="474"/>
      <c r="X34" s="475"/>
      <c r="Y34" s="158"/>
    </row>
    <row r="35" spans="1:25" ht="15" customHeight="1" x14ac:dyDescent="0.25">
      <c r="A35" s="303" t="str">
        <f ca="1">'DATOS GENERALES'!A35</f>
        <v>DESACTIVAR</v>
      </c>
      <c r="B35" s="124"/>
      <c r="C35" s="505"/>
      <c r="D35" s="505"/>
      <c r="E35" s="128"/>
      <c r="F35" s="352" t="s">
        <v>1179</v>
      </c>
      <c r="G35" s="521"/>
      <c r="H35" s="521"/>
      <c r="I35" s="521"/>
      <c r="J35" s="521"/>
      <c r="K35" s="521"/>
      <c r="L35" s="352" t="s">
        <v>1177</v>
      </c>
      <c r="M35" s="521"/>
      <c r="N35" s="521"/>
      <c r="O35" s="521"/>
      <c r="P35" s="521"/>
      <c r="Q35" s="521"/>
      <c r="R35" s="288"/>
      <c r="S35" s="474"/>
      <c r="T35" s="474"/>
      <c r="U35" s="474"/>
      <c r="V35" s="474"/>
      <c r="W35" s="474"/>
      <c r="X35" s="475"/>
      <c r="Y35" s="454" t="s">
        <v>1665</v>
      </c>
    </row>
    <row r="36" spans="1:25" ht="9.9499999999999993" customHeight="1" thickBot="1" x14ac:dyDescent="0.3">
      <c r="A36" s="326" t="str">
        <f>IFERROR($H$2&amp;MID(D3,FIND("id=",D3,1)+3,33),"")</f>
        <v/>
      </c>
      <c r="B36" s="132"/>
      <c r="C36" s="133"/>
      <c r="D36" s="133"/>
      <c r="E36" s="133"/>
      <c r="F36" s="398">
        <v>4</v>
      </c>
      <c r="G36" s="133"/>
      <c r="H36" s="133"/>
      <c r="I36" s="133"/>
      <c r="J36" s="133"/>
      <c r="K36" s="133"/>
      <c r="L36" s="133"/>
      <c r="M36" s="133"/>
      <c r="N36" s="133"/>
      <c r="O36" s="133"/>
      <c r="P36" s="133"/>
      <c r="Q36" s="133"/>
      <c r="R36" s="290"/>
      <c r="S36" s="476"/>
      <c r="T36" s="476"/>
      <c r="U36" s="476"/>
      <c r="V36" s="476"/>
      <c r="W36" s="476"/>
      <c r="X36" s="477"/>
      <c r="Y36" s="158"/>
    </row>
    <row r="37" spans="1:25" s="3" customFormat="1" ht="15.75" hidden="1" customHeight="1" thickTop="1" x14ac:dyDescent="0.25">
      <c r="H37" s="102">
        <v>1</v>
      </c>
      <c r="I37" s="102">
        <v>-10</v>
      </c>
      <c r="Y37" s="7"/>
    </row>
    <row r="38" spans="1:25" s="3" customFormat="1" ht="15.75" thickTop="1" x14ac:dyDescent="0.25">
      <c r="A38" s="7"/>
      <c r="B38" s="33"/>
      <c r="C38" s="33"/>
      <c r="D38" s="33"/>
      <c r="E38" s="33"/>
      <c r="F38" s="33"/>
      <c r="G38" s="33"/>
      <c r="K38" s="325"/>
      <c r="Y38" s="7"/>
    </row>
    <row r="39" spans="1:25" s="3" customFormat="1" x14ac:dyDescent="0.25">
      <c r="A39" s="7"/>
      <c r="Y39" s="7"/>
    </row>
    <row r="40" spans="1:25" s="3" customFormat="1" x14ac:dyDescent="0.25">
      <c r="A40" s="7"/>
      <c r="Y40" s="7"/>
    </row>
    <row r="41" spans="1:25" s="3" customFormat="1" ht="15.75" x14ac:dyDescent="0.25">
      <c r="A41" s="309"/>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4" t="str">
        <f>IFERROR(IF(VLOOKUP($L$5,'Datos PP'!$A$7:$AJ$508,R126)="","",VLOOKUP($L$5,'Datos PP'!$A$7:$AJ$508,R126,0)),"")</f>
        <v/>
      </c>
    </row>
  </sheetData>
  <sheetProtection algorithmName="SHA-512" hashValue="Gzb7zzkBR7ubQaDh1vZg60k0pe7ZJ8cD/qErJiPFv4wodXmJtmt8iMSszNf1qtnuvd9NDQ2T11lYYUedclioXQ==" saltValue="MDLw09XGhdlFXHaiMZh6OA==" spinCount="100000" sheet="1" objects="1" scenarios="1" selectLockedCells="1"/>
  <mergeCells count="34">
    <mergeCell ref="S31:X36"/>
    <mergeCell ref="H11:W15"/>
    <mergeCell ref="G31:Q31"/>
    <mergeCell ref="G35:K35"/>
    <mergeCell ref="T25:W25"/>
    <mergeCell ref="T27:W27"/>
    <mergeCell ref="G33:K33"/>
    <mergeCell ref="M33:Q33"/>
    <mergeCell ref="M35:Q35"/>
    <mergeCell ref="T21:W21"/>
    <mergeCell ref="T23:W23"/>
    <mergeCell ref="C32:D35"/>
    <mergeCell ref="A29:A31"/>
    <mergeCell ref="A1:A3"/>
    <mergeCell ref="P2:Q2"/>
    <mergeCell ref="N2:O2"/>
    <mergeCell ref="H9:M9"/>
    <mergeCell ref="H7:M7"/>
    <mergeCell ref="H27:O27"/>
    <mergeCell ref="A25:A27"/>
    <mergeCell ref="B1:K3"/>
    <mergeCell ref="H21:O21"/>
    <mergeCell ref="H23:O23"/>
    <mergeCell ref="H25:O25"/>
    <mergeCell ref="Y1:Y3"/>
    <mergeCell ref="L2:M2"/>
    <mergeCell ref="T17:W17"/>
    <mergeCell ref="T19:W19"/>
    <mergeCell ref="R5:W5"/>
    <mergeCell ref="V2:W2"/>
    <mergeCell ref="T2:U2"/>
    <mergeCell ref="R2:S2"/>
    <mergeCell ref="H17:O17"/>
    <mergeCell ref="H19:O19"/>
  </mergeCells>
  <conditionalFormatting sqref="W7">
    <cfRule type="cellIs" dxfId="230" priority="27" operator="greaterThan">
      <formula>1</formula>
    </cfRule>
  </conditionalFormatting>
  <conditionalFormatting sqref="Q17">
    <cfRule type="containsErrors" dxfId="229" priority="25">
      <formula>ISERROR(Q17)</formula>
    </cfRule>
  </conditionalFormatting>
  <conditionalFormatting sqref="U7">
    <cfRule type="cellIs" dxfId="228" priority="23" operator="notEqual">
      <formula>100</formula>
    </cfRule>
  </conditionalFormatting>
  <conditionalFormatting sqref="Q19">
    <cfRule type="containsErrors" dxfId="227" priority="5">
      <formula>ISERROR(Q19)</formula>
    </cfRule>
  </conditionalFormatting>
  <conditionalFormatting sqref="Q21">
    <cfRule type="containsErrors" dxfId="226" priority="4">
      <formula>ISERROR(Q21)</formula>
    </cfRule>
  </conditionalFormatting>
  <conditionalFormatting sqref="Q23">
    <cfRule type="containsErrors" dxfId="225" priority="3">
      <formula>ISERROR(Q23)</formula>
    </cfRule>
  </conditionalFormatting>
  <conditionalFormatting sqref="Q25">
    <cfRule type="containsErrors" dxfId="224" priority="2">
      <formula>ISERROR(Q25)</formula>
    </cfRule>
  </conditionalFormatting>
  <conditionalFormatting sqref="Q27">
    <cfRule type="containsErrors" dxfId="223" priority="1">
      <formula>ISERROR(Q27)</formula>
    </cfRule>
  </conditionalFormatting>
  <dataValidations xWindow="115" yWindow="663" count="10">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17 H27 H25 H19 H21 H23"/>
    <dataValidation allowBlank="1" showErrorMessage="1" promptTitle="Retroalimentación" prompt="Escribe el comentario que quieres que aparezca para cada respuesta." sqref="T23 T17 T25 T19 T21 T27"/>
    <dataValidation allowBlank="1" promptTitle="Puntos Respuesta Correcta" prompt="La puntuación que tendrá cada respuesta correcta. Si hay más de una respuesta correcta, la suma total debe ser 100 o 1." sqref="U9 U7"/>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G33 G35 M33 M35"/>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W7">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8193"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819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8347" r:id="rId8" name="Spinner 155">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tabColor rgb="FFE87B00"/>
    <pageSetUpPr autoPageBreaks="0" fitToPage="1"/>
  </sheetPr>
  <dimension ref="A1:AJ508"/>
  <sheetViews>
    <sheetView showGridLines="0" showRowColHeaders="0" topLeftCell="B1" zoomScale="145" zoomScaleNormal="145" workbookViewId="0">
      <pane xSplit="7" ySplit="6" topLeftCell="I7" activePane="bottomRight" state="frozen"/>
      <selection activeCell="J7" sqref="J7:P7"/>
      <selection pane="topRight" activeCell="J7" sqref="J7:P7"/>
      <selection pane="bottomLeft" activeCell="J7" sqref="J7:P7"/>
      <selection pane="bottomRight" activeCell="I7" sqref="I7"/>
    </sheetView>
  </sheetViews>
  <sheetFormatPr baseColWidth="10" defaultColWidth="11.42578125" defaultRowHeight="15" x14ac:dyDescent="0.25"/>
  <cols>
    <col min="1" max="1" width="6.5703125" style="14" hidden="1" customWidth="1"/>
    <col min="2" max="2" width="9.7109375" style="29" customWidth="1"/>
    <col min="3" max="3" width="4.28515625" style="14" customWidth="1"/>
    <col min="4" max="4" width="4.7109375" style="14" customWidth="1"/>
    <col min="5" max="6" width="4.140625" style="30" customWidth="1"/>
    <col min="7" max="7" width="10.140625" style="30" customWidth="1"/>
    <col min="8" max="8" width="44.42578125" style="14" customWidth="1"/>
    <col min="9" max="14" width="12.5703125" style="14" customWidth="1"/>
    <col min="15" max="20" width="14.28515625" style="14" customWidth="1"/>
    <col min="21" max="26" width="10" style="14" customWidth="1"/>
    <col min="27" max="32" width="10" style="14" hidden="1" customWidth="1"/>
    <col min="33" max="16384" width="11.42578125" style="14"/>
  </cols>
  <sheetData>
    <row r="1" spans="1:36" hidden="1" x14ac:dyDescent="0.25">
      <c r="A1" s="12">
        <f>MAX(A7:A500)</f>
        <v>11</v>
      </c>
      <c r="B1" s="13" t="str">
        <f>B5</f>
        <v>T01 - 00 derivada 2</v>
      </c>
      <c r="C1" s="13" t="str">
        <f ca="1">C6</f>
        <v>N. Respuesta Correcta</v>
      </c>
      <c r="D1" s="13"/>
      <c r="E1" s="13" t="str">
        <f t="shared" ref="E1:K1" ca="1" si="0">E6</f>
        <v xml:space="preserve">Tot. Puntos </v>
      </c>
      <c r="F1" s="13" t="str">
        <f t="shared" ca="1" si="0"/>
        <v xml:space="preserve">Tot. Puntos </v>
      </c>
      <c r="G1" s="13" t="str">
        <f t="shared" ca="1" si="0"/>
        <v>Descripción</v>
      </c>
      <c r="H1" s="13" t="str">
        <f t="shared" ca="1" si="0"/>
        <v>FastTest PlugIn - Opción múltiple 1R 
Enunciado de la pregunta</v>
      </c>
      <c r="I1" s="13" t="str">
        <f t="shared" ca="1" si="0"/>
        <v>Respuesta 1</v>
      </c>
      <c r="J1" s="13" t="str">
        <f t="shared" ca="1" si="0"/>
        <v>Respuesta 2</v>
      </c>
      <c r="K1" s="13" t="str">
        <f t="shared" ca="1" si="0"/>
        <v>Respuesta 3</v>
      </c>
      <c r="L1" s="13" t="str">
        <f ca="1">L6</f>
        <v>Respuesta 4</v>
      </c>
      <c r="M1" s="13" t="str">
        <f t="shared" ref="M1:AG1" ca="1" si="1">M6</f>
        <v>Respuesta 5</v>
      </c>
      <c r="N1" s="13" t="str">
        <f t="shared" ca="1" si="1"/>
        <v>Respuesta 6</v>
      </c>
      <c r="O1" s="13" t="str">
        <f t="shared" ca="1" si="1"/>
        <v>Retroalim. 1</v>
      </c>
      <c r="P1" s="13" t="str">
        <f t="shared" ca="1" si="1"/>
        <v>Retroalim. 2</v>
      </c>
      <c r="Q1" s="13" t="str">
        <f t="shared" ca="1" si="1"/>
        <v>Retroalim. 3</v>
      </c>
      <c r="R1" s="13" t="str">
        <f t="shared" ca="1" si="1"/>
        <v>Retroalim. 4</v>
      </c>
      <c r="S1" s="13" t="str">
        <f t="shared" ca="1" si="1"/>
        <v>Retroalim. 5</v>
      </c>
      <c r="T1" s="13" t="str">
        <f t="shared" ca="1" si="1"/>
        <v>Retroalim. 6</v>
      </c>
      <c r="U1" s="13" t="str">
        <f t="shared" ca="1" si="1"/>
        <v>Puntos 1</v>
      </c>
      <c r="V1" s="13" t="str">
        <f t="shared" ca="1" si="1"/>
        <v>Puntos 2</v>
      </c>
      <c r="W1" s="13" t="str">
        <f t="shared" ca="1" si="1"/>
        <v>Puntos 3</v>
      </c>
      <c r="X1" s="13" t="str">
        <f t="shared" ca="1" si="1"/>
        <v>Puntos 4</v>
      </c>
      <c r="Y1" s="13" t="str">
        <f t="shared" ca="1" si="1"/>
        <v>Puntos 5</v>
      </c>
      <c r="Z1" s="13" t="str">
        <f t="shared" ca="1" si="1"/>
        <v>Puntos 6</v>
      </c>
      <c r="AA1" s="13">
        <f t="shared" si="1"/>
        <v>0</v>
      </c>
      <c r="AB1" s="13">
        <f t="shared" si="1"/>
        <v>0</v>
      </c>
      <c r="AC1" s="13">
        <f t="shared" si="1"/>
        <v>0</v>
      </c>
      <c r="AD1" s="13">
        <f t="shared" si="1"/>
        <v>0</v>
      </c>
      <c r="AE1" s="13">
        <f t="shared" si="1"/>
        <v>0</v>
      </c>
      <c r="AF1" s="13">
        <f t="shared" si="1"/>
        <v>0</v>
      </c>
      <c r="AG1" s="13" t="str">
        <f t="shared" ca="1" si="1"/>
        <v>PISTA: 1</v>
      </c>
      <c r="AH1" s="13" t="str">
        <f ca="1">AH6</f>
        <v>PISTA: 2</v>
      </c>
      <c r="AI1" s="13" t="str">
        <f ca="1">AI6</f>
        <v>PISTA: 3</v>
      </c>
      <c r="AJ1" s="13" t="str">
        <f ca="1">AJ6</f>
        <v>PISTA: 4</v>
      </c>
    </row>
    <row r="2" spans="1:36" s="18" customFormat="1" hidden="1" x14ac:dyDescent="0.25">
      <c r="A2" s="15">
        <f>PREGUNTA_ACTUAL</f>
        <v>1</v>
      </c>
      <c r="B2" s="16" t="e">
        <f>VLOOKUP($A2,$A$7:B$1124,B3,1)</f>
        <v>#N/A</v>
      </c>
      <c r="C2" s="17" t="e">
        <f>IF(VLOOKUP($A2,$A$7:E$1124,C3,0)="","",VLOOKUP($A2,$A$7:E$1124,C3,0))</f>
        <v>#N/A</v>
      </c>
      <c r="D2" s="17"/>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IF(VLOOKUP($A2,$A$7:N$1124,L3,0)="","",VLOOKUP($A2,$A$7:N$1124,L3,0))</f>
        <v>#N/A</v>
      </c>
      <c r="M2" s="17" t="e">
        <f>IF(VLOOKUP($A2,$A$7:O$1124,M3,0)="","",VLOOKUP($A2,$A$7:O$1124,M3,0))</f>
        <v>#N/A</v>
      </c>
      <c r="N2" s="17" t="e">
        <f>IF(VLOOKUP($A2,$A$7:P$1124,N3,0)="","",VLOOKUP($A2,$A$7:P$1124,N3,0))</f>
        <v>#N/A</v>
      </c>
      <c r="O2" s="17" t="e">
        <f>IF(VLOOKUP($A2,$A$7:Q$1124,O3,0)="","",VLOOKUP($A2,$A$7:Q$1124,O3,0))</f>
        <v>#N/A</v>
      </c>
      <c r="P2" s="17" t="e">
        <f>IF(VLOOKUP($A2,$A$7:R$1124,P3,0)="","",VLOOKUP($A2,$A$7:R$1124,P3,0))</f>
        <v>#N/A</v>
      </c>
      <c r="Q2" s="17" t="e">
        <f>IF(VLOOKUP($A2,$A$7:S$1124,Q3,0)="","",VLOOKUP($A2,$A$7:S$1124,Q3,0))</f>
        <v>#N/A</v>
      </c>
      <c r="R2" s="17" t="e">
        <f>IF(VLOOKUP($A2,$A$7:T$1124,R3,0)="","",VLOOKUP($A2,$A$7:T$1124,R3,0))</f>
        <v>#N/A</v>
      </c>
      <c r="S2" s="17" t="e">
        <f>IF(VLOOKUP($A2,$A$7:AG$1124,S3,0)="","",VLOOKUP($A2,$A$7:AG$1124,S3,0))</f>
        <v>#N/A</v>
      </c>
      <c r="T2" s="17" t="e">
        <f>IF(VLOOKUP($A2,$A$7:AH$1124,T3,0)="","",VLOOKUP($A2,$A$7:AH$1124,T3,0))</f>
        <v>#N/A</v>
      </c>
      <c r="U2" s="17" t="e">
        <f>IF(VLOOKUP($A2,$A$7:AI$1124,U3,0)="","",VLOOKUP($A2,$A$7:AI$1124,U3,0))</f>
        <v>#N/A</v>
      </c>
      <c r="V2" s="17" t="e">
        <f>IF(VLOOKUP($A2,$A$7:AJ$1124,V3,0)="","",VLOOKUP($A2,$A$7:AJ$1124,V3,0))</f>
        <v>#N/A</v>
      </c>
      <c r="W2" s="17" t="e">
        <f>IF(VLOOKUP($A2,$A$7:AK$1124,W3,0)="","",VLOOKUP($A2,$A$7:AK$1124,W3,0))</f>
        <v>#N/A</v>
      </c>
      <c r="X2" s="17" t="e">
        <f>IF(VLOOKUP($A2,$A$7:AL$1124,X3,0)="","",VLOOKUP($A2,$A$7:AL$1124,X3,0))</f>
        <v>#N/A</v>
      </c>
      <c r="Y2" s="17" t="e">
        <f>IF(VLOOKUP($A2,$A$7:AM$1124,Y3,0)="","",VLOOKUP($A2,$A$7:AM$1124,Y3,0))</f>
        <v>#N/A</v>
      </c>
      <c r="Z2" s="17" t="e">
        <f>IF(VLOOKUP($A2,$A$7:AN$1124,Z3,0)="","",VLOOKUP($A2,$A$7:AN$1124,Z3,0))</f>
        <v>#N/A</v>
      </c>
      <c r="AA2" s="17" t="e">
        <f>IF(VLOOKUP($A2,$A$7:AO$1124,AA3,0)="","",VLOOKUP($A2,$A$7:AO$1124,AA3,0))</f>
        <v>#N/A</v>
      </c>
      <c r="AB2" s="17" t="e">
        <f>IF(VLOOKUP($A2,$A$7:AP$1124,AB3,0)="","",VLOOKUP($A2,$A$7:AP$1124,AB3,0))</f>
        <v>#N/A</v>
      </c>
      <c r="AC2" s="17" t="e">
        <f>IF(VLOOKUP($A2,$A$7:AQ$1124,AC3,0)="","",VLOOKUP($A2,$A$7:AQ$1124,AC3,0))</f>
        <v>#N/A</v>
      </c>
      <c r="AD2" s="17" t="e">
        <f>IF(VLOOKUP($A2,$A$7:AR$1124,AD3,0)="","",VLOOKUP($A2,$A$7:AR$1124,AD3,0))</f>
        <v>#N/A</v>
      </c>
      <c r="AE2" s="17" t="e">
        <f>IF(VLOOKUP($A2,$A$7:AS$1124,AE3,0)="","",VLOOKUP($A2,$A$7:AS$1124,AE3,0))</f>
        <v>#N/A</v>
      </c>
      <c r="AF2" s="17" t="e">
        <f>IF(VLOOKUP($A2,$A$7:AT$1124,AF3,0)="","",VLOOKUP($A2,$A$7:AT$1124,AF3,0))</f>
        <v>#N/A</v>
      </c>
      <c r="AG2" s="17" t="e">
        <f>IF(VLOOKUP($A2,$A$7:AU$1124,AG3,0)="","",VLOOKUP($A2,$A$7:AU$1124,AG3,0))</f>
        <v>#N/A</v>
      </c>
      <c r="AH2" s="17" t="e">
        <f>IF(VLOOKUP($A2,$A$7:AV$1124,AH3,0)="","",VLOOKUP($A2,$A$7:AV$1124,AH3,0))</f>
        <v>#N/A</v>
      </c>
      <c r="AI2" s="17" t="e">
        <f>IF(VLOOKUP($A2,$A$7:AW$1124,AI3,0)="","",VLOOKUP($A2,$A$7:AW$1124,AI3,0))</f>
        <v>#N/A</v>
      </c>
      <c r="AJ2" s="17" t="e">
        <f>IF(VLOOKUP($A2,$A$7:AX$1124,AJ3,0)="","",VLOOKUP($A2,$A$7:AX$1124,AJ3,0))</f>
        <v>#N/A</v>
      </c>
    </row>
    <row r="3" spans="1:36" s="22" customFormat="1" ht="24" customHeight="1" x14ac:dyDescent="0.25">
      <c r="A3" s="19">
        <f>N_INICIAL</f>
        <v>0</v>
      </c>
      <c r="B3" s="335">
        <v>2</v>
      </c>
      <c r="C3" s="329">
        <f>D3+1</f>
        <v>4</v>
      </c>
      <c r="D3" s="329">
        <f>B3+1</f>
        <v>3</v>
      </c>
      <c r="E3" s="330">
        <f>C3+1</f>
        <v>5</v>
      </c>
      <c r="F3" s="330">
        <f>E3+1</f>
        <v>6</v>
      </c>
      <c r="G3" s="330">
        <f t="shared" ref="G3:L3" si="2">F3+1</f>
        <v>7</v>
      </c>
      <c r="H3" s="330">
        <f t="shared" si="2"/>
        <v>8</v>
      </c>
      <c r="I3" s="21">
        <f t="shared" si="2"/>
        <v>9</v>
      </c>
      <c r="J3" s="21">
        <f t="shared" si="2"/>
        <v>10</v>
      </c>
      <c r="K3" s="21">
        <f t="shared" si="2"/>
        <v>11</v>
      </c>
      <c r="L3" s="21">
        <f t="shared" si="2"/>
        <v>12</v>
      </c>
      <c r="M3" s="21">
        <f t="shared" ref="M3:AJ3" si="3">L3+1</f>
        <v>13</v>
      </c>
      <c r="N3" s="21">
        <f t="shared" si="3"/>
        <v>14</v>
      </c>
      <c r="O3" s="21">
        <f t="shared" si="3"/>
        <v>15</v>
      </c>
      <c r="P3" s="21">
        <f t="shared" si="3"/>
        <v>16</v>
      </c>
      <c r="Q3" s="21">
        <f t="shared" si="3"/>
        <v>17</v>
      </c>
      <c r="R3" s="21">
        <f t="shared" si="3"/>
        <v>18</v>
      </c>
      <c r="S3" s="21">
        <f t="shared" si="3"/>
        <v>19</v>
      </c>
      <c r="T3" s="21">
        <f t="shared" si="3"/>
        <v>20</v>
      </c>
      <c r="U3" s="21">
        <f t="shared" si="3"/>
        <v>21</v>
      </c>
      <c r="V3" s="21">
        <f t="shared" si="3"/>
        <v>22</v>
      </c>
      <c r="W3" s="21">
        <f t="shared" si="3"/>
        <v>23</v>
      </c>
      <c r="X3" s="21">
        <f t="shared" si="3"/>
        <v>24</v>
      </c>
      <c r="Y3" s="21">
        <f t="shared" si="3"/>
        <v>25</v>
      </c>
      <c r="Z3" s="21">
        <f t="shared" si="3"/>
        <v>26</v>
      </c>
      <c r="AA3" s="21">
        <f t="shared" si="3"/>
        <v>27</v>
      </c>
      <c r="AB3" s="21">
        <f t="shared" si="3"/>
        <v>28</v>
      </c>
      <c r="AC3" s="21">
        <f t="shared" si="3"/>
        <v>29</v>
      </c>
      <c r="AD3" s="21">
        <f t="shared" si="3"/>
        <v>30</v>
      </c>
      <c r="AE3" s="21">
        <f t="shared" si="3"/>
        <v>31</v>
      </c>
      <c r="AF3" s="21">
        <f t="shared" si="3"/>
        <v>32</v>
      </c>
      <c r="AG3" s="21">
        <f t="shared" si="3"/>
        <v>33</v>
      </c>
      <c r="AH3" s="21">
        <f t="shared" si="3"/>
        <v>34</v>
      </c>
      <c r="AI3" s="21">
        <f t="shared" si="3"/>
        <v>35</v>
      </c>
      <c r="AJ3" s="21">
        <f t="shared" si="3"/>
        <v>36</v>
      </c>
    </row>
    <row r="4" spans="1:36" s="22" customFormat="1" x14ac:dyDescent="0.25">
      <c r="A4" s="19">
        <f>N_FINAL</f>
        <v>0</v>
      </c>
      <c r="B4" s="336"/>
      <c r="C4" s="336"/>
      <c r="D4" s="337"/>
      <c r="E4" s="522" t="str">
        <f ca="1">'Formulario OM'!L2&amp;" | "&amp;'DATOS GENERALES'!S17&amp;" | "&amp;'Formulario OM'!V2</f>
        <v>DATOS 
GENERALES | FORMULARIO | DAR 
FORMATO</v>
      </c>
      <c r="F4" s="522"/>
      <c r="G4" s="522"/>
      <c r="H4" s="522"/>
      <c r="I4" s="214">
        <f>COUNTA(H7:H500)</f>
        <v>0</v>
      </c>
      <c r="J4" s="311" t="str">
        <f ca="1">INDIRECT("Z_BP_01_"&amp;IDIOMA)</f>
        <v>Preguntas Almacenadas</v>
      </c>
    </row>
    <row r="5" spans="1:36" s="241" customFormat="1" ht="24" hidden="1" x14ac:dyDescent="0.25">
      <c r="A5" s="229">
        <v>0</v>
      </c>
      <c r="B5" s="227" t="str">
        <f>IF(A5="","",PREF_PREGUNTA&amp;" - "&amp;IF(MAX(A:A)&gt;99,IF(A5&lt;100,"0",""),"")&amp;IF(A5&lt;10,"0","")&amp;A5&amp;IF(G5&lt;&gt;""," "&amp;G5,""))</f>
        <v>T01 - 00 derivada 2</v>
      </c>
      <c r="C5" s="414">
        <f>IF(COUNTIF(U5:Z5,"&gt;0")=0,"",COUNTIF(U5:Z5,"&gt;0"))</f>
        <v>1</v>
      </c>
      <c r="D5" s="414" t="str">
        <f>IF(COUNTIF(U5:Z5,"&lt;0")=0,"",COUNTIF(U5:Z5,"&lt;0"))</f>
        <v/>
      </c>
      <c r="E5" s="414">
        <f>IF(SUMIF(U5:Z5,"&gt;0")=0,"",SUMIF(U5:Z5,"&gt;0"))</f>
        <v>100</v>
      </c>
      <c r="F5" s="414" t="str">
        <f>IF(SUMIF(U5:Z5,"&lt;0")=0,"",SUMIF(U5:Z5,"&lt;0"))</f>
        <v/>
      </c>
      <c r="G5" s="232" t="str">
        <f>IF('Formulario OM'!H9="","",'Formulario OM'!H9)</f>
        <v>derivada 2</v>
      </c>
      <c r="H5" s="225" t="str">
        <f ca="1">IF('Formulario OM'!H11="","",'Formulario OM'!H11)</f>
        <v>¿Cuál es la derivada de la siguiente función? \(\frac{\cos(x)}{x-7}\)</v>
      </c>
      <c r="I5" s="268" t="str">
        <f ca="1">IF('Formulario OM'!H17="","",'Formulario OM'!H17)</f>
        <v>\( \frac{\cos(x)}{x-1}-\frac{\sin(x)}{(x-7)^2}\)</v>
      </c>
      <c r="J5" s="269" t="str">
        <f ca="1">IF('Formulario OM'!H19="","",'Formulario OM'!H19)</f>
        <v>\( \frac{\cos(x)}{x-1}-\frac{\sin(x)}{(x-8)^2}\)</v>
      </c>
      <c r="K5" s="270" t="str">
        <f ca="1">IF('Formulario OM'!H21="","",'Formulario OM'!H21)</f>
        <v>\( \frac{\cos(x)}{x-1}-\frac{\sin(x)}{(x-9)^2}\)</v>
      </c>
      <c r="L5" s="271" t="str">
        <f>IF('Formulario OM'!H23="","",'Formulario OM'!H23)</f>
        <v/>
      </c>
      <c r="M5" s="272" t="str">
        <f>IF('Formulario OM'!H25="","",'Formulario OM'!H25)</f>
        <v/>
      </c>
      <c r="N5" s="273" t="str">
        <f>IF('Formulario OM'!H27="","",'Formulario OM'!H27)</f>
        <v/>
      </c>
      <c r="O5" s="258" t="str">
        <f>IF('Formulario OM'!T17="","",'Formulario OM'!T17)</f>
        <v/>
      </c>
      <c r="P5" s="259" t="str">
        <f>IF('Formulario OM'!T19="","",'Formulario OM'!T19)</f>
        <v/>
      </c>
      <c r="Q5" s="260" t="str">
        <f>IF('Formulario OM'!T21="","",'Formulario OM'!T21)</f>
        <v/>
      </c>
      <c r="R5" s="261" t="str">
        <f>IF('Formulario OM'!T23="","",'Formulario OM'!T23)</f>
        <v/>
      </c>
      <c r="S5" s="262" t="str">
        <f>IF('Formulario OM'!T25="","",'Formulario OM'!T25)</f>
        <v/>
      </c>
      <c r="T5" s="263" t="str">
        <f>IF('Formulario OM'!T27="","",'Formulario OM'!T27)</f>
        <v/>
      </c>
      <c r="U5" s="416">
        <f>IF('Formulario OM'!Q17="","",'Formulario OM'!Q17)</f>
        <v>100</v>
      </c>
      <c r="V5" s="411">
        <f>IF('Formulario OM'!Q19="","",'Formulario OM'!Q19)</f>
        <v>0</v>
      </c>
      <c r="W5" s="417">
        <f>IF('Formulario OM'!Q21="","",'Formulario OM'!Q21)</f>
        <v>0</v>
      </c>
      <c r="X5" s="418" t="str">
        <f>IF('Formulario OM'!Q23="","",'Formulario OM'!Q23)</f>
        <v/>
      </c>
      <c r="Y5" s="419" t="str">
        <f>IF('Formulario OM'!Q25="","",'Formulario OM'!Q25)</f>
        <v/>
      </c>
      <c r="Z5" s="420" t="str">
        <f>IF('Formulario OM'!Q27="","",'Formulario OM'!Q27)</f>
        <v/>
      </c>
      <c r="AA5" s="263"/>
      <c r="AB5" s="263"/>
      <c r="AC5" s="263"/>
      <c r="AD5" s="263"/>
      <c r="AE5" s="263"/>
      <c r="AF5" s="263"/>
      <c r="AG5" s="264" t="str">
        <f>IF('Formulario OM'!G33="","",'Formulario OM'!G33)</f>
        <v/>
      </c>
      <c r="AH5" s="265" t="str">
        <f>IF('Formulario OM'!M33="","",'Formulario OM'!M33)</f>
        <v/>
      </c>
      <c r="AI5" s="266" t="str">
        <f>IF('Formulario OM'!G35="","",'Formulario OM'!G35)</f>
        <v/>
      </c>
      <c r="AJ5" s="267" t="str">
        <f>IF('Formulario OM'!M35="","",'Formulario OM'!M35)</f>
        <v/>
      </c>
    </row>
    <row r="6" spans="1:36" s="27" customFormat="1" ht="50.1" customHeight="1" x14ac:dyDescent="0.25">
      <c r="A6" s="26">
        <v>0</v>
      </c>
      <c r="B6" s="318" t="str">
        <f ca="1">'Formulario OM'!G7</f>
        <v>Nombre de la pregunta</v>
      </c>
      <c r="C6" s="421" t="str">
        <f ca="1">"N. "&amp;'Formulario OM'!R7</f>
        <v>N. Respuesta Correcta</v>
      </c>
      <c r="D6" s="421" t="str">
        <f ca="1">"N. "&amp;'Formulario OM'!R9</f>
        <v>N. Respuesta Incorrecta</v>
      </c>
      <c r="E6" s="421" t="str">
        <f ca="1">"Tot. "&amp;'DATOS GENERALES'!R11&amp;" "&amp;'Formulario OM'!N7</f>
        <v xml:space="preserve">Tot. Puntos </v>
      </c>
      <c r="F6" s="421" t="str">
        <f ca="1">"Tot. "&amp;'DATOS GENERALES'!R11&amp;" "&amp;'Formulario OM'!N9</f>
        <v xml:space="preserve">Tot. Puntos </v>
      </c>
      <c r="G6" s="319" t="str">
        <f ca="1">'Formulario OM'!G9</f>
        <v>Descripción</v>
      </c>
      <c r="H6" s="331" t="str">
        <f ca="1">'Formulario OM'!B1&amp;"
"&amp;'Formulario OM'!G11</f>
        <v>FastTest PlugIn - Opción múltiple 1R 
Enunciado de la pregunta</v>
      </c>
      <c r="I6" s="356" t="str">
        <f ca="1">INDIRECT("Z_RC_01_"&amp;IDIOMA)&amp;" 1"</f>
        <v>Respuesta 1</v>
      </c>
      <c r="J6" s="357" t="str">
        <f ca="1">INDIRECT("Z_RC_01_"&amp;IDIOMA)&amp;" 2"</f>
        <v>Respuesta 2</v>
      </c>
      <c r="K6" s="358" t="str">
        <f ca="1">INDIRECT("Z_RC_01_"&amp;IDIOMA)&amp;" 3"</f>
        <v>Respuesta 3</v>
      </c>
      <c r="L6" s="359" t="str">
        <f ca="1">INDIRECT("Z_RC_01_"&amp;IDIOMA)&amp;" 4"</f>
        <v>Respuesta 4</v>
      </c>
      <c r="M6" s="360" t="str">
        <f ca="1">INDIRECT("Z_RC_01_"&amp;IDIOMA)&amp;" 5"</f>
        <v>Respuesta 5</v>
      </c>
      <c r="N6" s="361" t="str">
        <f ca="1">INDIRECT("Z_RC_01_"&amp;IDIOMA)&amp;" 6"</f>
        <v>Respuesta 6</v>
      </c>
      <c r="O6" s="356" t="str">
        <f ca="1">'Formulario OM'!$S$17&amp;" 1"</f>
        <v>Retroalim. 1</v>
      </c>
      <c r="P6" s="357" t="str">
        <f ca="1">'Formulario OM'!$S$17&amp;" 2"</f>
        <v>Retroalim. 2</v>
      </c>
      <c r="Q6" s="358" t="str">
        <f ca="1">'Formulario OM'!$S$17&amp;" 3"</f>
        <v>Retroalim. 3</v>
      </c>
      <c r="R6" s="359" t="str">
        <f ca="1">'Formulario OM'!$S$17&amp;" 4"</f>
        <v>Retroalim. 4</v>
      </c>
      <c r="S6" s="360" t="str">
        <f ca="1">'Formulario OM'!$S$17&amp;" 5"</f>
        <v>Retroalim. 5</v>
      </c>
      <c r="T6" s="361" t="str">
        <f ca="1">'Formulario OM'!$S$17&amp;" 6"</f>
        <v>Retroalim. 6</v>
      </c>
      <c r="U6" s="356" t="str">
        <f ca="1">'DATOS GENERALES'!R11&amp;" 1"</f>
        <v>Puntos 1</v>
      </c>
      <c r="V6" s="357" t="str">
        <f ca="1">'DATOS GENERALES'!R11&amp;" 2"</f>
        <v>Puntos 2</v>
      </c>
      <c r="W6" s="358" t="str">
        <f ca="1">'DATOS GENERALES'!R11&amp;" 3"</f>
        <v>Puntos 3</v>
      </c>
      <c r="X6" s="359" t="str">
        <f ca="1">'DATOS GENERALES'!R11&amp;" 4"</f>
        <v>Puntos 4</v>
      </c>
      <c r="Y6" s="360" t="str">
        <f ca="1">'DATOS GENERALES'!R11&amp;" 5"</f>
        <v>Puntos 5</v>
      </c>
      <c r="Z6" s="361" t="str">
        <f ca="1">'DATOS GENERALES'!R11&amp;" 6"</f>
        <v>Puntos 6</v>
      </c>
      <c r="AA6" s="361"/>
      <c r="AB6" s="361"/>
      <c r="AC6" s="361"/>
      <c r="AD6" s="361"/>
      <c r="AE6" s="361"/>
      <c r="AF6" s="361"/>
      <c r="AG6" s="362" t="str">
        <f ca="1">'Formulario OM'!$G$31&amp;": 1"</f>
        <v>PISTA: 1</v>
      </c>
      <c r="AH6" s="363" t="str">
        <f ca="1">'Formulario OM'!$G$31&amp;": 2"</f>
        <v>PISTA: 2</v>
      </c>
      <c r="AI6" s="364" t="str">
        <f ca="1">'Formulario OM'!$G$31&amp;": 3"</f>
        <v>PISTA: 3</v>
      </c>
      <c r="AJ6" s="365" t="str">
        <f ca="1">'Formulario OM'!$G$31&amp;": 4"</f>
        <v>PISTA: 4</v>
      </c>
    </row>
    <row r="7" spans="1:36" s="22" customFormat="1" x14ac:dyDescent="0.25">
      <c r="A7" s="34">
        <v>11</v>
      </c>
      <c r="B7" s="227" t="str">
        <f>IF(A7="","",PREF_PREGUNTA&amp;" - "&amp;IF(MAX(A:A)&gt;99,IF(A7&lt;100,"0",""),"")&amp;IF(A7&lt;10,"0","")&amp;A7&amp;IF(G7&lt;&gt;""," "&amp;G7,""))</f>
        <v>T01 - 11</v>
      </c>
      <c r="C7" s="414" t="str">
        <f t="shared" ref="C7:C70" si="4">IF(COUNTIF(U7:Z7,"&gt;0")=0,"",COUNTIF(U7:Z7,"&gt;0"))</f>
        <v/>
      </c>
      <c r="D7" s="414" t="str">
        <f>IF(C7="","",COUNTA(I7:N7)-C7)</f>
        <v/>
      </c>
      <c r="E7" s="414" t="str">
        <f>IF(SUMIF(U7:Z7,"&gt;0")=0,"",SUMIF(U7:Z7,"&gt;0"))</f>
        <v/>
      </c>
      <c r="F7" s="414" t="str">
        <f t="shared" ref="F7:F70" si="5">IF(SUMIF(U7:Z7,"&lt;0")=0,"",SUMIF(U7:Z7,"&lt;0"))</f>
        <v/>
      </c>
      <c r="G7" s="232"/>
      <c r="H7" s="225"/>
      <c r="I7" s="268"/>
      <c r="J7" s="269"/>
      <c r="K7" s="270"/>
      <c r="L7" s="271"/>
      <c r="M7" s="272"/>
      <c r="N7" s="273"/>
      <c r="O7" s="258"/>
      <c r="P7" s="259"/>
      <c r="Q7" s="260"/>
      <c r="R7" s="261"/>
      <c r="S7" s="262"/>
      <c r="T7" s="263"/>
      <c r="U7" s="416"/>
      <c r="V7" s="411"/>
      <c r="W7" s="417"/>
      <c r="X7" s="418"/>
      <c r="Y7" s="419"/>
      <c r="Z7" s="420"/>
      <c r="AA7" s="263"/>
      <c r="AB7" s="263"/>
      <c r="AC7" s="263"/>
      <c r="AD7" s="263"/>
      <c r="AE7" s="263"/>
      <c r="AF7" s="263"/>
      <c r="AG7" s="264"/>
      <c r="AH7" s="265"/>
      <c r="AI7" s="266"/>
      <c r="AJ7" s="267"/>
    </row>
    <row r="8" spans="1:36" s="22" customFormat="1" x14ac:dyDescent="0.25">
      <c r="A8" s="28" t="str">
        <f>IF(H8&lt;&gt;"",MAX($A$7:A7)+1,"")</f>
        <v/>
      </c>
      <c r="B8" s="227" t="str">
        <f>IF(A8="","",PREF_PREGUNTA&amp;" - "&amp;IF(MAX(A:A)&gt;99,IF(A8&lt;100,"0",""),"")&amp;IF(A8&lt;10,"0","")&amp;A8&amp;IF(G8&lt;&gt;""," "&amp;G8,""))</f>
        <v/>
      </c>
      <c r="C8" s="414" t="str">
        <f t="shared" si="4"/>
        <v/>
      </c>
      <c r="D8" s="414" t="str">
        <f t="shared" ref="D8:D71" si="6">IF(C8="","",COUNTA(I8:N8)-C8)</f>
        <v/>
      </c>
      <c r="E8" s="414" t="str">
        <f t="shared" ref="E8:E70" si="7">IF(SUMIF(U8:Z8,"&gt;0")=0,"",SUMIF(U8:Z8,"&gt;0"))</f>
        <v/>
      </c>
      <c r="F8" s="414" t="str">
        <f t="shared" si="5"/>
        <v/>
      </c>
      <c r="G8" s="232"/>
      <c r="H8" s="225"/>
      <c r="I8" s="268"/>
      <c r="J8" s="269"/>
      <c r="K8" s="270"/>
      <c r="L8" s="271"/>
      <c r="M8" s="272"/>
      <c r="N8" s="273"/>
      <c r="O8" s="258"/>
      <c r="P8" s="259"/>
      <c r="Q8" s="260"/>
      <c r="R8" s="261"/>
      <c r="S8" s="262"/>
      <c r="T8" s="263"/>
      <c r="U8" s="416"/>
      <c r="V8" s="411"/>
      <c r="W8" s="417"/>
      <c r="X8" s="418"/>
      <c r="Y8" s="419"/>
      <c r="Z8" s="420"/>
      <c r="AA8" s="263"/>
      <c r="AB8" s="263"/>
      <c r="AC8" s="263"/>
      <c r="AD8" s="263"/>
      <c r="AE8" s="263"/>
      <c r="AF8" s="263"/>
      <c r="AG8" s="264"/>
      <c r="AH8" s="265"/>
      <c r="AI8" s="266"/>
      <c r="AJ8" s="267"/>
    </row>
    <row r="9" spans="1:36" s="22" customFormat="1" x14ac:dyDescent="0.25">
      <c r="A9" s="28" t="str">
        <f>IF(H9&lt;&gt;"",MAX($A$7:A8)+1,"")</f>
        <v/>
      </c>
      <c r="B9" s="227" t="str">
        <f>IF(A9="","",PREF_PREGUNTA&amp;" - "&amp;IF(MAX(A:A)&gt;99,IF(A9&lt;100,"0",""),"")&amp;IF(A9&lt;10,"0","")&amp;A9&amp;IF(G9&lt;&gt;""," "&amp;G9,""))</f>
        <v/>
      </c>
      <c r="C9" s="414" t="str">
        <f t="shared" si="4"/>
        <v/>
      </c>
      <c r="D9" s="414" t="str">
        <f t="shared" si="6"/>
        <v/>
      </c>
      <c r="E9" s="414" t="str">
        <f t="shared" si="7"/>
        <v/>
      </c>
      <c r="F9" s="414" t="str">
        <f t="shared" si="5"/>
        <v/>
      </c>
      <c r="G9" s="232"/>
      <c r="H9" s="225"/>
      <c r="I9" s="268"/>
      <c r="J9" s="269"/>
      <c r="K9" s="270"/>
      <c r="L9" s="271"/>
      <c r="M9" s="272"/>
      <c r="N9" s="273"/>
      <c r="O9" s="258"/>
      <c r="P9" s="259"/>
      <c r="Q9" s="260"/>
      <c r="R9" s="261"/>
      <c r="S9" s="262"/>
      <c r="T9" s="263"/>
      <c r="U9" s="416"/>
      <c r="V9" s="411"/>
      <c r="W9" s="417"/>
      <c r="X9" s="418"/>
      <c r="Y9" s="419"/>
      <c r="Z9" s="420"/>
      <c r="AA9" s="263"/>
      <c r="AB9" s="263"/>
      <c r="AC9" s="263"/>
      <c r="AD9" s="263"/>
      <c r="AE9" s="263"/>
      <c r="AF9" s="263"/>
      <c r="AG9" s="264"/>
      <c r="AH9" s="265"/>
      <c r="AI9" s="266"/>
      <c r="AJ9" s="267"/>
    </row>
    <row r="10" spans="1:36" s="22" customFormat="1" x14ac:dyDescent="0.25">
      <c r="A10" s="28" t="str">
        <f>IF(H10&lt;&gt;"",MAX($A$7:A9)+1,"")</f>
        <v/>
      </c>
      <c r="B10" s="227" t="str">
        <f>IF(A10="","",PREF_PREGUNTA&amp;" - "&amp;IF(MAX(A:A)&gt;99,IF(A10&lt;100,"0",""),"")&amp;IF(A10&lt;10,"0","")&amp;A10&amp;IF(G10&lt;&gt;""," "&amp;G10,""))</f>
        <v/>
      </c>
      <c r="C10" s="414" t="str">
        <f t="shared" si="4"/>
        <v/>
      </c>
      <c r="D10" s="414" t="str">
        <f t="shared" si="6"/>
        <v/>
      </c>
      <c r="E10" s="414" t="str">
        <f t="shared" si="7"/>
        <v/>
      </c>
      <c r="F10" s="414" t="str">
        <f t="shared" si="5"/>
        <v/>
      </c>
      <c r="G10" s="232"/>
      <c r="H10" s="225"/>
      <c r="I10" s="268"/>
      <c r="J10" s="269"/>
      <c r="K10" s="270"/>
      <c r="L10" s="271"/>
      <c r="M10" s="272"/>
      <c r="N10" s="273"/>
      <c r="O10" s="258"/>
      <c r="P10" s="259"/>
      <c r="Q10" s="260"/>
      <c r="R10" s="261"/>
      <c r="S10" s="262"/>
      <c r="T10" s="263"/>
      <c r="U10" s="416"/>
      <c r="V10" s="411"/>
      <c r="W10" s="417"/>
      <c r="X10" s="418"/>
      <c r="Y10" s="419"/>
      <c r="Z10" s="420"/>
      <c r="AA10" s="263"/>
      <c r="AB10" s="263"/>
      <c r="AC10" s="263"/>
      <c r="AD10" s="263"/>
      <c r="AE10" s="263"/>
      <c r="AF10" s="263"/>
      <c r="AG10" s="264"/>
      <c r="AH10" s="265"/>
      <c r="AI10" s="266"/>
      <c r="AJ10" s="267"/>
    </row>
    <row r="11" spans="1:36" s="22" customFormat="1" x14ac:dyDescent="0.25">
      <c r="A11" s="28" t="str">
        <f>IF(H11&lt;&gt;"",MAX($A$7:A10)+1,"")</f>
        <v/>
      </c>
      <c r="B11" s="227" t="str">
        <f>IF(A11="","",PREF_PREGUNTA&amp;" - "&amp;IF(MAX(A:A)&gt;99,IF(A11&lt;100,"0",""),"")&amp;IF(A11&lt;10,"0","")&amp;A11&amp;IF(G11&lt;&gt;""," "&amp;G11,""))</f>
        <v/>
      </c>
      <c r="C11" s="414" t="str">
        <f t="shared" si="4"/>
        <v/>
      </c>
      <c r="D11" s="414" t="str">
        <f t="shared" si="6"/>
        <v/>
      </c>
      <c r="E11" s="414" t="str">
        <f t="shared" si="7"/>
        <v/>
      </c>
      <c r="F11" s="414" t="str">
        <f t="shared" si="5"/>
        <v/>
      </c>
      <c r="G11" s="232"/>
      <c r="H11" s="225"/>
      <c r="I11" s="268"/>
      <c r="J11" s="269"/>
      <c r="K11" s="270"/>
      <c r="L11" s="271"/>
      <c r="M11" s="272"/>
      <c r="N11" s="273"/>
      <c r="O11" s="258"/>
      <c r="P11" s="259"/>
      <c r="Q11" s="260"/>
      <c r="R11" s="261"/>
      <c r="S11" s="262"/>
      <c r="T11" s="263"/>
      <c r="U11" s="416"/>
      <c r="V11" s="411"/>
      <c r="W11" s="417"/>
      <c r="X11" s="418"/>
      <c r="Y11" s="419"/>
      <c r="Z11" s="420"/>
      <c r="AA11" s="263"/>
      <c r="AB11" s="263"/>
      <c r="AC11" s="263"/>
      <c r="AD11" s="263"/>
      <c r="AE11" s="263"/>
      <c r="AF11" s="263"/>
      <c r="AG11" s="264"/>
      <c r="AH11" s="265"/>
      <c r="AI11" s="266"/>
      <c r="AJ11" s="267"/>
    </row>
    <row r="12" spans="1:36" s="22" customFormat="1" x14ac:dyDescent="0.25">
      <c r="A12" s="28" t="str">
        <f>IF(H12&lt;&gt;"",MAX($A$7:A11)+1,"")</f>
        <v/>
      </c>
      <c r="B12" s="227" t="str">
        <f>IF(A12="","",PREF_PREGUNTA&amp;" - "&amp;IF(MAX(A:A)&gt;99,IF(A12&lt;100,"0",""),"")&amp;IF(A12&lt;10,"0","")&amp;A12&amp;IF(G12&lt;&gt;""," "&amp;G12,""))</f>
        <v/>
      </c>
      <c r="C12" s="414" t="str">
        <f t="shared" si="4"/>
        <v/>
      </c>
      <c r="D12" s="414" t="str">
        <f t="shared" si="6"/>
        <v/>
      </c>
      <c r="E12" s="414" t="str">
        <f t="shared" si="7"/>
        <v/>
      </c>
      <c r="F12" s="414" t="str">
        <f t="shared" si="5"/>
        <v/>
      </c>
      <c r="G12" s="232"/>
      <c r="H12" s="225"/>
      <c r="I12" s="268"/>
      <c r="J12" s="269"/>
      <c r="K12" s="270"/>
      <c r="L12" s="271"/>
      <c r="M12" s="272"/>
      <c r="N12" s="273"/>
      <c r="O12" s="258"/>
      <c r="P12" s="259"/>
      <c r="Q12" s="260"/>
      <c r="R12" s="261"/>
      <c r="S12" s="262"/>
      <c r="T12" s="263"/>
      <c r="U12" s="416"/>
      <c r="V12" s="411"/>
      <c r="W12" s="417"/>
      <c r="X12" s="418"/>
      <c r="Y12" s="419"/>
      <c r="Z12" s="420"/>
      <c r="AA12" s="263"/>
      <c r="AB12" s="263"/>
      <c r="AC12" s="263"/>
      <c r="AD12" s="263"/>
      <c r="AE12" s="263"/>
      <c r="AF12" s="263"/>
      <c r="AG12" s="264"/>
      <c r="AH12" s="265"/>
      <c r="AI12" s="266"/>
      <c r="AJ12" s="267"/>
    </row>
    <row r="13" spans="1:36" s="22" customFormat="1" x14ac:dyDescent="0.25">
      <c r="A13" s="28" t="str">
        <f>IF(H13&lt;&gt;"",MAX($A$7:A12)+1,"")</f>
        <v/>
      </c>
      <c r="B13" s="227" t="str">
        <f>IF(A13="","",PREF_PREGUNTA&amp;" - "&amp;IF(MAX(A:A)&gt;99,IF(A13&lt;100,"0",""),"")&amp;IF(A13&lt;10,"0","")&amp;A13&amp;IF(G13&lt;&gt;""," "&amp;G13,""))</f>
        <v/>
      </c>
      <c r="C13" s="414" t="str">
        <f t="shared" si="4"/>
        <v/>
      </c>
      <c r="D13" s="414" t="str">
        <f t="shared" si="6"/>
        <v/>
      </c>
      <c r="E13" s="414" t="str">
        <f t="shared" si="7"/>
        <v/>
      </c>
      <c r="F13" s="414" t="str">
        <f t="shared" si="5"/>
        <v/>
      </c>
      <c r="G13" s="232"/>
      <c r="H13" s="225"/>
      <c r="I13" s="268"/>
      <c r="J13" s="269"/>
      <c r="K13" s="270"/>
      <c r="L13" s="271"/>
      <c r="M13" s="272"/>
      <c r="N13" s="273"/>
      <c r="O13" s="258"/>
      <c r="P13" s="259"/>
      <c r="Q13" s="260"/>
      <c r="R13" s="261"/>
      <c r="S13" s="262"/>
      <c r="T13" s="263"/>
      <c r="U13" s="416"/>
      <c r="V13" s="411"/>
      <c r="W13" s="417"/>
      <c r="X13" s="418"/>
      <c r="Y13" s="419"/>
      <c r="Z13" s="420"/>
      <c r="AA13" s="263"/>
      <c r="AB13" s="263"/>
      <c r="AC13" s="263"/>
      <c r="AD13" s="263"/>
      <c r="AE13" s="263"/>
      <c r="AF13" s="263"/>
      <c r="AG13" s="264"/>
      <c r="AH13" s="265"/>
      <c r="AI13" s="266"/>
      <c r="AJ13" s="267"/>
    </row>
    <row r="14" spans="1:36" s="22" customFormat="1" x14ac:dyDescent="0.25">
      <c r="A14" s="28" t="str">
        <f>IF(H14&lt;&gt;"",MAX($A$7:A13)+1,"")</f>
        <v/>
      </c>
      <c r="B14" s="227" t="str">
        <f>IF(A14="","",PREF_PREGUNTA&amp;" - "&amp;IF(MAX(A:A)&gt;99,IF(A14&lt;100,"0",""),"")&amp;IF(A14&lt;10,"0","")&amp;A14&amp;IF(G14&lt;&gt;""," "&amp;G14,""))</f>
        <v/>
      </c>
      <c r="C14" s="414" t="str">
        <f t="shared" si="4"/>
        <v/>
      </c>
      <c r="D14" s="414" t="str">
        <f t="shared" si="6"/>
        <v/>
      </c>
      <c r="E14" s="414" t="str">
        <f t="shared" si="7"/>
        <v/>
      </c>
      <c r="F14" s="414" t="str">
        <f t="shared" si="5"/>
        <v/>
      </c>
      <c r="G14" s="232"/>
      <c r="H14" s="225"/>
      <c r="I14" s="268"/>
      <c r="J14" s="269"/>
      <c r="K14" s="270"/>
      <c r="L14" s="271"/>
      <c r="M14" s="272"/>
      <c r="N14" s="273"/>
      <c r="O14" s="258"/>
      <c r="P14" s="259"/>
      <c r="Q14" s="260"/>
      <c r="R14" s="261"/>
      <c r="S14" s="262"/>
      <c r="T14" s="263"/>
      <c r="U14" s="416"/>
      <c r="V14" s="411"/>
      <c r="W14" s="417"/>
      <c r="X14" s="418"/>
      <c r="Y14" s="419"/>
      <c r="Z14" s="420"/>
      <c r="AA14" s="263"/>
      <c r="AB14" s="263"/>
      <c r="AC14" s="263"/>
      <c r="AD14" s="263"/>
      <c r="AE14" s="263"/>
      <c r="AF14" s="263"/>
      <c r="AG14" s="264"/>
      <c r="AH14" s="265"/>
      <c r="AI14" s="266"/>
      <c r="AJ14" s="267"/>
    </row>
    <row r="15" spans="1:36" s="22" customFormat="1" x14ac:dyDescent="0.25">
      <c r="A15" s="28" t="str">
        <f>IF(H15&lt;&gt;"",MAX($A$7:A14)+1,"")</f>
        <v/>
      </c>
      <c r="B15" s="227" t="str">
        <f>IF(A15="","",PREF_PREGUNTA&amp;" - "&amp;IF(MAX(A:A)&gt;99,IF(A15&lt;100,"0",""),"")&amp;IF(A15&lt;10,"0","")&amp;A15&amp;IF(G15&lt;&gt;""," "&amp;G15,""))</f>
        <v/>
      </c>
      <c r="C15" s="414" t="str">
        <f t="shared" si="4"/>
        <v/>
      </c>
      <c r="D15" s="414" t="str">
        <f t="shared" si="6"/>
        <v/>
      </c>
      <c r="E15" s="414" t="str">
        <f t="shared" si="7"/>
        <v/>
      </c>
      <c r="F15" s="414" t="str">
        <f t="shared" si="5"/>
        <v/>
      </c>
      <c r="G15" s="232"/>
      <c r="H15" s="225"/>
      <c r="I15" s="268"/>
      <c r="J15" s="269"/>
      <c r="K15" s="270"/>
      <c r="L15" s="271"/>
      <c r="M15" s="272"/>
      <c r="N15" s="273"/>
      <c r="O15" s="258"/>
      <c r="P15" s="259"/>
      <c r="Q15" s="260"/>
      <c r="R15" s="261"/>
      <c r="S15" s="262"/>
      <c r="T15" s="263"/>
      <c r="U15" s="416"/>
      <c r="V15" s="411"/>
      <c r="W15" s="417"/>
      <c r="X15" s="418"/>
      <c r="Y15" s="419"/>
      <c r="Z15" s="420"/>
      <c r="AA15" s="263"/>
      <c r="AB15" s="263"/>
      <c r="AC15" s="263"/>
      <c r="AD15" s="263"/>
      <c r="AE15" s="263"/>
      <c r="AF15" s="263"/>
      <c r="AG15" s="264"/>
      <c r="AH15" s="265"/>
      <c r="AI15" s="266"/>
      <c r="AJ15" s="267"/>
    </row>
    <row r="16" spans="1:36" s="22" customFormat="1" x14ac:dyDescent="0.25">
      <c r="A16" s="28" t="str">
        <f>IF(H16&lt;&gt;"",MAX($A$7:A15)+1,"")</f>
        <v/>
      </c>
      <c r="B16" s="227" t="str">
        <f>IF(A16="","",PREF_PREGUNTA&amp;" - "&amp;IF(MAX(A:A)&gt;99,IF(A16&lt;100,"0",""),"")&amp;IF(A16&lt;10,"0","")&amp;A16&amp;IF(G16&lt;&gt;""," "&amp;G16,""))</f>
        <v/>
      </c>
      <c r="C16" s="414" t="str">
        <f t="shared" si="4"/>
        <v/>
      </c>
      <c r="D16" s="414" t="str">
        <f t="shared" si="6"/>
        <v/>
      </c>
      <c r="E16" s="414" t="str">
        <f t="shared" si="7"/>
        <v/>
      </c>
      <c r="F16" s="414" t="str">
        <f t="shared" si="5"/>
        <v/>
      </c>
      <c r="G16" s="232"/>
      <c r="H16" s="225"/>
      <c r="I16" s="268"/>
      <c r="J16" s="269"/>
      <c r="K16" s="270"/>
      <c r="L16" s="271"/>
      <c r="M16" s="272"/>
      <c r="N16" s="273"/>
      <c r="O16" s="258"/>
      <c r="P16" s="259"/>
      <c r="Q16" s="260"/>
      <c r="R16" s="261"/>
      <c r="S16" s="262"/>
      <c r="T16" s="263"/>
      <c r="U16" s="416"/>
      <c r="V16" s="411"/>
      <c r="W16" s="417"/>
      <c r="X16" s="418"/>
      <c r="Y16" s="419"/>
      <c r="Z16" s="420"/>
      <c r="AA16" s="263"/>
      <c r="AB16" s="263"/>
      <c r="AC16" s="263"/>
      <c r="AD16" s="263"/>
      <c r="AE16" s="263"/>
      <c r="AF16" s="263"/>
      <c r="AG16" s="264"/>
      <c r="AH16" s="265"/>
      <c r="AI16" s="266"/>
      <c r="AJ16" s="267"/>
    </row>
    <row r="17" spans="1:36" s="22" customFormat="1" x14ac:dyDescent="0.25">
      <c r="A17" s="28" t="str">
        <f>IF(H17&lt;&gt;"",MAX($A$7:A16)+1,"")</f>
        <v/>
      </c>
      <c r="B17" s="227" t="str">
        <f>IF(A17="","",PREF_PREGUNTA&amp;" - "&amp;IF(MAX(A:A)&gt;99,IF(A17&lt;100,"0",""),"")&amp;IF(A17&lt;10,"0","")&amp;A17&amp;IF(G17&lt;&gt;""," "&amp;G17,""))</f>
        <v/>
      </c>
      <c r="C17" s="414" t="str">
        <f t="shared" si="4"/>
        <v/>
      </c>
      <c r="D17" s="414" t="str">
        <f t="shared" si="6"/>
        <v/>
      </c>
      <c r="E17" s="414" t="str">
        <f t="shared" si="7"/>
        <v/>
      </c>
      <c r="F17" s="414" t="str">
        <f t="shared" si="5"/>
        <v/>
      </c>
      <c r="G17" s="232"/>
      <c r="H17" s="225"/>
      <c r="I17" s="268"/>
      <c r="J17" s="269"/>
      <c r="K17" s="270"/>
      <c r="L17" s="271"/>
      <c r="M17" s="272"/>
      <c r="N17" s="273"/>
      <c r="O17" s="258"/>
      <c r="P17" s="259"/>
      <c r="Q17" s="260"/>
      <c r="R17" s="261"/>
      <c r="S17" s="262"/>
      <c r="T17" s="263"/>
      <c r="U17" s="416"/>
      <c r="V17" s="411"/>
      <c r="W17" s="417"/>
      <c r="X17" s="418"/>
      <c r="Y17" s="419"/>
      <c r="Z17" s="420"/>
      <c r="AA17" s="263"/>
      <c r="AB17" s="263"/>
      <c r="AC17" s="263"/>
      <c r="AD17" s="263"/>
      <c r="AE17" s="263"/>
      <c r="AF17" s="263"/>
      <c r="AG17" s="264"/>
      <c r="AH17" s="265"/>
      <c r="AI17" s="266"/>
      <c r="AJ17" s="267"/>
    </row>
    <row r="18" spans="1:36" s="22" customFormat="1" x14ac:dyDescent="0.25">
      <c r="A18" s="28" t="str">
        <f>IF(H18&lt;&gt;"",MAX($A$7:A17)+1,"")</f>
        <v/>
      </c>
      <c r="B18" s="227" t="str">
        <f>IF(A18="","",PREF_PREGUNTA&amp;" - "&amp;IF(MAX(A:A)&gt;99,IF(A18&lt;100,"0",""),"")&amp;IF(A18&lt;10,"0","")&amp;A18&amp;IF(G18&lt;&gt;""," "&amp;G18,""))</f>
        <v/>
      </c>
      <c r="C18" s="414" t="str">
        <f t="shared" si="4"/>
        <v/>
      </c>
      <c r="D18" s="414" t="str">
        <f t="shared" si="6"/>
        <v/>
      </c>
      <c r="E18" s="414" t="str">
        <f t="shared" si="7"/>
        <v/>
      </c>
      <c r="F18" s="414" t="str">
        <f t="shared" si="5"/>
        <v/>
      </c>
      <c r="G18" s="232"/>
      <c r="H18" s="225"/>
      <c r="I18" s="268"/>
      <c r="J18" s="269"/>
      <c r="K18" s="270"/>
      <c r="L18" s="271"/>
      <c r="M18" s="272"/>
      <c r="N18" s="273"/>
      <c r="O18" s="258"/>
      <c r="P18" s="259"/>
      <c r="Q18" s="260"/>
      <c r="R18" s="261"/>
      <c r="S18" s="262"/>
      <c r="T18" s="263"/>
      <c r="U18" s="416"/>
      <c r="V18" s="411"/>
      <c r="W18" s="417"/>
      <c r="X18" s="418"/>
      <c r="Y18" s="419"/>
      <c r="Z18" s="420"/>
      <c r="AA18" s="263"/>
      <c r="AB18" s="263"/>
      <c r="AC18" s="263"/>
      <c r="AD18" s="263"/>
      <c r="AE18" s="263"/>
      <c r="AF18" s="263"/>
      <c r="AG18" s="264"/>
      <c r="AH18" s="265"/>
      <c r="AI18" s="266"/>
      <c r="AJ18" s="267"/>
    </row>
    <row r="19" spans="1:36" s="22" customFormat="1" x14ac:dyDescent="0.25">
      <c r="A19" s="28" t="str">
        <f>IF(H19&lt;&gt;"",MAX($A$7:A18)+1,"")</f>
        <v/>
      </c>
      <c r="B19" s="227" t="str">
        <f>IF(A19="","",PREF_PREGUNTA&amp;" - "&amp;IF(MAX(A:A)&gt;99,IF(A19&lt;100,"0",""),"")&amp;IF(A19&lt;10,"0","")&amp;A19&amp;IF(G19&lt;&gt;""," "&amp;G19,""))</f>
        <v/>
      </c>
      <c r="C19" s="414" t="str">
        <f t="shared" si="4"/>
        <v/>
      </c>
      <c r="D19" s="414" t="str">
        <f t="shared" si="6"/>
        <v/>
      </c>
      <c r="E19" s="414" t="str">
        <f t="shared" si="7"/>
        <v/>
      </c>
      <c r="F19" s="414" t="str">
        <f t="shared" si="5"/>
        <v/>
      </c>
      <c r="G19" s="232"/>
      <c r="H19" s="225"/>
      <c r="I19" s="268"/>
      <c r="J19" s="269"/>
      <c r="K19" s="270"/>
      <c r="L19" s="271"/>
      <c r="M19" s="272"/>
      <c r="N19" s="273"/>
      <c r="O19" s="258"/>
      <c r="P19" s="259"/>
      <c r="Q19" s="260"/>
      <c r="R19" s="261"/>
      <c r="S19" s="262"/>
      <c r="T19" s="263"/>
      <c r="U19" s="416"/>
      <c r="V19" s="411"/>
      <c r="W19" s="417"/>
      <c r="X19" s="418"/>
      <c r="Y19" s="419"/>
      <c r="Z19" s="420"/>
      <c r="AA19" s="263"/>
      <c r="AB19" s="263"/>
      <c r="AC19" s="263"/>
      <c r="AD19" s="263"/>
      <c r="AE19" s="263"/>
      <c r="AF19" s="263"/>
      <c r="AG19" s="264"/>
      <c r="AH19" s="265"/>
      <c r="AI19" s="266"/>
      <c r="AJ19" s="267"/>
    </row>
    <row r="20" spans="1:36" s="22" customFormat="1" x14ac:dyDescent="0.25">
      <c r="A20" s="28" t="str">
        <f>IF(H20&lt;&gt;"",MAX($A$7:A19)+1,"")</f>
        <v/>
      </c>
      <c r="B20" s="227" t="str">
        <f>IF(A20="","",PREF_PREGUNTA&amp;" - "&amp;IF(MAX(A:A)&gt;99,IF(A20&lt;100,"0",""),"")&amp;IF(A20&lt;10,"0","")&amp;A20&amp;IF(G20&lt;&gt;""," "&amp;G20,""))</f>
        <v/>
      </c>
      <c r="C20" s="414" t="str">
        <f t="shared" si="4"/>
        <v/>
      </c>
      <c r="D20" s="414" t="str">
        <f t="shared" si="6"/>
        <v/>
      </c>
      <c r="E20" s="414" t="str">
        <f t="shared" si="7"/>
        <v/>
      </c>
      <c r="F20" s="414" t="str">
        <f t="shared" si="5"/>
        <v/>
      </c>
      <c r="G20" s="232"/>
      <c r="H20" s="225"/>
      <c r="I20" s="268"/>
      <c r="J20" s="269"/>
      <c r="K20" s="270"/>
      <c r="L20" s="271"/>
      <c r="M20" s="272"/>
      <c r="N20" s="273"/>
      <c r="O20" s="258"/>
      <c r="P20" s="259"/>
      <c r="Q20" s="260"/>
      <c r="R20" s="261"/>
      <c r="S20" s="262"/>
      <c r="T20" s="263"/>
      <c r="U20" s="416"/>
      <c r="V20" s="411"/>
      <c r="W20" s="417"/>
      <c r="X20" s="418"/>
      <c r="Y20" s="419"/>
      <c r="Z20" s="420"/>
      <c r="AA20" s="263"/>
      <c r="AB20" s="263"/>
      <c r="AC20" s="263"/>
      <c r="AD20" s="263"/>
      <c r="AE20" s="263"/>
      <c r="AF20" s="263"/>
      <c r="AG20" s="264"/>
      <c r="AH20" s="265"/>
      <c r="AI20" s="266"/>
      <c r="AJ20" s="267"/>
    </row>
    <row r="21" spans="1:36" s="22" customFormat="1" x14ac:dyDescent="0.25">
      <c r="A21" s="28" t="str">
        <f>IF(H21&lt;&gt;"",MAX($A$7:A20)+1,"")</f>
        <v/>
      </c>
      <c r="B21" s="227" t="str">
        <f>IF(A21="","",PREF_PREGUNTA&amp;" - "&amp;IF(MAX(A:A)&gt;99,IF(A21&lt;100,"0",""),"")&amp;IF(A21&lt;10,"0","")&amp;A21&amp;IF(G21&lt;&gt;""," "&amp;G21,""))</f>
        <v/>
      </c>
      <c r="C21" s="414" t="str">
        <f t="shared" si="4"/>
        <v/>
      </c>
      <c r="D21" s="414" t="str">
        <f t="shared" si="6"/>
        <v/>
      </c>
      <c r="E21" s="414" t="str">
        <f t="shared" si="7"/>
        <v/>
      </c>
      <c r="F21" s="414" t="str">
        <f t="shared" si="5"/>
        <v/>
      </c>
      <c r="G21" s="232"/>
      <c r="H21" s="225"/>
      <c r="I21" s="268"/>
      <c r="J21" s="269"/>
      <c r="K21" s="270"/>
      <c r="L21" s="271"/>
      <c r="M21" s="272"/>
      <c r="N21" s="273"/>
      <c r="O21" s="258"/>
      <c r="P21" s="259"/>
      <c r="Q21" s="260"/>
      <c r="R21" s="261"/>
      <c r="S21" s="262"/>
      <c r="T21" s="263"/>
      <c r="U21" s="416"/>
      <c r="V21" s="411"/>
      <c r="W21" s="417"/>
      <c r="X21" s="418"/>
      <c r="Y21" s="419"/>
      <c r="Z21" s="420"/>
      <c r="AA21" s="263"/>
      <c r="AB21" s="263"/>
      <c r="AC21" s="263"/>
      <c r="AD21" s="263"/>
      <c r="AE21" s="263"/>
      <c r="AF21" s="263"/>
      <c r="AG21" s="264"/>
      <c r="AH21" s="265"/>
      <c r="AI21" s="266"/>
      <c r="AJ21" s="267"/>
    </row>
    <row r="22" spans="1:36" s="22" customFormat="1" x14ac:dyDescent="0.25">
      <c r="A22" s="28" t="str">
        <f>IF(H22&lt;&gt;"",MAX($A$7:A21)+1,"")</f>
        <v/>
      </c>
      <c r="B22" s="227" t="str">
        <f>IF(A22="","",PREF_PREGUNTA&amp;" - "&amp;IF(MAX(A:A)&gt;99,IF(A22&lt;100,"0",""),"")&amp;IF(A22&lt;10,"0","")&amp;A22&amp;IF(G22&lt;&gt;""," "&amp;G22,""))</f>
        <v/>
      </c>
      <c r="C22" s="414" t="str">
        <f t="shared" si="4"/>
        <v/>
      </c>
      <c r="D22" s="414" t="str">
        <f t="shared" si="6"/>
        <v/>
      </c>
      <c r="E22" s="414" t="str">
        <f t="shared" si="7"/>
        <v/>
      </c>
      <c r="F22" s="414" t="str">
        <f t="shared" si="5"/>
        <v/>
      </c>
      <c r="G22" s="232"/>
      <c r="H22" s="225"/>
      <c r="I22" s="268"/>
      <c r="J22" s="269"/>
      <c r="K22" s="270"/>
      <c r="L22" s="271"/>
      <c r="M22" s="272"/>
      <c r="N22" s="273"/>
      <c r="O22" s="258"/>
      <c r="P22" s="259"/>
      <c r="Q22" s="260"/>
      <c r="R22" s="261"/>
      <c r="S22" s="262"/>
      <c r="T22" s="263"/>
      <c r="U22" s="416"/>
      <c r="V22" s="411"/>
      <c r="W22" s="417"/>
      <c r="X22" s="418"/>
      <c r="Y22" s="419"/>
      <c r="Z22" s="420"/>
      <c r="AA22" s="263"/>
      <c r="AB22" s="263"/>
      <c r="AC22" s="263"/>
      <c r="AD22" s="263"/>
      <c r="AE22" s="263"/>
      <c r="AF22" s="263"/>
      <c r="AG22" s="264"/>
      <c r="AH22" s="265"/>
      <c r="AI22" s="266"/>
      <c r="AJ22" s="267"/>
    </row>
    <row r="23" spans="1:36" s="22" customFormat="1" x14ac:dyDescent="0.25">
      <c r="A23" s="28" t="str">
        <f>IF(H23&lt;&gt;"",MAX($A$7:A22)+1,"")</f>
        <v/>
      </c>
      <c r="B23" s="227" t="str">
        <f>IF(A23="","",PREF_PREGUNTA&amp;" - "&amp;IF(MAX(A:A)&gt;99,IF(A23&lt;100,"0",""),"")&amp;IF(A23&lt;10,"0","")&amp;A23&amp;IF(G23&lt;&gt;""," "&amp;G23,""))</f>
        <v/>
      </c>
      <c r="C23" s="414" t="str">
        <f t="shared" si="4"/>
        <v/>
      </c>
      <c r="D23" s="414" t="str">
        <f t="shared" si="6"/>
        <v/>
      </c>
      <c r="E23" s="414" t="str">
        <f t="shared" si="7"/>
        <v/>
      </c>
      <c r="F23" s="414" t="str">
        <f t="shared" si="5"/>
        <v/>
      </c>
      <c r="G23" s="232"/>
      <c r="H23" s="225"/>
      <c r="I23" s="268"/>
      <c r="J23" s="269"/>
      <c r="K23" s="270"/>
      <c r="L23" s="271"/>
      <c r="M23" s="272"/>
      <c r="N23" s="273"/>
      <c r="O23" s="258"/>
      <c r="P23" s="259"/>
      <c r="Q23" s="260"/>
      <c r="R23" s="261"/>
      <c r="S23" s="262"/>
      <c r="T23" s="263"/>
      <c r="U23" s="416"/>
      <c r="V23" s="411"/>
      <c r="W23" s="417"/>
      <c r="X23" s="418"/>
      <c r="Y23" s="419"/>
      <c r="Z23" s="420"/>
      <c r="AA23" s="263"/>
      <c r="AB23" s="263"/>
      <c r="AC23" s="263"/>
      <c r="AD23" s="263"/>
      <c r="AE23" s="263"/>
      <c r="AF23" s="263"/>
      <c r="AG23" s="264"/>
      <c r="AH23" s="265"/>
      <c r="AI23" s="266"/>
      <c r="AJ23" s="267"/>
    </row>
    <row r="24" spans="1:36" s="22" customFormat="1" x14ac:dyDescent="0.25">
      <c r="A24" s="28" t="str">
        <f>IF(H24&lt;&gt;"",MAX($A$7:A23)+1,"")</f>
        <v/>
      </c>
      <c r="B24" s="227" t="str">
        <f>IF(A24="","",PREF_PREGUNTA&amp;" - "&amp;IF(MAX(A:A)&gt;99,IF(A24&lt;100,"0",""),"")&amp;IF(A24&lt;10,"0","")&amp;A24&amp;IF(G24&lt;&gt;""," "&amp;G24,""))</f>
        <v/>
      </c>
      <c r="C24" s="414" t="str">
        <f t="shared" si="4"/>
        <v/>
      </c>
      <c r="D24" s="414" t="str">
        <f t="shared" si="6"/>
        <v/>
      </c>
      <c r="E24" s="414" t="str">
        <f t="shared" si="7"/>
        <v/>
      </c>
      <c r="F24" s="414" t="str">
        <f t="shared" si="5"/>
        <v/>
      </c>
      <c r="G24" s="232"/>
      <c r="H24" s="225"/>
      <c r="I24" s="268"/>
      <c r="J24" s="269"/>
      <c r="K24" s="270"/>
      <c r="L24" s="271"/>
      <c r="M24" s="272"/>
      <c r="N24" s="273"/>
      <c r="O24" s="258"/>
      <c r="P24" s="259"/>
      <c r="Q24" s="260"/>
      <c r="R24" s="261"/>
      <c r="S24" s="262"/>
      <c r="T24" s="263"/>
      <c r="U24" s="416"/>
      <c r="V24" s="411"/>
      <c r="W24" s="417"/>
      <c r="X24" s="418"/>
      <c r="Y24" s="419"/>
      <c r="Z24" s="420"/>
      <c r="AA24" s="263"/>
      <c r="AB24" s="263"/>
      <c r="AC24" s="263"/>
      <c r="AD24" s="263"/>
      <c r="AE24" s="263"/>
      <c r="AF24" s="263"/>
      <c r="AG24" s="264"/>
      <c r="AH24" s="265"/>
      <c r="AI24" s="266"/>
      <c r="AJ24" s="267"/>
    </row>
    <row r="25" spans="1:36" s="22" customFormat="1" x14ac:dyDescent="0.25">
      <c r="A25" s="28" t="str">
        <f>IF(H25&lt;&gt;"",MAX($A$7:A24)+1,"")</f>
        <v/>
      </c>
      <c r="B25" s="227" t="str">
        <f>IF(A25="","",PREF_PREGUNTA&amp;" - "&amp;IF(MAX(A:A)&gt;99,IF(A25&lt;100,"0",""),"")&amp;IF(A25&lt;10,"0","")&amp;A25&amp;IF(G25&lt;&gt;""," "&amp;G25,""))</f>
        <v/>
      </c>
      <c r="C25" s="414" t="str">
        <f t="shared" si="4"/>
        <v/>
      </c>
      <c r="D25" s="414" t="str">
        <f t="shared" si="6"/>
        <v/>
      </c>
      <c r="E25" s="414" t="str">
        <f t="shared" si="7"/>
        <v/>
      </c>
      <c r="F25" s="414" t="str">
        <f t="shared" si="5"/>
        <v/>
      </c>
      <c r="G25" s="232"/>
      <c r="H25" s="225"/>
      <c r="I25" s="268"/>
      <c r="J25" s="269"/>
      <c r="K25" s="270"/>
      <c r="L25" s="271"/>
      <c r="M25" s="272"/>
      <c r="N25" s="273"/>
      <c r="O25" s="258"/>
      <c r="P25" s="259"/>
      <c r="Q25" s="260"/>
      <c r="R25" s="261"/>
      <c r="S25" s="262"/>
      <c r="T25" s="263"/>
      <c r="U25" s="416"/>
      <c r="V25" s="411"/>
      <c r="W25" s="417"/>
      <c r="X25" s="418"/>
      <c r="Y25" s="419"/>
      <c r="Z25" s="420"/>
      <c r="AA25" s="263"/>
      <c r="AB25" s="263"/>
      <c r="AC25" s="263"/>
      <c r="AD25" s="263"/>
      <c r="AE25" s="263"/>
      <c r="AF25" s="263"/>
      <c r="AG25" s="264"/>
      <c r="AH25" s="265"/>
      <c r="AI25" s="266"/>
      <c r="AJ25" s="267"/>
    </row>
    <row r="26" spans="1:36" s="22" customFormat="1" x14ac:dyDescent="0.25">
      <c r="A26" s="28" t="str">
        <f>IF(H26&lt;&gt;"",MAX($A$7:A25)+1,"")</f>
        <v/>
      </c>
      <c r="B26" s="227" t="str">
        <f>IF(A26="","",PREF_PREGUNTA&amp;" - "&amp;IF(MAX(A:A)&gt;99,IF(A26&lt;100,"0",""),"")&amp;IF(A26&lt;10,"0","")&amp;A26&amp;IF(G26&lt;&gt;""," "&amp;G26,""))</f>
        <v/>
      </c>
      <c r="C26" s="414" t="str">
        <f t="shared" si="4"/>
        <v/>
      </c>
      <c r="D26" s="414" t="str">
        <f t="shared" si="6"/>
        <v/>
      </c>
      <c r="E26" s="414" t="str">
        <f t="shared" si="7"/>
        <v/>
      </c>
      <c r="F26" s="414" t="str">
        <f t="shared" si="5"/>
        <v/>
      </c>
      <c r="G26" s="232"/>
      <c r="H26" s="225"/>
      <c r="I26" s="268"/>
      <c r="J26" s="269"/>
      <c r="K26" s="270"/>
      <c r="L26" s="271"/>
      <c r="M26" s="272"/>
      <c r="N26" s="273"/>
      <c r="O26" s="258"/>
      <c r="P26" s="259"/>
      <c r="Q26" s="260"/>
      <c r="R26" s="261"/>
      <c r="S26" s="262"/>
      <c r="T26" s="263"/>
      <c r="U26" s="416"/>
      <c r="V26" s="411"/>
      <c r="W26" s="417"/>
      <c r="X26" s="418"/>
      <c r="Y26" s="419"/>
      <c r="Z26" s="420"/>
      <c r="AA26" s="263"/>
      <c r="AB26" s="263"/>
      <c r="AC26" s="263"/>
      <c r="AD26" s="263"/>
      <c r="AE26" s="263"/>
      <c r="AF26" s="263"/>
      <c r="AG26" s="264"/>
      <c r="AH26" s="265"/>
      <c r="AI26" s="266"/>
      <c r="AJ26" s="267"/>
    </row>
    <row r="27" spans="1:36" s="22" customFormat="1" x14ac:dyDescent="0.25">
      <c r="A27" s="28" t="str">
        <f>IF(H27&lt;&gt;"",MAX($A$7:A26)+1,"")</f>
        <v/>
      </c>
      <c r="B27" s="227" t="str">
        <f>IF(A27="","",PREF_PREGUNTA&amp;" - "&amp;IF(MAX(A:A)&gt;99,IF(A27&lt;100,"0",""),"")&amp;IF(A27&lt;10,"0","")&amp;A27&amp;IF(G27&lt;&gt;""," "&amp;G27,""))</f>
        <v/>
      </c>
      <c r="C27" s="414" t="str">
        <f t="shared" si="4"/>
        <v/>
      </c>
      <c r="D27" s="414" t="str">
        <f t="shared" si="6"/>
        <v/>
      </c>
      <c r="E27" s="414" t="str">
        <f t="shared" si="7"/>
        <v/>
      </c>
      <c r="F27" s="414" t="str">
        <f t="shared" si="5"/>
        <v/>
      </c>
      <c r="G27" s="232"/>
      <c r="H27" s="225"/>
      <c r="I27" s="268"/>
      <c r="J27" s="269"/>
      <c r="K27" s="270"/>
      <c r="L27" s="271"/>
      <c r="M27" s="272"/>
      <c r="N27" s="273"/>
      <c r="O27" s="258"/>
      <c r="P27" s="259"/>
      <c r="Q27" s="260"/>
      <c r="R27" s="261"/>
      <c r="S27" s="262"/>
      <c r="T27" s="263"/>
      <c r="U27" s="416"/>
      <c r="V27" s="411"/>
      <c r="W27" s="417"/>
      <c r="X27" s="418"/>
      <c r="Y27" s="419"/>
      <c r="Z27" s="420"/>
      <c r="AA27" s="263"/>
      <c r="AB27" s="263"/>
      <c r="AC27" s="263"/>
      <c r="AD27" s="263"/>
      <c r="AE27" s="263"/>
      <c r="AF27" s="263"/>
      <c r="AG27" s="264"/>
      <c r="AH27" s="265"/>
      <c r="AI27" s="266"/>
      <c r="AJ27" s="267"/>
    </row>
    <row r="28" spans="1:36" s="22" customFormat="1" x14ac:dyDescent="0.25">
      <c r="A28" s="28" t="str">
        <f>IF(H28&lt;&gt;"",MAX($A$7:A27)+1,"")</f>
        <v/>
      </c>
      <c r="B28" s="227" t="str">
        <f>IF(A28="","",PREF_PREGUNTA&amp;" - "&amp;IF(MAX(A:A)&gt;99,IF(A28&lt;100,"0",""),"")&amp;IF(A28&lt;10,"0","")&amp;A28&amp;IF(G28&lt;&gt;""," "&amp;G28,""))</f>
        <v/>
      </c>
      <c r="C28" s="414" t="str">
        <f t="shared" si="4"/>
        <v/>
      </c>
      <c r="D28" s="414" t="str">
        <f t="shared" si="6"/>
        <v/>
      </c>
      <c r="E28" s="414" t="str">
        <f t="shared" si="7"/>
        <v/>
      </c>
      <c r="F28" s="414" t="str">
        <f t="shared" si="5"/>
        <v/>
      </c>
      <c r="G28" s="232"/>
      <c r="H28" s="225"/>
      <c r="I28" s="268"/>
      <c r="J28" s="269"/>
      <c r="K28" s="270"/>
      <c r="L28" s="271"/>
      <c r="M28" s="272"/>
      <c r="N28" s="273"/>
      <c r="O28" s="258"/>
      <c r="P28" s="259"/>
      <c r="Q28" s="260"/>
      <c r="R28" s="261"/>
      <c r="S28" s="262"/>
      <c r="T28" s="263"/>
      <c r="U28" s="416"/>
      <c r="V28" s="411"/>
      <c r="W28" s="417"/>
      <c r="X28" s="418"/>
      <c r="Y28" s="419"/>
      <c r="Z28" s="420"/>
      <c r="AA28" s="263"/>
      <c r="AB28" s="263"/>
      <c r="AC28" s="263"/>
      <c r="AD28" s="263"/>
      <c r="AE28" s="263"/>
      <c r="AF28" s="263"/>
      <c r="AG28" s="264"/>
      <c r="AH28" s="265"/>
      <c r="AI28" s="266"/>
      <c r="AJ28" s="267"/>
    </row>
    <row r="29" spans="1:36" s="22" customFormat="1" x14ac:dyDescent="0.25">
      <c r="A29" s="28" t="str">
        <f>IF(H29&lt;&gt;"",MAX($A$7:A28)+1,"")</f>
        <v/>
      </c>
      <c r="B29" s="227" t="str">
        <f>IF(A29="","",PREF_PREGUNTA&amp;" - "&amp;IF(MAX(A:A)&gt;99,IF(A29&lt;100,"0",""),"")&amp;IF(A29&lt;10,"0","")&amp;A29&amp;IF(G29&lt;&gt;""," "&amp;G29,""))</f>
        <v/>
      </c>
      <c r="C29" s="414" t="str">
        <f t="shared" si="4"/>
        <v/>
      </c>
      <c r="D29" s="414" t="str">
        <f t="shared" si="6"/>
        <v/>
      </c>
      <c r="E29" s="414" t="str">
        <f t="shared" si="7"/>
        <v/>
      </c>
      <c r="F29" s="414" t="str">
        <f t="shared" si="5"/>
        <v/>
      </c>
      <c r="G29" s="232"/>
      <c r="H29" s="225"/>
      <c r="I29" s="268"/>
      <c r="J29" s="269"/>
      <c r="K29" s="270"/>
      <c r="L29" s="271"/>
      <c r="M29" s="272"/>
      <c r="N29" s="273"/>
      <c r="O29" s="258"/>
      <c r="P29" s="259"/>
      <c r="Q29" s="260"/>
      <c r="R29" s="261"/>
      <c r="S29" s="262"/>
      <c r="T29" s="263"/>
      <c r="U29" s="416"/>
      <c r="V29" s="411"/>
      <c r="W29" s="417"/>
      <c r="X29" s="418"/>
      <c r="Y29" s="419"/>
      <c r="Z29" s="420"/>
      <c r="AA29" s="263"/>
      <c r="AB29" s="263"/>
      <c r="AC29" s="263"/>
      <c r="AD29" s="263"/>
      <c r="AE29" s="263"/>
      <c r="AF29" s="263"/>
      <c r="AG29" s="264"/>
      <c r="AH29" s="265"/>
      <c r="AI29" s="266"/>
      <c r="AJ29" s="267"/>
    </row>
    <row r="30" spans="1:36" s="22" customFormat="1" x14ac:dyDescent="0.25">
      <c r="A30" s="28" t="str">
        <f>IF(H30&lt;&gt;"",MAX($A$7:A29)+1,"")</f>
        <v/>
      </c>
      <c r="B30" s="227" t="str">
        <f>IF(A30="","",PREF_PREGUNTA&amp;" - "&amp;IF(MAX(A:A)&gt;99,IF(A30&lt;100,"0",""),"")&amp;IF(A30&lt;10,"0","")&amp;A30&amp;IF(G30&lt;&gt;""," "&amp;G30,""))</f>
        <v/>
      </c>
      <c r="C30" s="414" t="str">
        <f t="shared" si="4"/>
        <v/>
      </c>
      <c r="D30" s="414" t="str">
        <f t="shared" si="6"/>
        <v/>
      </c>
      <c r="E30" s="414" t="str">
        <f t="shared" si="7"/>
        <v/>
      </c>
      <c r="F30" s="414" t="str">
        <f t="shared" si="5"/>
        <v/>
      </c>
      <c r="G30" s="232"/>
      <c r="H30" s="225"/>
      <c r="I30" s="268"/>
      <c r="J30" s="269"/>
      <c r="K30" s="270"/>
      <c r="L30" s="271"/>
      <c r="M30" s="272"/>
      <c r="N30" s="273"/>
      <c r="O30" s="258"/>
      <c r="P30" s="259"/>
      <c r="Q30" s="260"/>
      <c r="R30" s="261"/>
      <c r="S30" s="262"/>
      <c r="T30" s="263"/>
      <c r="U30" s="416"/>
      <c r="V30" s="411"/>
      <c r="W30" s="417"/>
      <c r="X30" s="418"/>
      <c r="Y30" s="419"/>
      <c r="Z30" s="420"/>
      <c r="AA30" s="263"/>
      <c r="AB30" s="263"/>
      <c r="AC30" s="263"/>
      <c r="AD30" s="263"/>
      <c r="AE30" s="263"/>
      <c r="AF30" s="263"/>
      <c r="AG30" s="264"/>
      <c r="AH30" s="265"/>
      <c r="AI30" s="266"/>
      <c r="AJ30" s="267"/>
    </row>
    <row r="31" spans="1:36" s="22" customFormat="1" x14ac:dyDescent="0.25">
      <c r="A31" s="28" t="str">
        <f>IF(H31&lt;&gt;"",MAX($A$7:A30)+1,"")</f>
        <v/>
      </c>
      <c r="B31" s="227" t="str">
        <f>IF(A31="","",PREF_PREGUNTA&amp;" - "&amp;IF(MAX(A:A)&gt;99,IF(A31&lt;100,"0",""),"")&amp;IF(A31&lt;10,"0","")&amp;A31&amp;IF(G31&lt;&gt;""," "&amp;G31,""))</f>
        <v/>
      </c>
      <c r="C31" s="414" t="str">
        <f t="shared" si="4"/>
        <v/>
      </c>
      <c r="D31" s="414" t="str">
        <f t="shared" si="6"/>
        <v/>
      </c>
      <c r="E31" s="414" t="str">
        <f t="shared" si="7"/>
        <v/>
      </c>
      <c r="F31" s="414" t="str">
        <f t="shared" si="5"/>
        <v/>
      </c>
      <c r="G31" s="232"/>
      <c r="H31" s="225"/>
      <c r="I31" s="268"/>
      <c r="J31" s="269"/>
      <c r="K31" s="270"/>
      <c r="L31" s="271"/>
      <c r="M31" s="272"/>
      <c r="N31" s="273"/>
      <c r="O31" s="258"/>
      <c r="P31" s="259"/>
      <c r="Q31" s="260"/>
      <c r="R31" s="261"/>
      <c r="S31" s="262"/>
      <c r="T31" s="263"/>
      <c r="U31" s="416"/>
      <c r="V31" s="411"/>
      <c r="W31" s="417"/>
      <c r="X31" s="418"/>
      <c r="Y31" s="419"/>
      <c r="Z31" s="420"/>
      <c r="AA31" s="263"/>
      <c r="AB31" s="263"/>
      <c r="AC31" s="263"/>
      <c r="AD31" s="263"/>
      <c r="AE31" s="263"/>
      <c r="AF31" s="263"/>
      <c r="AG31" s="264"/>
      <c r="AH31" s="265"/>
      <c r="AI31" s="266"/>
      <c r="AJ31" s="267"/>
    </row>
    <row r="32" spans="1:36" s="22" customFormat="1" x14ac:dyDescent="0.25">
      <c r="A32" s="28" t="str">
        <f>IF(H32&lt;&gt;"",MAX($A$7:A31)+1,"")</f>
        <v/>
      </c>
      <c r="B32" s="227" t="str">
        <f>IF(A32="","",PREF_PREGUNTA&amp;" - "&amp;IF(MAX(A:A)&gt;99,IF(A32&lt;100,"0",""),"")&amp;IF(A32&lt;10,"0","")&amp;A32&amp;IF(G32&lt;&gt;""," "&amp;G32,""))</f>
        <v/>
      </c>
      <c r="C32" s="414" t="str">
        <f t="shared" si="4"/>
        <v/>
      </c>
      <c r="D32" s="414" t="str">
        <f t="shared" si="6"/>
        <v/>
      </c>
      <c r="E32" s="414" t="str">
        <f t="shared" si="7"/>
        <v/>
      </c>
      <c r="F32" s="414" t="str">
        <f t="shared" si="5"/>
        <v/>
      </c>
      <c r="G32" s="232"/>
      <c r="H32" s="225"/>
      <c r="I32" s="268"/>
      <c r="J32" s="269"/>
      <c r="K32" s="270"/>
      <c r="L32" s="271"/>
      <c r="M32" s="272"/>
      <c r="N32" s="273"/>
      <c r="O32" s="258"/>
      <c r="P32" s="259"/>
      <c r="Q32" s="260"/>
      <c r="R32" s="261"/>
      <c r="S32" s="262"/>
      <c r="T32" s="263"/>
      <c r="U32" s="416"/>
      <c r="V32" s="411"/>
      <c r="W32" s="417"/>
      <c r="X32" s="418"/>
      <c r="Y32" s="419"/>
      <c r="Z32" s="420"/>
      <c r="AA32" s="263"/>
      <c r="AB32" s="263"/>
      <c r="AC32" s="263"/>
      <c r="AD32" s="263"/>
      <c r="AE32" s="263"/>
      <c r="AF32" s="263"/>
      <c r="AG32" s="264"/>
      <c r="AH32" s="265"/>
      <c r="AI32" s="266"/>
      <c r="AJ32" s="267"/>
    </row>
    <row r="33" spans="1:36" s="22" customFormat="1" x14ac:dyDescent="0.25">
      <c r="A33" s="28" t="str">
        <f>IF(H33&lt;&gt;"",MAX($A$7:A32)+1,"")</f>
        <v/>
      </c>
      <c r="B33" s="227" t="str">
        <f>IF(A33="","",PREF_PREGUNTA&amp;" - "&amp;IF(MAX(A:A)&gt;99,IF(A33&lt;100,"0",""),"")&amp;IF(A33&lt;10,"0","")&amp;A33&amp;IF(G33&lt;&gt;""," "&amp;G33,""))</f>
        <v/>
      </c>
      <c r="C33" s="414" t="str">
        <f t="shared" si="4"/>
        <v/>
      </c>
      <c r="D33" s="414" t="str">
        <f t="shared" si="6"/>
        <v/>
      </c>
      <c r="E33" s="414" t="str">
        <f t="shared" si="7"/>
        <v/>
      </c>
      <c r="F33" s="414" t="str">
        <f t="shared" si="5"/>
        <v/>
      </c>
      <c r="G33" s="232"/>
      <c r="H33" s="225"/>
      <c r="I33" s="268"/>
      <c r="J33" s="269"/>
      <c r="K33" s="270"/>
      <c r="L33" s="271"/>
      <c r="M33" s="272"/>
      <c r="N33" s="273"/>
      <c r="O33" s="258"/>
      <c r="P33" s="259"/>
      <c r="Q33" s="260"/>
      <c r="R33" s="261"/>
      <c r="S33" s="262"/>
      <c r="T33" s="263"/>
      <c r="U33" s="416"/>
      <c r="V33" s="411"/>
      <c r="W33" s="417"/>
      <c r="X33" s="418"/>
      <c r="Y33" s="419"/>
      <c r="Z33" s="420"/>
      <c r="AA33" s="263"/>
      <c r="AB33" s="263"/>
      <c r="AC33" s="263"/>
      <c r="AD33" s="263"/>
      <c r="AE33" s="263"/>
      <c r="AF33" s="263"/>
      <c r="AG33" s="264"/>
      <c r="AH33" s="265"/>
      <c r="AI33" s="266"/>
      <c r="AJ33" s="267"/>
    </row>
    <row r="34" spans="1:36" s="22" customFormat="1" x14ac:dyDescent="0.25">
      <c r="A34" s="28" t="str">
        <f>IF(H34&lt;&gt;"",MAX($A$7:A33)+1,"")</f>
        <v/>
      </c>
      <c r="B34" s="227" t="str">
        <f>IF(A34="","",PREF_PREGUNTA&amp;" - "&amp;IF(MAX(A:A)&gt;99,IF(A34&lt;100,"0",""),"")&amp;IF(A34&lt;10,"0","")&amp;A34&amp;IF(G34&lt;&gt;""," "&amp;G34,""))</f>
        <v/>
      </c>
      <c r="C34" s="414" t="str">
        <f t="shared" si="4"/>
        <v/>
      </c>
      <c r="D34" s="414" t="str">
        <f t="shared" si="6"/>
        <v/>
      </c>
      <c r="E34" s="414" t="str">
        <f t="shared" si="7"/>
        <v/>
      </c>
      <c r="F34" s="414" t="str">
        <f t="shared" si="5"/>
        <v/>
      </c>
      <c r="G34" s="232"/>
      <c r="H34" s="225"/>
      <c r="I34" s="268"/>
      <c r="J34" s="269"/>
      <c r="K34" s="270"/>
      <c r="L34" s="271"/>
      <c r="M34" s="272"/>
      <c r="N34" s="273"/>
      <c r="O34" s="258"/>
      <c r="P34" s="259"/>
      <c r="Q34" s="260"/>
      <c r="R34" s="261"/>
      <c r="S34" s="262"/>
      <c r="T34" s="263"/>
      <c r="U34" s="416"/>
      <c r="V34" s="411"/>
      <c r="W34" s="417"/>
      <c r="X34" s="418"/>
      <c r="Y34" s="419"/>
      <c r="Z34" s="420"/>
      <c r="AA34" s="263"/>
      <c r="AB34" s="263"/>
      <c r="AC34" s="263"/>
      <c r="AD34" s="263"/>
      <c r="AE34" s="263"/>
      <c r="AF34" s="263"/>
      <c r="AG34" s="264"/>
      <c r="AH34" s="265"/>
      <c r="AI34" s="266"/>
      <c r="AJ34" s="267"/>
    </row>
    <row r="35" spans="1:36" s="22" customFormat="1" x14ac:dyDescent="0.25">
      <c r="A35" s="28" t="str">
        <f>IF(H35&lt;&gt;"",MAX($A$7:A34)+1,"")</f>
        <v/>
      </c>
      <c r="B35" s="227" t="str">
        <f>IF(A35="","",PREF_PREGUNTA&amp;" - "&amp;IF(MAX(A:A)&gt;99,IF(A35&lt;100,"0",""),"")&amp;IF(A35&lt;10,"0","")&amp;A35&amp;IF(G35&lt;&gt;""," "&amp;G35,""))</f>
        <v/>
      </c>
      <c r="C35" s="414" t="str">
        <f t="shared" si="4"/>
        <v/>
      </c>
      <c r="D35" s="414" t="str">
        <f t="shared" si="6"/>
        <v/>
      </c>
      <c r="E35" s="414" t="str">
        <f t="shared" si="7"/>
        <v/>
      </c>
      <c r="F35" s="414" t="str">
        <f t="shared" si="5"/>
        <v/>
      </c>
      <c r="G35" s="232"/>
      <c r="H35" s="225"/>
      <c r="I35" s="268"/>
      <c r="J35" s="269"/>
      <c r="K35" s="270"/>
      <c r="L35" s="271"/>
      <c r="M35" s="272"/>
      <c r="N35" s="273"/>
      <c r="O35" s="258"/>
      <c r="P35" s="259"/>
      <c r="Q35" s="260"/>
      <c r="R35" s="261"/>
      <c r="S35" s="262"/>
      <c r="T35" s="263"/>
      <c r="U35" s="416"/>
      <c r="V35" s="411"/>
      <c r="W35" s="417"/>
      <c r="X35" s="418"/>
      <c r="Y35" s="419"/>
      <c r="Z35" s="420"/>
      <c r="AA35" s="263"/>
      <c r="AB35" s="263"/>
      <c r="AC35" s="263"/>
      <c r="AD35" s="263"/>
      <c r="AE35" s="263"/>
      <c r="AF35" s="263"/>
      <c r="AG35" s="264"/>
      <c r="AH35" s="265"/>
      <c r="AI35" s="266"/>
      <c r="AJ35" s="267"/>
    </row>
    <row r="36" spans="1:36" s="22" customFormat="1" x14ac:dyDescent="0.25">
      <c r="A36" s="28" t="str">
        <f>IF(H36&lt;&gt;"",MAX($A$7:A35)+1,"")</f>
        <v/>
      </c>
      <c r="B36" s="227" t="str">
        <f>IF(A36="","",PREF_PREGUNTA&amp;" - "&amp;IF(MAX(A:A)&gt;99,IF(A36&lt;100,"0",""),"")&amp;IF(A36&lt;10,"0","")&amp;A36&amp;IF(G36&lt;&gt;""," "&amp;G36,""))</f>
        <v/>
      </c>
      <c r="C36" s="414" t="str">
        <f t="shared" si="4"/>
        <v/>
      </c>
      <c r="D36" s="414" t="str">
        <f t="shared" si="6"/>
        <v/>
      </c>
      <c r="E36" s="414" t="str">
        <f t="shared" si="7"/>
        <v/>
      </c>
      <c r="F36" s="414" t="str">
        <f t="shared" si="5"/>
        <v/>
      </c>
      <c r="G36" s="232"/>
      <c r="H36" s="225"/>
      <c r="I36" s="268"/>
      <c r="J36" s="269"/>
      <c r="K36" s="270"/>
      <c r="L36" s="271"/>
      <c r="M36" s="272"/>
      <c r="N36" s="273"/>
      <c r="O36" s="258"/>
      <c r="P36" s="259"/>
      <c r="Q36" s="260"/>
      <c r="R36" s="261"/>
      <c r="S36" s="262"/>
      <c r="T36" s="263"/>
      <c r="U36" s="416"/>
      <c r="V36" s="411"/>
      <c r="W36" s="417"/>
      <c r="X36" s="418"/>
      <c r="Y36" s="419"/>
      <c r="Z36" s="420"/>
      <c r="AA36" s="263"/>
      <c r="AB36" s="263"/>
      <c r="AC36" s="263"/>
      <c r="AD36" s="263"/>
      <c r="AE36" s="263"/>
      <c r="AF36" s="263"/>
      <c r="AG36" s="264"/>
      <c r="AH36" s="265"/>
      <c r="AI36" s="266"/>
      <c r="AJ36" s="267"/>
    </row>
    <row r="37" spans="1:36" s="22" customFormat="1" x14ac:dyDescent="0.25">
      <c r="A37" s="28" t="str">
        <f>IF(H37&lt;&gt;"",MAX($A$7:A36)+1,"")</f>
        <v/>
      </c>
      <c r="B37" s="227" t="str">
        <f>IF(A37="","",PREF_PREGUNTA&amp;" - "&amp;IF(MAX(A:A)&gt;99,IF(A37&lt;100,"0",""),"")&amp;IF(A37&lt;10,"0","")&amp;A37&amp;IF(G37&lt;&gt;""," "&amp;G37,""))</f>
        <v/>
      </c>
      <c r="C37" s="414" t="str">
        <f t="shared" si="4"/>
        <v/>
      </c>
      <c r="D37" s="414" t="str">
        <f t="shared" si="6"/>
        <v/>
      </c>
      <c r="E37" s="414" t="str">
        <f t="shared" si="7"/>
        <v/>
      </c>
      <c r="F37" s="414" t="str">
        <f t="shared" si="5"/>
        <v/>
      </c>
      <c r="G37" s="232"/>
      <c r="H37" s="225"/>
      <c r="I37" s="268"/>
      <c r="J37" s="269"/>
      <c r="K37" s="270"/>
      <c r="L37" s="271"/>
      <c r="M37" s="272"/>
      <c r="N37" s="273"/>
      <c r="O37" s="258"/>
      <c r="P37" s="259"/>
      <c r="Q37" s="260"/>
      <c r="R37" s="261"/>
      <c r="S37" s="262"/>
      <c r="T37" s="263"/>
      <c r="U37" s="416"/>
      <c r="V37" s="411"/>
      <c r="W37" s="417"/>
      <c r="X37" s="418"/>
      <c r="Y37" s="419"/>
      <c r="Z37" s="420"/>
      <c r="AA37" s="263"/>
      <c r="AB37" s="263"/>
      <c r="AC37" s="263"/>
      <c r="AD37" s="263"/>
      <c r="AE37" s="263"/>
      <c r="AF37" s="263"/>
      <c r="AG37" s="264"/>
      <c r="AH37" s="265"/>
      <c r="AI37" s="266"/>
      <c r="AJ37" s="267"/>
    </row>
    <row r="38" spans="1:36" s="22" customFormat="1" x14ac:dyDescent="0.25">
      <c r="A38" s="28" t="str">
        <f>IF(H38&lt;&gt;"",MAX($A$7:A37)+1,"")</f>
        <v/>
      </c>
      <c r="B38" s="227" t="str">
        <f>IF(A38="","",PREF_PREGUNTA&amp;" - "&amp;IF(MAX(A:A)&gt;99,IF(A38&lt;100,"0",""),"")&amp;IF(A38&lt;10,"0","")&amp;A38&amp;IF(G38&lt;&gt;""," "&amp;G38,""))</f>
        <v/>
      </c>
      <c r="C38" s="414" t="str">
        <f t="shared" si="4"/>
        <v/>
      </c>
      <c r="D38" s="414" t="str">
        <f t="shared" si="6"/>
        <v/>
      </c>
      <c r="E38" s="414" t="str">
        <f t="shared" si="7"/>
        <v/>
      </c>
      <c r="F38" s="414" t="str">
        <f t="shared" si="5"/>
        <v/>
      </c>
      <c r="G38" s="232"/>
      <c r="H38" s="225"/>
      <c r="I38" s="268"/>
      <c r="J38" s="269"/>
      <c r="K38" s="270"/>
      <c r="L38" s="271"/>
      <c r="M38" s="272"/>
      <c r="N38" s="273"/>
      <c r="O38" s="258"/>
      <c r="P38" s="259"/>
      <c r="Q38" s="260"/>
      <c r="R38" s="261"/>
      <c r="S38" s="262"/>
      <c r="T38" s="263"/>
      <c r="U38" s="416"/>
      <c r="V38" s="411"/>
      <c r="W38" s="417"/>
      <c r="X38" s="418"/>
      <c r="Y38" s="419"/>
      <c r="Z38" s="420"/>
      <c r="AA38" s="263"/>
      <c r="AB38" s="263"/>
      <c r="AC38" s="263"/>
      <c r="AD38" s="263"/>
      <c r="AE38" s="263"/>
      <c r="AF38" s="263"/>
      <c r="AG38" s="264"/>
      <c r="AH38" s="265"/>
      <c r="AI38" s="266"/>
      <c r="AJ38" s="267"/>
    </row>
    <row r="39" spans="1:36" s="22" customFormat="1" x14ac:dyDescent="0.25">
      <c r="A39" s="28" t="str">
        <f>IF(H39&lt;&gt;"",MAX($A$7:A38)+1,"")</f>
        <v/>
      </c>
      <c r="B39" s="227" t="str">
        <f>IF(A39="","",PREF_PREGUNTA&amp;" - "&amp;IF(MAX(A:A)&gt;99,IF(A39&lt;100,"0",""),"")&amp;IF(A39&lt;10,"0","")&amp;A39&amp;IF(G39&lt;&gt;""," "&amp;G39,""))</f>
        <v/>
      </c>
      <c r="C39" s="414" t="str">
        <f t="shared" si="4"/>
        <v/>
      </c>
      <c r="D39" s="414" t="str">
        <f t="shared" si="6"/>
        <v/>
      </c>
      <c r="E39" s="414" t="str">
        <f t="shared" si="7"/>
        <v/>
      </c>
      <c r="F39" s="414" t="str">
        <f t="shared" si="5"/>
        <v/>
      </c>
      <c r="G39" s="232"/>
      <c r="H39" s="225"/>
      <c r="I39" s="268"/>
      <c r="J39" s="269"/>
      <c r="K39" s="270"/>
      <c r="L39" s="271"/>
      <c r="M39" s="272"/>
      <c r="N39" s="273"/>
      <c r="O39" s="258"/>
      <c r="P39" s="259"/>
      <c r="Q39" s="260"/>
      <c r="R39" s="261"/>
      <c r="S39" s="262"/>
      <c r="T39" s="263"/>
      <c r="U39" s="416"/>
      <c r="V39" s="411"/>
      <c r="W39" s="417"/>
      <c r="X39" s="418"/>
      <c r="Y39" s="419"/>
      <c r="Z39" s="420"/>
      <c r="AA39" s="263"/>
      <c r="AB39" s="263"/>
      <c r="AC39" s="263"/>
      <c r="AD39" s="263"/>
      <c r="AE39" s="263"/>
      <c r="AF39" s="263"/>
      <c r="AG39" s="264"/>
      <c r="AH39" s="265"/>
      <c r="AI39" s="266"/>
      <c r="AJ39" s="267"/>
    </row>
    <row r="40" spans="1:36" s="22" customFormat="1" x14ac:dyDescent="0.25">
      <c r="A40" s="28" t="str">
        <f>IF(H40&lt;&gt;"",MAX($A$7:A39)+1,"")</f>
        <v/>
      </c>
      <c r="B40" s="227" t="str">
        <f>IF(A40="","",PREF_PREGUNTA&amp;" - "&amp;IF(MAX(A:A)&gt;99,IF(A40&lt;100,"0",""),"")&amp;IF(A40&lt;10,"0","")&amp;A40&amp;IF(G40&lt;&gt;""," "&amp;G40,""))</f>
        <v/>
      </c>
      <c r="C40" s="414" t="str">
        <f t="shared" si="4"/>
        <v/>
      </c>
      <c r="D40" s="414" t="str">
        <f t="shared" si="6"/>
        <v/>
      </c>
      <c r="E40" s="414" t="str">
        <f t="shared" si="7"/>
        <v/>
      </c>
      <c r="F40" s="414" t="str">
        <f t="shared" si="5"/>
        <v/>
      </c>
      <c r="G40" s="232"/>
      <c r="H40" s="225"/>
      <c r="I40" s="268"/>
      <c r="J40" s="269"/>
      <c r="K40" s="270"/>
      <c r="L40" s="271"/>
      <c r="M40" s="272"/>
      <c r="N40" s="273"/>
      <c r="O40" s="258"/>
      <c r="P40" s="259"/>
      <c r="Q40" s="260"/>
      <c r="R40" s="261"/>
      <c r="S40" s="262"/>
      <c r="T40" s="263"/>
      <c r="U40" s="416"/>
      <c r="V40" s="411"/>
      <c r="W40" s="417"/>
      <c r="X40" s="418"/>
      <c r="Y40" s="419"/>
      <c r="Z40" s="420"/>
      <c r="AA40" s="263"/>
      <c r="AB40" s="263"/>
      <c r="AC40" s="263"/>
      <c r="AD40" s="263"/>
      <c r="AE40" s="263"/>
      <c r="AF40" s="263"/>
      <c r="AG40" s="264"/>
      <c r="AH40" s="265"/>
      <c r="AI40" s="266"/>
      <c r="AJ40" s="267"/>
    </row>
    <row r="41" spans="1:36" s="22" customFormat="1" x14ac:dyDescent="0.25">
      <c r="A41" s="28" t="str">
        <f>IF(H41&lt;&gt;"",MAX($A$7:A40)+1,"")</f>
        <v/>
      </c>
      <c r="B41" s="227" t="str">
        <f>IF(A41="","",PREF_PREGUNTA&amp;" - "&amp;IF(MAX(A:A)&gt;99,IF(A41&lt;100,"0",""),"")&amp;IF(A41&lt;10,"0","")&amp;A41&amp;IF(G41&lt;&gt;""," "&amp;G41,""))</f>
        <v/>
      </c>
      <c r="C41" s="414" t="str">
        <f t="shared" si="4"/>
        <v/>
      </c>
      <c r="D41" s="414" t="str">
        <f t="shared" si="6"/>
        <v/>
      </c>
      <c r="E41" s="414" t="str">
        <f t="shared" si="7"/>
        <v/>
      </c>
      <c r="F41" s="414" t="str">
        <f t="shared" si="5"/>
        <v/>
      </c>
      <c r="G41" s="232"/>
      <c r="H41" s="225"/>
      <c r="I41" s="268"/>
      <c r="J41" s="269"/>
      <c r="K41" s="270"/>
      <c r="L41" s="271"/>
      <c r="M41" s="272"/>
      <c r="N41" s="273"/>
      <c r="O41" s="258"/>
      <c r="P41" s="259"/>
      <c r="Q41" s="260"/>
      <c r="R41" s="261"/>
      <c r="S41" s="262"/>
      <c r="T41" s="263"/>
      <c r="U41" s="416"/>
      <c r="V41" s="411"/>
      <c r="W41" s="417"/>
      <c r="X41" s="418"/>
      <c r="Y41" s="419"/>
      <c r="Z41" s="420"/>
      <c r="AA41" s="263"/>
      <c r="AB41" s="263"/>
      <c r="AC41" s="263"/>
      <c r="AD41" s="263"/>
      <c r="AE41" s="263"/>
      <c r="AF41" s="263"/>
      <c r="AG41" s="264"/>
      <c r="AH41" s="265"/>
      <c r="AI41" s="266"/>
      <c r="AJ41" s="267"/>
    </row>
    <row r="42" spans="1:36" s="22" customFormat="1" x14ac:dyDescent="0.25">
      <c r="A42" s="28" t="str">
        <f>IF(H42&lt;&gt;"",MAX($A$7:A41)+1,"")</f>
        <v/>
      </c>
      <c r="B42" s="227" t="str">
        <f>IF(A42="","",PREF_PREGUNTA&amp;" - "&amp;IF(MAX(A:A)&gt;99,IF(A42&lt;100,"0",""),"")&amp;IF(A42&lt;10,"0","")&amp;A42&amp;IF(G42&lt;&gt;""," "&amp;G42,""))</f>
        <v/>
      </c>
      <c r="C42" s="414" t="str">
        <f t="shared" si="4"/>
        <v/>
      </c>
      <c r="D42" s="414" t="str">
        <f t="shared" si="6"/>
        <v/>
      </c>
      <c r="E42" s="414" t="str">
        <f t="shared" si="7"/>
        <v/>
      </c>
      <c r="F42" s="414" t="str">
        <f t="shared" si="5"/>
        <v/>
      </c>
      <c r="G42" s="232"/>
      <c r="H42" s="225"/>
      <c r="I42" s="268"/>
      <c r="J42" s="269"/>
      <c r="K42" s="270"/>
      <c r="L42" s="271"/>
      <c r="M42" s="272"/>
      <c r="N42" s="273"/>
      <c r="O42" s="258"/>
      <c r="P42" s="259"/>
      <c r="Q42" s="260"/>
      <c r="R42" s="261"/>
      <c r="S42" s="262"/>
      <c r="T42" s="263"/>
      <c r="U42" s="416"/>
      <c r="V42" s="411"/>
      <c r="W42" s="417"/>
      <c r="X42" s="418"/>
      <c r="Y42" s="419"/>
      <c r="Z42" s="420"/>
      <c r="AA42" s="263"/>
      <c r="AB42" s="263"/>
      <c r="AC42" s="263"/>
      <c r="AD42" s="263"/>
      <c r="AE42" s="263"/>
      <c r="AF42" s="263"/>
      <c r="AG42" s="264"/>
      <c r="AH42" s="265"/>
      <c r="AI42" s="266"/>
      <c r="AJ42" s="267"/>
    </row>
    <row r="43" spans="1:36" s="22" customFormat="1" x14ac:dyDescent="0.25">
      <c r="A43" s="28" t="str">
        <f>IF(H43&lt;&gt;"",MAX($A$7:A42)+1,"")</f>
        <v/>
      </c>
      <c r="B43" s="227" t="str">
        <f>IF(A43="","",PREF_PREGUNTA&amp;" - "&amp;IF(MAX(A:A)&gt;99,IF(A43&lt;100,"0",""),"")&amp;IF(A43&lt;10,"0","")&amp;A43&amp;IF(G43&lt;&gt;""," "&amp;G43,""))</f>
        <v/>
      </c>
      <c r="C43" s="414" t="str">
        <f t="shared" si="4"/>
        <v/>
      </c>
      <c r="D43" s="414" t="str">
        <f t="shared" si="6"/>
        <v/>
      </c>
      <c r="E43" s="414" t="str">
        <f t="shared" si="7"/>
        <v/>
      </c>
      <c r="F43" s="414" t="str">
        <f t="shared" si="5"/>
        <v/>
      </c>
      <c r="G43" s="232"/>
      <c r="H43" s="225"/>
      <c r="I43" s="268"/>
      <c r="J43" s="269"/>
      <c r="K43" s="270"/>
      <c r="L43" s="271"/>
      <c r="M43" s="272"/>
      <c r="N43" s="273"/>
      <c r="O43" s="258"/>
      <c r="P43" s="259"/>
      <c r="Q43" s="260"/>
      <c r="R43" s="261"/>
      <c r="S43" s="262"/>
      <c r="T43" s="263"/>
      <c r="U43" s="416"/>
      <c r="V43" s="411"/>
      <c r="W43" s="417"/>
      <c r="X43" s="418"/>
      <c r="Y43" s="419"/>
      <c r="Z43" s="420"/>
      <c r="AA43" s="263"/>
      <c r="AB43" s="263"/>
      <c r="AC43" s="263"/>
      <c r="AD43" s="263"/>
      <c r="AE43" s="263"/>
      <c r="AF43" s="263"/>
      <c r="AG43" s="264"/>
      <c r="AH43" s="265"/>
      <c r="AI43" s="266"/>
      <c r="AJ43" s="267"/>
    </row>
    <row r="44" spans="1:36" s="22" customFormat="1" x14ac:dyDescent="0.25">
      <c r="A44" s="28" t="str">
        <f>IF(H44&lt;&gt;"",MAX($A$7:A43)+1,"")</f>
        <v/>
      </c>
      <c r="B44" s="227" t="str">
        <f>IF(A44="","",PREF_PREGUNTA&amp;" - "&amp;IF(MAX(A:A)&gt;99,IF(A44&lt;100,"0",""),"")&amp;IF(A44&lt;10,"0","")&amp;A44&amp;IF(G44&lt;&gt;""," "&amp;G44,""))</f>
        <v/>
      </c>
      <c r="C44" s="414" t="str">
        <f t="shared" si="4"/>
        <v/>
      </c>
      <c r="D44" s="414" t="str">
        <f t="shared" si="6"/>
        <v/>
      </c>
      <c r="E44" s="414" t="str">
        <f t="shared" si="7"/>
        <v/>
      </c>
      <c r="F44" s="414" t="str">
        <f t="shared" si="5"/>
        <v/>
      </c>
      <c r="G44" s="232"/>
      <c r="H44" s="225"/>
      <c r="I44" s="268"/>
      <c r="J44" s="269"/>
      <c r="K44" s="270"/>
      <c r="L44" s="271"/>
      <c r="M44" s="272"/>
      <c r="N44" s="273"/>
      <c r="O44" s="258"/>
      <c r="P44" s="259"/>
      <c r="Q44" s="260"/>
      <c r="R44" s="261"/>
      <c r="S44" s="262"/>
      <c r="T44" s="263"/>
      <c r="U44" s="416"/>
      <c r="V44" s="411"/>
      <c r="W44" s="417"/>
      <c r="X44" s="418"/>
      <c r="Y44" s="419"/>
      <c r="Z44" s="420"/>
      <c r="AA44" s="263"/>
      <c r="AB44" s="263"/>
      <c r="AC44" s="263"/>
      <c r="AD44" s="263"/>
      <c r="AE44" s="263"/>
      <c r="AF44" s="263"/>
      <c r="AG44" s="264"/>
      <c r="AH44" s="265"/>
      <c r="AI44" s="266"/>
      <c r="AJ44" s="267"/>
    </row>
    <row r="45" spans="1:36" s="22" customFormat="1" x14ac:dyDescent="0.25">
      <c r="A45" s="28" t="str">
        <f>IF(H45&lt;&gt;"",MAX($A$7:A44)+1,"")</f>
        <v/>
      </c>
      <c r="B45" s="227" t="str">
        <f>IF(A45="","",PREF_PREGUNTA&amp;" - "&amp;IF(MAX(A:A)&gt;99,IF(A45&lt;100,"0",""),"")&amp;IF(A45&lt;10,"0","")&amp;A45&amp;IF(G45&lt;&gt;""," "&amp;G45,""))</f>
        <v/>
      </c>
      <c r="C45" s="414" t="str">
        <f t="shared" si="4"/>
        <v/>
      </c>
      <c r="D45" s="414" t="str">
        <f t="shared" si="6"/>
        <v/>
      </c>
      <c r="E45" s="414" t="str">
        <f t="shared" si="7"/>
        <v/>
      </c>
      <c r="F45" s="414" t="str">
        <f t="shared" si="5"/>
        <v/>
      </c>
      <c r="G45" s="232"/>
      <c r="H45" s="225"/>
      <c r="I45" s="268"/>
      <c r="J45" s="269"/>
      <c r="K45" s="270"/>
      <c r="L45" s="271"/>
      <c r="M45" s="272"/>
      <c r="N45" s="273"/>
      <c r="O45" s="258"/>
      <c r="P45" s="259"/>
      <c r="Q45" s="260"/>
      <c r="R45" s="261"/>
      <c r="S45" s="262"/>
      <c r="T45" s="263"/>
      <c r="U45" s="416"/>
      <c r="V45" s="411"/>
      <c r="W45" s="417"/>
      <c r="X45" s="418"/>
      <c r="Y45" s="419"/>
      <c r="Z45" s="420"/>
      <c r="AA45" s="263"/>
      <c r="AB45" s="263"/>
      <c r="AC45" s="263"/>
      <c r="AD45" s="263"/>
      <c r="AE45" s="263"/>
      <c r="AF45" s="263"/>
      <c r="AG45" s="264"/>
      <c r="AH45" s="265"/>
      <c r="AI45" s="266"/>
      <c r="AJ45" s="267"/>
    </row>
    <row r="46" spans="1:36" s="22" customFormat="1" x14ac:dyDescent="0.25">
      <c r="A46" s="28" t="str">
        <f>IF(H46&lt;&gt;"",MAX($A$7:A45)+1,"")</f>
        <v/>
      </c>
      <c r="B46" s="227" t="str">
        <f>IF(A46="","",PREF_PREGUNTA&amp;" - "&amp;IF(MAX(A:A)&gt;99,IF(A46&lt;100,"0",""),"")&amp;IF(A46&lt;10,"0","")&amp;A46&amp;IF(G46&lt;&gt;""," "&amp;G46,""))</f>
        <v/>
      </c>
      <c r="C46" s="414" t="str">
        <f t="shared" si="4"/>
        <v/>
      </c>
      <c r="D46" s="414" t="str">
        <f t="shared" si="6"/>
        <v/>
      </c>
      <c r="E46" s="414" t="str">
        <f t="shared" si="7"/>
        <v/>
      </c>
      <c r="F46" s="414" t="str">
        <f t="shared" si="5"/>
        <v/>
      </c>
      <c r="G46" s="232"/>
      <c r="H46" s="225"/>
      <c r="I46" s="268"/>
      <c r="J46" s="269"/>
      <c r="K46" s="270"/>
      <c r="L46" s="271"/>
      <c r="M46" s="272"/>
      <c r="N46" s="273"/>
      <c r="O46" s="258"/>
      <c r="P46" s="259"/>
      <c r="Q46" s="260"/>
      <c r="R46" s="261"/>
      <c r="S46" s="262"/>
      <c r="T46" s="263"/>
      <c r="U46" s="416"/>
      <c r="V46" s="411"/>
      <c r="W46" s="417"/>
      <c r="X46" s="418"/>
      <c r="Y46" s="419"/>
      <c r="Z46" s="420"/>
      <c r="AA46" s="263"/>
      <c r="AB46" s="263"/>
      <c r="AC46" s="263"/>
      <c r="AD46" s="263"/>
      <c r="AE46" s="263"/>
      <c r="AF46" s="263"/>
      <c r="AG46" s="264"/>
      <c r="AH46" s="265"/>
      <c r="AI46" s="266"/>
      <c r="AJ46" s="267"/>
    </row>
    <row r="47" spans="1:36" s="22" customFormat="1" x14ac:dyDescent="0.25">
      <c r="A47" s="28" t="str">
        <f>IF(H47&lt;&gt;"",MAX($A$7:A46)+1,"")</f>
        <v/>
      </c>
      <c r="B47" s="227" t="str">
        <f>IF(A47="","",PREF_PREGUNTA&amp;" - "&amp;IF(MAX(A:A)&gt;99,IF(A47&lt;100,"0",""),"")&amp;IF(A47&lt;10,"0","")&amp;A47&amp;IF(G47&lt;&gt;""," "&amp;G47,""))</f>
        <v/>
      </c>
      <c r="C47" s="414" t="str">
        <f t="shared" si="4"/>
        <v/>
      </c>
      <c r="D47" s="414" t="str">
        <f t="shared" si="6"/>
        <v/>
      </c>
      <c r="E47" s="414" t="str">
        <f t="shared" si="7"/>
        <v/>
      </c>
      <c r="F47" s="414" t="str">
        <f t="shared" si="5"/>
        <v/>
      </c>
      <c r="G47" s="232"/>
      <c r="H47" s="225"/>
      <c r="I47" s="268"/>
      <c r="J47" s="269"/>
      <c r="K47" s="270"/>
      <c r="L47" s="271"/>
      <c r="M47" s="272"/>
      <c r="N47" s="273"/>
      <c r="O47" s="258"/>
      <c r="P47" s="259"/>
      <c r="Q47" s="260"/>
      <c r="R47" s="261"/>
      <c r="S47" s="262"/>
      <c r="T47" s="263"/>
      <c r="U47" s="416"/>
      <c r="V47" s="411"/>
      <c r="W47" s="417"/>
      <c r="X47" s="418"/>
      <c r="Y47" s="419"/>
      <c r="Z47" s="420"/>
      <c r="AA47" s="263"/>
      <c r="AB47" s="263"/>
      <c r="AC47" s="263"/>
      <c r="AD47" s="263"/>
      <c r="AE47" s="263"/>
      <c r="AF47" s="263"/>
      <c r="AG47" s="264"/>
      <c r="AH47" s="265"/>
      <c r="AI47" s="266"/>
      <c r="AJ47" s="267"/>
    </row>
    <row r="48" spans="1:36" s="22" customFormat="1" x14ac:dyDescent="0.25">
      <c r="A48" s="28" t="str">
        <f>IF(H48&lt;&gt;"",MAX($A$7:A47)+1,"")</f>
        <v/>
      </c>
      <c r="B48" s="227" t="str">
        <f>IF(A48="","",PREF_PREGUNTA&amp;" - "&amp;IF(MAX(A:A)&gt;99,IF(A48&lt;100,"0",""),"")&amp;IF(A48&lt;10,"0","")&amp;A48&amp;IF(G48&lt;&gt;""," "&amp;G48,""))</f>
        <v/>
      </c>
      <c r="C48" s="414" t="str">
        <f t="shared" si="4"/>
        <v/>
      </c>
      <c r="D48" s="414" t="str">
        <f t="shared" si="6"/>
        <v/>
      </c>
      <c r="E48" s="414" t="str">
        <f t="shared" si="7"/>
        <v/>
      </c>
      <c r="F48" s="414" t="str">
        <f t="shared" si="5"/>
        <v/>
      </c>
      <c r="G48" s="232"/>
      <c r="H48" s="225"/>
      <c r="I48" s="268"/>
      <c r="J48" s="269"/>
      <c r="K48" s="270"/>
      <c r="L48" s="271"/>
      <c r="M48" s="272"/>
      <c r="N48" s="273"/>
      <c r="O48" s="258"/>
      <c r="P48" s="259"/>
      <c r="Q48" s="260"/>
      <c r="R48" s="261"/>
      <c r="S48" s="262"/>
      <c r="T48" s="263"/>
      <c r="U48" s="416"/>
      <c r="V48" s="411"/>
      <c r="W48" s="417"/>
      <c r="X48" s="418"/>
      <c r="Y48" s="419"/>
      <c r="Z48" s="420"/>
      <c r="AA48" s="263"/>
      <c r="AB48" s="263"/>
      <c r="AC48" s="263"/>
      <c r="AD48" s="263"/>
      <c r="AE48" s="263"/>
      <c r="AF48" s="263"/>
      <c r="AG48" s="264"/>
      <c r="AH48" s="265"/>
      <c r="AI48" s="266"/>
      <c r="AJ48" s="267"/>
    </row>
    <row r="49" spans="1:36" s="22" customFormat="1" x14ac:dyDescent="0.25">
      <c r="A49" s="28" t="str">
        <f>IF(H49&lt;&gt;"",MAX($A$7:A48)+1,"")</f>
        <v/>
      </c>
      <c r="B49" s="227" t="str">
        <f>IF(A49="","",PREF_PREGUNTA&amp;" - "&amp;IF(MAX(A:A)&gt;99,IF(A49&lt;100,"0",""),"")&amp;IF(A49&lt;10,"0","")&amp;A49&amp;IF(G49&lt;&gt;""," "&amp;G49,""))</f>
        <v/>
      </c>
      <c r="C49" s="414" t="str">
        <f t="shared" si="4"/>
        <v/>
      </c>
      <c r="D49" s="414" t="str">
        <f t="shared" si="6"/>
        <v/>
      </c>
      <c r="E49" s="414" t="str">
        <f t="shared" si="7"/>
        <v/>
      </c>
      <c r="F49" s="414" t="str">
        <f t="shared" si="5"/>
        <v/>
      </c>
      <c r="G49" s="232"/>
      <c r="H49" s="225"/>
      <c r="I49" s="268"/>
      <c r="J49" s="269"/>
      <c r="K49" s="270"/>
      <c r="L49" s="271"/>
      <c r="M49" s="272"/>
      <c r="N49" s="273"/>
      <c r="O49" s="258"/>
      <c r="P49" s="259"/>
      <c r="Q49" s="260"/>
      <c r="R49" s="261"/>
      <c r="S49" s="262"/>
      <c r="T49" s="263"/>
      <c r="U49" s="416"/>
      <c r="V49" s="411"/>
      <c r="W49" s="417"/>
      <c r="X49" s="418"/>
      <c r="Y49" s="419"/>
      <c r="Z49" s="420"/>
      <c r="AA49" s="263"/>
      <c r="AB49" s="263"/>
      <c r="AC49" s="263"/>
      <c r="AD49" s="263"/>
      <c r="AE49" s="263"/>
      <c r="AF49" s="263"/>
      <c r="AG49" s="264"/>
      <c r="AH49" s="265"/>
      <c r="AI49" s="266"/>
      <c r="AJ49" s="267"/>
    </row>
    <row r="50" spans="1:36" s="22" customFormat="1" x14ac:dyDescent="0.25">
      <c r="A50" s="28" t="str">
        <f>IF(H50&lt;&gt;"",MAX($A$7:A49)+1,"")</f>
        <v/>
      </c>
      <c r="B50" s="227" t="str">
        <f>IF(A50="","",PREF_PREGUNTA&amp;" - "&amp;IF(MAX(A:A)&gt;99,IF(A50&lt;100,"0",""),"")&amp;IF(A50&lt;10,"0","")&amp;A50&amp;IF(G50&lt;&gt;""," "&amp;G50,""))</f>
        <v/>
      </c>
      <c r="C50" s="414" t="str">
        <f t="shared" si="4"/>
        <v/>
      </c>
      <c r="D50" s="414" t="str">
        <f t="shared" si="6"/>
        <v/>
      </c>
      <c r="E50" s="414" t="str">
        <f t="shared" si="7"/>
        <v/>
      </c>
      <c r="F50" s="414" t="str">
        <f t="shared" si="5"/>
        <v/>
      </c>
      <c r="G50" s="232"/>
      <c r="H50" s="225"/>
      <c r="I50" s="268"/>
      <c r="J50" s="269"/>
      <c r="K50" s="270"/>
      <c r="L50" s="271"/>
      <c r="M50" s="272"/>
      <c r="N50" s="273"/>
      <c r="O50" s="258"/>
      <c r="P50" s="259"/>
      <c r="Q50" s="260"/>
      <c r="R50" s="261"/>
      <c r="S50" s="262"/>
      <c r="T50" s="263"/>
      <c r="U50" s="416"/>
      <c r="V50" s="411"/>
      <c r="W50" s="417"/>
      <c r="X50" s="418"/>
      <c r="Y50" s="419"/>
      <c r="Z50" s="420"/>
      <c r="AA50" s="263"/>
      <c r="AB50" s="263"/>
      <c r="AC50" s="263"/>
      <c r="AD50" s="263"/>
      <c r="AE50" s="263"/>
      <c r="AF50" s="263"/>
      <c r="AG50" s="264"/>
      <c r="AH50" s="265"/>
      <c r="AI50" s="266"/>
      <c r="AJ50" s="267"/>
    </row>
    <row r="51" spans="1:36" s="22" customFormat="1" x14ac:dyDescent="0.25">
      <c r="A51" s="28" t="str">
        <f>IF(H51&lt;&gt;"",MAX($A$7:A50)+1,"")</f>
        <v/>
      </c>
      <c r="B51" s="227" t="str">
        <f>IF(A51="","",PREF_PREGUNTA&amp;" - "&amp;IF(MAX(A:A)&gt;99,IF(A51&lt;100,"0",""),"")&amp;IF(A51&lt;10,"0","")&amp;A51&amp;IF(G51&lt;&gt;""," "&amp;G51,""))</f>
        <v/>
      </c>
      <c r="C51" s="414" t="str">
        <f t="shared" si="4"/>
        <v/>
      </c>
      <c r="D51" s="414" t="str">
        <f t="shared" si="6"/>
        <v/>
      </c>
      <c r="E51" s="414" t="str">
        <f t="shared" si="7"/>
        <v/>
      </c>
      <c r="F51" s="414" t="str">
        <f t="shared" si="5"/>
        <v/>
      </c>
      <c r="G51" s="232"/>
      <c r="H51" s="225"/>
      <c r="I51" s="268"/>
      <c r="J51" s="269"/>
      <c r="K51" s="270"/>
      <c r="L51" s="271"/>
      <c r="M51" s="272"/>
      <c r="N51" s="273"/>
      <c r="O51" s="258"/>
      <c r="P51" s="259"/>
      <c r="Q51" s="260"/>
      <c r="R51" s="261"/>
      <c r="S51" s="262"/>
      <c r="T51" s="263"/>
      <c r="U51" s="416"/>
      <c r="V51" s="411"/>
      <c r="W51" s="417"/>
      <c r="X51" s="418"/>
      <c r="Y51" s="419"/>
      <c r="Z51" s="420"/>
      <c r="AA51" s="263"/>
      <c r="AB51" s="263"/>
      <c r="AC51" s="263"/>
      <c r="AD51" s="263"/>
      <c r="AE51" s="263"/>
      <c r="AF51" s="263"/>
      <c r="AG51" s="264"/>
      <c r="AH51" s="265"/>
      <c r="AI51" s="266"/>
      <c r="AJ51" s="267"/>
    </row>
    <row r="52" spans="1:36" s="22" customFormat="1" x14ac:dyDescent="0.25">
      <c r="A52" s="28" t="str">
        <f>IF(H52&lt;&gt;"",MAX($A$7:A51)+1,"")</f>
        <v/>
      </c>
      <c r="B52" s="227" t="str">
        <f>IF(A52="","",PREF_PREGUNTA&amp;" - "&amp;IF(MAX(A:A)&gt;99,IF(A52&lt;100,"0",""),"")&amp;IF(A52&lt;10,"0","")&amp;A52&amp;IF(G52&lt;&gt;""," "&amp;G52,""))</f>
        <v/>
      </c>
      <c r="C52" s="414" t="str">
        <f t="shared" si="4"/>
        <v/>
      </c>
      <c r="D52" s="414" t="str">
        <f t="shared" si="6"/>
        <v/>
      </c>
      <c r="E52" s="414" t="str">
        <f t="shared" si="7"/>
        <v/>
      </c>
      <c r="F52" s="414" t="str">
        <f t="shared" si="5"/>
        <v/>
      </c>
      <c r="G52" s="232"/>
      <c r="H52" s="225"/>
      <c r="I52" s="268"/>
      <c r="J52" s="269"/>
      <c r="K52" s="270"/>
      <c r="L52" s="271"/>
      <c r="M52" s="272"/>
      <c r="N52" s="273"/>
      <c r="O52" s="258"/>
      <c r="P52" s="259"/>
      <c r="Q52" s="260"/>
      <c r="R52" s="261"/>
      <c r="S52" s="262"/>
      <c r="T52" s="263"/>
      <c r="U52" s="416"/>
      <c r="V52" s="411"/>
      <c r="W52" s="417"/>
      <c r="X52" s="418"/>
      <c r="Y52" s="419"/>
      <c r="Z52" s="420"/>
      <c r="AA52" s="263"/>
      <c r="AB52" s="263"/>
      <c r="AC52" s="263"/>
      <c r="AD52" s="263"/>
      <c r="AE52" s="263"/>
      <c r="AF52" s="263"/>
      <c r="AG52" s="264"/>
      <c r="AH52" s="265"/>
      <c r="AI52" s="266"/>
      <c r="AJ52" s="267"/>
    </row>
    <row r="53" spans="1:36" s="22" customFormat="1" x14ac:dyDescent="0.25">
      <c r="A53" s="28" t="str">
        <f>IF(H53&lt;&gt;"",MAX($A$7:A52)+1,"")</f>
        <v/>
      </c>
      <c r="B53" s="227" t="str">
        <f>IF(A53="","",PREF_PREGUNTA&amp;" - "&amp;IF(MAX(A:A)&gt;99,IF(A53&lt;100,"0",""),"")&amp;IF(A53&lt;10,"0","")&amp;A53&amp;IF(G53&lt;&gt;""," "&amp;G53,""))</f>
        <v/>
      </c>
      <c r="C53" s="414" t="str">
        <f t="shared" si="4"/>
        <v/>
      </c>
      <c r="D53" s="414" t="str">
        <f t="shared" si="6"/>
        <v/>
      </c>
      <c r="E53" s="414" t="str">
        <f t="shared" si="7"/>
        <v/>
      </c>
      <c r="F53" s="414" t="str">
        <f t="shared" si="5"/>
        <v/>
      </c>
      <c r="G53" s="232"/>
      <c r="H53" s="225"/>
      <c r="I53" s="268"/>
      <c r="J53" s="269"/>
      <c r="K53" s="270"/>
      <c r="L53" s="271"/>
      <c r="M53" s="272"/>
      <c r="N53" s="273"/>
      <c r="O53" s="258"/>
      <c r="P53" s="259"/>
      <c r="Q53" s="260"/>
      <c r="R53" s="261"/>
      <c r="S53" s="262"/>
      <c r="T53" s="263"/>
      <c r="U53" s="416"/>
      <c r="V53" s="411"/>
      <c r="W53" s="417"/>
      <c r="X53" s="418"/>
      <c r="Y53" s="419"/>
      <c r="Z53" s="420"/>
      <c r="AA53" s="263"/>
      <c r="AB53" s="263"/>
      <c r="AC53" s="263"/>
      <c r="AD53" s="263"/>
      <c r="AE53" s="263"/>
      <c r="AF53" s="263"/>
      <c r="AG53" s="264"/>
      <c r="AH53" s="265"/>
      <c r="AI53" s="266"/>
      <c r="AJ53" s="267"/>
    </row>
    <row r="54" spans="1:36" s="22" customFormat="1" x14ac:dyDescent="0.25">
      <c r="A54" s="28" t="str">
        <f>IF(H54&lt;&gt;"",MAX($A$7:A53)+1,"")</f>
        <v/>
      </c>
      <c r="B54" s="227" t="str">
        <f>IF(A54="","",PREF_PREGUNTA&amp;" - "&amp;IF(MAX(A:A)&gt;99,IF(A54&lt;100,"0",""),"")&amp;IF(A54&lt;10,"0","")&amp;A54&amp;IF(G54&lt;&gt;""," "&amp;G54,""))</f>
        <v/>
      </c>
      <c r="C54" s="414" t="str">
        <f t="shared" si="4"/>
        <v/>
      </c>
      <c r="D54" s="414" t="str">
        <f t="shared" si="6"/>
        <v/>
      </c>
      <c r="E54" s="414" t="str">
        <f t="shared" si="7"/>
        <v/>
      </c>
      <c r="F54" s="414" t="str">
        <f t="shared" si="5"/>
        <v/>
      </c>
      <c r="G54" s="232"/>
      <c r="H54" s="225"/>
      <c r="I54" s="268"/>
      <c r="J54" s="269"/>
      <c r="K54" s="270"/>
      <c r="L54" s="271"/>
      <c r="M54" s="272"/>
      <c r="N54" s="273"/>
      <c r="O54" s="258"/>
      <c r="P54" s="259"/>
      <c r="Q54" s="260"/>
      <c r="R54" s="261"/>
      <c r="S54" s="262"/>
      <c r="T54" s="263"/>
      <c r="U54" s="416"/>
      <c r="V54" s="411"/>
      <c r="W54" s="417"/>
      <c r="X54" s="418"/>
      <c r="Y54" s="419"/>
      <c r="Z54" s="420"/>
      <c r="AA54" s="263"/>
      <c r="AB54" s="263"/>
      <c r="AC54" s="263"/>
      <c r="AD54" s="263"/>
      <c r="AE54" s="263"/>
      <c r="AF54" s="263"/>
      <c r="AG54" s="264"/>
      <c r="AH54" s="265"/>
      <c r="AI54" s="266"/>
      <c r="AJ54" s="267"/>
    </row>
    <row r="55" spans="1:36" s="22" customFormat="1" x14ac:dyDescent="0.25">
      <c r="A55" s="28" t="str">
        <f>IF(H55&lt;&gt;"",MAX($A$7:A54)+1,"")</f>
        <v/>
      </c>
      <c r="B55" s="227" t="str">
        <f>IF(A55="","",PREF_PREGUNTA&amp;" - "&amp;IF(MAX(A:A)&gt;99,IF(A55&lt;100,"0",""),"")&amp;IF(A55&lt;10,"0","")&amp;A55&amp;IF(G55&lt;&gt;""," "&amp;G55,""))</f>
        <v/>
      </c>
      <c r="C55" s="414" t="str">
        <f t="shared" si="4"/>
        <v/>
      </c>
      <c r="D55" s="414" t="str">
        <f t="shared" si="6"/>
        <v/>
      </c>
      <c r="E55" s="414" t="str">
        <f t="shared" si="7"/>
        <v/>
      </c>
      <c r="F55" s="414" t="str">
        <f t="shared" si="5"/>
        <v/>
      </c>
      <c r="G55" s="232"/>
      <c r="H55" s="225"/>
      <c r="I55" s="268"/>
      <c r="J55" s="269"/>
      <c r="K55" s="270"/>
      <c r="L55" s="271"/>
      <c r="M55" s="272"/>
      <c r="N55" s="273"/>
      <c r="O55" s="258"/>
      <c r="P55" s="259"/>
      <c r="Q55" s="260"/>
      <c r="R55" s="261"/>
      <c r="S55" s="262"/>
      <c r="T55" s="263"/>
      <c r="U55" s="416"/>
      <c r="V55" s="411"/>
      <c r="W55" s="417"/>
      <c r="X55" s="418"/>
      <c r="Y55" s="419"/>
      <c r="Z55" s="420"/>
      <c r="AA55" s="263"/>
      <c r="AB55" s="263"/>
      <c r="AC55" s="263"/>
      <c r="AD55" s="263"/>
      <c r="AE55" s="263"/>
      <c r="AF55" s="263"/>
      <c r="AG55" s="264"/>
      <c r="AH55" s="265"/>
      <c r="AI55" s="266"/>
      <c r="AJ55" s="267"/>
    </row>
    <row r="56" spans="1:36" s="22" customFormat="1" x14ac:dyDescent="0.25">
      <c r="A56" s="28" t="str">
        <f>IF(H56&lt;&gt;"",MAX($A$7:A55)+1,"")</f>
        <v/>
      </c>
      <c r="B56" s="227" t="str">
        <f>IF(A56="","",PREF_PREGUNTA&amp;" - "&amp;IF(MAX(A:A)&gt;99,IF(A56&lt;100,"0",""),"")&amp;IF(A56&lt;10,"0","")&amp;A56&amp;IF(G56&lt;&gt;""," "&amp;G56,""))</f>
        <v/>
      </c>
      <c r="C56" s="414" t="str">
        <f t="shared" si="4"/>
        <v/>
      </c>
      <c r="D56" s="414" t="str">
        <f t="shared" si="6"/>
        <v/>
      </c>
      <c r="E56" s="414" t="str">
        <f t="shared" si="7"/>
        <v/>
      </c>
      <c r="F56" s="414" t="str">
        <f t="shared" si="5"/>
        <v/>
      </c>
      <c r="G56" s="232"/>
      <c r="H56" s="225"/>
      <c r="I56" s="268"/>
      <c r="J56" s="269"/>
      <c r="K56" s="270"/>
      <c r="L56" s="271"/>
      <c r="M56" s="272"/>
      <c r="N56" s="273"/>
      <c r="O56" s="258"/>
      <c r="P56" s="259"/>
      <c r="Q56" s="260"/>
      <c r="R56" s="261"/>
      <c r="S56" s="262"/>
      <c r="T56" s="263"/>
      <c r="U56" s="416"/>
      <c r="V56" s="411"/>
      <c r="W56" s="417"/>
      <c r="X56" s="418"/>
      <c r="Y56" s="419"/>
      <c r="Z56" s="420"/>
      <c r="AA56" s="263"/>
      <c r="AB56" s="263"/>
      <c r="AC56" s="263"/>
      <c r="AD56" s="263"/>
      <c r="AE56" s="263"/>
      <c r="AF56" s="263"/>
      <c r="AG56" s="264"/>
      <c r="AH56" s="265"/>
      <c r="AI56" s="266"/>
      <c r="AJ56" s="267"/>
    </row>
    <row r="57" spans="1:36" s="22" customFormat="1" x14ac:dyDescent="0.25">
      <c r="A57" s="28" t="str">
        <f>IF(H57&lt;&gt;"",MAX($A$7:A56)+1,"")</f>
        <v/>
      </c>
      <c r="B57" s="227" t="str">
        <f>IF(A57="","",PREF_PREGUNTA&amp;" - "&amp;IF(MAX(A:A)&gt;99,IF(A57&lt;100,"0",""),"")&amp;IF(A57&lt;10,"0","")&amp;A57&amp;IF(G57&lt;&gt;""," "&amp;G57,""))</f>
        <v/>
      </c>
      <c r="C57" s="414" t="str">
        <f t="shared" si="4"/>
        <v/>
      </c>
      <c r="D57" s="414" t="str">
        <f t="shared" si="6"/>
        <v/>
      </c>
      <c r="E57" s="414" t="str">
        <f t="shared" si="7"/>
        <v/>
      </c>
      <c r="F57" s="414" t="str">
        <f t="shared" si="5"/>
        <v/>
      </c>
      <c r="G57" s="232"/>
      <c r="H57" s="225"/>
      <c r="I57" s="268"/>
      <c r="J57" s="269"/>
      <c r="K57" s="270"/>
      <c r="L57" s="271"/>
      <c r="M57" s="272"/>
      <c r="N57" s="273"/>
      <c r="O57" s="258"/>
      <c r="P57" s="259"/>
      <c r="Q57" s="260"/>
      <c r="R57" s="261"/>
      <c r="S57" s="262"/>
      <c r="T57" s="263"/>
      <c r="U57" s="416"/>
      <c r="V57" s="411"/>
      <c r="W57" s="417"/>
      <c r="X57" s="418"/>
      <c r="Y57" s="419"/>
      <c r="Z57" s="420"/>
      <c r="AA57" s="263"/>
      <c r="AB57" s="263"/>
      <c r="AC57" s="263"/>
      <c r="AD57" s="263"/>
      <c r="AE57" s="263"/>
      <c r="AF57" s="263"/>
      <c r="AG57" s="264"/>
      <c r="AH57" s="265"/>
      <c r="AI57" s="266"/>
      <c r="AJ57" s="267"/>
    </row>
    <row r="58" spans="1:36" s="22" customFormat="1" x14ac:dyDescent="0.25">
      <c r="A58" s="28" t="str">
        <f>IF(H58&lt;&gt;"",MAX($A$7:A57)+1,"")</f>
        <v/>
      </c>
      <c r="B58" s="227" t="str">
        <f>IF(A58="","",PREF_PREGUNTA&amp;" - "&amp;IF(MAX(A:A)&gt;99,IF(A58&lt;100,"0",""),"")&amp;IF(A58&lt;10,"0","")&amp;A58&amp;IF(G58&lt;&gt;""," "&amp;G58,""))</f>
        <v/>
      </c>
      <c r="C58" s="414" t="str">
        <f t="shared" si="4"/>
        <v/>
      </c>
      <c r="D58" s="414" t="str">
        <f t="shared" si="6"/>
        <v/>
      </c>
      <c r="E58" s="414" t="str">
        <f t="shared" si="7"/>
        <v/>
      </c>
      <c r="F58" s="414" t="str">
        <f t="shared" si="5"/>
        <v/>
      </c>
      <c r="G58" s="232"/>
      <c r="H58" s="225"/>
      <c r="I58" s="268"/>
      <c r="J58" s="269"/>
      <c r="K58" s="270"/>
      <c r="L58" s="271"/>
      <c r="M58" s="272"/>
      <c r="N58" s="273"/>
      <c r="O58" s="258"/>
      <c r="P58" s="259"/>
      <c r="Q58" s="260"/>
      <c r="R58" s="261"/>
      <c r="S58" s="262"/>
      <c r="T58" s="263"/>
      <c r="U58" s="416"/>
      <c r="V58" s="411"/>
      <c r="W58" s="417"/>
      <c r="X58" s="418"/>
      <c r="Y58" s="419"/>
      <c r="Z58" s="420"/>
      <c r="AA58" s="263"/>
      <c r="AB58" s="263"/>
      <c r="AC58" s="263"/>
      <c r="AD58" s="263"/>
      <c r="AE58" s="263"/>
      <c r="AF58" s="263"/>
      <c r="AG58" s="264"/>
      <c r="AH58" s="265"/>
      <c r="AI58" s="266"/>
      <c r="AJ58" s="267"/>
    </row>
    <row r="59" spans="1:36" s="22" customFormat="1" x14ac:dyDescent="0.25">
      <c r="A59" s="28" t="str">
        <f>IF(H59&lt;&gt;"",MAX($A$7:A58)+1,"")</f>
        <v/>
      </c>
      <c r="B59" s="227" t="str">
        <f>IF(A59="","",PREF_PREGUNTA&amp;" - "&amp;IF(MAX(A:A)&gt;99,IF(A59&lt;100,"0",""),"")&amp;IF(A59&lt;10,"0","")&amp;A59&amp;IF(G59&lt;&gt;""," "&amp;G59,""))</f>
        <v/>
      </c>
      <c r="C59" s="414" t="str">
        <f t="shared" si="4"/>
        <v/>
      </c>
      <c r="D59" s="414" t="str">
        <f t="shared" si="6"/>
        <v/>
      </c>
      <c r="E59" s="414" t="str">
        <f t="shared" si="7"/>
        <v/>
      </c>
      <c r="F59" s="414" t="str">
        <f t="shared" si="5"/>
        <v/>
      </c>
      <c r="G59" s="232"/>
      <c r="H59" s="225"/>
      <c r="I59" s="268"/>
      <c r="J59" s="269"/>
      <c r="K59" s="270"/>
      <c r="L59" s="271"/>
      <c r="M59" s="272"/>
      <c r="N59" s="273"/>
      <c r="O59" s="258"/>
      <c r="P59" s="259"/>
      <c r="Q59" s="260"/>
      <c r="R59" s="261"/>
      <c r="S59" s="262"/>
      <c r="T59" s="263"/>
      <c r="U59" s="416"/>
      <c r="V59" s="411"/>
      <c r="W59" s="417"/>
      <c r="X59" s="418"/>
      <c r="Y59" s="419"/>
      <c r="Z59" s="420"/>
      <c r="AA59" s="263"/>
      <c r="AB59" s="263"/>
      <c r="AC59" s="263"/>
      <c r="AD59" s="263"/>
      <c r="AE59" s="263"/>
      <c r="AF59" s="263"/>
      <c r="AG59" s="264"/>
      <c r="AH59" s="265"/>
      <c r="AI59" s="266"/>
      <c r="AJ59" s="267"/>
    </row>
    <row r="60" spans="1:36" s="22" customFormat="1" x14ac:dyDescent="0.25">
      <c r="A60" s="28" t="str">
        <f>IF(H60&lt;&gt;"",MAX($A$7:A59)+1,"")</f>
        <v/>
      </c>
      <c r="B60" s="227" t="str">
        <f>IF(A60="","",PREF_PREGUNTA&amp;" - "&amp;IF(MAX(A:A)&gt;99,IF(A60&lt;100,"0",""),"")&amp;IF(A60&lt;10,"0","")&amp;A60&amp;IF(G60&lt;&gt;""," "&amp;G60,""))</f>
        <v/>
      </c>
      <c r="C60" s="414" t="str">
        <f t="shared" si="4"/>
        <v/>
      </c>
      <c r="D60" s="414" t="str">
        <f t="shared" si="6"/>
        <v/>
      </c>
      <c r="E60" s="414" t="str">
        <f t="shared" si="7"/>
        <v/>
      </c>
      <c r="F60" s="414" t="str">
        <f t="shared" si="5"/>
        <v/>
      </c>
      <c r="G60" s="232"/>
      <c r="H60" s="225"/>
      <c r="I60" s="268"/>
      <c r="J60" s="269"/>
      <c r="K60" s="270"/>
      <c r="L60" s="271"/>
      <c r="M60" s="272"/>
      <c r="N60" s="273"/>
      <c r="O60" s="258"/>
      <c r="P60" s="259"/>
      <c r="Q60" s="260"/>
      <c r="R60" s="261"/>
      <c r="S60" s="262"/>
      <c r="T60" s="263"/>
      <c r="U60" s="416"/>
      <c r="V60" s="411"/>
      <c r="W60" s="417"/>
      <c r="X60" s="418"/>
      <c r="Y60" s="419"/>
      <c r="Z60" s="420"/>
      <c r="AA60" s="263"/>
      <c r="AB60" s="263"/>
      <c r="AC60" s="263"/>
      <c r="AD60" s="263"/>
      <c r="AE60" s="263"/>
      <c r="AF60" s="263"/>
      <c r="AG60" s="264"/>
      <c r="AH60" s="265"/>
      <c r="AI60" s="266"/>
      <c r="AJ60" s="267"/>
    </row>
    <row r="61" spans="1:36" s="22" customFormat="1" x14ac:dyDescent="0.25">
      <c r="A61" s="28" t="str">
        <f>IF(H61&lt;&gt;"",MAX($A$7:A60)+1,"")</f>
        <v/>
      </c>
      <c r="B61" s="227" t="str">
        <f>IF(A61="","",PREF_PREGUNTA&amp;" - "&amp;IF(MAX(A:A)&gt;99,IF(A61&lt;100,"0",""),"")&amp;IF(A61&lt;10,"0","")&amp;A61&amp;IF(G61&lt;&gt;""," "&amp;G61,""))</f>
        <v/>
      </c>
      <c r="C61" s="414" t="str">
        <f t="shared" si="4"/>
        <v/>
      </c>
      <c r="D61" s="414" t="str">
        <f t="shared" si="6"/>
        <v/>
      </c>
      <c r="E61" s="414" t="str">
        <f t="shared" si="7"/>
        <v/>
      </c>
      <c r="F61" s="414" t="str">
        <f t="shared" si="5"/>
        <v/>
      </c>
      <c r="G61" s="232"/>
      <c r="H61" s="225"/>
      <c r="I61" s="268"/>
      <c r="J61" s="269"/>
      <c r="K61" s="270"/>
      <c r="L61" s="271"/>
      <c r="M61" s="272"/>
      <c r="N61" s="273"/>
      <c r="O61" s="258"/>
      <c r="P61" s="259"/>
      <c r="Q61" s="260"/>
      <c r="R61" s="261"/>
      <c r="S61" s="262"/>
      <c r="T61" s="263"/>
      <c r="U61" s="416"/>
      <c r="V61" s="411"/>
      <c r="W61" s="417"/>
      <c r="X61" s="418"/>
      <c r="Y61" s="419"/>
      <c r="Z61" s="420"/>
      <c r="AA61" s="263"/>
      <c r="AB61" s="263"/>
      <c r="AC61" s="263"/>
      <c r="AD61" s="263"/>
      <c r="AE61" s="263"/>
      <c r="AF61" s="263"/>
      <c r="AG61" s="264"/>
      <c r="AH61" s="265"/>
      <c r="AI61" s="266"/>
      <c r="AJ61" s="267"/>
    </row>
    <row r="62" spans="1:36" s="22" customFormat="1" x14ac:dyDescent="0.25">
      <c r="A62" s="28" t="str">
        <f>IF(H62&lt;&gt;"",MAX($A$7:A61)+1,"")</f>
        <v/>
      </c>
      <c r="B62" s="227" t="str">
        <f>IF(A62="","",PREF_PREGUNTA&amp;" - "&amp;IF(MAX(A:A)&gt;99,IF(A62&lt;100,"0",""),"")&amp;IF(A62&lt;10,"0","")&amp;A62&amp;IF(G62&lt;&gt;""," "&amp;G62,""))</f>
        <v/>
      </c>
      <c r="C62" s="414" t="str">
        <f t="shared" si="4"/>
        <v/>
      </c>
      <c r="D62" s="414" t="str">
        <f t="shared" si="6"/>
        <v/>
      </c>
      <c r="E62" s="414" t="str">
        <f t="shared" si="7"/>
        <v/>
      </c>
      <c r="F62" s="414" t="str">
        <f t="shared" si="5"/>
        <v/>
      </c>
      <c r="G62" s="232"/>
      <c r="H62" s="225"/>
      <c r="I62" s="268"/>
      <c r="J62" s="269"/>
      <c r="K62" s="270"/>
      <c r="L62" s="271"/>
      <c r="M62" s="272"/>
      <c r="N62" s="273"/>
      <c r="O62" s="258"/>
      <c r="P62" s="259"/>
      <c r="Q62" s="260"/>
      <c r="R62" s="261"/>
      <c r="S62" s="262"/>
      <c r="T62" s="263"/>
      <c r="U62" s="416"/>
      <c r="V62" s="411"/>
      <c r="W62" s="417"/>
      <c r="X62" s="418"/>
      <c r="Y62" s="419"/>
      <c r="Z62" s="420"/>
      <c r="AA62" s="263"/>
      <c r="AB62" s="263"/>
      <c r="AC62" s="263"/>
      <c r="AD62" s="263"/>
      <c r="AE62" s="263"/>
      <c r="AF62" s="263"/>
      <c r="AG62" s="264"/>
      <c r="AH62" s="265"/>
      <c r="AI62" s="266"/>
      <c r="AJ62" s="267"/>
    </row>
    <row r="63" spans="1:36" s="22" customFormat="1" x14ac:dyDescent="0.25">
      <c r="A63" s="28" t="str">
        <f>IF(H63&lt;&gt;"",MAX($A$7:A62)+1,"")</f>
        <v/>
      </c>
      <c r="B63" s="227" t="str">
        <f>IF(A63="","",PREF_PREGUNTA&amp;" - "&amp;IF(MAX(A:A)&gt;99,IF(A63&lt;100,"0",""),"")&amp;IF(A63&lt;10,"0","")&amp;A63&amp;IF(G63&lt;&gt;""," "&amp;G63,""))</f>
        <v/>
      </c>
      <c r="C63" s="414" t="str">
        <f t="shared" si="4"/>
        <v/>
      </c>
      <c r="D63" s="414" t="str">
        <f t="shared" si="6"/>
        <v/>
      </c>
      <c r="E63" s="414" t="str">
        <f t="shared" si="7"/>
        <v/>
      </c>
      <c r="F63" s="414" t="str">
        <f t="shared" si="5"/>
        <v/>
      </c>
      <c r="G63" s="232"/>
      <c r="H63" s="225"/>
      <c r="I63" s="268"/>
      <c r="J63" s="269"/>
      <c r="K63" s="270"/>
      <c r="L63" s="271"/>
      <c r="M63" s="272"/>
      <c r="N63" s="273"/>
      <c r="O63" s="258"/>
      <c r="P63" s="259"/>
      <c r="Q63" s="260"/>
      <c r="R63" s="261"/>
      <c r="S63" s="262"/>
      <c r="T63" s="263"/>
      <c r="U63" s="416"/>
      <c r="V63" s="411"/>
      <c r="W63" s="417"/>
      <c r="X63" s="418"/>
      <c r="Y63" s="419"/>
      <c r="Z63" s="420"/>
      <c r="AA63" s="263"/>
      <c r="AB63" s="263"/>
      <c r="AC63" s="263"/>
      <c r="AD63" s="263"/>
      <c r="AE63" s="263"/>
      <c r="AF63" s="263"/>
      <c r="AG63" s="264"/>
      <c r="AH63" s="265"/>
      <c r="AI63" s="266"/>
      <c r="AJ63" s="267"/>
    </row>
    <row r="64" spans="1:36" s="22" customFormat="1" x14ac:dyDescent="0.25">
      <c r="A64" s="28" t="str">
        <f>IF(H64&lt;&gt;"",MAX($A$7:A63)+1,"")</f>
        <v/>
      </c>
      <c r="B64" s="227" t="str">
        <f>IF(A64="","",PREF_PREGUNTA&amp;" - "&amp;IF(MAX(A:A)&gt;99,IF(A64&lt;100,"0",""),"")&amp;IF(A64&lt;10,"0","")&amp;A64&amp;IF(G64&lt;&gt;""," "&amp;G64,""))</f>
        <v/>
      </c>
      <c r="C64" s="414" t="str">
        <f t="shared" si="4"/>
        <v/>
      </c>
      <c r="D64" s="414" t="str">
        <f t="shared" si="6"/>
        <v/>
      </c>
      <c r="E64" s="414" t="str">
        <f t="shared" si="7"/>
        <v/>
      </c>
      <c r="F64" s="414" t="str">
        <f t="shared" si="5"/>
        <v/>
      </c>
      <c r="G64" s="232"/>
      <c r="H64" s="225"/>
      <c r="I64" s="268"/>
      <c r="J64" s="269"/>
      <c r="K64" s="270"/>
      <c r="L64" s="271"/>
      <c r="M64" s="272"/>
      <c r="N64" s="273"/>
      <c r="O64" s="258"/>
      <c r="P64" s="259"/>
      <c r="Q64" s="260"/>
      <c r="R64" s="261"/>
      <c r="S64" s="262"/>
      <c r="T64" s="263"/>
      <c r="U64" s="416"/>
      <c r="V64" s="411"/>
      <c r="W64" s="417"/>
      <c r="X64" s="418"/>
      <c r="Y64" s="419"/>
      <c r="Z64" s="420"/>
      <c r="AA64" s="263"/>
      <c r="AB64" s="263"/>
      <c r="AC64" s="263"/>
      <c r="AD64" s="263"/>
      <c r="AE64" s="263"/>
      <c r="AF64" s="263"/>
      <c r="AG64" s="264"/>
      <c r="AH64" s="265"/>
      <c r="AI64" s="266"/>
      <c r="AJ64" s="267"/>
    </row>
    <row r="65" spans="1:36" s="22" customFormat="1" x14ac:dyDescent="0.25">
      <c r="A65" s="28" t="str">
        <f>IF(H65&lt;&gt;"",MAX($A$7:A64)+1,"")</f>
        <v/>
      </c>
      <c r="B65" s="227" t="str">
        <f>IF(A65="","",PREF_PREGUNTA&amp;" - "&amp;IF(MAX(A:A)&gt;99,IF(A65&lt;100,"0",""),"")&amp;IF(A65&lt;10,"0","")&amp;A65&amp;IF(G65&lt;&gt;""," "&amp;G65,""))</f>
        <v/>
      </c>
      <c r="C65" s="414" t="str">
        <f t="shared" si="4"/>
        <v/>
      </c>
      <c r="D65" s="414" t="str">
        <f t="shared" si="6"/>
        <v/>
      </c>
      <c r="E65" s="414" t="str">
        <f t="shared" si="7"/>
        <v/>
      </c>
      <c r="F65" s="414" t="str">
        <f t="shared" si="5"/>
        <v/>
      </c>
      <c r="G65" s="232"/>
      <c r="H65" s="225"/>
      <c r="I65" s="268"/>
      <c r="J65" s="269"/>
      <c r="K65" s="270"/>
      <c r="L65" s="271"/>
      <c r="M65" s="272"/>
      <c r="N65" s="273"/>
      <c r="O65" s="258"/>
      <c r="P65" s="259"/>
      <c r="Q65" s="260"/>
      <c r="R65" s="261"/>
      <c r="S65" s="262"/>
      <c r="T65" s="263"/>
      <c r="U65" s="416"/>
      <c r="V65" s="411"/>
      <c r="W65" s="417"/>
      <c r="X65" s="418"/>
      <c r="Y65" s="419"/>
      <c r="Z65" s="420"/>
      <c r="AA65" s="263"/>
      <c r="AB65" s="263"/>
      <c r="AC65" s="263"/>
      <c r="AD65" s="263"/>
      <c r="AE65" s="263"/>
      <c r="AF65" s="263"/>
      <c r="AG65" s="264"/>
      <c r="AH65" s="265"/>
      <c r="AI65" s="266"/>
      <c r="AJ65" s="267"/>
    </row>
    <row r="66" spans="1:36" s="22" customFormat="1" x14ac:dyDescent="0.25">
      <c r="A66" s="28" t="str">
        <f>IF(H66&lt;&gt;"",MAX($A$7:A65)+1,"")</f>
        <v/>
      </c>
      <c r="B66" s="227" t="str">
        <f>IF(A66="","",PREF_PREGUNTA&amp;" - "&amp;IF(MAX(A:A)&gt;99,IF(A66&lt;100,"0",""),"")&amp;IF(A66&lt;10,"0","")&amp;A66&amp;IF(G66&lt;&gt;""," "&amp;G66,""))</f>
        <v/>
      </c>
      <c r="C66" s="414" t="str">
        <f t="shared" si="4"/>
        <v/>
      </c>
      <c r="D66" s="414" t="str">
        <f t="shared" si="6"/>
        <v/>
      </c>
      <c r="E66" s="414" t="str">
        <f t="shared" si="7"/>
        <v/>
      </c>
      <c r="F66" s="414" t="str">
        <f t="shared" si="5"/>
        <v/>
      </c>
      <c r="G66" s="232"/>
      <c r="H66" s="225"/>
      <c r="I66" s="268"/>
      <c r="J66" s="269"/>
      <c r="K66" s="270"/>
      <c r="L66" s="271"/>
      <c r="M66" s="272"/>
      <c r="N66" s="273"/>
      <c r="O66" s="258"/>
      <c r="P66" s="259"/>
      <c r="Q66" s="260"/>
      <c r="R66" s="261"/>
      <c r="S66" s="262"/>
      <c r="T66" s="263"/>
      <c r="U66" s="416"/>
      <c r="V66" s="411"/>
      <c r="W66" s="417"/>
      <c r="X66" s="418"/>
      <c r="Y66" s="419"/>
      <c r="Z66" s="420"/>
      <c r="AA66" s="263"/>
      <c r="AB66" s="263"/>
      <c r="AC66" s="263"/>
      <c r="AD66" s="263"/>
      <c r="AE66" s="263"/>
      <c r="AF66" s="263"/>
      <c r="AG66" s="264"/>
      <c r="AH66" s="265"/>
      <c r="AI66" s="266"/>
      <c r="AJ66" s="267"/>
    </row>
    <row r="67" spans="1:36" s="22" customFormat="1" x14ac:dyDescent="0.25">
      <c r="A67" s="28" t="str">
        <f>IF(H67&lt;&gt;"",MAX($A$7:A66)+1,"")</f>
        <v/>
      </c>
      <c r="B67" s="227" t="str">
        <f>IF(A67="","",PREF_PREGUNTA&amp;" - "&amp;IF(MAX(A:A)&gt;99,IF(A67&lt;100,"0",""),"")&amp;IF(A67&lt;10,"0","")&amp;A67&amp;IF(G67&lt;&gt;""," "&amp;G67,""))</f>
        <v/>
      </c>
      <c r="C67" s="414" t="str">
        <f t="shared" si="4"/>
        <v/>
      </c>
      <c r="D67" s="414" t="str">
        <f t="shared" si="6"/>
        <v/>
      </c>
      <c r="E67" s="414" t="str">
        <f t="shared" si="7"/>
        <v/>
      </c>
      <c r="F67" s="414" t="str">
        <f t="shared" si="5"/>
        <v/>
      </c>
      <c r="G67" s="232"/>
      <c r="H67" s="225"/>
      <c r="I67" s="268"/>
      <c r="J67" s="269"/>
      <c r="K67" s="270"/>
      <c r="L67" s="271"/>
      <c r="M67" s="272"/>
      <c r="N67" s="273"/>
      <c r="O67" s="258"/>
      <c r="P67" s="259"/>
      <c r="Q67" s="260"/>
      <c r="R67" s="261"/>
      <c r="S67" s="262"/>
      <c r="T67" s="263"/>
      <c r="U67" s="416"/>
      <c r="V67" s="411"/>
      <c r="W67" s="417"/>
      <c r="X67" s="418"/>
      <c r="Y67" s="419"/>
      <c r="Z67" s="420"/>
      <c r="AA67" s="263"/>
      <c r="AB67" s="263"/>
      <c r="AC67" s="263"/>
      <c r="AD67" s="263"/>
      <c r="AE67" s="263"/>
      <c r="AF67" s="263"/>
      <c r="AG67" s="264"/>
      <c r="AH67" s="265"/>
      <c r="AI67" s="266"/>
      <c r="AJ67" s="267"/>
    </row>
    <row r="68" spans="1:36" s="22" customFormat="1" x14ac:dyDescent="0.25">
      <c r="A68" s="28" t="str">
        <f>IF(H68&lt;&gt;"",MAX($A$7:A67)+1,"")</f>
        <v/>
      </c>
      <c r="B68" s="227" t="str">
        <f>IF(A68="","",PREF_PREGUNTA&amp;" - "&amp;IF(MAX(A:A)&gt;99,IF(A68&lt;100,"0",""),"")&amp;IF(A68&lt;10,"0","")&amp;A68&amp;IF(G68&lt;&gt;""," "&amp;G68,""))</f>
        <v/>
      </c>
      <c r="C68" s="414" t="str">
        <f t="shared" si="4"/>
        <v/>
      </c>
      <c r="D68" s="414" t="str">
        <f t="shared" si="6"/>
        <v/>
      </c>
      <c r="E68" s="414" t="str">
        <f t="shared" si="7"/>
        <v/>
      </c>
      <c r="F68" s="414" t="str">
        <f t="shared" si="5"/>
        <v/>
      </c>
      <c r="G68" s="232"/>
      <c r="H68" s="225"/>
      <c r="I68" s="268"/>
      <c r="J68" s="269"/>
      <c r="K68" s="270"/>
      <c r="L68" s="271"/>
      <c r="M68" s="272"/>
      <c r="N68" s="273"/>
      <c r="O68" s="258"/>
      <c r="P68" s="259"/>
      <c r="Q68" s="260"/>
      <c r="R68" s="261"/>
      <c r="S68" s="262"/>
      <c r="T68" s="263"/>
      <c r="U68" s="416"/>
      <c r="V68" s="411"/>
      <c r="W68" s="417"/>
      <c r="X68" s="418"/>
      <c r="Y68" s="419"/>
      <c r="Z68" s="420"/>
      <c r="AA68" s="263"/>
      <c r="AB68" s="263"/>
      <c r="AC68" s="263"/>
      <c r="AD68" s="263"/>
      <c r="AE68" s="263"/>
      <c r="AF68" s="263"/>
      <c r="AG68" s="264"/>
      <c r="AH68" s="265"/>
      <c r="AI68" s="266"/>
      <c r="AJ68" s="267"/>
    </row>
    <row r="69" spans="1:36" s="22" customFormat="1" x14ac:dyDescent="0.25">
      <c r="A69" s="28" t="str">
        <f>IF(H69&lt;&gt;"",MAX($A$7:A68)+1,"")</f>
        <v/>
      </c>
      <c r="B69" s="227" t="str">
        <f>IF(A69="","",PREF_PREGUNTA&amp;" - "&amp;IF(MAX(A:A)&gt;99,IF(A69&lt;100,"0",""),"")&amp;IF(A69&lt;10,"0","")&amp;A69&amp;IF(G69&lt;&gt;""," "&amp;G69,""))</f>
        <v/>
      </c>
      <c r="C69" s="414" t="str">
        <f t="shared" si="4"/>
        <v/>
      </c>
      <c r="D69" s="414" t="str">
        <f t="shared" si="6"/>
        <v/>
      </c>
      <c r="E69" s="414" t="str">
        <f t="shared" si="7"/>
        <v/>
      </c>
      <c r="F69" s="414" t="str">
        <f t="shared" si="5"/>
        <v/>
      </c>
      <c r="G69" s="232"/>
      <c r="H69" s="225"/>
      <c r="I69" s="268"/>
      <c r="J69" s="269"/>
      <c r="K69" s="270"/>
      <c r="L69" s="271"/>
      <c r="M69" s="272"/>
      <c r="N69" s="273"/>
      <c r="O69" s="258"/>
      <c r="P69" s="259"/>
      <c r="Q69" s="260"/>
      <c r="R69" s="261"/>
      <c r="S69" s="262"/>
      <c r="T69" s="263"/>
      <c r="U69" s="416"/>
      <c r="V69" s="411"/>
      <c r="W69" s="417"/>
      <c r="X69" s="418"/>
      <c r="Y69" s="419"/>
      <c r="Z69" s="420"/>
      <c r="AA69" s="263"/>
      <c r="AB69" s="263"/>
      <c r="AC69" s="263"/>
      <c r="AD69" s="263"/>
      <c r="AE69" s="263"/>
      <c r="AF69" s="263"/>
      <c r="AG69" s="264"/>
      <c r="AH69" s="265"/>
      <c r="AI69" s="266"/>
      <c r="AJ69" s="267"/>
    </row>
    <row r="70" spans="1:36" s="22" customFormat="1" x14ac:dyDescent="0.25">
      <c r="A70" s="28" t="str">
        <f>IF(H70&lt;&gt;"",MAX($A$7:A69)+1,"")</f>
        <v/>
      </c>
      <c r="B70" s="227" t="str">
        <f>IF(A70="","",PREF_PREGUNTA&amp;" - "&amp;IF(MAX(A:A)&gt;99,IF(A70&lt;100,"0",""),"")&amp;IF(A70&lt;10,"0","")&amp;A70&amp;IF(G70&lt;&gt;""," "&amp;G70,""))</f>
        <v/>
      </c>
      <c r="C70" s="414" t="str">
        <f t="shared" si="4"/>
        <v/>
      </c>
      <c r="D70" s="414" t="str">
        <f t="shared" si="6"/>
        <v/>
      </c>
      <c r="E70" s="414" t="str">
        <f t="shared" si="7"/>
        <v/>
      </c>
      <c r="F70" s="414" t="str">
        <f t="shared" si="5"/>
        <v/>
      </c>
      <c r="G70" s="232"/>
      <c r="H70" s="225"/>
      <c r="I70" s="268"/>
      <c r="J70" s="269"/>
      <c r="K70" s="270"/>
      <c r="L70" s="271"/>
      <c r="M70" s="272"/>
      <c r="N70" s="273"/>
      <c r="O70" s="258"/>
      <c r="P70" s="259"/>
      <c r="Q70" s="260"/>
      <c r="R70" s="261"/>
      <c r="S70" s="262"/>
      <c r="T70" s="263"/>
      <c r="U70" s="416"/>
      <c r="V70" s="411"/>
      <c r="W70" s="417"/>
      <c r="X70" s="418"/>
      <c r="Y70" s="419"/>
      <c r="Z70" s="420"/>
      <c r="AA70" s="263"/>
      <c r="AB70" s="263"/>
      <c r="AC70" s="263"/>
      <c r="AD70" s="263"/>
      <c r="AE70" s="263"/>
      <c r="AF70" s="263"/>
      <c r="AG70" s="264"/>
      <c r="AH70" s="265"/>
      <c r="AI70" s="266"/>
      <c r="AJ70" s="267"/>
    </row>
    <row r="71" spans="1:36" s="22" customFormat="1" x14ac:dyDescent="0.25">
      <c r="A71" s="28" t="str">
        <f>IF(H71&lt;&gt;"",MAX($A$7:A70)+1,"")</f>
        <v/>
      </c>
      <c r="B71" s="227" t="str">
        <f>IF(A71="","",PREF_PREGUNTA&amp;" - "&amp;IF(MAX(A:A)&gt;99,IF(A71&lt;100,"0",""),"")&amp;IF(A71&lt;10,"0","")&amp;A71&amp;IF(G71&lt;&gt;""," "&amp;G71,""))</f>
        <v/>
      </c>
      <c r="C71" s="414" t="str">
        <f t="shared" ref="C71:C134" si="8">IF(COUNTIF(U71:Z71,"&gt;0")=0,"",COUNTIF(U71:Z71,"&gt;0"))</f>
        <v/>
      </c>
      <c r="D71" s="414" t="str">
        <f t="shared" si="6"/>
        <v/>
      </c>
      <c r="E71" s="414" t="str">
        <f t="shared" ref="E71:E134" si="9">IF(SUMIF(U71:Z71,"&gt;0")=0,"",SUMIF(U71:Z71,"&gt;0"))</f>
        <v/>
      </c>
      <c r="F71" s="414" t="str">
        <f t="shared" ref="F71:F134" si="10">IF(SUMIF(U71:Z71,"&lt;0")=0,"",SUMIF(U71:Z71,"&lt;0"))</f>
        <v/>
      </c>
      <c r="G71" s="232"/>
      <c r="H71" s="225"/>
      <c r="I71" s="268"/>
      <c r="J71" s="269"/>
      <c r="K71" s="270"/>
      <c r="L71" s="271"/>
      <c r="M71" s="272"/>
      <c r="N71" s="273"/>
      <c r="O71" s="258"/>
      <c r="P71" s="259"/>
      <c r="Q71" s="260"/>
      <c r="R71" s="261"/>
      <c r="S71" s="262"/>
      <c r="T71" s="263"/>
      <c r="U71" s="416"/>
      <c r="V71" s="411"/>
      <c r="W71" s="417"/>
      <c r="X71" s="418"/>
      <c r="Y71" s="419"/>
      <c r="Z71" s="420"/>
      <c r="AA71" s="263"/>
      <c r="AB71" s="263"/>
      <c r="AC71" s="263"/>
      <c r="AD71" s="263"/>
      <c r="AE71" s="263"/>
      <c r="AF71" s="263"/>
      <c r="AG71" s="264"/>
      <c r="AH71" s="265"/>
      <c r="AI71" s="266"/>
      <c r="AJ71" s="267"/>
    </row>
    <row r="72" spans="1:36" s="22" customFormat="1" x14ac:dyDescent="0.25">
      <c r="A72" s="28" t="str">
        <f>IF(H72&lt;&gt;"",MAX($A$7:A71)+1,"")</f>
        <v/>
      </c>
      <c r="B72" s="227" t="str">
        <f>IF(A72="","",PREF_PREGUNTA&amp;" - "&amp;IF(MAX(A:A)&gt;99,IF(A72&lt;100,"0",""),"")&amp;IF(A72&lt;10,"0","")&amp;A72&amp;IF(G72&lt;&gt;""," "&amp;G72,""))</f>
        <v/>
      </c>
      <c r="C72" s="414" t="str">
        <f t="shared" si="8"/>
        <v/>
      </c>
      <c r="D72" s="414" t="str">
        <f t="shared" ref="D72:D135" si="11">IF(C72="","",COUNTA(I72:N72)-C72)</f>
        <v/>
      </c>
      <c r="E72" s="414" t="str">
        <f t="shared" si="9"/>
        <v/>
      </c>
      <c r="F72" s="414" t="str">
        <f t="shared" si="10"/>
        <v/>
      </c>
      <c r="G72" s="232"/>
      <c r="H72" s="225"/>
      <c r="I72" s="268"/>
      <c r="J72" s="269"/>
      <c r="K72" s="270"/>
      <c r="L72" s="271"/>
      <c r="M72" s="272"/>
      <c r="N72" s="273"/>
      <c r="O72" s="258"/>
      <c r="P72" s="259"/>
      <c r="Q72" s="260"/>
      <c r="R72" s="261"/>
      <c r="S72" s="262"/>
      <c r="T72" s="263"/>
      <c r="U72" s="416"/>
      <c r="V72" s="411"/>
      <c r="W72" s="417"/>
      <c r="X72" s="418"/>
      <c r="Y72" s="419"/>
      <c r="Z72" s="420"/>
      <c r="AA72" s="263"/>
      <c r="AB72" s="263"/>
      <c r="AC72" s="263"/>
      <c r="AD72" s="263"/>
      <c r="AE72" s="263"/>
      <c r="AF72" s="263"/>
      <c r="AG72" s="264"/>
      <c r="AH72" s="265"/>
      <c r="AI72" s="266"/>
      <c r="AJ72" s="267"/>
    </row>
    <row r="73" spans="1:36" s="22" customFormat="1" x14ac:dyDescent="0.25">
      <c r="A73" s="28" t="str">
        <f>IF(H73&lt;&gt;"",MAX($A$7:A72)+1,"")</f>
        <v/>
      </c>
      <c r="B73" s="227" t="str">
        <f>IF(A73="","",PREF_PREGUNTA&amp;" - "&amp;IF(MAX(A:A)&gt;99,IF(A73&lt;100,"0",""),"")&amp;IF(A73&lt;10,"0","")&amp;A73&amp;IF(G73&lt;&gt;""," "&amp;G73,""))</f>
        <v/>
      </c>
      <c r="C73" s="414" t="str">
        <f t="shared" si="8"/>
        <v/>
      </c>
      <c r="D73" s="414" t="str">
        <f t="shared" si="11"/>
        <v/>
      </c>
      <c r="E73" s="414" t="str">
        <f t="shared" si="9"/>
        <v/>
      </c>
      <c r="F73" s="414" t="str">
        <f t="shared" si="10"/>
        <v/>
      </c>
      <c r="G73" s="232"/>
      <c r="H73" s="225"/>
      <c r="I73" s="268"/>
      <c r="J73" s="269"/>
      <c r="K73" s="270"/>
      <c r="L73" s="271"/>
      <c r="M73" s="272"/>
      <c r="N73" s="273"/>
      <c r="O73" s="258"/>
      <c r="P73" s="259"/>
      <c r="Q73" s="260"/>
      <c r="R73" s="261"/>
      <c r="S73" s="262"/>
      <c r="T73" s="263"/>
      <c r="U73" s="416"/>
      <c r="V73" s="411"/>
      <c r="W73" s="417"/>
      <c r="X73" s="418"/>
      <c r="Y73" s="419"/>
      <c r="Z73" s="420"/>
      <c r="AA73" s="263"/>
      <c r="AB73" s="263"/>
      <c r="AC73" s="263"/>
      <c r="AD73" s="263"/>
      <c r="AE73" s="263"/>
      <c r="AF73" s="263"/>
      <c r="AG73" s="264"/>
      <c r="AH73" s="265"/>
      <c r="AI73" s="266"/>
      <c r="AJ73" s="267"/>
    </row>
    <row r="74" spans="1:36" s="22" customFormat="1" x14ac:dyDescent="0.25">
      <c r="A74" s="28" t="str">
        <f>IF(H74&lt;&gt;"",MAX($A$7:A73)+1,"")</f>
        <v/>
      </c>
      <c r="B74" s="227" t="str">
        <f>IF(A74="","",PREF_PREGUNTA&amp;" - "&amp;IF(MAX(A:A)&gt;99,IF(A74&lt;100,"0",""),"")&amp;IF(A74&lt;10,"0","")&amp;A74&amp;IF(G74&lt;&gt;""," "&amp;G74,""))</f>
        <v/>
      </c>
      <c r="C74" s="414" t="str">
        <f t="shared" si="8"/>
        <v/>
      </c>
      <c r="D74" s="414" t="str">
        <f t="shared" si="11"/>
        <v/>
      </c>
      <c r="E74" s="414" t="str">
        <f t="shared" si="9"/>
        <v/>
      </c>
      <c r="F74" s="414" t="str">
        <f t="shared" si="10"/>
        <v/>
      </c>
      <c r="G74" s="232"/>
      <c r="H74" s="225"/>
      <c r="I74" s="268"/>
      <c r="J74" s="269"/>
      <c r="K74" s="270"/>
      <c r="L74" s="271"/>
      <c r="M74" s="272"/>
      <c r="N74" s="273"/>
      <c r="O74" s="258"/>
      <c r="P74" s="259"/>
      <c r="Q74" s="260"/>
      <c r="R74" s="261"/>
      <c r="S74" s="262"/>
      <c r="T74" s="263"/>
      <c r="U74" s="416"/>
      <c r="V74" s="411"/>
      <c r="W74" s="417"/>
      <c r="X74" s="418"/>
      <c r="Y74" s="419"/>
      <c r="Z74" s="420"/>
      <c r="AA74" s="263"/>
      <c r="AB74" s="263"/>
      <c r="AC74" s="263"/>
      <c r="AD74" s="263"/>
      <c r="AE74" s="263"/>
      <c r="AF74" s="263"/>
      <c r="AG74" s="264"/>
      <c r="AH74" s="265"/>
      <c r="AI74" s="266"/>
      <c r="AJ74" s="267"/>
    </row>
    <row r="75" spans="1:36" s="22" customFormat="1" x14ac:dyDescent="0.25">
      <c r="A75" s="28" t="str">
        <f>IF(H75&lt;&gt;"",MAX($A$7:A74)+1,"")</f>
        <v/>
      </c>
      <c r="B75" s="227" t="str">
        <f>IF(A75="","",PREF_PREGUNTA&amp;" - "&amp;IF(MAX(A:A)&gt;99,IF(A75&lt;100,"0",""),"")&amp;IF(A75&lt;10,"0","")&amp;A75&amp;IF(G75&lt;&gt;""," "&amp;G75,""))</f>
        <v/>
      </c>
      <c r="C75" s="414" t="str">
        <f t="shared" si="8"/>
        <v/>
      </c>
      <c r="D75" s="414" t="str">
        <f t="shared" si="11"/>
        <v/>
      </c>
      <c r="E75" s="414" t="str">
        <f t="shared" si="9"/>
        <v/>
      </c>
      <c r="F75" s="414" t="str">
        <f t="shared" si="10"/>
        <v/>
      </c>
      <c r="G75" s="232"/>
      <c r="H75" s="225"/>
      <c r="I75" s="268"/>
      <c r="J75" s="269"/>
      <c r="K75" s="270"/>
      <c r="L75" s="271"/>
      <c r="M75" s="272"/>
      <c r="N75" s="273"/>
      <c r="O75" s="258"/>
      <c r="P75" s="259"/>
      <c r="Q75" s="260"/>
      <c r="R75" s="261"/>
      <c r="S75" s="262"/>
      <c r="T75" s="263"/>
      <c r="U75" s="416"/>
      <c r="V75" s="411"/>
      <c r="W75" s="417"/>
      <c r="X75" s="418"/>
      <c r="Y75" s="419"/>
      <c r="Z75" s="420"/>
      <c r="AA75" s="263"/>
      <c r="AB75" s="263"/>
      <c r="AC75" s="263"/>
      <c r="AD75" s="263"/>
      <c r="AE75" s="263"/>
      <c r="AF75" s="263"/>
      <c r="AG75" s="264"/>
      <c r="AH75" s="265"/>
      <c r="AI75" s="266"/>
      <c r="AJ75" s="267"/>
    </row>
    <row r="76" spans="1:36" s="22" customFormat="1" x14ac:dyDescent="0.25">
      <c r="A76" s="28" t="str">
        <f>IF(H76&lt;&gt;"",MAX($A$7:A75)+1,"")</f>
        <v/>
      </c>
      <c r="B76" s="227" t="str">
        <f>IF(A76="","",PREF_PREGUNTA&amp;" - "&amp;IF(MAX(A:A)&gt;99,IF(A76&lt;100,"0",""),"")&amp;IF(A76&lt;10,"0","")&amp;A76&amp;IF(G76&lt;&gt;""," "&amp;G76,""))</f>
        <v/>
      </c>
      <c r="C76" s="414" t="str">
        <f t="shared" si="8"/>
        <v/>
      </c>
      <c r="D76" s="414" t="str">
        <f t="shared" si="11"/>
        <v/>
      </c>
      <c r="E76" s="414" t="str">
        <f t="shared" si="9"/>
        <v/>
      </c>
      <c r="F76" s="414" t="str">
        <f t="shared" si="10"/>
        <v/>
      </c>
      <c r="G76" s="232"/>
      <c r="H76" s="225"/>
      <c r="I76" s="268"/>
      <c r="J76" s="269"/>
      <c r="K76" s="270"/>
      <c r="L76" s="271"/>
      <c r="M76" s="272"/>
      <c r="N76" s="273"/>
      <c r="O76" s="258"/>
      <c r="P76" s="259"/>
      <c r="Q76" s="260"/>
      <c r="R76" s="261"/>
      <c r="S76" s="262"/>
      <c r="T76" s="263"/>
      <c r="U76" s="416"/>
      <c r="V76" s="411"/>
      <c r="W76" s="417"/>
      <c r="X76" s="418"/>
      <c r="Y76" s="419"/>
      <c r="Z76" s="420"/>
      <c r="AA76" s="263"/>
      <c r="AB76" s="263"/>
      <c r="AC76" s="263"/>
      <c r="AD76" s="263"/>
      <c r="AE76" s="263"/>
      <c r="AF76" s="263"/>
      <c r="AG76" s="264"/>
      <c r="AH76" s="265"/>
      <c r="AI76" s="266"/>
      <c r="AJ76" s="267"/>
    </row>
    <row r="77" spans="1:36" s="22" customFormat="1" x14ac:dyDescent="0.25">
      <c r="A77" s="28" t="str">
        <f>IF(H77&lt;&gt;"",MAX($A$7:A76)+1,"")</f>
        <v/>
      </c>
      <c r="B77" s="227" t="str">
        <f>IF(A77="","",PREF_PREGUNTA&amp;" - "&amp;IF(MAX(A:A)&gt;99,IF(A77&lt;100,"0",""),"")&amp;IF(A77&lt;10,"0","")&amp;A77&amp;IF(G77&lt;&gt;""," "&amp;G77,""))</f>
        <v/>
      </c>
      <c r="C77" s="414" t="str">
        <f t="shared" si="8"/>
        <v/>
      </c>
      <c r="D77" s="414" t="str">
        <f t="shared" si="11"/>
        <v/>
      </c>
      <c r="E77" s="414" t="str">
        <f t="shared" si="9"/>
        <v/>
      </c>
      <c r="F77" s="414" t="str">
        <f t="shared" si="10"/>
        <v/>
      </c>
      <c r="G77" s="232"/>
      <c r="H77" s="225"/>
      <c r="I77" s="268"/>
      <c r="J77" s="269"/>
      <c r="K77" s="270"/>
      <c r="L77" s="271"/>
      <c r="M77" s="272"/>
      <c r="N77" s="273"/>
      <c r="O77" s="258"/>
      <c r="P77" s="259"/>
      <c r="Q77" s="260"/>
      <c r="R77" s="261"/>
      <c r="S77" s="262"/>
      <c r="T77" s="263"/>
      <c r="U77" s="416"/>
      <c r="V77" s="411"/>
      <c r="W77" s="417"/>
      <c r="X77" s="418"/>
      <c r="Y77" s="419"/>
      <c r="Z77" s="420"/>
      <c r="AA77" s="263"/>
      <c r="AB77" s="263"/>
      <c r="AC77" s="263"/>
      <c r="AD77" s="263"/>
      <c r="AE77" s="263"/>
      <c r="AF77" s="263"/>
      <c r="AG77" s="264"/>
      <c r="AH77" s="265"/>
      <c r="AI77" s="266"/>
      <c r="AJ77" s="267"/>
    </row>
    <row r="78" spans="1:36" s="22" customFormat="1" x14ac:dyDescent="0.25">
      <c r="A78" s="28" t="str">
        <f>IF(H78&lt;&gt;"",MAX($A$7:A77)+1,"")</f>
        <v/>
      </c>
      <c r="B78" s="227" t="str">
        <f>IF(A78="","",PREF_PREGUNTA&amp;" - "&amp;IF(MAX(A:A)&gt;99,IF(A78&lt;100,"0",""),"")&amp;IF(A78&lt;10,"0","")&amp;A78&amp;IF(G78&lt;&gt;""," "&amp;G78,""))</f>
        <v/>
      </c>
      <c r="C78" s="414" t="str">
        <f t="shared" si="8"/>
        <v/>
      </c>
      <c r="D78" s="414" t="str">
        <f t="shared" si="11"/>
        <v/>
      </c>
      <c r="E78" s="414" t="str">
        <f t="shared" si="9"/>
        <v/>
      </c>
      <c r="F78" s="414" t="str">
        <f t="shared" si="10"/>
        <v/>
      </c>
      <c r="G78" s="232"/>
      <c r="H78" s="225"/>
      <c r="I78" s="268"/>
      <c r="J78" s="269"/>
      <c r="K78" s="270"/>
      <c r="L78" s="271"/>
      <c r="M78" s="272"/>
      <c r="N78" s="273"/>
      <c r="O78" s="258"/>
      <c r="P78" s="259"/>
      <c r="Q78" s="260"/>
      <c r="R78" s="261"/>
      <c r="S78" s="262"/>
      <c r="T78" s="263"/>
      <c r="U78" s="416"/>
      <c r="V78" s="411"/>
      <c r="W78" s="417"/>
      <c r="X78" s="418"/>
      <c r="Y78" s="419"/>
      <c r="Z78" s="420"/>
      <c r="AA78" s="263"/>
      <c r="AB78" s="263"/>
      <c r="AC78" s="263"/>
      <c r="AD78" s="263"/>
      <c r="AE78" s="263"/>
      <c r="AF78" s="263"/>
      <c r="AG78" s="264"/>
      <c r="AH78" s="265"/>
      <c r="AI78" s="266"/>
      <c r="AJ78" s="267"/>
    </row>
    <row r="79" spans="1:36" s="22" customFormat="1" x14ac:dyDescent="0.25">
      <c r="A79" s="28" t="str">
        <f>IF(H79&lt;&gt;"",MAX($A$7:A78)+1,"")</f>
        <v/>
      </c>
      <c r="B79" s="227" t="str">
        <f>IF(A79="","",PREF_PREGUNTA&amp;" - "&amp;IF(MAX(A:A)&gt;99,IF(A79&lt;100,"0",""),"")&amp;IF(A79&lt;10,"0","")&amp;A79&amp;IF(G79&lt;&gt;""," "&amp;G79,""))</f>
        <v/>
      </c>
      <c r="C79" s="414" t="str">
        <f t="shared" si="8"/>
        <v/>
      </c>
      <c r="D79" s="414" t="str">
        <f t="shared" si="11"/>
        <v/>
      </c>
      <c r="E79" s="414" t="str">
        <f t="shared" si="9"/>
        <v/>
      </c>
      <c r="F79" s="414" t="str">
        <f t="shared" si="10"/>
        <v/>
      </c>
      <c r="G79" s="232"/>
      <c r="H79" s="225"/>
      <c r="I79" s="268"/>
      <c r="J79" s="269"/>
      <c r="K79" s="270"/>
      <c r="L79" s="271"/>
      <c r="M79" s="272"/>
      <c r="N79" s="273"/>
      <c r="O79" s="258"/>
      <c r="P79" s="259"/>
      <c r="Q79" s="260"/>
      <c r="R79" s="261"/>
      <c r="S79" s="262"/>
      <c r="T79" s="263"/>
      <c r="U79" s="416"/>
      <c r="V79" s="411"/>
      <c r="W79" s="417"/>
      <c r="X79" s="418"/>
      <c r="Y79" s="419"/>
      <c r="Z79" s="420"/>
      <c r="AA79" s="263"/>
      <c r="AB79" s="263"/>
      <c r="AC79" s="263"/>
      <c r="AD79" s="263"/>
      <c r="AE79" s="263"/>
      <c r="AF79" s="263"/>
      <c r="AG79" s="264"/>
      <c r="AH79" s="265"/>
      <c r="AI79" s="266"/>
      <c r="AJ79" s="267"/>
    </row>
    <row r="80" spans="1:36" s="22" customFormat="1" x14ac:dyDescent="0.25">
      <c r="A80" s="28" t="str">
        <f>IF(H80&lt;&gt;"",MAX($A$7:A79)+1,"")</f>
        <v/>
      </c>
      <c r="B80" s="227" t="str">
        <f>IF(A80="","",PREF_PREGUNTA&amp;" - "&amp;IF(MAX(A:A)&gt;99,IF(A80&lt;100,"0",""),"")&amp;IF(A80&lt;10,"0","")&amp;A80&amp;IF(G80&lt;&gt;""," "&amp;G80,""))</f>
        <v/>
      </c>
      <c r="C80" s="414" t="str">
        <f t="shared" si="8"/>
        <v/>
      </c>
      <c r="D80" s="414" t="str">
        <f t="shared" si="11"/>
        <v/>
      </c>
      <c r="E80" s="414" t="str">
        <f t="shared" si="9"/>
        <v/>
      </c>
      <c r="F80" s="414" t="str">
        <f t="shared" si="10"/>
        <v/>
      </c>
      <c r="G80" s="232"/>
      <c r="H80" s="225"/>
      <c r="I80" s="268"/>
      <c r="J80" s="269"/>
      <c r="K80" s="270"/>
      <c r="L80" s="271"/>
      <c r="M80" s="272"/>
      <c r="N80" s="273"/>
      <c r="O80" s="258"/>
      <c r="P80" s="259"/>
      <c r="Q80" s="260"/>
      <c r="R80" s="261"/>
      <c r="S80" s="262"/>
      <c r="T80" s="263"/>
      <c r="U80" s="416"/>
      <c r="V80" s="411"/>
      <c r="W80" s="417"/>
      <c r="X80" s="418"/>
      <c r="Y80" s="419"/>
      <c r="Z80" s="420"/>
      <c r="AA80" s="263"/>
      <c r="AB80" s="263"/>
      <c r="AC80" s="263"/>
      <c r="AD80" s="263"/>
      <c r="AE80" s="263"/>
      <c r="AF80" s="263"/>
      <c r="AG80" s="264"/>
      <c r="AH80" s="265"/>
      <c r="AI80" s="266"/>
      <c r="AJ80" s="267"/>
    </row>
    <row r="81" spans="1:36" s="22" customFormat="1" x14ac:dyDescent="0.25">
      <c r="A81" s="28" t="str">
        <f>IF(H81&lt;&gt;"",MAX($A$7:A80)+1,"")</f>
        <v/>
      </c>
      <c r="B81" s="227" t="str">
        <f>IF(A81="","",PREF_PREGUNTA&amp;" - "&amp;IF(MAX(A:A)&gt;99,IF(A81&lt;100,"0",""),"")&amp;IF(A81&lt;10,"0","")&amp;A81&amp;IF(G81&lt;&gt;""," "&amp;G81,""))</f>
        <v/>
      </c>
      <c r="C81" s="414" t="str">
        <f t="shared" si="8"/>
        <v/>
      </c>
      <c r="D81" s="414" t="str">
        <f t="shared" si="11"/>
        <v/>
      </c>
      <c r="E81" s="414" t="str">
        <f t="shared" si="9"/>
        <v/>
      </c>
      <c r="F81" s="414" t="str">
        <f t="shared" si="10"/>
        <v/>
      </c>
      <c r="G81" s="232"/>
      <c r="H81" s="225"/>
      <c r="I81" s="268"/>
      <c r="J81" s="269"/>
      <c r="K81" s="270"/>
      <c r="L81" s="271"/>
      <c r="M81" s="272"/>
      <c r="N81" s="273"/>
      <c r="O81" s="258"/>
      <c r="P81" s="259"/>
      <c r="Q81" s="260"/>
      <c r="R81" s="261"/>
      <c r="S81" s="262"/>
      <c r="T81" s="263"/>
      <c r="U81" s="416"/>
      <c r="V81" s="411"/>
      <c r="W81" s="417"/>
      <c r="X81" s="418"/>
      <c r="Y81" s="419"/>
      <c r="Z81" s="420"/>
      <c r="AA81" s="263"/>
      <c r="AB81" s="263"/>
      <c r="AC81" s="263"/>
      <c r="AD81" s="263"/>
      <c r="AE81" s="263"/>
      <c r="AF81" s="263"/>
      <c r="AG81" s="264"/>
      <c r="AH81" s="265"/>
      <c r="AI81" s="266"/>
      <c r="AJ81" s="267"/>
    </row>
    <row r="82" spans="1:36" s="22" customFormat="1" x14ac:dyDescent="0.25">
      <c r="A82" s="28" t="str">
        <f>IF(H82&lt;&gt;"",MAX($A$7:A81)+1,"")</f>
        <v/>
      </c>
      <c r="B82" s="227" t="str">
        <f>IF(A82="","",PREF_PREGUNTA&amp;" - "&amp;IF(MAX(A:A)&gt;99,IF(A82&lt;100,"0",""),"")&amp;IF(A82&lt;10,"0","")&amp;A82&amp;IF(G82&lt;&gt;""," "&amp;G82,""))</f>
        <v/>
      </c>
      <c r="C82" s="414" t="str">
        <f t="shared" si="8"/>
        <v/>
      </c>
      <c r="D82" s="414" t="str">
        <f t="shared" si="11"/>
        <v/>
      </c>
      <c r="E82" s="414" t="str">
        <f t="shared" si="9"/>
        <v/>
      </c>
      <c r="F82" s="414" t="str">
        <f t="shared" si="10"/>
        <v/>
      </c>
      <c r="G82" s="232"/>
      <c r="H82" s="225"/>
      <c r="I82" s="268"/>
      <c r="J82" s="269"/>
      <c r="K82" s="270"/>
      <c r="L82" s="271"/>
      <c r="M82" s="272"/>
      <c r="N82" s="273"/>
      <c r="O82" s="258"/>
      <c r="P82" s="259"/>
      <c r="Q82" s="260"/>
      <c r="R82" s="261"/>
      <c r="S82" s="262"/>
      <c r="T82" s="263"/>
      <c r="U82" s="416"/>
      <c r="V82" s="411"/>
      <c r="W82" s="417"/>
      <c r="X82" s="418"/>
      <c r="Y82" s="419"/>
      <c r="Z82" s="420"/>
      <c r="AA82" s="263"/>
      <c r="AB82" s="263"/>
      <c r="AC82" s="263"/>
      <c r="AD82" s="263"/>
      <c r="AE82" s="263"/>
      <c r="AF82" s="263"/>
      <c r="AG82" s="264"/>
      <c r="AH82" s="265"/>
      <c r="AI82" s="266"/>
      <c r="AJ82" s="267"/>
    </row>
    <row r="83" spans="1:36" s="22" customFormat="1" x14ac:dyDescent="0.25">
      <c r="A83" s="28" t="str">
        <f>IF(H83&lt;&gt;"",MAX($A$7:A82)+1,"")</f>
        <v/>
      </c>
      <c r="B83" s="227" t="str">
        <f>IF(A83="","",PREF_PREGUNTA&amp;" - "&amp;IF(MAX(A:A)&gt;99,IF(A83&lt;100,"0",""),"")&amp;IF(A83&lt;10,"0","")&amp;A83&amp;IF(G83&lt;&gt;""," "&amp;G83,""))</f>
        <v/>
      </c>
      <c r="C83" s="414" t="str">
        <f t="shared" si="8"/>
        <v/>
      </c>
      <c r="D83" s="414" t="str">
        <f t="shared" si="11"/>
        <v/>
      </c>
      <c r="E83" s="414" t="str">
        <f t="shared" si="9"/>
        <v/>
      </c>
      <c r="F83" s="414" t="str">
        <f t="shared" si="10"/>
        <v/>
      </c>
      <c r="G83" s="232"/>
      <c r="H83" s="225"/>
      <c r="I83" s="268"/>
      <c r="J83" s="269"/>
      <c r="K83" s="270"/>
      <c r="L83" s="271"/>
      <c r="M83" s="272"/>
      <c r="N83" s="273"/>
      <c r="O83" s="258"/>
      <c r="P83" s="259"/>
      <c r="Q83" s="260"/>
      <c r="R83" s="261"/>
      <c r="S83" s="262"/>
      <c r="T83" s="263"/>
      <c r="U83" s="416"/>
      <c r="V83" s="411"/>
      <c r="W83" s="417"/>
      <c r="X83" s="418"/>
      <c r="Y83" s="419"/>
      <c r="Z83" s="420"/>
      <c r="AA83" s="263"/>
      <c r="AB83" s="263"/>
      <c r="AC83" s="263"/>
      <c r="AD83" s="263"/>
      <c r="AE83" s="263"/>
      <c r="AF83" s="263"/>
      <c r="AG83" s="264"/>
      <c r="AH83" s="265"/>
      <c r="AI83" s="266"/>
      <c r="AJ83" s="267"/>
    </row>
    <row r="84" spans="1:36" s="22" customFormat="1" x14ac:dyDescent="0.25">
      <c r="A84" s="28" t="str">
        <f>IF(H84&lt;&gt;"",MAX($A$7:A83)+1,"")</f>
        <v/>
      </c>
      <c r="B84" s="227" t="str">
        <f>IF(A84="","",PREF_PREGUNTA&amp;" - "&amp;IF(MAX(A:A)&gt;99,IF(A84&lt;100,"0",""),"")&amp;IF(A84&lt;10,"0","")&amp;A84&amp;IF(G84&lt;&gt;""," "&amp;G84,""))</f>
        <v/>
      </c>
      <c r="C84" s="414" t="str">
        <f t="shared" si="8"/>
        <v/>
      </c>
      <c r="D84" s="414" t="str">
        <f t="shared" si="11"/>
        <v/>
      </c>
      <c r="E84" s="414" t="str">
        <f t="shared" si="9"/>
        <v/>
      </c>
      <c r="F84" s="414" t="str">
        <f t="shared" si="10"/>
        <v/>
      </c>
      <c r="G84" s="232"/>
      <c r="H84" s="225"/>
      <c r="I84" s="268"/>
      <c r="J84" s="269"/>
      <c r="K84" s="270"/>
      <c r="L84" s="271"/>
      <c r="M84" s="272"/>
      <c r="N84" s="273"/>
      <c r="O84" s="258"/>
      <c r="P84" s="259"/>
      <c r="Q84" s="260"/>
      <c r="R84" s="261"/>
      <c r="S84" s="262"/>
      <c r="T84" s="263"/>
      <c r="U84" s="416"/>
      <c r="V84" s="411"/>
      <c r="W84" s="417"/>
      <c r="X84" s="418"/>
      <c r="Y84" s="419"/>
      <c r="Z84" s="420"/>
      <c r="AA84" s="263"/>
      <c r="AB84" s="263"/>
      <c r="AC84" s="263"/>
      <c r="AD84" s="263"/>
      <c r="AE84" s="263"/>
      <c r="AF84" s="263"/>
      <c r="AG84" s="264"/>
      <c r="AH84" s="265"/>
      <c r="AI84" s="266"/>
      <c r="AJ84" s="267"/>
    </row>
    <row r="85" spans="1:36" s="22" customFormat="1" x14ac:dyDescent="0.25">
      <c r="A85" s="28" t="str">
        <f>IF(H85&lt;&gt;"",MAX($A$7:A84)+1,"")</f>
        <v/>
      </c>
      <c r="B85" s="227" t="str">
        <f>IF(A85="","",PREF_PREGUNTA&amp;" - "&amp;IF(MAX(A:A)&gt;99,IF(A85&lt;100,"0",""),"")&amp;IF(A85&lt;10,"0","")&amp;A85&amp;IF(G85&lt;&gt;""," "&amp;G85,""))</f>
        <v/>
      </c>
      <c r="C85" s="414" t="str">
        <f t="shared" si="8"/>
        <v/>
      </c>
      <c r="D85" s="414" t="str">
        <f t="shared" si="11"/>
        <v/>
      </c>
      <c r="E85" s="414" t="str">
        <f t="shared" si="9"/>
        <v/>
      </c>
      <c r="F85" s="414" t="str">
        <f t="shared" si="10"/>
        <v/>
      </c>
      <c r="G85" s="232"/>
      <c r="H85" s="225"/>
      <c r="I85" s="268"/>
      <c r="J85" s="269"/>
      <c r="K85" s="270"/>
      <c r="L85" s="271"/>
      <c r="M85" s="272"/>
      <c r="N85" s="273"/>
      <c r="O85" s="258"/>
      <c r="P85" s="259"/>
      <c r="Q85" s="260"/>
      <c r="R85" s="261"/>
      <c r="S85" s="262"/>
      <c r="T85" s="263"/>
      <c r="U85" s="416"/>
      <c r="V85" s="411"/>
      <c r="W85" s="417"/>
      <c r="X85" s="418"/>
      <c r="Y85" s="419"/>
      <c r="Z85" s="420"/>
      <c r="AA85" s="263"/>
      <c r="AB85" s="263"/>
      <c r="AC85" s="263"/>
      <c r="AD85" s="263"/>
      <c r="AE85" s="263"/>
      <c r="AF85" s="263"/>
      <c r="AG85" s="264"/>
      <c r="AH85" s="265"/>
      <c r="AI85" s="266"/>
      <c r="AJ85" s="267"/>
    </row>
    <row r="86" spans="1:36" s="22" customFormat="1" x14ac:dyDescent="0.25">
      <c r="A86" s="28" t="str">
        <f>IF(H86&lt;&gt;"",MAX($A$7:A85)+1,"")</f>
        <v/>
      </c>
      <c r="B86" s="227" t="str">
        <f>IF(A86="","",PREF_PREGUNTA&amp;" - "&amp;IF(MAX(A:A)&gt;99,IF(A86&lt;100,"0",""),"")&amp;IF(A86&lt;10,"0","")&amp;A86&amp;IF(G86&lt;&gt;""," "&amp;G86,""))</f>
        <v/>
      </c>
      <c r="C86" s="414" t="str">
        <f t="shared" si="8"/>
        <v/>
      </c>
      <c r="D86" s="414" t="str">
        <f t="shared" si="11"/>
        <v/>
      </c>
      <c r="E86" s="414" t="str">
        <f t="shared" si="9"/>
        <v/>
      </c>
      <c r="F86" s="414" t="str">
        <f t="shared" si="10"/>
        <v/>
      </c>
      <c r="G86" s="232"/>
      <c r="H86" s="225"/>
      <c r="I86" s="268"/>
      <c r="J86" s="269"/>
      <c r="K86" s="270"/>
      <c r="L86" s="271"/>
      <c r="M86" s="272"/>
      <c r="N86" s="273"/>
      <c r="O86" s="258"/>
      <c r="P86" s="259"/>
      <c r="Q86" s="260"/>
      <c r="R86" s="261"/>
      <c r="S86" s="262"/>
      <c r="T86" s="263"/>
      <c r="U86" s="416"/>
      <c r="V86" s="411"/>
      <c r="W86" s="417"/>
      <c r="X86" s="418"/>
      <c r="Y86" s="419"/>
      <c r="Z86" s="420"/>
      <c r="AA86" s="263"/>
      <c r="AB86" s="263"/>
      <c r="AC86" s="263"/>
      <c r="AD86" s="263"/>
      <c r="AE86" s="263"/>
      <c r="AF86" s="263"/>
      <c r="AG86" s="264"/>
      <c r="AH86" s="265"/>
      <c r="AI86" s="266"/>
      <c r="AJ86" s="267"/>
    </row>
    <row r="87" spans="1:36" s="22" customFormat="1" x14ac:dyDescent="0.25">
      <c r="A87" s="28" t="str">
        <f>IF(H87&lt;&gt;"",MAX($A$7:A86)+1,"")</f>
        <v/>
      </c>
      <c r="B87" s="227" t="str">
        <f>IF(A87="","",PREF_PREGUNTA&amp;" - "&amp;IF(MAX(A:A)&gt;99,IF(A87&lt;100,"0",""),"")&amp;IF(A87&lt;10,"0","")&amp;A87&amp;IF(G87&lt;&gt;""," "&amp;G87,""))</f>
        <v/>
      </c>
      <c r="C87" s="414" t="str">
        <f t="shared" si="8"/>
        <v/>
      </c>
      <c r="D87" s="414" t="str">
        <f t="shared" si="11"/>
        <v/>
      </c>
      <c r="E87" s="414" t="str">
        <f t="shared" si="9"/>
        <v/>
      </c>
      <c r="F87" s="414" t="str">
        <f t="shared" si="10"/>
        <v/>
      </c>
      <c r="G87" s="232"/>
      <c r="H87" s="225"/>
      <c r="I87" s="268"/>
      <c r="J87" s="269"/>
      <c r="K87" s="270"/>
      <c r="L87" s="271"/>
      <c r="M87" s="272"/>
      <c r="N87" s="273"/>
      <c r="O87" s="258"/>
      <c r="P87" s="259"/>
      <c r="Q87" s="260"/>
      <c r="R87" s="261"/>
      <c r="S87" s="262"/>
      <c r="T87" s="263"/>
      <c r="U87" s="416"/>
      <c r="V87" s="411"/>
      <c r="W87" s="417"/>
      <c r="X87" s="418"/>
      <c r="Y87" s="419"/>
      <c r="Z87" s="420"/>
      <c r="AA87" s="263"/>
      <c r="AB87" s="263"/>
      <c r="AC87" s="263"/>
      <c r="AD87" s="263"/>
      <c r="AE87" s="263"/>
      <c r="AF87" s="263"/>
      <c r="AG87" s="264"/>
      <c r="AH87" s="265"/>
      <c r="AI87" s="266"/>
      <c r="AJ87" s="267"/>
    </row>
    <row r="88" spans="1:36" s="22" customFormat="1" x14ac:dyDescent="0.25">
      <c r="A88" s="28" t="str">
        <f>IF(H88&lt;&gt;"",MAX($A$7:A87)+1,"")</f>
        <v/>
      </c>
      <c r="B88" s="227" t="str">
        <f>IF(A88="","",PREF_PREGUNTA&amp;" - "&amp;IF(MAX(A:A)&gt;99,IF(A88&lt;100,"0",""),"")&amp;IF(A88&lt;10,"0","")&amp;A88&amp;IF(G88&lt;&gt;""," "&amp;G88,""))</f>
        <v/>
      </c>
      <c r="C88" s="414" t="str">
        <f t="shared" si="8"/>
        <v/>
      </c>
      <c r="D88" s="414" t="str">
        <f t="shared" si="11"/>
        <v/>
      </c>
      <c r="E88" s="414" t="str">
        <f t="shared" si="9"/>
        <v/>
      </c>
      <c r="F88" s="414" t="str">
        <f t="shared" si="10"/>
        <v/>
      </c>
      <c r="G88" s="232"/>
      <c r="H88" s="225"/>
      <c r="I88" s="268"/>
      <c r="J88" s="269"/>
      <c r="K88" s="270"/>
      <c r="L88" s="271"/>
      <c r="M88" s="272"/>
      <c r="N88" s="273"/>
      <c r="O88" s="258"/>
      <c r="P88" s="259"/>
      <c r="Q88" s="260"/>
      <c r="R88" s="261"/>
      <c r="S88" s="262"/>
      <c r="T88" s="263"/>
      <c r="U88" s="416"/>
      <c r="V88" s="411"/>
      <c r="W88" s="417"/>
      <c r="X88" s="418"/>
      <c r="Y88" s="419"/>
      <c r="Z88" s="420"/>
      <c r="AA88" s="263"/>
      <c r="AB88" s="263"/>
      <c r="AC88" s="263"/>
      <c r="AD88" s="263"/>
      <c r="AE88" s="263"/>
      <c r="AF88" s="263"/>
      <c r="AG88" s="264"/>
      <c r="AH88" s="265"/>
      <c r="AI88" s="266"/>
      <c r="AJ88" s="267"/>
    </row>
    <row r="89" spans="1:36" s="22" customFormat="1" x14ac:dyDescent="0.25">
      <c r="A89" s="28" t="str">
        <f>IF(H89&lt;&gt;"",MAX($A$7:A88)+1,"")</f>
        <v/>
      </c>
      <c r="B89" s="227" t="str">
        <f>IF(A89="","",PREF_PREGUNTA&amp;" - "&amp;IF(MAX(A:A)&gt;99,IF(A89&lt;100,"0",""),"")&amp;IF(A89&lt;10,"0","")&amp;A89&amp;IF(G89&lt;&gt;""," "&amp;G89,""))</f>
        <v/>
      </c>
      <c r="C89" s="414" t="str">
        <f t="shared" si="8"/>
        <v/>
      </c>
      <c r="D89" s="414" t="str">
        <f t="shared" si="11"/>
        <v/>
      </c>
      <c r="E89" s="414" t="str">
        <f t="shared" si="9"/>
        <v/>
      </c>
      <c r="F89" s="414" t="str">
        <f t="shared" si="10"/>
        <v/>
      </c>
      <c r="G89" s="232"/>
      <c r="H89" s="225"/>
      <c r="I89" s="268"/>
      <c r="J89" s="269"/>
      <c r="K89" s="270"/>
      <c r="L89" s="271"/>
      <c r="M89" s="272"/>
      <c r="N89" s="273"/>
      <c r="O89" s="258"/>
      <c r="P89" s="259"/>
      <c r="Q89" s="260"/>
      <c r="R89" s="261"/>
      <c r="S89" s="262"/>
      <c r="T89" s="263"/>
      <c r="U89" s="416"/>
      <c r="V89" s="411"/>
      <c r="W89" s="417"/>
      <c r="X89" s="418"/>
      <c r="Y89" s="419"/>
      <c r="Z89" s="420"/>
      <c r="AA89" s="263"/>
      <c r="AB89" s="263"/>
      <c r="AC89" s="263"/>
      <c r="AD89" s="263"/>
      <c r="AE89" s="263"/>
      <c r="AF89" s="263"/>
      <c r="AG89" s="264"/>
      <c r="AH89" s="265"/>
      <c r="AI89" s="266"/>
      <c r="AJ89" s="267"/>
    </row>
    <row r="90" spans="1:36" s="22" customFormat="1" x14ac:dyDescent="0.25">
      <c r="A90" s="28" t="str">
        <f>IF(H90&lt;&gt;"",MAX($A$7:A89)+1,"")</f>
        <v/>
      </c>
      <c r="B90" s="227" t="str">
        <f>IF(A90="","",PREF_PREGUNTA&amp;" - "&amp;IF(MAX(A:A)&gt;99,IF(A90&lt;100,"0",""),"")&amp;IF(A90&lt;10,"0","")&amp;A90&amp;IF(G90&lt;&gt;""," "&amp;G90,""))</f>
        <v/>
      </c>
      <c r="C90" s="414" t="str">
        <f t="shared" si="8"/>
        <v/>
      </c>
      <c r="D90" s="414" t="str">
        <f t="shared" si="11"/>
        <v/>
      </c>
      <c r="E90" s="414" t="str">
        <f t="shared" si="9"/>
        <v/>
      </c>
      <c r="F90" s="414" t="str">
        <f t="shared" si="10"/>
        <v/>
      </c>
      <c r="G90" s="232"/>
      <c r="H90" s="225"/>
      <c r="I90" s="268"/>
      <c r="J90" s="269"/>
      <c r="K90" s="270"/>
      <c r="L90" s="271"/>
      <c r="M90" s="272"/>
      <c r="N90" s="273"/>
      <c r="O90" s="258"/>
      <c r="P90" s="259"/>
      <c r="Q90" s="260"/>
      <c r="R90" s="261"/>
      <c r="S90" s="262"/>
      <c r="T90" s="263"/>
      <c r="U90" s="416"/>
      <c r="V90" s="411"/>
      <c r="W90" s="417"/>
      <c r="X90" s="418"/>
      <c r="Y90" s="419"/>
      <c r="Z90" s="420"/>
      <c r="AA90" s="263"/>
      <c r="AB90" s="263"/>
      <c r="AC90" s="263"/>
      <c r="AD90" s="263"/>
      <c r="AE90" s="263"/>
      <c r="AF90" s="263"/>
      <c r="AG90" s="264"/>
      <c r="AH90" s="265"/>
      <c r="AI90" s="266"/>
      <c r="AJ90" s="267"/>
    </row>
    <row r="91" spans="1:36" s="22" customFormat="1" x14ac:dyDescent="0.25">
      <c r="A91" s="28" t="str">
        <f>IF(H91&lt;&gt;"",MAX($A$7:A90)+1,"")</f>
        <v/>
      </c>
      <c r="B91" s="227" t="str">
        <f>IF(A91="","",PREF_PREGUNTA&amp;" - "&amp;IF(MAX(A:A)&gt;99,IF(A91&lt;100,"0",""),"")&amp;IF(A91&lt;10,"0","")&amp;A91&amp;IF(G91&lt;&gt;""," "&amp;G91,""))</f>
        <v/>
      </c>
      <c r="C91" s="414" t="str">
        <f t="shared" si="8"/>
        <v/>
      </c>
      <c r="D91" s="414" t="str">
        <f t="shared" si="11"/>
        <v/>
      </c>
      <c r="E91" s="414" t="str">
        <f t="shared" si="9"/>
        <v/>
      </c>
      <c r="F91" s="414" t="str">
        <f t="shared" si="10"/>
        <v/>
      </c>
      <c r="G91" s="232"/>
      <c r="H91" s="225"/>
      <c r="I91" s="268"/>
      <c r="J91" s="269"/>
      <c r="K91" s="270"/>
      <c r="L91" s="271"/>
      <c r="M91" s="272"/>
      <c r="N91" s="273"/>
      <c r="O91" s="258"/>
      <c r="P91" s="259"/>
      <c r="Q91" s="260"/>
      <c r="R91" s="261"/>
      <c r="S91" s="262"/>
      <c r="T91" s="263"/>
      <c r="U91" s="416"/>
      <c r="V91" s="411"/>
      <c r="W91" s="417"/>
      <c r="X91" s="418"/>
      <c r="Y91" s="419"/>
      <c r="Z91" s="420"/>
      <c r="AA91" s="263"/>
      <c r="AB91" s="263"/>
      <c r="AC91" s="263"/>
      <c r="AD91" s="263"/>
      <c r="AE91" s="263"/>
      <c r="AF91" s="263"/>
      <c r="AG91" s="264"/>
      <c r="AH91" s="265"/>
      <c r="AI91" s="266"/>
      <c r="AJ91" s="267"/>
    </row>
    <row r="92" spans="1:36" s="22" customFormat="1" x14ac:dyDescent="0.25">
      <c r="A92" s="28" t="str">
        <f>IF(H92&lt;&gt;"",MAX($A$7:A91)+1,"")</f>
        <v/>
      </c>
      <c r="B92" s="227" t="str">
        <f>IF(A92="","",PREF_PREGUNTA&amp;" - "&amp;IF(MAX(A:A)&gt;99,IF(A92&lt;100,"0",""),"")&amp;IF(A92&lt;10,"0","")&amp;A92&amp;IF(G92&lt;&gt;""," "&amp;G92,""))</f>
        <v/>
      </c>
      <c r="C92" s="414" t="str">
        <f t="shared" si="8"/>
        <v/>
      </c>
      <c r="D92" s="414" t="str">
        <f t="shared" si="11"/>
        <v/>
      </c>
      <c r="E92" s="414" t="str">
        <f t="shared" si="9"/>
        <v/>
      </c>
      <c r="F92" s="414" t="str">
        <f t="shared" si="10"/>
        <v/>
      </c>
      <c r="G92" s="232"/>
      <c r="H92" s="225"/>
      <c r="I92" s="268"/>
      <c r="J92" s="269"/>
      <c r="K92" s="270"/>
      <c r="L92" s="271"/>
      <c r="M92" s="272"/>
      <c r="N92" s="273"/>
      <c r="O92" s="258"/>
      <c r="P92" s="259"/>
      <c r="Q92" s="260"/>
      <c r="R92" s="261"/>
      <c r="S92" s="262"/>
      <c r="T92" s="263"/>
      <c r="U92" s="416"/>
      <c r="V92" s="411"/>
      <c r="W92" s="417"/>
      <c r="X92" s="418"/>
      <c r="Y92" s="419"/>
      <c r="Z92" s="420"/>
      <c r="AA92" s="263"/>
      <c r="AB92" s="263"/>
      <c r="AC92" s="263"/>
      <c r="AD92" s="263"/>
      <c r="AE92" s="263"/>
      <c r="AF92" s="263"/>
      <c r="AG92" s="264"/>
      <c r="AH92" s="265"/>
      <c r="AI92" s="266"/>
      <c r="AJ92" s="267"/>
    </row>
    <row r="93" spans="1:36" s="22" customFormat="1" x14ac:dyDescent="0.25">
      <c r="A93" s="28" t="str">
        <f>IF(H93&lt;&gt;"",MAX($A$7:A92)+1,"")</f>
        <v/>
      </c>
      <c r="B93" s="227" t="str">
        <f>IF(A93="","",PREF_PREGUNTA&amp;" - "&amp;IF(MAX(A:A)&gt;99,IF(A93&lt;100,"0",""),"")&amp;IF(A93&lt;10,"0","")&amp;A93&amp;IF(G93&lt;&gt;""," "&amp;G93,""))</f>
        <v/>
      </c>
      <c r="C93" s="414" t="str">
        <f t="shared" si="8"/>
        <v/>
      </c>
      <c r="D93" s="414" t="str">
        <f t="shared" si="11"/>
        <v/>
      </c>
      <c r="E93" s="414" t="str">
        <f t="shared" si="9"/>
        <v/>
      </c>
      <c r="F93" s="414" t="str">
        <f t="shared" si="10"/>
        <v/>
      </c>
      <c r="G93" s="232"/>
      <c r="H93" s="225"/>
      <c r="I93" s="268"/>
      <c r="J93" s="269"/>
      <c r="K93" s="270"/>
      <c r="L93" s="271"/>
      <c r="M93" s="272"/>
      <c r="N93" s="273"/>
      <c r="O93" s="258"/>
      <c r="P93" s="259"/>
      <c r="Q93" s="260"/>
      <c r="R93" s="261"/>
      <c r="S93" s="262"/>
      <c r="T93" s="263"/>
      <c r="U93" s="416"/>
      <c r="V93" s="411"/>
      <c r="W93" s="417"/>
      <c r="X93" s="418"/>
      <c r="Y93" s="419"/>
      <c r="Z93" s="420"/>
      <c r="AA93" s="263"/>
      <c r="AB93" s="263"/>
      <c r="AC93" s="263"/>
      <c r="AD93" s="263"/>
      <c r="AE93" s="263"/>
      <c r="AF93" s="263"/>
      <c r="AG93" s="264"/>
      <c r="AH93" s="265"/>
      <c r="AI93" s="266"/>
      <c r="AJ93" s="267"/>
    </row>
    <row r="94" spans="1:36" s="22" customFormat="1" x14ac:dyDescent="0.25">
      <c r="A94" s="28" t="str">
        <f>IF(H94&lt;&gt;"",MAX($A$7:A93)+1,"")</f>
        <v/>
      </c>
      <c r="B94" s="227" t="str">
        <f>IF(A94="","",PREF_PREGUNTA&amp;" - "&amp;IF(MAX(A:A)&gt;99,IF(A94&lt;100,"0",""),"")&amp;IF(A94&lt;10,"0","")&amp;A94&amp;IF(G94&lt;&gt;""," "&amp;G94,""))</f>
        <v/>
      </c>
      <c r="C94" s="414" t="str">
        <f t="shared" si="8"/>
        <v/>
      </c>
      <c r="D94" s="414" t="str">
        <f t="shared" si="11"/>
        <v/>
      </c>
      <c r="E94" s="414" t="str">
        <f t="shared" si="9"/>
        <v/>
      </c>
      <c r="F94" s="414" t="str">
        <f t="shared" si="10"/>
        <v/>
      </c>
      <c r="G94" s="232"/>
      <c r="H94" s="225"/>
      <c r="I94" s="268"/>
      <c r="J94" s="269"/>
      <c r="K94" s="270"/>
      <c r="L94" s="271"/>
      <c r="M94" s="272"/>
      <c r="N94" s="273"/>
      <c r="O94" s="258"/>
      <c r="P94" s="259"/>
      <c r="Q94" s="260"/>
      <c r="R94" s="261"/>
      <c r="S94" s="262"/>
      <c r="T94" s="263"/>
      <c r="U94" s="416"/>
      <c r="V94" s="411"/>
      <c r="W94" s="417"/>
      <c r="X94" s="418"/>
      <c r="Y94" s="419"/>
      <c r="Z94" s="420"/>
      <c r="AA94" s="263"/>
      <c r="AB94" s="263"/>
      <c r="AC94" s="263"/>
      <c r="AD94" s="263"/>
      <c r="AE94" s="263"/>
      <c r="AF94" s="263"/>
      <c r="AG94" s="264"/>
      <c r="AH94" s="265"/>
      <c r="AI94" s="266"/>
      <c r="AJ94" s="267"/>
    </row>
    <row r="95" spans="1:36" s="22" customFormat="1" x14ac:dyDescent="0.25">
      <c r="A95" s="28" t="str">
        <f>IF(H95&lt;&gt;"",MAX($A$7:A94)+1,"")</f>
        <v/>
      </c>
      <c r="B95" s="227" t="str">
        <f>IF(A95="","",PREF_PREGUNTA&amp;" - "&amp;IF(MAX(A:A)&gt;99,IF(A95&lt;100,"0",""),"")&amp;IF(A95&lt;10,"0","")&amp;A95&amp;IF(G95&lt;&gt;""," "&amp;G95,""))</f>
        <v/>
      </c>
      <c r="C95" s="414" t="str">
        <f t="shared" si="8"/>
        <v/>
      </c>
      <c r="D95" s="414" t="str">
        <f t="shared" si="11"/>
        <v/>
      </c>
      <c r="E95" s="414" t="str">
        <f t="shared" si="9"/>
        <v/>
      </c>
      <c r="F95" s="414" t="str">
        <f t="shared" si="10"/>
        <v/>
      </c>
      <c r="G95" s="232"/>
      <c r="H95" s="225"/>
      <c r="I95" s="268"/>
      <c r="J95" s="269"/>
      <c r="K95" s="270"/>
      <c r="L95" s="271"/>
      <c r="M95" s="272"/>
      <c r="N95" s="273"/>
      <c r="O95" s="258"/>
      <c r="P95" s="259"/>
      <c r="Q95" s="260"/>
      <c r="R95" s="261"/>
      <c r="S95" s="262"/>
      <c r="T95" s="263"/>
      <c r="U95" s="416"/>
      <c r="V95" s="411"/>
      <c r="W95" s="417"/>
      <c r="X95" s="418"/>
      <c r="Y95" s="419"/>
      <c r="Z95" s="420"/>
      <c r="AA95" s="263"/>
      <c r="AB95" s="263"/>
      <c r="AC95" s="263"/>
      <c r="AD95" s="263"/>
      <c r="AE95" s="263"/>
      <c r="AF95" s="263"/>
      <c r="AG95" s="264"/>
      <c r="AH95" s="265"/>
      <c r="AI95" s="266"/>
      <c r="AJ95" s="267"/>
    </row>
    <row r="96" spans="1:36" s="22" customFormat="1" x14ac:dyDescent="0.25">
      <c r="A96" s="28" t="str">
        <f>IF(H96&lt;&gt;"",MAX($A$7:A95)+1,"")</f>
        <v/>
      </c>
      <c r="B96" s="227" t="str">
        <f>IF(A96="","",PREF_PREGUNTA&amp;" - "&amp;IF(MAX(A:A)&gt;99,IF(A96&lt;100,"0",""),"")&amp;IF(A96&lt;10,"0","")&amp;A96&amp;IF(G96&lt;&gt;""," "&amp;G96,""))</f>
        <v/>
      </c>
      <c r="C96" s="414" t="str">
        <f t="shared" si="8"/>
        <v/>
      </c>
      <c r="D96" s="414" t="str">
        <f t="shared" si="11"/>
        <v/>
      </c>
      <c r="E96" s="414" t="str">
        <f t="shared" si="9"/>
        <v/>
      </c>
      <c r="F96" s="414" t="str">
        <f t="shared" si="10"/>
        <v/>
      </c>
      <c r="G96" s="232"/>
      <c r="H96" s="225"/>
      <c r="I96" s="268"/>
      <c r="J96" s="269"/>
      <c r="K96" s="270"/>
      <c r="L96" s="271"/>
      <c r="M96" s="272"/>
      <c r="N96" s="273"/>
      <c r="O96" s="258"/>
      <c r="P96" s="259"/>
      <c r="Q96" s="260"/>
      <c r="R96" s="261"/>
      <c r="S96" s="262"/>
      <c r="T96" s="263"/>
      <c r="U96" s="416"/>
      <c r="V96" s="411"/>
      <c r="W96" s="417"/>
      <c r="X96" s="418"/>
      <c r="Y96" s="419"/>
      <c r="Z96" s="420"/>
      <c r="AA96" s="263"/>
      <c r="AB96" s="263"/>
      <c r="AC96" s="263"/>
      <c r="AD96" s="263"/>
      <c r="AE96" s="263"/>
      <c r="AF96" s="263"/>
      <c r="AG96" s="264"/>
      <c r="AH96" s="265"/>
      <c r="AI96" s="266"/>
      <c r="AJ96" s="267"/>
    </row>
    <row r="97" spans="1:36" s="22" customFormat="1" x14ac:dyDescent="0.25">
      <c r="A97" s="28" t="str">
        <f>IF(H97&lt;&gt;"",MAX($A$7:A96)+1,"")</f>
        <v/>
      </c>
      <c r="B97" s="227" t="str">
        <f>IF(A97="","",PREF_PREGUNTA&amp;" - "&amp;IF(MAX(A:A)&gt;99,IF(A97&lt;100,"0",""),"")&amp;IF(A97&lt;10,"0","")&amp;A97&amp;IF(G97&lt;&gt;""," "&amp;G97,""))</f>
        <v/>
      </c>
      <c r="C97" s="414" t="str">
        <f t="shared" si="8"/>
        <v/>
      </c>
      <c r="D97" s="414" t="str">
        <f t="shared" si="11"/>
        <v/>
      </c>
      <c r="E97" s="414" t="str">
        <f t="shared" si="9"/>
        <v/>
      </c>
      <c r="F97" s="414" t="str">
        <f t="shared" si="10"/>
        <v/>
      </c>
      <c r="G97" s="232"/>
      <c r="H97" s="225"/>
      <c r="I97" s="268"/>
      <c r="J97" s="269"/>
      <c r="K97" s="270"/>
      <c r="L97" s="271"/>
      <c r="M97" s="272"/>
      <c r="N97" s="273"/>
      <c r="O97" s="258"/>
      <c r="P97" s="259"/>
      <c r="Q97" s="260"/>
      <c r="R97" s="261"/>
      <c r="S97" s="262"/>
      <c r="T97" s="263"/>
      <c r="U97" s="416"/>
      <c r="V97" s="411"/>
      <c r="W97" s="417"/>
      <c r="X97" s="418"/>
      <c r="Y97" s="419"/>
      <c r="Z97" s="420"/>
      <c r="AA97" s="263"/>
      <c r="AB97" s="263"/>
      <c r="AC97" s="263"/>
      <c r="AD97" s="263"/>
      <c r="AE97" s="263"/>
      <c r="AF97" s="263"/>
      <c r="AG97" s="264"/>
      <c r="AH97" s="265"/>
      <c r="AI97" s="266"/>
      <c r="AJ97" s="267"/>
    </row>
    <row r="98" spans="1:36" s="22" customFormat="1" x14ac:dyDescent="0.25">
      <c r="A98" s="28" t="str">
        <f>IF(H98&lt;&gt;"",MAX($A$7:A97)+1,"")</f>
        <v/>
      </c>
      <c r="B98" s="227" t="str">
        <f>IF(A98="","",PREF_PREGUNTA&amp;" - "&amp;IF(MAX(A:A)&gt;99,IF(A98&lt;100,"0",""),"")&amp;IF(A98&lt;10,"0","")&amp;A98&amp;IF(G98&lt;&gt;""," "&amp;G98,""))</f>
        <v/>
      </c>
      <c r="C98" s="414" t="str">
        <f t="shared" si="8"/>
        <v/>
      </c>
      <c r="D98" s="414" t="str">
        <f t="shared" si="11"/>
        <v/>
      </c>
      <c r="E98" s="414" t="str">
        <f t="shared" si="9"/>
        <v/>
      </c>
      <c r="F98" s="414" t="str">
        <f t="shared" si="10"/>
        <v/>
      </c>
      <c r="G98" s="232"/>
      <c r="H98" s="225"/>
      <c r="I98" s="268"/>
      <c r="J98" s="269"/>
      <c r="K98" s="270"/>
      <c r="L98" s="271"/>
      <c r="M98" s="272"/>
      <c r="N98" s="273"/>
      <c r="O98" s="258"/>
      <c r="P98" s="259"/>
      <c r="Q98" s="260"/>
      <c r="R98" s="261"/>
      <c r="S98" s="262"/>
      <c r="T98" s="263"/>
      <c r="U98" s="416"/>
      <c r="V98" s="411"/>
      <c r="W98" s="417"/>
      <c r="X98" s="418"/>
      <c r="Y98" s="419"/>
      <c r="Z98" s="420"/>
      <c r="AA98" s="263"/>
      <c r="AB98" s="263"/>
      <c r="AC98" s="263"/>
      <c r="AD98" s="263"/>
      <c r="AE98" s="263"/>
      <c r="AF98" s="263"/>
      <c r="AG98" s="264"/>
      <c r="AH98" s="265"/>
      <c r="AI98" s="266"/>
      <c r="AJ98" s="267"/>
    </row>
    <row r="99" spans="1:36" s="22" customFormat="1" x14ac:dyDescent="0.25">
      <c r="A99" s="28" t="str">
        <f>IF(H99&lt;&gt;"",MAX($A$7:A98)+1,"")</f>
        <v/>
      </c>
      <c r="B99" s="227" t="str">
        <f>IF(A99="","",PREF_PREGUNTA&amp;" - "&amp;IF(MAX(A:A)&gt;99,IF(A99&lt;100,"0",""),"")&amp;IF(A99&lt;10,"0","")&amp;A99&amp;IF(G99&lt;&gt;""," "&amp;G99,""))</f>
        <v/>
      </c>
      <c r="C99" s="414" t="str">
        <f t="shared" si="8"/>
        <v/>
      </c>
      <c r="D99" s="414" t="str">
        <f t="shared" si="11"/>
        <v/>
      </c>
      <c r="E99" s="414" t="str">
        <f t="shared" si="9"/>
        <v/>
      </c>
      <c r="F99" s="414" t="str">
        <f t="shared" si="10"/>
        <v/>
      </c>
      <c r="G99" s="232"/>
      <c r="H99" s="225"/>
      <c r="I99" s="268"/>
      <c r="J99" s="269"/>
      <c r="K99" s="270"/>
      <c r="L99" s="271"/>
      <c r="M99" s="272"/>
      <c r="N99" s="273"/>
      <c r="O99" s="258"/>
      <c r="P99" s="259"/>
      <c r="Q99" s="260"/>
      <c r="R99" s="261"/>
      <c r="S99" s="262"/>
      <c r="T99" s="263"/>
      <c r="U99" s="416"/>
      <c r="V99" s="411"/>
      <c r="W99" s="417"/>
      <c r="X99" s="418"/>
      <c r="Y99" s="419"/>
      <c r="Z99" s="420"/>
      <c r="AA99" s="263"/>
      <c r="AB99" s="263"/>
      <c r="AC99" s="263"/>
      <c r="AD99" s="263"/>
      <c r="AE99" s="263"/>
      <c r="AF99" s="263"/>
      <c r="AG99" s="264"/>
      <c r="AH99" s="265"/>
      <c r="AI99" s="266"/>
      <c r="AJ99" s="267"/>
    </row>
    <row r="100" spans="1:36" s="22" customFormat="1" x14ac:dyDescent="0.25">
      <c r="A100" s="28" t="str">
        <f>IF(H100&lt;&gt;"",MAX($A$7:A99)+1,"")</f>
        <v/>
      </c>
      <c r="B100" s="227" t="str">
        <f>IF(A100="","",PREF_PREGUNTA&amp;" - "&amp;IF(MAX(A:A)&gt;99,IF(A100&lt;100,"0",""),"")&amp;IF(A100&lt;10,"0","")&amp;A100&amp;IF(G100&lt;&gt;""," "&amp;G100,""))</f>
        <v/>
      </c>
      <c r="C100" s="414" t="str">
        <f t="shared" si="8"/>
        <v/>
      </c>
      <c r="D100" s="414" t="str">
        <f t="shared" si="11"/>
        <v/>
      </c>
      <c r="E100" s="414" t="str">
        <f t="shared" si="9"/>
        <v/>
      </c>
      <c r="F100" s="414" t="str">
        <f t="shared" si="10"/>
        <v/>
      </c>
      <c r="G100" s="232"/>
      <c r="H100" s="225"/>
      <c r="I100" s="268"/>
      <c r="J100" s="269"/>
      <c r="K100" s="270"/>
      <c r="L100" s="271"/>
      <c r="M100" s="272"/>
      <c r="N100" s="273"/>
      <c r="O100" s="258"/>
      <c r="P100" s="259"/>
      <c r="Q100" s="260"/>
      <c r="R100" s="261"/>
      <c r="S100" s="262"/>
      <c r="T100" s="263"/>
      <c r="U100" s="416"/>
      <c r="V100" s="411"/>
      <c r="W100" s="417"/>
      <c r="X100" s="418"/>
      <c r="Y100" s="419"/>
      <c r="Z100" s="420"/>
      <c r="AA100" s="263"/>
      <c r="AB100" s="263"/>
      <c r="AC100" s="263"/>
      <c r="AD100" s="263"/>
      <c r="AE100" s="263"/>
      <c r="AF100" s="263"/>
      <c r="AG100" s="264"/>
      <c r="AH100" s="265"/>
      <c r="AI100" s="266"/>
      <c r="AJ100" s="267"/>
    </row>
    <row r="101" spans="1:36" s="22" customFormat="1" x14ac:dyDescent="0.25">
      <c r="A101" s="28" t="str">
        <f>IF(H101&lt;&gt;"",MAX($A$7:A100)+1,"")</f>
        <v/>
      </c>
      <c r="B101" s="227" t="str">
        <f>IF(A101="","",PREF_PREGUNTA&amp;" - "&amp;IF(MAX(A:A)&gt;99,IF(A101&lt;100,"0",""),"")&amp;IF(A101&lt;10,"0","")&amp;A101&amp;IF(G101&lt;&gt;""," "&amp;G101,""))</f>
        <v/>
      </c>
      <c r="C101" s="414" t="str">
        <f t="shared" si="8"/>
        <v/>
      </c>
      <c r="D101" s="414" t="str">
        <f t="shared" si="11"/>
        <v/>
      </c>
      <c r="E101" s="414" t="str">
        <f t="shared" si="9"/>
        <v/>
      </c>
      <c r="F101" s="414" t="str">
        <f t="shared" si="10"/>
        <v/>
      </c>
      <c r="G101" s="232"/>
      <c r="H101" s="225"/>
      <c r="I101" s="268"/>
      <c r="J101" s="269"/>
      <c r="K101" s="270"/>
      <c r="L101" s="271"/>
      <c r="M101" s="272"/>
      <c r="N101" s="273"/>
      <c r="O101" s="258"/>
      <c r="P101" s="259"/>
      <c r="Q101" s="260"/>
      <c r="R101" s="261"/>
      <c r="S101" s="262"/>
      <c r="T101" s="263"/>
      <c r="U101" s="416"/>
      <c r="V101" s="411"/>
      <c r="W101" s="417"/>
      <c r="X101" s="418"/>
      <c r="Y101" s="419"/>
      <c r="Z101" s="420"/>
      <c r="AA101" s="263"/>
      <c r="AB101" s="263"/>
      <c r="AC101" s="263"/>
      <c r="AD101" s="263"/>
      <c r="AE101" s="263"/>
      <c r="AF101" s="263"/>
      <c r="AG101" s="264"/>
      <c r="AH101" s="265"/>
      <c r="AI101" s="266"/>
      <c r="AJ101" s="267"/>
    </row>
    <row r="102" spans="1:36" s="22" customFormat="1" x14ac:dyDescent="0.25">
      <c r="A102" s="28" t="str">
        <f>IF(H102&lt;&gt;"",MAX($A$7:A101)+1,"")</f>
        <v/>
      </c>
      <c r="B102" s="227" t="str">
        <f>IF(A102="","",PREF_PREGUNTA&amp;" - "&amp;IF(MAX(A:A)&gt;99,IF(A102&lt;100,"0",""),"")&amp;IF(A102&lt;10,"0","")&amp;A102&amp;IF(G102&lt;&gt;""," "&amp;G102,""))</f>
        <v/>
      </c>
      <c r="C102" s="414" t="str">
        <f t="shared" si="8"/>
        <v/>
      </c>
      <c r="D102" s="414" t="str">
        <f t="shared" si="11"/>
        <v/>
      </c>
      <c r="E102" s="414" t="str">
        <f t="shared" si="9"/>
        <v/>
      </c>
      <c r="F102" s="414" t="str">
        <f t="shared" si="10"/>
        <v/>
      </c>
      <c r="G102" s="232"/>
      <c r="H102" s="225"/>
      <c r="I102" s="268"/>
      <c r="J102" s="269"/>
      <c r="K102" s="270"/>
      <c r="L102" s="271"/>
      <c r="M102" s="272"/>
      <c r="N102" s="273"/>
      <c r="O102" s="258"/>
      <c r="P102" s="259"/>
      <c r="Q102" s="260"/>
      <c r="R102" s="261"/>
      <c r="S102" s="262"/>
      <c r="T102" s="263"/>
      <c r="U102" s="416"/>
      <c r="V102" s="411"/>
      <c r="W102" s="417"/>
      <c r="X102" s="418"/>
      <c r="Y102" s="419"/>
      <c r="Z102" s="420"/>
      <c r="AA102" s="263"/>
      <c r="AB102" s="263"/>
      <c r="AC102" s="263"/>
      <c r="AD102" s="263"/>
      <c r="AE102" s="263"/>
      <c r="AF102" s="263"/>
      <c r="AG102" s="264"/>
      <c r="AH102" s="265"/>
      <c r="AI102" s="266"/>
      <c r="AJ102" s="267"/>
    </row>
    <row r="103" spans="1:36" s="22" customFormat="1" x14ac:dyDescent="0.25">
      <c r="A103" s="28" t="str">
        <f>IF(H103&lt;&gt;"",MAX($A$7:A102)+1,"")</f>
        <v/>
      </c>
      <c r="B103" s="227" t="str">
        <f>IF(A103="","",PREF_PREGUNTA&amp;" - "&amp;IF(MAX(A:A)&gt;99,IF(A103&lt;100,"0",""),"")&amp;IF(A103&lt;10,"0","")&amp;A103&amp;IF(G103&lt;&gt;""," "&amp;G103,""))</f>
        <v/>
      </c>
      <c r="C103" s="414" t="str">
        <f t="shared" si="8"/>
        <v/>
      </c>
      <c r="D103" s="414" t="str">
        <f t="shared" si="11"/>
        <v/>
      </c>
      <c r="E103" s="414" t="str">
        <f t="shared" si="9"/>
        <v/>
      </c>
      <c r="F103" s="414" t="str">
        <f t="shared" si="10"/>
        <v/>
      </c>
      <c r="G103" s="232"/>
      <c r="H103" s="225"/>
      <c r="I103" s="268"/>
      <c r="J103" s="269"/>
      <c r="K103" s="270"/>
      <c r="L103" s="271"/>
      <c r="M103" s="272"/>
      <c r="N103" s="273"/>
      <c r="O103" s="258"/>
      <c r="P103" s="259"/>
      <c r="Q103" s="260"/>
      <c r="R103" s="261"/>
      <c r="S103" s="262"/>
      <c r="T103" s="263"/>
      <c r="U103" s="416"/>
      <c r="V103" s="411"/>
      <c r="W103" s="417"/>
      <c r="X103" s="418"/>
      <c r="Y103" s="419"/>
      <c r="Z103" s="420"/>
      <c r="AA103" s="263"/>
      <c r="AB103" s="263"/>
      <c r="AC103" s="263"/>
      <c r="AD103" s="263"/>
      <c r="AE103" s="263"/>
      <c r="AF103" s="263"/>
      <c r="AG103" s="264"/>
      <c r="AH103" s="265"/>
      <c r="AI103" s="266"/>
      <c r="AJ103" s="267"/>
    </row>
    <row r="104" spans="1:36" s="22" customFormat="1" x14ac:dyDescent="0.25">
      <c r="A104" s="28" t="str">
        <f>IF(H104&lt;&gt;"",MAX($A$7:A103)+1,"")</f>
        <v/>
      </c>
      <c r="B104" s="227" t="str">
        <f>IF(A104="","",PREF_PREGUNTA&amp;" - "&amp;IF(MAX(A:A)&gt;99,IF(A104&lt;100,"0",""),"")&amp;IF(A104&lt;10,"0","")&amp;A104&amp;IF(G104&lt;&gt;""," "&amp;G104,""))</f>
        <v/>
      </c>
      <c r="C104" s="414" t="str">
        <f t="shared" si="8"/>
        <v/>
      </c>
      <c r="D104" s="414" t="str">
        <f t="shared" si="11"/>
        <v/>
      </c>
      <c r="E104" s="414" t="str">
        <f t="shared" si="9"/>
        <v/>
      </c>
      <c r="F104" s="414" t="str">
        <f t="shared" si="10"/>
        <v/>
      </c>
      <c r="G104" s="232"/>
      <c r="H104" s="225"/>
      <c r="I104" s="268"/>
      <c r="J104" s="269"/>
      <c r="K104" s="270"/>
      <c r="L104" s="271"/>
      <c r="M104" s="272"/>
      <c r="N104" s="273"/>
      <c r="O104" s="258"/>
      <c r="P104" s="259"/>
      <c r="Q104" s="260"/>
      <c r="R104" s="261"/>
      <c r="S104" s="262"/>
      <c r="T104" s="263"/>
      <c r="U104" s="416"/>
      <c r="V104" s="411"/>
      <c r="W104" s="417"/>
      <c r="X104" s="418"/>
      <c r="Y104" s="419"/>
      <c r="Z104" s="420"/>
      <c r="AA104" s="263"/>
      <c r="AB104" s="263"/>
      <c r="AC104" s="263"/>
      <c r="AD104" s="263"/>
      <c r="AE104" s="263"/>
      <c r="AF104" s="263"/>
      <c r="AG104" s="264"/>
      <c r="AH104" s="265"/>
      <c r="AI104" s="266"/>
      <c r="AJ104" s="267"/>
    </row>
    <row r="105" spans="1:36" s="22" customFormat="1" x14ac:dyDescent="0.25">
      <c r="A105" s="28" t="str">
        <f>IF(H105&lt;&gt;"",MAX($A$7:A104)+1,"")</f>
        <v/>
      </c>
      <c r="B105" s="227" t="str">
        <f>IF(A105="","",PREF_PREGUNTA&amp;" - "&amp;IF(MAX(A:A)&gt;99,IF(A105&lt;100,"0",""),"")&amp;IF(A105&lt;10,"0","")&amp;A105&amp;IF(G105&lt;&gt;""," "&amp;G105,""))</f>
        <v/>
      </c>
      <c r="C105" s="414" t="str">
        <f t="shared" si="8"/>
        <v/>
      </c>
      <c r="D105" s="414" t="str">
        <f t="shared" si="11"/>
        <v/>
      </c>
      <c r="E105" s="414" t="str">
        <f t="shared" si="9"/>
        <v/>
      </c>
      <c r="F105" s="414" t="str">
        <f t="shared" si="10"/>
        <v/>
      </c>
      <c r="G105" s="232"/>
      <c r="H105" s="225"/>
      <c r="I105" s="268"/>
      <c r="J105" s="269"/>
      <c r="K105" s="270"/>
      <c r="L105" s="271"/>
      <c r="M105" s="272"/>
      <c r="N105" s="273"/>
      <c r="O105" s="258"/>
      <c r="P105" s="259"/>
      <c r="Q105" s="260"/>
      <c r="R105" s="261"/>
      <c r="S105" s="262"/>
      <c r="T105" s="263"/>
      <c r="U105" s="416"/>
      <c r="V105" s="411"/>
      <c r="W105" s="417"/>
      <c r="X105" s="418"/>
      <c r="Y105" s="419"/>
      <c r="Z105" s="420"/>
      <c r="AA105" s="263"/>
      <c r="AB105" s="263"/>
      <c r="AC105" s="263"/>
      <c r="AD105" s="263"/>
      <c r="AE105" s="263"/>
      <c r="AF105" s="263"/>
      <c r="AG105" s="264"/>
      <c r="AH105" s="265"/>
      <c r="AI105" s="266"/>
      <c r="AJ105" s="267"/>
    </row>
    <row r="106" spans="1:36" s="22" customFormat="1" x14ac:dyDescent="0.25">
      <c r="A106" s="28" t="str">
        <f>IF(H106&lt;&gt;"",MAX($A$7:A105)+1,"")</f>
        <v/>
      </c>
      <c r="B106" s="227" t="str">
        <f>IF(A106="","",PREF_PREGUNTA&amp;" - "&amp;IF(MAX(A:A)&gt;99,IF(A106&lt;100,"0",""),"")&amp;IF(A106&lt;10,"0","")&amp;A106&amp;IF(G106&lt;&gt;""," "&amp;G106,""))</f>
        <v/>
      </c>
      <c r="C106" s="414" t="str">
        <f t="shared" si="8"/>
        <v/>
      </c>
      <c r="D106" s="414" t="str">
        <f t="shared" si="11"/>
        <v/>
      </c>
      <c r="E106" s="414" t="str">
        <f t="shared" si="9"/>
        <v/>
      </c>
      <c r="F106" s="414" t="str">
        <f t="shared" si="10"/>
        <v/>
      </c>
      <c r="G106" s="232"/>
      <c r="H106" s="225"/>
      <c r="I106" s="268"/>
      <c r="J106" s="269"/>
      <c r="K106" s="270"/>
      <c r="L106" s="271"/>
      <c r="M106" s="272"/>
      <c r="N106" s="273"/>
      <c r="O106" s="258"/>
      <c r="P106" s="259"/>
      <c r="Q106" s="260"/>
      <c r="R106" s="261"/>
      <c r="S106" s="262"/>
      <c r="T106" s="263"/>
      <c r="U106" s="416"/>
      <c r="V106" s="411"/>
      <c r="W106" s="417"/>
      <c r="X106" s="418"/>
      <c r="Y106" s="419"/>
      <c r="Z106" s="420"/>
      <c r="AA106" s="263"/>
      <c r="AB106" s="263"/>
      <c r="AC106" s="263"/>
      <c r="AD106" s="263"/>
      <c r="AE106" s="263"/>
      <c r="AF106" s="263"/>
      <c r="AG106" s="264"/>
      <c r="AH106" s="265"/>
      <c r="AI106" s="266"/>
      <c r="AJ106" s="267"/>
    </row>
    <row r="107" spans="1:36" s="22" customFormat="1" x14ac:dyDescent="0.25">
      <c r="A107" s="28" t="str">
        <f>IF(H107&lt;&gt;"",MAX($A$7:A106)+1,"")</f>
        <v/>
      </c>
      <c r="B107" s="227" t="str">
        <f>IF(A107="","",PREF_PREGUNTA&amp;" - "&amp;IF(MAX(A:A)&gt;99,IF(A107&lt;100,"0",""),"")&amp;IF(A107&lt;10,"0","")&amp;A107&amp;IF(G107&lt;&gt;""," "&amp;G107,""))</f>
        <v/>
      </c>
      <c r="C107" s="414" t="str">
        <f t="shared" si="8"/>
        <v/>
      </c>
      <c r="D107" s="414" t="str">
        <f t="shared" si="11"/>
        <v/>
      </c>
      <c r="E107" s="414" t="str">
        <f t="shared" si="9"/>
        <v/>
      </c>
      <c r="F107" s="414" t="str">
        <f t="shared" si="10"/>
        <v/>
      </c>
      <c r="G107" s="232"/>
      <c r="H107" s="225"/>
      <c r="I107" s="268"/>
      <c r="J107" s="269"/>
      <c r="K107" s="270"/>
      <c r="L107" s="271"/>
      <c r="M107" s="272"/>
      <c r="N107" s="273"/>
      <c r="O107" s="258"/>
      <c r="P107" s="259"/>
      <c r="Q107" s="260"/>
      <c r="R107" s="261"/>
      <c r="S107" s="262"/>
      <c r="T107" s="263"/>
      <c r="U107" s="416"/>
      <c r="V107" s="411"/>
      <c r="W107" s="417"/>
      <c r="X107" s="418"/>
      <c r="Y107" s="419"/>
      <c r="Z107" s="420"/>
      <c r="AA107" s="263"/>
      <c r="AB107" s="263"/>
      <c r="AC107" s="263"/>
      <c r="AD107" s="263"/>
      <c r="AE107" s="263"/>
      <c r="AF107" s="263"/>
      <c r="AG107" s="264"/>
      <c r="AH107" s="265"/>
      <c r="AI107" s="266"/>
      <c r="AJ107" s="267"/>
    </row>
    <row r="108" spans="1:36" s="22" customFormat="1" x14ac:dyDescent="0.25">
      <c r="A108" s="28" t="str">
        <f>IF(H108&lt;&gt;"",MAX($A$7:A107)+1,"")</f>
        <v/>
      </c>
      <c r="B108" s="227" t="str">
        <f>IF(A108="","",PREF_PREGUNTA&amp;" - "&amp;IF(MAX(A:A)&gt;99,IF(A108&lt;100,"0",""),"")&amp;IF(A108&lt;10,"0","")&amp;A108&amp;IF(G108&lt;&gt;""," "&amp;G108,""))</f>
        <v/>
      </c>
      <c r="C108" s="414" t="str">
        <f t="shared" si="8"/>
        <v/>
      </c>
      <c r="D108" s="414" t="str">
        <f t="shared" si="11"/>
        <v/>
      </c>
      <c r="E108" s="414" t="str">
        <f t="shared" si="9"/>
        <v/>
      </c>
      <c r="F108" s="414" t="str">
        <f t="shared" si="10"/>
        <v/>
      </c>
      <c r="G108" s="232"/>
      <c r="H108" s="225"/>
      <c r="I108" s="268"/>
      <c r="J108" s="269"/>
      <c r="K108" s="270"/>
      <c r="L108" s="271"/>
      <c r="M108" s="272"/>
      <c r="N108" s="273"/>
      <c r="O108" s="258"/>
      <c r="P108" s="259"/>
      <c r="Q108" s="260"/>
      <c r="R108" s="261"/>
      <c r="S108" s="262"/>
      <c r="T108" s="263"/>
      <c r="U108" s="416"/>
      <c r="V108" s="411"/>
      <c r="W108" s="417"/>
      <c r="X108" s="418"/>
      <c r="Y108" s="419"/>
      <c r="Z108" s="420"/>
      <c r="AA108" s="263"/>
      <c r="AB108" s="263"/>
      <c r="AC108" s="263"/>
      <c r="AD108" s="263"/>
      <c r="AE108" s="263"/>
      <c r="AF108" s="263"/>
      <c r="AG108" s="264"/>
      <c r="AH108" s="265"/>
      <c r="AI108" s="266"/>
      <c r="AJ108" s="267"/>
    </row>
    <row r="109" spans="1:36" s="22" customFormat="1" x14ac:dyDescent="0.25">
      <c r="A109" s="28" t="str">
        <f>IF(H109&lt;&gt;"",MAX($A$7:A108)+1,"")</f>
        <v/>
      </c>
      <c r="B109" s="227" t="str">
        <f>IF(A109="","",PREF_PREGUNTA&amp;" - "&amp;IF(MAX(A:A)&gt;99,IF(A109&lt;100,"0",""),"")&amp;IF(A109&lt;10,"0","")&amp;A109&amp;IF(G109&lt;&gt;""," "&amp;G109,""))</f>
        <v/>
      </c>
      <c r="C109" s="414" t="str">
        <f t="shared" si="8"/>
        <v/>
      </c>
      <c r="D109" s="414" t="str">
        <f t="shared" si="11"/>
        <v/>
      </c>
      <c r="E109" s="414" t="str">
        <f t="shared" si="9"/>
        <v/>
      </c>
      <c r="F109" s="414" t="str">
        <f t="shared" si="10"/>
        <v/>
      </c>
      <c r="G109" s="232"/>
      <c r="H109" s="225"/>
      <c r="I109" s="268"/>
      <c r="J109" s="269"/>
      <c r="K109" s="270"/>
      <c r="L109" s="271"/>
      <c r="M109" s="272"/>
      <c r="N109" s="273"/>
      <c r="O109" s="258"/>
      <c r="P109" s="259"/>
      <c r="Q109" s="260"/>
      <c r="R109" s="261"/>
      <c r="S109" s="262"/>
      <c r="T109" s="263"/>
      <c r="U109" s="416"/>
      <c r="V109" s="411"/>
      <c r="W109" s="417"/>
      <c r="X109" s="418"/>
      <c r="Y109" s="419"/>
      <c r="Z109" s="420"/>
      <c r="AA109" s="263"/>
      <c r="AB109" s="263"/>
      <c r="AC109" s="263"/>
      <c r="AD109" s="263"/>
      <c r="AE109" s="263"/>
      <c r="AF109" s="263"/>
      <c r="AG109" s="264"/>
      <c r="AH109" s="265"/>
      <c r="AI109" s="266"/>
      <c r="AJ109" s="267"/>
    </row>
    <row r="110" spans="1:36" s="22" customFormat="1" x14ac:dyDescent="0.25">
      <c r="A110" s="28" t="str">
        <f>IF(H110&lt;&gt;"",MAX($A$7:A109)+1,"")</f>
        <v/>
      </c>
      <c r="B110" s="227" t="str">
        <f>IF(A110="","",PREF_PREGUNTA&amp;" - "&amp;IF(MAX(A:A)&gt;99,IF(A110&lt;100,"0",""),"")&amp;IF(A110&lt;10,"0","")&amp;A110&amp;IF(G110&lt;&gt;""," "&amp;G110,""))</f>
        <v/>
      </c>
      <c r="C110" s="414" t="str">
        <f t="shared" si="8"/>
        <v/>
      </c>
      <c r="D110" s="414" t="str">
        <f t="shared" si="11"/>
        <v/>
      </c>
      <c r="E110" s="414" t="str">
        <f t="shared" si="9"/>
        <v/>
      </c>
      <c r="F110" s="414" t="str">
        <f t="shared" si="10"/>
        <v/>
      </c>
      <c r="G110" s="232"/>
      <c r="H110" s="225"/>
      <c r="I110" s="268"/>
      <c r="J110" s="269"/>
      <c r="K110" s="270"/>
      <c r="L110" s="271"/>
      <c r="M110" s="272"/>
      <c r="N110" s="273"/>
      <c r="O110" s="258"/>
      <c r="P110" s="259"/>
      <c r="Q110" s="260"/>
      <c r="R110" s="261"/>
      <c r="S110" s="262"/>
      <c r="T110" s="263"/>
      <c r="U110" s="416"/>
      <c r="V110" s="411"/>
      <c r="W110" s="417"/>
      <c r="X110" s="418"/>
      <c r="Y110" s="419"/>
      <c r="Z110" s="420"/>
      <c r="AA110" s="263"/>
      <c r="AB110" s="263"/>
      <c r="AC110" s="263"/>
      <c r="AD110" s="263"/>
      <c r="AE110" s="263"/>
      <c r="AF110" s="263"/>
      <c r="AG110" s="264"/>
      <c r="AH110" s="265"/>
      <c r="AI110" s="266"/>
      <c r="AJ110" s="267"/>
    </row>
    <row r="111" spans="1:36" s="22" customFormat="1" x14ac:dyDescent="0.25">
      <c r="A111" s="28" t="str">
        <f>IF(H111&lt;&gt;"",MAX($A$7:A110)+1,"")</f>
        <v/>
      </c>
      <c r="B111" s="227" t="str">
        <f>IF(A111="","",PREF_PREGUNTA&amp;" - "&amp;IF(MAX(A:A)&gt;99,IF(A111&lt;100,"0",""),"")&amp;IF(A111&lt;10,"0","")&amp;A111&amp;IF(G111&lt;&gt;""," "&amp;G111,""))</f>
        <v/>
      </c>
      <c r="C111" s="414" t="str">
        <f t="shared" si="8"/>
        <v/>
      </c>
      <c r="D111" s="414" t="str">
        <f t="shared" si="11"/>
        <v/>
      </c>
      <c r="E111" s="414" t="str">
        <f t="shared" si="9"/>
        <v/>
      </c>
      <c r="F111" s="414" t="str">
        <f t="shared" si="10"/>
        <v/>
      </c>
      <c r="G111" s="232"/>
      <c r="H111" s="225"/>
      <c r="I111" s="268"/>
      <c r="J111" s="269"/>
      <c r="K111" s="270"/>
      <c r="L111" s="271"/>
      <c r="M111" s="272"/>
      <c r="N111" s="273"/>
      <c r="O111" s="258"/>
      <c r="P111" s="259"/>
      <c r="Q111" s="260"/>
      <c r="R111" s="261"/>
      <c r="S111" s="262"/>
      <c r="T111" s="263"/>
      <c r="U111" s="416"/>
      <c r="V111" s="411"/>
      <c r="W111" s="417"/>
      <c r="X111" s="418"/>
      <c r="Y111" s="419"/>
      <c r="Z111" s="420"/>
      <c r="AA111" s="263"/>
      <c r="AB111" s="263"/>
      <c r="AC111" s="263"/>
      <c r="AD111" s="263"/>
      <c r="AE111" s="263"/>
      <c r="AF111" s="263"/>
      <c r="AG111" s="264"/>
      <c r="AH111" s="265"/>
      <c r="AI111" s="266"/>
      <c r="AJ111" s="267"/>
    </row>
    <row r="112" spans="1:36" s="22" customFormat="1" x14ac:dyDescent="0.25">
      <c r="A112" s="28" t="str">
        <f>IF(H112&lt;&gt;"",MAX($A$7:A111)+1,"")</f>
        <v/>
      </c>
      <c r="B112" s="227" t="str">
        <f>IF(A112="","",PREF_PREGUNTA&amp;" - "&amp;IF(MAX(A:A)&gt;99,IF(A112&lt;100,"0",""),"")&amp;IF(A112&lt;10,"0","")&amp;A112&amp;IF(G112&lt;&gt;""," "&amp;G112,""))</f>
        <v/>
      </c>
      <c r="C112" s="414" t="str">
        <f t="shared" si="8"/>
        <v/>
      </c>
      <c r="D112" s="414" t="str">
        <f t="shared" si="11"/>
        <v/>
      </c>
      <c r="E112" s="414" t="str">
        <f t="shared" si="9"/>
        <v/>
      </c>
      <c r="F112" s="414" t="str">
        <f t="shared" si="10"/>
        <v/>
      </c>
      <c r="G112" s="232"/>
      <c r="H112" s="225"/>
      <c r="I112" s="268"/>
      <c r="J112" s="269"/>
      <c r="K112" s="270"/>
      <c r="L112" s="271"/>
      <c r="M112" s="272"/>
      <c r="N112" s="273"/>
      <c r="O112" s="258"/>
      <c r="P112" s="259"/>
      <c r="Q112" s="260"/>
      <c r="R112" s="261"/>
      <c r="S112" s="262"/>
      <c r="T112" s="263"/>
      <c r="U112" s="416"/>
      <c r="V112" s="411"/>
      <c r="W112" s="417"/>
      <c r="X112" s="418"/>
      <c r="Y112" s="419"/>
      <c r="Z112" s="420"/>
      <c r="AA112" s="263"/>
      <c r="AB112" s="263"/>
      <c r="AC112" s="263"/>
      <c r="AD112" s="263"/>
      <c r="AE112" s="263"/>
      <c r="AF112" s="263"/>
      <c r="AG112" s="264"/>
      <c r="AH112" s="265"/>
      <c r="AI112" s="266"/>
      <c r="AJ112" s="267"/>
    </row>
    <row r="113" spans="1:36" s="22" customFormat="1" x14ac:dyDescent="0.25">
      <c r="A113" s="28" t="str">
        <f>IF(H113&lt;&gt;"",MAX($A$7:A112)+1,"")</f>
        <v/>
      </c>
      <c r="B113" s="227" t="str">
        <f>IF(A113="","",PREF_PREGUNTA&amp;" - "&amp;IF(MAX(A:A)&gt;99,IF(A113&lt;100,"0",""),"")&amp;IF(A113&lt;10,"0","")&amp;A113&amp;IF(G113&lt;&gt;""," "&amp;G113,""))</f>
        <v/>
      </c>
      <c r="C113" s="414" t="str">
        <f t="shared" si="8"/>
        <v/>
      </c>
      <c r="D113" s="414" t="str">
        <f t="shared" si="11"/>
        <v/>
      </c>
      <c r="E113" s="414" t="str">
        <f t="shared" si="9"/>
        <v/>
      </c>
      <c r="F113" s="414" t="str">
        <f t="shared" si="10"/>
        <v/>
      </c>
      <c r="G113" s="232"/>
      <c r="H113" s="225"/>
      <c r="I113" s="268"/>
      <c r="J113" s="269"/>
      <c r="K113" s="270"/>
      <c r="L113" s="271"/>
      <c r="M113" s="272"/>
      <c r="N113" s="273"/>
      <c r="O113" s="258"/>
      <c r="P113" s="259"/>
      <c r="Q113" s="260"/>
      <c r="R113" s="261"/>
      <c r="S113" s="262"/>
      <c r="T113" s="263"/>
      <c r="U113" s="416"/>
      <c r="V113" s="411"/>
      <c r="W113" s="417"/>
      <c r="X113" s="418"/>
      <c r="Y113" s="419"/>
      <c r="Z113" s="420"/>
      <c r="AA113" s="263"/>
      <c r="AB113" s="263"/>
      <c r="AC113" s="263"/>
      <c r="AD113" s="263"/>
      <c r="AE113" s="263"/>
      <c r="AF113" s="263"/>
      <c r="AG113" s="264"/>
      <c r="AH113" s="265"/>
      <c r="AI113" s="266"/>
      <c r="AJ113" s="267"/>
    </row>
    <row r="114" spans="1:36" s="22" customFormat="1" x14ac:dyDescent="0.25">
      <c r="A114" s="28" t="str">
        <f>IF(H114&lt;&gt;"",MAX($A$7:A113)+1,"")</f>
        <v/>
      </c>
      <c r="B114" s="227" t="str">
        <f>IF(A114="","",PREF_PREGUNTA&amp;" - "&amp;IF(MAX(A:A)&gt;99,IF(A114&lt;100,"0",""),"")&amp;IF(A114&lt;10,"0","")&amp;A114&amp;IF(G114&lt;&gt;""," "&amp;G114,""))</f>
        <v/>
      </c>
      <c r="C114" s="414" t="str">
        <f t="shared" si="8"/>
        <v/>
      </c>
      <c r="D114" s="414" t="str">
        <f t="shared" si="11"/>
        <v/>
      </c>
      <c r="E114" s="414" t="str">
        <f t="shared" si="9"/>
        <v/>
      </c>
      <c r="F114" s="414" t="str">
        <f t="shared" si="10"/>
        <v/>
      </c>
      <c r="G114" s="232"/>
      <c r="H114" s="225"/>
      <c r="I114" s="268"/>
      <c r="J114" s="269"/>
      <c r="K114" s="270"/>
      <c r="L114" s="271"/>
      <c r="M114" s="272"/>
      <c r="N114" s="273"/>
      <c r="O114" s="258"/>
      <c r="P114" s="259"/>
      <c r="Q114" s="260"/>
      <c r="R114" s="261"/>
      <c r="S114" s="262"/>
      <c r="T114" s="263"/>
      <c r="U114" s="416"/>
      <c r="V114" s="411"/>
      <c r="W114" s="417"/>
      <c r="X114" s="418"/>
      <c r="Y114" s="419"/>
      <c r="Z114" s="420"/>
      <c r="AA114" s="263"/>
      <c r="AB114" s="263"/>
      <c r="AC114" s="263"/>
      <c r="AD114" s="263"/>
      <c r="AE114" s="263"/>
      <c r="AF114" s="263"/>
      <c r="AG114" s="264"/>
      <c r="AH114" s="265"/>
      <c r="AI114" s="266"/>
      <c r="AJ114" s="267"/>
    </row>
    <row r="115" spans="1:36" s="22" customFormat="1" x14ac:dyDescent="0.25">
      <c r="A115" s="28" t="str">
        <f>IF(H115&lt;&gt;"",MAX($A$7:A114)+1,"")</f>
        <v/>
      </c>
      <c r="B115" s="227" t="str">
        <f>IF(A115="","",PREF_PREGUNTA&amp;" - "&amp;IF(MAX(A:A)&gt;99,IF(A115&lt;100,"0",""),"")&amp;IF(A115&lt;10,"0","")&amp;A115&amp;IF(G115&lt;&gt;""," "&amp;G115,""))</f>
        <v/>
      </c>
      <c r="C115" s="414" t="str">
        <f t="shared" si="8"/>
        <v/>
      </c>
      <c r="D115" s="414" t="str">
        <f t="shared" si="11"/>
        <v/>
      </c>
      <c r="E115" s="414" t="str">
        <f t="shared" si="9"/>
        <v/>
      </c>
      <c r="F115" s="414" t="str">
        <f t="shared" si="10"/>
        <v/>
      </c>
      <c r="G115" s="232"/>
      <c r="H115" s="225"/>
      <c r="I115" s="268"/>
      <c r="J115" s="269"/>
      <c r="K115" s="270"/>
      <c r="L115" s="271"/>
      <c r="M115" s="272"/>
      <c r="N115" s="273"/>
      <c r="O115" s="258"/>
      <c r="P115" s="259"/>
      <c r="Q115" s="260"/>
      <c r="R115" s="261"/>
      <c r="S115" s="262"/>
      <c r="T115" s="263"/>
      <c r="U115" s="416"/>
      <c r="V115" s="411"/>
      <c r="W115" s="417"/>
      <c r="X115" s="418"/>
      <c r="Y115" s="419"/>
      <c r="Z115" s="420"/>
      <c r="AA115" s="263"/>
      <c r="AB115" s="263"/>
      <c r="AC115" s="263"/>
      <c r="AD115" s="263"/>
      <c r="AE115" s="263"/>
      <c r="AF115" s="263"/>
      <c r="AG115" s="264"/>
      <c r="AH115" s="265"/>
      <c r="AI115" s="266"/>
      <c r="AJ115" s="267"/>
    </row>
    <row r="116" spans="1:36" s="22" customFormat="1" x14ac:dyDescent="0.25">
      <c r="A116" s="28" t="str">
        <f>IF(H116&lt;&gt;"",MAX($A$7:A115)+1,"")</f>
        <v/>
      </c>
      <c r="B116" s="227" t="str">
        <f>IF(A116="","",PREF_PREGUNTA&amp;" - "&amp;IF(MAX(A:A)&gt;99,IF(A116&lt;100,"0",""),"")&amp;IF(A116&lt;10,"0","")&amp;A116&amp;IF(G116&lt;&gt;""," "&amp;G116,""))</f>
        <v/>
      </c>
      <c r="C116" s="414" t="str">
        <f t="shared" si="8"/>
        <v/>
      </c>
      <c r="D116" s="414" t="str">
        <f t="shared" si="11"/>
        <v/>
      </c>
      <c r="E116" s="414" t="str">
        <f t="shared" si="9"/>
        <v/>
      </c>
      <c r="F116" s="414" t="str">
        <f t="shared" si="10"/>
        <v/>
      </c>
      <c r="G116" s="232"/>
      <c r="H116" s="225"/>
      <c r="I116" s="268"/>
      <c r="J116" s="269"/>
      <c r="K116" s="270"/>
      <c r="L116" s="271"/>
      <c r="M116" s="272"/>
      <c r="N116" s="273"/>
      <c r="O116" s="258"/>
      <c r="P116" s="259"/>
      <c r="Q116" s="260"/>
      <c r="R116" s="261"/>
      <c r="S116" s="262"/>
      <c r="T116" s="263"/>
      <c r="U116" s="416"/>
      <c r="V116" s="411"/>
      <c r="W116" s="417"/>
      <c r="X116" s="418"/>
      <c r="Y116" s="419"/>
      <c r="Z116" s="420"/>
      <c r="AA116" s="263"/>
      <c r="AB116" s="263"/>
      <c r="AC116" s="263"/>
      <c r="AD116" s="263"/>
      <c r="AE116" s="263"/>
      <c r="AF116" s="263"/>
      <c r="AG116" s="264"/>
      <c r="AH116" s="265"/>
      <c r="AI116" s="266"/>
      <c r="AJ116" s="267"/>
    </row>
    <row r="117" spans="1:36" s="22" customFormat="1" x14ac:dyDescent="0.25">
      <c r="A117" s="28" t="str">
        <f>IF(H117&lt;&gt;"",MAX($A$7:A116)+1,"")</f>
        <v/>
      </c>
      <c r="B117" s="227" t="str">
        <f>IF(A117="","",PREF_PREGUNTA&amp;" - "&amp;IF(MAX(A:A)&gt;99,IF(A117&lt;100,"0",""),"")&amp;IF(A117&lt;10,"0","")&amp;A117&amp;IF(G117&lt;&gt;""," "&amp;G117,""))</f>
        <v/>
      </c>
      <c r="C117" s="414" t="str">
        <f t="shared" si="8"/>
        <v/>
      </c>
      <c r="D117" s="414" t="str">
        <f t="shared" si="11"/>
        <v/>
      </c>
      <c r="E117" s="414" t="str">
        <f t="shared" si="9"/>
        <v/>
      </c>
      <c r="F117" s="414" t="str">
        <f t="shared" si="10"/>
        <v/>
      </c>
      <c r="G117" s="232"/>
      <c r="H117" s="225"/>
      <c r="I117" s="268"/>
      <c r="J117" s="269"/>
      <c r="K117" s="270"/>
      <c r="L117" s="271"/>
      <c r="M117" s="272"/>
      <c r="N117" s="273"/>
      <c r="O117" s="258"/>
      <c r="P117" s="259"/>
      <c r="Q117" s="260"/>
      <c r="R117" s="261"/>
      <c r="S117" s="262"/>
      <c r="T117" s="263"/>
      <c r="U117" s="416"/>
      <c r="V117" s="411"/>
      <c r="W117" s="417"/>
      <c r="X117" s="418"/>
      <c r="Y117" s="419"/>
      <c r="Z117" s="420"/>
      <c r="AA117" s="263"/>
      <c r="AB117" s="263"/>
      <c r="AC117" s="263"/>
      <c r="AD117" s="263"/>
      <c r="AE117" s="263"/>
      <c r="AF117" s="263"/>
      <c r="AG117" s="264"/>
      <c r="AH117" s="265"/>
      <c r="AI117" s="266"/>
      <c r="AJ117" s="267"/>
    </row>
    <row r="118" spans="1:36" s="22" customFormat="1" x14ac:dyDescent="0.25">
      <c r="A118" s="28" t="str">
        <f>IF(H118&lt;&gt;"",MAX($A$7:A117)+1,"")</f>
        <v/>
      </c>
      <c r="B118" s="227" t="str">
        <f>IF(A118="","",PREF_PREGUNTA&amp;" - "&amp;IF(MAX(A:A)&gt;99,IF(A118&lt;100,"0",""),"")&amp;IF(A118&lt;10,"0","")&amp;A118&amp;IF(G118&lt;&gt;""," "&amp;G118,""))</f>
        <v/>
      </c>
      <c r="C118" s="414" t="str">
        <f t="shared" si="8"/>
        <v/>
      </c>
      <c r="D118" s="414" t="str">
        <f t="shared" si="11"/>
        <v/>
      </c>
      <c r="E118" s="414" t="str">
        <f t="shared" si="9"/>
        <v/>
      </c>
      <c r="F118" s="414" t="str">
        <f t="shared" si="10"/>
        <v/>
      </c>
      <c r="G118" s="232"/>
      <c r="H118" s="225"/>
      <c r="I118" s="268"/>
      <c r="J118" s="269"/>
      <c r="K118" s="270"/>
      <c r="L118" s="271"/>
      <c r="M118" s="272"/>
      <c r="N118" s="273"/>
      <c r="O118" s="258"/>
      <c r="P118" s="259"/>
      <c r="Q118" s="260"/>
      <c r="R118" s="261"/>
      <c r="S118" s="262"/>
      <c r="T118" s="263"/>
      <c r="U118" s="416"/>
      <c r="V118" s="411"/>
      <c r="W118" s="417"/>
      <c r="X118" s="418"/>
      <c r="Y118" s="419"/>
      <c r="Z118" s="420"/>
      <c r="AA118" s="263"/>
      <c r="AB118" s="263"/>
      <c r="AC118" s="263"/>
      <c r="AD118" s="263"/>
      <c r="AE118" s="263"/>
      <c r="AF118" s="263"/>
      <c r="AG118" s="264"/>
      <c r="AH118" s="265"/>
      <c r="AI118" s="266"/>
      <c r="AJ118" s="267"/>
    </row>
    <row r="119" spans="1:36" s="22" customFormat="1" x14ac:dyDescent="0.25">
      <c r="A119" s="28" t="str">
        <f>IF(H119&lt;&gt;"",MAX($A$7:A118)+1,"")</f>
        <v/>
      </c>
      <c r="B119" s="227" t="str">
        <f>IF(A119="","",PREF_PREGUNTA&amp;" - "&amp;IF(MAX(A:A)&gt;99,IF(A119&lt;100,"0",""),"")&amp;IF(A119&lt;10,"0","")&amp;A119&amp;IF(G119&lt;&gt;""," "&amp;G119,""))</f>
        <v/>
      </c>
      <c r="C119" s="414" t="str">
        <f t="shared" si="8"/>
        <v/>
      </c>
      <c r="D119" s="414" t="str">
        <f t="shared" si="11"/>
        <v/>
      </c>
      <c r="E119" s="414" t="str">
        <f t="shared" si="9"/>
        <v/>
      </c>
      <c r="F119" s="414" t="str">
        <f t="shared" si="10"/>
        <v/>
      </c>
      <c r="G119" s="232"/>
      <c r="H119" s="225"/>
      <c r="I119" s="268"/>
      <c r="J119" s="269"/>
      <c r="K119" s="270"/>
      <c r="L119" s="271"/>
      <c r="M119" s="272"/>
      <c r="N119" s="273"/>
      <c r="O119" s="258"/>
      <c r="P119" s="259"/>
      <c r="Q119" s="260"/>
      <c r="R119" s="261"/>
      <c r="S119" s="262"/>
      <c r="T119" s="263"/>
      <c r="U119" s="416"/>
      <c r="V119" s="411"/>
      <c r="W119" s="417"/>
      <c r="X119" s="418"/>
      <c r="Y119" s="419"/>
      <c r="Z119" s="420"/>
      <c r="AA119" s="263"/>
      <c r="AB119" s="263"/>
      <c r="AC119" s="263"/>
      <c r="AD119" s="263"/>
      <c r="AE119" s="263"/>
      <c r="AF119" s="263"/>
      <c r="AG119" s="264"/>
      <c r="AH119" s="265"/>
      <c r="AI119" s="266"/>
      <c r="AJ119" s="267"/>
    </row>
    <row r="120" spans="1:36" s="22" customFormat="1" x14ac:dyDescent="0.25">
      <c r="A120" s="28" t="str">
        <f>IF(H120&lt;&gt;"",MAX($A$7:A119)+1,"")</f>
        <v/>
      </c>
      <c r="B120" s="227" t="str">
        <f>IF(A120="","",PREF_PREGUNTA&amp;" - "&amp;IF(MAX(A:A)&gt;99,IF(A120&lt;100,"0",""),"")&amp;IF(A120&lt;10,"0","")&amp;A120&amp;IF(G120&lt;&gt;""," "&amp;G120,""))</f>
        <v/>
      </c>
      <c r="C120" s="414" t="str">
        <f t="shared" si="8"/>
        <v/>
      </c>
      <c r="D120" s="414" t="str">
        <f t="shared" si="11"/>
        <v/>
      </c>
      <c r="E120" s="414" t="str">
        <f t="shared" si="9"/>
        <v/>
      </c>
      <c r="F120" s="414" t="str">
        <f t="shared" si="10"/>
        <v/>
      </c>
      <c r="G120" s="232"/>
      <c r="H120" s="225"/>
      <c r="I120" s="268"/>
      <c r="J120" s="269"/>
      <c r="K120" s="270"/>
      <c r="L120" s="271"/>
      <c r="M120" s="272"/>
      <c r="N120" s="273"/>
      <c r="O120" s="258"/>
      <c r="P120" s="259"/>
      <c r="Q120" s="260"/>
      <c r="R120" s="261"/>
      <c r="S120" s="262"/>
      <c r="T120" s="263"/>
      <c r="U120" s="416"/>
      <c r="V120" s="411"/>
      <c r="W120" s="417"/>
      <c r="X120" s="418"/>
      <c r="Y120" s="419"/>
      <c r="Z120" s="420"/>
      <c r="AA120" s="263"/>
      <c r="AB120" s="263"/>
      <c r="AC120" s="263"/>
      <c r="AD120" s="263"/>
      <c r="AE120" s="263"/>
      <c r="AF120" s="263"/>
      <c r="AG120" s="264"/>
      <c r="AH120" s="265"/>
      <c r="AI120" s="266"/>
      <c r="AJ120" s="267"/>
    </row>
    <row r="121" spans="1:36" s="22" customFormat="1" x14ac:dyDescent="0.25">
      <c r="A121" s="28" t="str">
        <f>IF(H121&lt;&gt;"",MAX($A$7:A120)+1,"")</f>
        <v/>
      </c>
      <c r="B121" s="227" t="str">
        <f>IF(A121="","",PREF_PREGUNTA&amp;" - "&amp;IF(MAX(A:A)&gt;99,IF(A121&lt;100,"0",""),"")&amp;IF(A121&lt;10,"0","")&amp;A121&amp;IF(G121&lt;&gt;""," "&amp;G121,""))</f>
        <v/>
      </c>
      <c r="C121" s="414" t="str">
        <f t="shared" si="8"/>
        <v/>
      </c>
      <c r="D121" s="414" t="str">
        <f t="shared" si="11"/>
        <v/>
      </c>
      <c r="E121" s="414" t="str">
        <f t="shared" si="9"/>
        <v/>
      </c>
      <c r="F121" s="414" t="str">
        <f t="shared" si="10"/>
        <v/>
      </c>
      <c r="G121" s="232"/>
      <c r="H121" s="225"/>
      <c r="I121" s="268"/>
      <c r="J121" s="269"/>
      <c r="K121" s="270"/>
      <c r="L121" s="271"/>
      <c r="M121" s="272"/>
      <c r="N121" s="273"/>
      <c r="O121" s="258"/>
      <c r="P121" s="259"/>
      <c r="Q121" s="260"/>
      <c r="R121" s="261"/>
      <c r="S121" s="262"/>
      <c r="T121" s="263"/>
      <c r="U121" s="416"/>
      <c r="V121" s="411"/>
      <c r="W121" s="417"/>
      <c r="X121" s="418"/>
      <c r="Y121" s="419"/>
      <c r="Z121" s="420"/>
      <c r="AA121" s="263"/>
      <c r="AB121" s="263"/>
      <c r="AC121" s="263"/>
      <c r="AD121" s="263"/>
      <c r="AE121" s="263"/>
      <c r="AF121" s="263"/>
      <c r="AG121" s="264"/>
      <c r="AH121" s="265"/>
      <c r="AI121" s="266"/>
      <c r="AJ121" s="267"/>
    </row>
    <row r="122" spans="1:36" s="22" customFormat="1" x14ac:dyDescent="0.25">
      <c r="A122" s="28" t="str">
        <f>IF(H122&lt;&gt;"",MAX($A$7:A121)+1,"")</f>
        <v/>
      </c>
      <c r="B122" s="227" t="str">
        <f>IF(A122="","",PREF_PREGUNTA&amp;" - "&amp;IF(MAX(A:A)&gt;99,IF(A122&lt;100,"0",""),"")&amp;IF(A122&lt;10,"0","")&amp;A122&amp;IF(G122&lt;&gt;""," "&amp;G122,""))</f>
        <v/>
      </c>
      <c r="C122" s="414" t="str">
        <f t="shared" si="8"/>
        <v/>
      </c>
      <c r="D122" s="414" t="str">
        <f t="shared" si="11"/>
        <v/>
      </c>
      <c r="E122" s="414" t="str">
        <f t="shared" si="9"/>
        <v/>
      </c>
      <c r="F122" s="414" t="str">
        <f t="shared" si="10"/>
        <v/>
      </c>
      <c r="G122" s="232"/>
      <c r="H122" s="225"/>
      <c r="I122" s="268"/>
      <c r="J122" s="269"/>
      <c r="K122" s="270"/>
      <c r="L122" s="271"/>
      <c r="M122" s="272"/>
      <c r="N122" s="273"/>
      <c r="O122" s="258"/>
      <c r="P122" s="259"/>
      <c r="Q122" s="260"/>
      <c r="R122" s="261"/>
      <c r="S122" s="262"/>
      <c r="T122" s="263"/>
      <c r="U122" s="416"/>
      <c r="V122" s="411"/>
      <c r="W122" s="417"/>
      <c r="X122" s="418"/>
      <c r="Y122" s="419"/>
      <c r="Z122" s="420"/>
      <c r="AA122" s="263"/>
      <c r="AB122" s="263"/>
      <c r="AC122" s="263"/>
      <c r="AD122" s="263"/>
      <c r="AE122" s="263"/>
      <c r="AF122" s="263"/>
      <c r="AG122" s="264"/>
      <c r="AH122" s="265"/>
      <c r="AI122" s="266"/>
      <c r="AJ122" s="267"/>
    </row>
    <row r="123" spans="1:36" s="22" customFormat="1" x14ac:dyDescent="0.25">
      <c r="A123" s="28" t="str">
        <f>IF(H123&lt;&gt;"",MAX($A$7:A122)+1,"")</f>
        <v/>
      </c>
      <c r="B123" s="227" t="str">
        <f>IF(A123="","",PREF_PREGUNTA&amp;" - "&amp;IF(MAX(A:A)&gt;99,IF(A123&lt;100,"0",""),"")&amp;IF(A123&lt;10,"0","")&amp;A123&amp;IF(G123&lt;&gt;""," "&amp;G123,""))</f>
        <v/>
      </c>
      <c r="C123" s="414" t="str">
        <f t="shared" si="8"/>
        <v/>
      </c>
      <c r="D123" s="414" t="str">
        <f t="shared" si="11"/>
        <v/>
      </c>
      <c r="E123" s="414" t="str">
        <f t="shared" si="9"/>
        <v/>
      </c>
      <c r="F123" s="414" t="str">
        <f t="shared" si="10"/>
        <v/>
      </c>
      <c r="G123" s="232"/>
      <c r="H123" s="225"/>
      <c r="I123" s="268"/>
      <c r="J123" s="269"/>
      <c r="K123" s="270"/>
      <c r="L123" s="271"/>
      <c r="M123" s="272"/>
      <c r="N123" s="273"/>
      <c r="O123" s="258"/>
      <c r="P123" s="259"/>
      <c r="Q123" s="260"/>
      <c r="R123" s="261"/>
      <c r="S123" s="262"/>
      <c r="T123" s="263"/>
      <c r="U123" s="416"/>
      <c r="V123" s="411"/>
      <c r="W123" s="417"/>
      <c r="X123" s="418"/>
      <c r="Y123" s="419"/>
      <c r="Z123" s="420"/>
      <c r="AA123" s="263"/>
      <c r="AB123" s="263"/>
      <c r="AC123" s="263"/>
      <c r="AD123" s="263"/>
      <c r="AE123" s="263"/>
      <c r="AF123" s="263"/>
      <c r="AG123" s="264"/>
      <c r="AH123" s="265"/>
      <c r="AI123" s="266"/>
      <c r="AJ123" s="267"/>
    </row>
    <row r="124" spans="1:36" s="22" customFormat="1" x14ac:dyDescent="0.25">
      <c r="A124" s="28" t="str">
        <f>IF(H124&lt;&gt;"",MAX($A$7:A123)+1,"")</f>
        <v/>
      </c>
      <c r="B124" s="227" t="str">
        <f>IF(A124="","",PREF_PREGUNTA&amp;" - "&amp;IF(MAX(A:A)&gt;99,IF(A124&lt;100,"0",""),"")&amp;IF(A124&lt;10,"0","")&amp;A124&amp;IF(G124&lt;&gt;""," "&amp;G124,""))</f>
        <v/>
      </c>
      <c r="C124" s="414" t="str">
        <f t="shared" si="8"/>
        <v/>
      </c>
      <c r="D124" s="414" t="str">
        <f t="shared" si="11"/>
        <v/>
      </c>
      <c r="E124" s="414" t="str">
        <f t="shared" si="9"/>
        <v/>
      </c>
      <c r="F124" s="414" t="str">
        <f t="shared" si="10"/>
        <v/>
      </c>
      <c r="G124" s="232"/>
      <c r="H124" s="225"/>
      <c r="I124" s="268"/>
      <c r="J124" s="269"/>
      <c r="K124" s="270"/>
      <c r="L124" s="271"/>
      <c r="M124" s="272"/>
      <c r="N124" s="273"/>
      <c r="O124" s="258"/>
      <c r="P124" s="259"/>
      <c r="Q124" s="260"/>
      <c r="R124" s="261"/>
      <c r="S124" s="262"/>
      <c r="T124" s="263"/>
      <c r="U124" s="416"/>
      <c r="V124" s="411"/>
      <c r="W124" s="417"/>
      <c r="X124" s="418"/>
      <c r="Y124" s="419"/>
      <c r="Z124" s="420"/>
      <c r="AA124" s="263"/>
      <c r="AB124" s="263"/>
      <c r="AC124" s="263"/>
      <c r="AD124" s="263"/>
      <c r="AE124" s="263"/>
      <c r="AF124" s="263"/>
      <c r="AG124" s="264"/>
      <c r="AH124" s="265"/>
      <c r="AI124" s="266"/>
      <c r="AJ124" s="267"/>
    </row>
    <row r="125" spans="1:36" s="22" customFormat="1" x14ac:dyDescent="0.25">
      <c r="A125" s="28" t="str">
        <f>IF(H125&lt;&gt;"",MAX($A$7:A124)+1,"")</f>
        <v/>
      </c>
      <c r="B125" s="227" t="str">
        <f>IF(A125="","",PREF_PREGUNTA&amp;" - "&amp;IF(MAX(A:A)&gt;99,IF(A125&lt;100,"0",""),"")&amp;IF(A125&lt;10,"0","")&amp;A125&amp;IF(G125&lt;&gt;""," "&amp;G125,""))</f>
        <v/>
      </c>
      <c r="C125" s="414" t="str">
        <f t="shared" si="8"/>
        <v/>
      </c>
      <c r="D125" s="414" t="str">
        <f t="shared" si="11"/>
        <v/>
      </c>
      <c r="E125" s="414" t="str">
        <f t="shared" si="9"/>
        <v/>
      </c>
      <c r="F125" s="414" t="str">
        <f t="shared" si="10"/>
        <v/>
      </c>
      <c r="G125" s="232"/>
      <c r="H125" s="225"/>
      <c r="I125" s="268"/>
      <c r="J125" s="269"/>
      <c r="K125" s="270"/>
      <c r="L125" s="271"/>
      <c r="M125" s="272"/>
      <c r="N125" s="273"/>
      <c r="O125" s="258"/>
      <c r="P125" s="259"/>
      <c r="Q125" s="260"/>
      <c r="R125" s="261"/>
      <c r="S125" s="262"/>
      <c r="T125" s="263"/>
      <c r="U125" s="416"/>
      <c r="V125" s="411"/>
      <c r="W125" s="417"/>
      <c r="X125" s="418"/>
      <c r="Y125" s="419"/>
      <c r="Z125" s="420"/>
      <c r="AA125" s="263"/>
      <c r="AB125" s="263"/>
      <c r="AC125" s="263"/>
      <c r="AD125" s="263"/>
      <c r="AE125" s="263"/>
      <c r="AF125" s="263"/>
      <c r="AG125" s="264"/>
      <c r="AH125" s="265"/>
      <c r="AI125" s="266"/>
      <c r="AJ125" s="267"/>
    </row>
    <row r="126" spans="1:36" s="22" customFormat="1" x14ac:dyDescent="0.25">
      <c r="A126" s="28" t="str">
        <f>IF(H126&lt;&gt;"",MAX($A$7:A125)+1,"")</f>
        <v/>
      </c>
      <c r="B126" s="227" t="str">
        <f>IF(A126="","",PREF_PREGUNTA&amp;" - "&amp;IF(MAX(A:A)&gt;99,IF(A126&lt;100,"0",""),"")&amp;IF(A126&lt;10,"0","")&amp;A126&amp;IF(G126&lt;&gt;""," "&amp;G126,""))</f>
        <v/>
      </c>
      <c r="C126" s="414" t="str">
        <f t="shared" si="8"/>
        <v/>
      </c>
      <c r="D126" s="414" t="str">
        <f t="shared" si="11"/>
        <v/>
      </c>
      <c r="E126" s="414" t="str">
        <f t="shared" si="9"/>
        <v/>
      </c>
      <c r="F126" s="414" t="str">
        <f t="shared" si="10"/>
        <v/>
      </c>
      <c r="G126" s="232"/>
      <c r="H126" s="225"/>
      <c r="I126" s="268"/>
      <c r="J126" s="269"/>
      <c r="K126" s="270"/>
      <c r="L126" s="271"/>
      <c r="M126" s="272"/>
      <c r="N126" s="273"/>
      <c r="O126" s="258"/>
      <c r="P126" s="259"/>
      <c r="Q126" s="260"/>
      <c r="R126" s="261"/>
      <c r="S126" s="262"/>
      <c r="T126" s="263"/>
      <c r="U126" s="416"/>
      <c r="V126" s="411"/>
      <c r="W126" s="417"/>
      <c r="X126" s="418"/>
      <c r="Y126" s="419"/>
      <c r="Z126" s="420"/>
      <c r="AA126" s="263"/>
      <c r="AB126" s="263"/>
      <c r="AC126" s="263"/>
      <c r="AD126" s="263"/>
      <c r="AE126" s="263"/>
      <c r="AF126" s="263"/>
      <c r="AG126" s="264"/>
      <c r="AH126" s="265"/>
      <c r="AI126" s="266"/>
      <c r="AJ126" s="267"/>
    </row>
    <row r="127" spans="1:36" s="22" customFormat="1" x14ac:dyDescent="0.25">
      <c r="A127" s="28" t="str">
        <f>IF(H127&lt;&gt;"",MAX($A$7:A126)+1,"")</f>
        <v/>
      </c>
      <c r="B127" s="227" t="str">
        <f>IF(A127="","",PREF_PREGUNTA&amp;" - "&amp;IF(MAX(A:A)&gt;99,IF(A127&lt;100,"0",""),"")&amp;IF(A127&lt;10,"0","")&amp;A127&amp;IF(G127&lt;&gt;""," "&amp;G127,""))</f>
        <v/>
      </c>
      <c r="C127" s="414" t="str">
        <f t="shared" si="8"/>
        <v/>
      </c>
      <c r="D127" s="414" t="str">
        <f t="shared" si="11"/>
        <v/>
      </c>
      <c r="E127" s="414" t="str">
        <f t="shared" si="9"/>
        <v/>
      </c>
      <c r="F127" s="414" t="str">
        <f t="shared" si="10"/>
        <v/>
      </c>
      <c r="G127" s="232"/>
      <c r="H127" s="225"/>
      <c r="I127" s="268"/>
      <c r="J127" s="269"/>
      <c r="K127" s="270"/>
      <c r="L127" s="271"/>
      <c r="M127" s="272"/>
      <c r="N127" s="273"/>
      <c r="O127" s="258"/>
      <c r="P127" s="259"/>
      <c r="Q127" s="260"/>
      <c r="R127" s="261"/>
      <c r="S127" s="262"/>
      <c r="T127" s="263"/>
      <c r="U127" s="416"/>
      <c r="V127" s="411"/>
      <c r="W127" s="417"/>
      <c r="X127" s="418"/>
      <c r="Y127" s="419"/>
      <c r="Z127" s="420"/>
      <c r="AA127" s="263"/>
      <c r="AB127" s="263"/>
      <c r="AC127" s="263"/>
      <c r="AD127" s="263"/>
      <c r="AE127" s="263"/>
      <c r="AF127" s="263"/>
      <c r="AG127" s="264"/>
      <c r="AH127" s="265"/>
      <c r="AI127" s="266"/>
      <c r="AJ127" s="267"/>
    </row>
    <row r="128" spans="1:36" s="22" customFormat="1" x14ac:dyDescent="0.25">
      <c r="A128" s="28" t="str">
        <f>IF(H128&lt;&gt;"",MAX($A$7:A127)+1,"")</f>
        <v/>
      </c>
      <c r="B128" s="227" t="str">
        <f>IF(A128="","",PREF_PREGUNTA&amp;" - "&amp;IF(MAX(A:A)&gt;99,IF(A128&lt;100,"0",""),"")&amp;IF(A128&lt;10,"0","")&amp;A128&amp;IF(G128&lt;&gt;""," "&amp;G128,""))</f>
        <v/>
      </c>
      <c r="C128" s="414" t="str">
        <f t="shared" si="8"/>
        <v/>
      </c>
      <c r="D128" s="414" t="str">
        <f t="shared" si="11"/>
        <v/>
      </c>
      <c r="E128" s="414" t="str">
        <f t="shared" si="9"/>
        <v/>
      </c>
      <c r="F128" s="414" t="str">
        <f t="shared" si="10"/>
        <v/>
      </c>
      <c r="G128" s="232"/>
      <c r="H128" s="225"/>
      <c r="I128" s="268"/>
      <c r="J128" s="269"/>
      <c r="K128" s="270"/>
      <c r="L128" s="271"/>
      <c r="M128" s="272"/>
      <c r="N128" s="273"/>
      <c r="O128" s="258"/>
      <c r="P128" s="259"/>
      <c r="Q128" s="260"/>
      <c r="R128" s="261"/>
      <c r="S128" s="262"/>
      <c r="T128" s="263"/>
      <c r="U128" s="416"/>
      <c r="V128" s="411"/>
      <c r="W128" s="417"/>
      <c r="X128" s="418"/>
      <c r="Y128" s="419"/>
      <c r="Z128" s="420"/>
      <c r="AA128" s="263"/>
      <c r="AB128" s="263"/>
      <c r="AC128" s="263"/>
      <c r="AD128" s="263"/>
      <c r="AE128" s="263"/>
      <c r="AF128" s="263"/>
      <c r="AG128" s="264"/>
      <c r="AH128" s="265"/>
      <c r="AI128" s="266"/>
      <c r="AJ128" s="267"/>
    </row>
    <row r="129" spans="1:36" s="22" customFormat="1" x14ac:dyDescent="0.25">
      <c r="A129" s="28" t="str">
        <f>IF(H129&lt;&gt;"",MAX($A$7:A128)+1,"")</f>
        <v/>
      </c>
      <c r="B129" s="227" t="str">
        <f>IF(A129="","",PREF_PREGUNTA&amp;" - "&amp;IF(MAX(A:A)&gt;99,IF(A129&lt;100,"0",""),"")&amp;IF(A129&lt;10,"0","")&amp;A129&amp;IF(G129&lt;&gt;""," "&amp;G129,""))</f>
        <v/>
      </c>
      <c r="C129" s="414" t="str">
        <f t="shared" si="8"/>
        <v/>
      </c>
      <c r="D129" s="414" t="str">
        <f t="shared" si="11"/>
        <v/>
      </c>
      <c r="E129" s="414" t="str">
        <f t="shared" si="9"/>
        <v/>
      </c>
      <c r="F129" s="414" t="str">
        <f t="shared" si="10"/>
        <v/>
      </c>
      <c r="G129" s="232"/>
      <c r="H129" s="225"/>
      <c r="I129" s="268"/>
      <c r="J129" s="269"/>
      <c r="K129" s="270"/>
      <c r="L129" s="271"/>
      <c r="M129" s="272"/>
      <c r="N129" s="273"/>
      <c r="O129" s="258"/>
      <c r="P129" s="259"/>
      <c r="Q129" s="260"/>
      <c r="R129" s="261"/>
      <c r="S129" s="262"/>
      <c r="T129" s="263"/>
      <c r="U129" s="416"/>
      <c r="V129" s="411"/>
      <c r="W129" s="417"/>
      <c r="X129" s="418"/>
      <c r="Y129" s="419"/>
      <c r="Z129" s="420"/>
      <c r="AA129" s="263"/>
      <c r="AB129" s="263"/>
      <c r="AC129" s="263"/>
      <c r="AD129" s="263"/>
      <c r="AE129" s="263"/>
      <c r="AF129" s="263"/>
      <c r="AG129" s="264"/>
      <c r="AH129" s="265"/>
      <c r="AI129" s="266"/>
      <c r="AJ129" s="267"/>
    </row>
    <row r="130" spans="1:36" s="22" customFormat="1" x14ac:dyDescent="0.25">
      <c r="A130" s="28" t="str">
        <f>IF(H130&lt;&gt;"",MAX($A$7:A129)+1,"")</f>
        <v/>
      </c>
      <c r="B130" s="227" t="str">
        <f>IF(A130="","",PREF_PREGUNTA&amp;" - "&amp;IF(MAX(A:A)&gt;99,IF(A130&lt;100,"0",""),"")&amp;IF(A130&lt;10,"0","")&amp;A130&amp;IF(G130&lt;&gt;""," "&amp;G130,""))</f>
        <v/>
      </c>
      <c r="C130" s="414" t="str">
        <f t="shared" si="8"/>
        <v/>
      </c>
      <c r="D130" s="414" t="str">
        <f t="shared" si="11"/>
        <v/>
      </c>
      <c r="E130" s="414" t="str">
        <f t="shared" si="9"/>
        <v/>
      </c>
      <c r="F130" s="414" t="str">
        <f t="shared" si="10"/>
        <v/>
      </c>
      <c r="G130" s="232"/>
      <c r="H130" s="225"/>
      <c r="I130" s="268"/>
      <c r="J130" s="269"/>
      <c r="K130" s="270"/>
      <c r="L130" s="271"/>
      <c r="M130" s="272"/>
      <c r="N130" s="273"/>
      <c r="O130" s="258"/>
      <c r="P130" s="259"/>
      <c r="Q130" s="260"/>
      <c r="R130" s="261"/>
      <c r="S130" s="262"/>
      <c r="T130" s="263"/>
      <c r="U130" s="416"/>
      <c r="V130" s="411"/>
      <c r="W130" s="417"/>
      <c r="X130" s="418"/>
      <c r="Y130" s="419"/>
      <c r="Z130" s="420"/>
      <c r="AA130" s="263"/>
      <c r="AB130" s="263"/>
      <c r="AC130" s="263"/>
      <c r="AD130" s="263"/>
      <c r="AE130" s="263"/>
      <c r="AF130" s="263"/>
      <c r="AG130" s="264"/>
      <c r="AH130" s="265"/>
      <c r="AI130" s="266"/>
      <c r="AJ130" s="267"/>
    </row>
    <row r="131" spans="1:36" s="22" customFormat="1" x14ac:dyDescent="0.25">
      <c r="A131" s="28" t="str">
        <f>IF(H131&lt;&gt;"",MAX($A$7:A130)+1,"")</f>
        <v/>
      </c>
      <c r="B131" s="227" t="str">
        <f>IF(A131="","",PREF_PREGUNTA&amp;" - "&amp;IF(MAX(A:A)&gt;99,IF(A131&lt;100,"0",""),"")&amp;IF(A131&lt;10,"0","")&amp;A131&amp;IF(G131&lt;&gt;""," "&amp;G131,""))</f>
        <v/>
      </c>
      <c r="C131" s="414" t="str">
        <f t="shared" si="8"/>
        <v/>
      </c>
      <c r="D131" s="414" t="str">
        <f t="shared" si="11"/>
        <v/>
      </c>
      <c r="E131" s="414" t="str">
        <f t="shared" si="9"/>
        <v/>
      </c>
      <c r="F131" s="414" t="str">
        <f t="shared" si="10"/>
        <v/>
      </c>
      <c r="G131" s="232"/>
      <c r="H131" s="225"/>
      <c r="I131" s="268"/>
      <c r="J131" s="269"/>
      <c r="K131" s="270"/>
      <c r="L131" s="271"/>
      <c r="M131" s="272"/>
      <c r="N131" s="273"/>
      <c r="O131" s="258"/>
      <c r="P131" s="259"/>
      <c r="Q131" s="260"/>
      <c r="R131" s="261"/>
      <c r="S131" s="262"/>
      <c r="T131" s="263"/>
      <c r="U131" s="416"/>
      <c r="V131" s="411"/>
      <c r="W131" s="417"/>
      <c r="X131" s="418"/>
      <c r="Y131" s="419"/>
      <c r="Z131" s="420"/>
      <c r="AA131" s="263"/>
      <c r="AB131" s="263"/>
      <c r="AC131" s="263"/>
      <c r="AD131" s="263"/>
      <c r="AE131" s="263"/>
      <c r="AF131" s="263"/>
      <c r="AG131" s="264"/>
      <c r="AH131" s="265"/>
      <c r="AI131" s="266"/>
      <c r="AJ131" s="267"/>
    </row>
    <row r="132" spans="1:36" s="22" customFormat="1" x14ac:dyDescent="0.25">
      <c r="A132" s="28" t="str">
        <f>IF(H132&lt;&gt;"",MAX($A$7:A131)+1,"")</f>
        <v/>
      </c>
      <c r="B132" s="227" t="str">
        <f>IF(A132="","",PREF_PREGUNTA&amp;" - "&amp;IF(MAX(A:A)&gt;99,IF(A132&lt;100,"0",""),"")&amp;IF(A132&lt;10,"0","")&amp;A132&amp;IF(G132&lt;&gt;""," "&amp;G132,""))</f>
        <v/>
      </c>
      <c r="C132" s="414" t="str">
        <f t="shared" si="8"/>
        <v/>
      </c>
      <c r="D132" s="414" t="str">
        <f t="shared" si="11"/>
        <v/>
      </c>
      <c r="E132" s="414" t="str">
        <f t="shared" si="9"/>
        <v/>
      </c>
      <c r="F132" s="414" t="str">
        <f t="shared" si="10"/>
        <v/>
      </c>
      <c r="G132" s="232"/>
      <c r="H132" s="225"/>
      <c r="I132" s="268"/>
      <c r="J132" s="269"/>
      <c r="K132" s="270"/>
      <c r="L132" s="271"/>
      <c r="M132" s="272"/>
      <c r="N132" s="273"/>
      <c r="O132" s="258"/>
      <c r="P132" s="259"/>
      <c r="Q132" s="260"/>
      <c r="R132" s="261"/>
      <c r="S132" s="262"/>
      <c r="T132" s="263"/>
      <c r="U132" s="416"/>
      <c r="V132" s="411"/>
      <c r="W132" s="417"/>
      <c r="X132" s="418"/>
      <c r="Y132" s="419"/>
      <c r="Z132" s="420"/>
      <c r="AA132" s="263"/>
      <c r="AB132" s="263"/>
      <c r="AC132" s="263"/>
      <c r="AD132" s="263"/>
      <c r="AE132" s="263"/>
      <c r="AF132" s="263"/>
      <c r="AG132" s="264"/>
      <c r="AH132" s="265"/>
      <c r="AI132" s="266"/>
      <c r="AJ132" s="267"/>
    </row>
    <row r="133" spans="1:36" s="22" customFormat="1" x14ac:dyDescent="0.25">
      <c r="A133" s="28" t="str">
        <f>IF(H133&lt;&gt;"",MAX($A$7:A132)+1,"")</f>
        <v/>
      </c>
      <c r="B133" s="227" t="str">
        <f>IF(A133="","",PREF_PREGUNTA&amp;" - "&amp;IF(MAX(A:A)&gt;99,IF(A133&lt;100,"0",""),"")&amp;IF(A133&lt;10,"0","")&amp;A133&amp;IF(G133&lt;&gt;""," "&amp;G133,""))</f>
        <v/>
      </c>
      <c r="C133" s="414" t="str">
        <f t="shared" si="8"/>
        <v/>
      </c>
      <c r="D133" s="414" t="str">
        <f t="shared" si="11"/>
        <v/>
      </c>
      <c r="E133" s="414" t="str">
        <f t="shared" si="9"/>
        <v/>
      </c>
      <c r="F133" s="414" t="str">
        <f t="shared" si="10"/>
        <v/>
      </c>
      <c r="G133" s="232"/>
      <c r="H133" s="225"/>
      <c r="I133" s="268"/>
      <c r="J133" s="269"/>
      <c r="K133" s="270"/>
      <c r="L133" s="271"/>
      <c r="M133" s="272"/>
      <c r="N133" s="273"/>
      <c r="O133" s="258"/>
      <c r="P133" s="259"/>
      <c r="Q133" s="260"/>
      <c r="R133" s="261"/>
      <c r="S133" s="262"/>
      <c r="T133" s="263"/>
      <c r="U133" s="416"/>
      <c r="V133" s="411"/>
      <c r="W133" s="417"/>
      <c r="X133" s="418"/>
      <c r="Y133" s="419"/>
      <c r="Z133" s="420"/>
      <c r="AA133" s="263"/>
      <c r="AB133" s="263"/>
      <c r="AC133" s="263"/>
      <c r="AD133" s="263"/>
      <c r="AE133" s="263"/>
      <c r="AF133" s="263"/>
      <c r="AG133" s="264"/>
      <c r="AH133" s="265"/>
      <c r="AI133" s="266"/>
      <c r="AJ133" s="267"/>
    </row>
    <row r="134" spans="1:36" s="22" customFormat="1" x14ac:dyDescent="0.25">
      <c r="A134" s="28" t="str">
        <f>IF(H134&lt;&gt;"",MAX($A$7:A133)+1,"")</f>
        <v/>
      </c>
      <c r="B134" s="227" t="str">
        <f>IF(A134="","",PREF_PREGUNTA&amp;" - "&amp;IF(MAX(A:A)&gt;99,IF(A134&lt;100,"0",""),"")&amp;IF(A134&lt;10,"0","")&amp;A134&amp;IF(G134&lt;&gt;""," "&amp;G134,""))</f>
        <v/>
      </c>
      <c r="C134" s="414" t="str">
        <f t="shared" si="8"/>
        <v/>
      </c>
      <c r="D134" s="414" t="str">
        <f t="shared" si="11"/>
        <v/>
      </c>
      <c r="E134" s="414" t="str">
        <f t="shared" si="9"/>
        <v/>
      </c>
      <c r="F134" s="414" t="str">
        <f t="shared" si="10"/>
        <v/>
      </c>
      <c r="G134" s="232"/>
      <c r="H134" s="225"/>
      <c r="I134" s="268"/>
      <c r="J134" s="269"/>
      <c r="K134" s="270"/>
      <c r="L134" s="271"/>
      <c r="M134" s="272"/>
      <c r="N134" s="273"/>
      <c r="O134" s="258"/>
      <c r="P134" s="259"/>
      <c r="Q134" s="260"/>
      <c r="R134" s="261"/>
      <c r="S134" s="262"/>
      <c r="T134" s="263"/>
      <c r="U134" s="416"/>
      <c r="V134" s="411"/>
      <c r="W134" s="417"/>
      <c r="X134" s="418"/>
      <c r="Y134" s="419"/>
      <c r="Z134" s="420"/>
      <c r="AA134" s="263"/>
      <c r="AB134" s="263"/>
      <c r="AC134" s="263"/>
      <c r="AD134" s="263"/>
      <c r="AE134" s="263"/>
      <c r="AF134" s="263"/>
      <c r="AG134" s="264"/>
      <c r="AH134" s="265"/>
      <c r="AI134" s="266"/>
      <c r="AJ134" s="267"/>
    </row>
    <row r="135" spans="1:36" s="22" customFormat="1" x14ac:dyDescent="0.25">
      <c r="A135" s="28" t="str">
        <f>IF(H135&lt;&gt;"",MAX($A$7:A134)+1,"")</f>
        <v/>
      </c>
      <c r="B135" s="227" t="str">
        <f>IF(A135="","",PREF_PREGUNTA&amp;" - "&amp;IF(MAX(A:A)&gt;99,IF(A135&lt;100,"0",""),"")&amp;IF(A135&lt;10,"0","")&amp;A135&amp;IF(G135&lt;&gt;""," "&amp;G135,""))</f>
        <v/>
      </c>
      <c r="C135" s="414" t="str">
        <f t="shared" ref="C135:C198" si="12">IF(COUNTIF(U135:Z135,"&gt;0")=0,"",COUNTIF(U135:Z135,"&gt;0"))</f>
        <v/>
      </c>
      <c r="D135" s="414" t="str">
        <f t="shared" si="11"/>
        <v/>
      </c>
      <c r="E135" s="414" t="str">
        <f t="shared" ref="E135:E198" si="13">IF(SUMIF(U135:Z135,"&gt;0")=0,"",SUMIF(U135:Z135,"&gt;0"))</f>
        <v/>
      </c>
      <c r="F135" s="414" t="str">
        <f t="shared" ref="F135:F198" si="14">IF(SUMIF(U135:Z135,"&lt;0")=0,"",SUMIF(U135:Z135,"&lt;0"))</f>
        <v/>
      </c>
      <c r="G135" s="232"/>
      <c r="H135" s="225"/>
      <c r="I135" s="268"/>
      <c r="J135" s="269"/>
      <c r="K135" s="270"/>
      <c r="L135" s="271"/>
      <c r="M135" s="272"/>
      <c r="N135" s="273"/>
      <c r="O135" s="258"/>
      <c r="P135" s="259"/>
      <c r="Q135" s="260"/>
      <c r="R135" s="261"/>
      <c r="S135" s="262"/>
      <c r="T135" s="263"/>
      <c r="U135" s="416"/>
      <c r="V135" s="411"/>
      <c r="W135" s="417"/>
      <c r="X135" s="418"/>
      <c r="Y135" s="419"/>
      <c r="Z135" s="420"/>
      <c r="AA135" s="263"/>
      <c r="AB135" s="263"/>
      <c r="AC135" s="263"/>
      <c r="AD135" s="263"/>
      <c r="AE135" s="263"/>
      <c r="AF135" s="263"/>
      <c r="AG135" s="264"/>
      <c r="AH135" s="265"/>
      <c r="AI135" s="266"/>
      <c r="AJ135" s="267"/>
    </row>
    <row r="136" spans="1:36" s="22" customFormat="1" x14ac:dyDescent="0.25">
      <c r="A136" s="28" t="str">
        <f>IF(H136&lt;&gt;"",MAX($A$7:A135)+1,"")</f>
        <v/>
      </c>
      <c r="B136" s="227" t="str">
        <f>IF(A136="","",PREF_PREGUNTA&amp;" - "&amp;IF(MAX(A:A)&gt;99,IF(A136&lt;100,"0",""),"")&amp;IF(A136&lt;10,"0","")&amp;A136&amp;IF(G136&lt;&gt;""," "&amp;G136,""))</f>
        <v/>
      </c>
      <c r="C136" s="414" t="str">
        <f t="shared" si="12"/>
        <v/>
      </c>
      <c r="D136" s="414" t="str">
        <f t="shared" ref="D136:D199" si="15">IF(C136="","",COUNTA(I136:N136)-C136)</f>
        <v/>
      </c>
      <c r="E136" s="414" t="str">
        <f t="shared" si="13"/>
        <v/>
      </c>
      <c r="F136" s="414" t="str">
        <f t="shared" si="14"/>
        <v/>
      </c>
      <c r="G136" s="232"/>
      <c r="H136" s="225"/>
      <c r="I136" s="268"/>
      <c r="J136" s="269"/>
      <c r="K136" s="270"/>
      <c r="L136" s="271"/>
      <c r="M136" s="272"/>
      <c r="N136" s="273"/>
      <c r="O136" s="258"/>
      <c r="P136" s="259"/>
      <c r="Q136" s="260"/>
      <c r="R136" s="261"/>
      <c r="S136" s="262"/>
      <c r="T136" s="263"/>
      <c r="U136" s="416"/>
      <c r="V136" s="411"/>
      <c r="W136" s="417"/>
      <c r="X136" s="418"/>
      <c r="Y136" s="419"/>
      <c r="Z136" s="420"/>
      <c r="AA136" s="263"/>
      <c r="AB136" s="263"/>
      <c r="AC136" s="263"/>
      <c r="AD136" s="263"/>
      <c r="AE136" s="263"/>
      <c r="AF136" s="263"/>
      <c r="AG136" s="264"/>
      <c r="AH136" s="265"/>
      <c r="AI136" s="266"/>
      <c r="AJ136" s="267"/>
    </row>
    <row r="137" spans="1:36" s="22" customFormat="1" x14ac:dyDescent="0.25">
      <c r="A137" s="28" t="str">
        <f>IF(H137&lt;&gt;"",MAX($A$7:A136)+1,"")</f>
        <v/>
      </c>
      <c r="B137" s="227" t="str">
        <f>IF(A137="","",PREF_PREGUNTA&amp;" - "&amp;IF(MAX(A:A)&gt;99,IF(A137&lt;100,"0",""),"")&amp;IF(A137&lt;10,"0","")&amp;A137&amp;IF(G137&lt;&gt;""," "&amp;G137,""))</f>
        <v/>
      </c>
      <c r="C137" s="414" t="str">
        <f t="shared" si="12"/>
        <v/>
      </c>
      <c r="D137" s="414" t="str">
        <f t="shared" si="15"/>
        <v/>
      </c>
      <c r="E137" s="414" t="str">
        <f t="shared" si="13"/>
        <v/>
      </c>
      <c r="F137" s="414" t="str">
        <f t="shared" si="14"/>
        <v/>
      </c>
      <c r="G137" s="232"/>
      <c r="H137" s="225"/>
      <c r="I137" s="268"/>
      <c r="J137" s="269"/>
      <c r="K137" s="270"/>
      <c r="L137" s="271"/>
      <c r="M137" s="272"/>
      <c r="N137" s="273"/>
      <c r="O137" s="258"/>
      <c r="P137" s="259"/>
      <c r="Q137" s="260"/>
      <c r="R137" s="261"/>
      <c r="S137" s="262"/>
      <c r="T137" s="263"/>
      <c r="U137" s="416"/>
      <c r="V137" s="411"/>
      <c r="W137" s="417"/>
      <c r="X137" s="418"/>
      <c r="Y137" s="419"/>
      <c r="Z137" s="420"/>
      <c r="AA137" s="263"/>
      <c r="AB137" s="263"/>
      <c r="AC137" s="263"/>
      <c r="AD137" s="263"/>
      <c r="AE137" s="263"/>
      <c r="AF137" s="263"/>
      <c r="AG137" s="264"/>
      <c r="AH137" s="265"/>
      <c r="AI137" s="266"/>
      <c r="AJ137" s="267"/>
    </row>
    <row r="138" spans="1:36" s="22" customFormat="1" x14ac:dyDescent="0.25">
      <c r="A138" s="28" t="str">
        <f>IF(H138&lt;&gt;"",MAX($A$7:A137)+1,"")</f>
        <v/>
      </c>
      <c r="B138" s="227" t="str">
        <f>IF(A138="","",PREF_PREGUNTA&amp;" - "&amp;IF(MAX(A:A)&gt;99,IF(A138&lt;100,"0",""),"")&amp;IF(A138&lt;10,"0","")&amp;A138&amp;IF(G138&lt;&gt;""," "&amp;G138,""))</f>
        <v/>
      </c>
      <c r="C138" s="414" t="str">
        <f t="shared" si="12"/>
        <v/>
      </c>
      <c r="D138" s="414" t="str">
        <f t="shared" si="15"/>
        <v/>
      </c>
      <c r="E138" s="414" t="str">
        <f t="shared" si="13"/>
        <v/>
      </c>
      <c r="F138" s="414" t="str">
        <f t="shared" si="14"/>
        <v/>
      </c>
      <c r="G138" s="232"/>
      <c r="H138" s="225"/>
      <c r="I138" s="268"/>
      <c r="J138" s="269"/>
      <c r="K138" s="270"/>
      <c r="L138" s="271"/>
      <c r="M138" s="272"/>
      <c r="N138" s="273"/>
      <c r="O138" s="258"/>
      <c r="P138" s="259"/>
      <c r="Q138" s="260"/>
      <c r="R138" s="261"/>
      <c r="S138" s="262"/>
      <c r="T138" s="263"/>
      <c r="U138" s="416"/>
      <c r="V138" s="411"/>
      <c r="W138" s="417"/>
      <c r="X138" s="418"/>
      <c r="Y138" s="419"/>
      <c r="Z138" s="420"/>
      <c r="AA138" s="263"/>
      <c r="AB138" s="263"/>
      <c r="AC138" s="263"/>
      <c r="AD138" s="263"/>
      <c r="AE138" s="263"/>
      <c r="AF138" s="263"/>
      <c r="AG138" s="264"/>
      <c r="AH138" s="265"/>
      <c r="AI138" s="266"/>
      <c r="AJ138" s="267"/>
    </row>
    <row r="139" spans="1:36" s="22" customFormat="1" x14ac:dyDescent="0.25">
      <c r="A139" s="28" t="str">
        <f>IF(H139&lt;&gt;"",MAX($A$7:A138)+1,"")</f>
        <v/>
      </c>
      <c r="B139" s="227" t="str">
        <f>IF(A139="","",PREF_PREGUNTA&amp;" - "&amp;IF(MAX(A:A)&gt;99,IF(A139&lt;100,"0",""),"")&amp;IF(A139&lt;10,"0","")&amp;A139&amp;IF(G139&lt;&gt;""," "&amp;G139,""))</f>
        <v/>
      </c>
      <c r="C139" s="414" t="str">
        <f t="shared" si="12"/>
        <v/>
      </c>
      <c r="D139" s="414" t="str">
        <f t="shared" si="15"/>
        <v/>
      </c>
      <c r="E139" s="414" t="str">
        <f t="shared" si="13"/>
        <v/>
      </c>
      <c r="F139" s="414" t="str">
        <f t="shared" si="14"/>
        <v/>
      </c>
      <c r="G139" s="232"/>
      <c r="H139" s="225"/>
      <c r="I139" s="268"/>
      <c r="J139" s="269"/>
      <c r="K139" s="270"/>
      <c r="L139" s="271"/>
      <c r="M139" s="272"/>
      <c r="N139" s="273"/>
      <c r="O139" s="258"/>
      <c r="P139" s="259"/>
      <c r="Q139" s="260"/>
      <c r="R139" s="261"/>
      <c r="S139" s="262"/>
      <c r="T139" s="263"/>
      <c r="U139" s="416"/>
      <c r="V139" s="411"/>
      <c r="W139" s="417"/>
      <c r="X139" s="418"/>
      <c r="Y139" s="419"/>
      <c r="Z139" s="420"/>
      <c r="AA139" s="263"/>
      <c r="AB139" s="263"/>
      <c r="AC139" s="263"/>
      <c r="AD139" s="263"/>
      <c r="AE139" s="263"/>
      <c r="AF139" s="263"/>
      <c r="AG139" s="264"/>
      <c r="AH139" s="265"/>
      <c r="AI139" s="266"/>
      <c r="AJ139" s="267"/>
    </row>
    <row r="140" spans="1:36" s="22" customFormat="1" x14ac:dyDescent="0.25">
      <c r="A140" s="28" t="str">
        <f>IF(H140&lt;&gt;"",MAX($A$7:A139)+1,"")</f>
        <v/>
      </c>
      <c r="B140" s="227" t="str">
        <f>IF(A140="","",PREF_PREGUNTA&amp;" - "&amp;IF(MAX(A:A)&gt;99,IF(A140&lt;100,"0",""),"")&amp;IF(A140&lt;10,"0","")&amp;A140&amp;IF(G140&lt;&gt;""," "&amp;G140,""))</f>
        <v/>
      </c>
      <c r="C140" s="414" t="str">
        <f t="shared" si="12"/>
        <v/>
      </c>
      <c r="D140" s="414" t="str">
        <f t="shared" si="15"/>
        <v/>
      </c>
      <c r="E140" s="414" t="str">
        <f t="shared" si="13"/>
        <v/>
      </c>
      <c r="F140" s="414" t="str">
        <f t="shared" si="14"/>
        <v/>
      </c>
      <c r="G140" s="232"/>
      <c r="H140" s="225"/>
      <c r="I140" s="268"/>
      <c r="J140" s="269"/>
      <c r="K140" s="270"/>
      <c r="L140" s="271"/>
      <c r="M140" s="272"/>
      <c r="N140" s="273"/>
      <c r="O140" s="258"/>
      <c r="P140" s="259"/>
      <c r="Q140" s="260"/>
      <c r="R140" s="261"/>
      <c r="S140" s="262"/>
      <c r="T140" s="263"/>
      <c r="U140" s="416"/>
      <c r="V140" s="411"/>
      <c r="W140" s="417"/>
      <c r="X140" s="418"/>
      <c r="Y140" s="419"/>
      <c r="Z140" s="420"/>
      <c r="AA140" s="263"/>
      <c r="AB140" s="263"/>
      <c r="AC140" s="263"/>
      <c r="AD140" s="263"/>
      <c r="AE140" s="263"/>
      <c r="AF140" s="263"/>
      <c r="AG140" s="264"/>
      <c r="AH140" s="265"/>
      <c r="AI140" s="266"/>
      <c r="AJ140" s="267"/>
    </row>
    <row r="141" spans="1:36" s="22" customFormat="1" x14ac:dyDescent="0.25">
      <c r="A141" s="28" t="str">
        <f>IF(H141&lt;&gt;"",MAX($A$7:A140)+1,"")</f>
        <v/>
      </c>
      <c r="B141" s="227" t="str">
        <f>IF(A141="","",PREF_PREGUNTA&amp;" - "&amp;IF(MAX(A:A)&gt;99,IF(A141&lt;100,"0",""),"")&amp;IF(A141&lt;10,"0","")&amp;A141&amp;IF(G141&lt;&gt;""," "&amp;G141,""))</f>
        <v/>
      </c>
      <c r="C141" s="414" t="str">
        <f t="shared" si="12"/>
        <v/>
      </c>
      <c r="D141" s="414" t="str">
        <f t="shared" si="15"/>
        <v/>
      </c>
      <c r="E141" s="414" t="str">
        <f t="shared" si="13"/>
        <v/>
      </c>
      <c r="F141" s="414" t="str">
        <f t="shared" si="14"/>
        <v/>
      </c>
      <c r="G141" s="232"/>
      <c r="H141" s="225"/>
      <c r="I141" s="268"/>
      <c r="J141" s="269"/>
      <c r="K141" s="270"/>
      <c r="L141" s="271"/>
      <c r="M141" s="272"/>
      <c r="N141" s="273"/>
      <c r="O141" s="258"/>
      <c r="P141" s="259"/>
      <c r="Q141" s="260"/>
      <c r="R141" s="261"/>
      <c r="S141" s="262"/>
      <c r="T141" s="263"/>
      <c r="U141" s="416"/>
      <c r="V141" s="411"/>
      <c r="W141" s="417"/>
      <c r="X141" s="418"/>
      <c r="Y141" s="419"/>
      <c r="Z141" s="420"/>
      <c r="AA141" s="263"/>
      <c r="AB141" s="263"/>
      <c r="AC141" s="263"/>
      <c r="AD141" s="263"/>
      <c r="AE141" s="263"/>
      <c r="AF141" s="263"/>
      <c r="AG141" s="264"/>
      <c r="AH141" s="265"/>
      <c r="AI141" s="266"/>
      <c r="AJ141" s="267"/>
    </row>
    <row r="142" spans="1:36" s="22" customFormat="1" x14ac:dyDescent="0.25">
      <c r="A142" s="28" t="str">
        <f>IF(H142&lt;&gt;"",MAX($A$7:A141)+1,"")</f>
        <v/>
      </c>
      <c r="B142" s="227" t="str">
        <f>IF(A142="","",PREF_PREGUNTA&amp;" - "&amp;IF(MAX(A:A)&gt;99,IF(A142&lt;100,"0",""),"")&amp;IF(A142&lt;10,"0","")&amp;A142&amp;IF(G142&lt;&gt;""," "&amp;G142,""))</f>
        <v/>
      </c>
      <c r="C142" s="414" t="str">
        <f t="shared" si="12"/>
        <v/>
      </c>
      <c r="D142" s="414" t="str">
        <f t="shared" si="15"/>
        <v/>
      </c>
      <c r="E142" s="414" t="str">
        <f t="shared" si="13"/>
        <v/>
      </c>
      <c r="F142" s="414" t="str">
        <f t="shared" si="14"/>
        <v/>
      </c>
      <c r="G142" s="232"/>
      <c r="H142" s="225"/>
      <c r="I142" s="268"/>
      <c r="J142" s="269"/>
      <c r="K142" s="270"/>
      <c r="L142" s="271"/>
      <c r="M142" s="272"/>
      <c r="N142" s="273"/>
      <c r="O142" s="258"/>
      <c r="P142" s="259"/>
      <c r="Q142" s="260"/>
      <c r="R142" s="261"/>
      <c r="S142" s="262"/>
      <c r="T142" s="263"/>
      <c r="U142" s="416"/>
      <c r="V142" s="411"/>
      <c r="W142" s="417"/>
      <c r="X142" s="418"/>
      <c r="Y142" s="419"/>
      <c r="Z142" s="420"/>
      <c r="AA142" s="263"/>
      <c r="AB142" s="263"/>
      <c r="AC142" s="263"/>
      <c r="AD142" s="263"/>
      <c r="AE142" s="263"/>
      <c r="AF142" s="263"/>
      <c r="AG142" s="264"/>
      <c r="AH142" s="265"/>
      <c r="AI142" s="266"/>
      <c r="AJ142" s="267"/>
    </row>
    <row r="143" spans="1:36" s="22" customFormat="1" x14ac:dyDescent="0.25">
      <c r="A143" s="28" t="str">
        <f>IF(H143&lt;&gt;"",MAX($A$7:A142)+1,"")</f>
        <v/>
      </c>
      <c r="B143" s="227" t="str">
        <f>IF(A143="","",PREF_PREGUNTA&amp;" - "&amp;IF(MAX(A:A)&gt;99,IF(A143&lt;100,"0",""),"")&amp;IF(A143&lt;10,"0","")&amp;A143&amp;IF(G143&lt;&gt;""," "&amp;G143,""))</f>
        <v/>
      </c>
      <c r="C143" s="414" t="str">
        <f t="shared" si="12"/>
        <v/>
      </c>
      <c r="D143" s="414" t="str">
        <f t="shared" si="15"/>
        <v/>
      </c>
      <c r="E143" s="414" t="str">
        <f t="shared" si="13"/>
        <v/>
      </c>
      <c r="F143" s="414" t="str">
        <f t="shared" si="14"/>
        <v/>
      </c>
      <c r="G143" s="232"/>
      <c r="H143" s="225"/>
      <c r="I143" s="268"/>
      <c r="J143" s="269"/>
      <c r="K143" s="270"/>
      <c r="L143" s="271"/>
      <c r="M143" s="272"/>
      <c r="N143" s="273"/>
      <c r="O143" s="258"/>
      <c r="P143" s="259"/>
      <c r="Q143" s="260"/>
      <c r="R143" s="261"/>
      <c r="S143" s="262"/>
      <c r="T143" s="263"/>
      <c r="U143" s="416"/>
      <c r="V143" s="411"/>
      <c r="W143" s="417"/>
      <c r="X143" s="418"/>
      <c r="Y143" s="419"/>
      <c r="Z143" s="420"/>
      <c r="AA143" s="263"/>
      <c r="AB143" s="263"/>
      <c r="AC143" s="263"/>
      <c r="AD143" s="263"/>
      <c r="AE143" s="263"/>
      <c r="AF143" s="263"/>
      <c r="AG143" s="264"/>
      <c r="AH143" s="265"/>
      <c r="AI143" s="266"/>
      <c r="AJ143" s="267"/>
    </row>
    <row r="144" spans="1:36" s="22" customFormat="1" x14ac:dyDescent="0.25">
      <c r="A144" s="28" t="str">
        <f>IF(H144&lt;&gt;"",MAX($A$7:A143)+1,"")</f>
        <v/>
      </c>
      <c r="B144" s="227" t="str">
        <f>IF(A144="","",PREF_PREGUNTA&amp;" - "&amp;IF(MAX(A:A)&gt;99,IF(A144&lt;100,"0",""),"")&amp;IF(A144&lt;10,"0","")&amp;A144&amp;IF(G144&lt;&gt;""," "&amp;G144,""))</f>
        <v/>
      </c>
      <c r="C144" s="414" t="str">
        <f t="shared" si="12"/>
        <v/>
      </c>
      <c r="D144" s="414" t="str">
        <f t="shared" si="15"/>
        <v/>
      </c>
      <c r="E144" s="414" t="str">
        <f t="shared" si="13"/>
        <v/>
      </c>
      <c r="F144" s="414" t="str">
        <f t="shared" si="14"/>
        <v/>
      </c>
      <c r="G144" s="232"/>
      <c r="H144" s="225"/>
      <c r="I144" s="268"/>
      <c r="J144" s="269"/>
      <c r="K144" s="270"/>
      <c r="L144" s="271"/>
      <c r="M144" s="272"/>
      <c r="N144" s="273"/>
      <c r="O144" s="258"/>
      <c r="P144" s="259"/>
      <c r="Q144" s="260"/>
      <c r="R144" s="261"/>
      <c r="S144" s="262"/>
      <c r="T144" s="263"/>
      <c r="U144" s="416"/>
      <c r="V144" s="411"/>
      <c r="W144" s="417"/>
      <c r="X144" s="418"/>
      <c r="Y144" s="419"/>
      <c r="Z144" s="420"/>
      <c r="AA144" s="263"/>
      <c r="AB144" s="263"/>
      <c r="AC144" s="263"/>
      <c r="AD144" s="263"/>
      <c r="AE144" s="263"/>
      <c r="AF144" s="263"/>
      <c r="AG144" s="264"/>
      <c r="AH144" s="265"/>
      <c r="AI144" s="266"/>
      <c r="AJ144" s="267"/>
    </row>
    <row r="145" spans="1:36" s="22" customFormat="1" x14ac:dyDescent="0.25">
      <c r="A145" s="28" t="str">
        <f>IF(H145&lt;&gt;"",MAX($A$7:A144)+1,"")</f>
        <v/>
      </c>
      <c r="B145" s="227" t="str">
        <f>IF(A145="","",PREF_PREGUNTA&amp;" - "&amp;IF(MAX(A:A)&gt;99,IF(A145&lt;100,"0",""),"")&amp;IF(A145&lt;10,"0","")&amp;A145&amp;IF(G145&lt;&gt;""," "&amp;G145,""))</f>
        <v/>
      </c>
      <c r="C145" s="414" t="str">
        <f t="shared" si="12"/>
        <v/>
      </c>
      <c r="D145" s="414" t="str">
        <f t="shared" si="15"/>
        <v/>
      </c>
      <c r="E145" s="414" t="str">
        <f t="shared" si="13"/>
        <v/>
      </c>
      <c r="F145" s="414" t="str">
        <f t="shared" si="14"/>
        <v/>
      </c>
      <c r="G145" s="232"/>
      <c r="H145" s="225"/>
      <c r="I145" s="268"/>
      <c r="J145" s="269"/>
      <c r="K145" s="270"/>
      <c r="L145" s="271"/>
      <c r="M145" s="272"/>
      <c r="N145" s="273"/>
      <c r="O145" s="258"/>
      <c r="P145" s="259"/>
      <c r="Q145" s="260"/>
      <c r="R145" s="261"/>
      <c r="S145" s="262"/>
      <c r="T145" s="263"/>
      <c r="U145" s="416"/>
      <c r="V145" s="411"/>
      <c r="W145" s="417"/>
      <c r="X145" s="418"/>
      <c r="Y145" s="419"/>
      <c r="Z145" s="420"/>
      <c r="AA145" s="263"/>
      <c r="AB145" s="263"/>
      <c r="AC145" s="263"/>
      <c r="AD145" s="263"/>
      <c r="AE145" s="263"/>
      <c r="AF145" s="263"/>
      <c r="AG145" s="264"/>
      <c r="AH145" s="265"/>
      <c r="AI145" s="266"/>
      <c r="AJ145" s="267"/>
    </row>
    <row r="146" spans="1:36" s="22" customFormat="1" x14ac:dyDescent="0.25">
      <c r="A146" s="28" t="str">
        <f>IF(H146&lt;&gt;"",MAX($A$7:A145)+1,"")</f>
        <v/>
      </c>
      <c r="B146" s="227" t="str">
        <f>IF(A146="","",PREF_PREGUNTA&amp;" - "&amp;IF(MAX(A:A)&gt;99,IF(A146&lt;100,"0",""),"")&amp;IF(A146&lt;10,"0","")&amp;A146&amp;IF(G146&lt;&gt;""," "&amp;G146,""))</f>
        <v/>
      </c>
      <c r="C146" s="414" t="str">
        <f t="shared" si="12"/>
        <v/>
      </c>
      <c r="D146" s="414" t="str">
        <f t="shared" si="15"/>
        <v/>
      </c>
      <c r="E146" s="414" t="str">
        <f t="shared" si="13"/>
        <v/>
      </c>
      <c r="F146" s="414" t="str">
        <f t="shared" si="14"/>
        <v/>
      </c>
      <c r="G146" s="232"/>
      <c r="H146" s="225"/>
      <c r="I146" s="268"/>
      <c r="J146" s="269"/>
      <c r="K146" s="270"/>
      <c r="L146" s="271"/>
      <c r="M146" s="272"/>
      <c r="N146" s="273"/>
      <c r="O146" s="258"/>
      <c r="P146" s="259"/>
      <c r="Q146" s="260"/>
      <c r="R146" s="261"/>
      <c r="S146" s="262"/>
      <c r="T146" s="263"/>
      <c r="U146" s="416"/>
      <c r="V146" s="411"/>
      <c r="W146" s="417"/>
      <c r="X146" s="418"/>
      <c r="Y146" s="419"/>
      <c r="Z146" s="420"/>
      <c r="AA146" s="263"/>
      <c r="AB146" s="263"/>
      <c r="AC146" s="263"/>
      <c r="AD146" s="263"/>
      <c r="AE146" s="263"/>
      <c r="AF146" s="263"/>
      <c r="AG146" s="264"/>
      <c r="AH146" s="265"/>
      <c r="AI146" s="266"/>
      <c r="AJ146" s="267"/>
    </row>
    <row r="147" spans="1:36" s="22" customFormat="1" x14ac:dyDescent="0.25">
      <c r="A147" s="28" t="str">
        <f>IF(H147&lt;&gt;"",MAX($A$7:A146)+1,"")</f>
        <v/>
      </c>
      <c r="B147" s="227" t="str">
        <f>IF(A147="","",PREF_PREGUNTA&amp;" - "&amp;IF(MAX(A:A)&gt;99,IF(A147&lt;100,"0",""),"")&amp;IF(A147&lt;10,"0","")&amp;A147&amp;IF(G147&lt;&gt;""," "&amp;G147,""))</f>
        <v/>
      </c>
      <c r="C147" s="414" t="str">
        <f t="shared" si="12"/>
        <v/>
      </c>
      <c r="D147" s="414" t="str">
        <f t="shared" si="15"/>
        <v/>
      </c>
      <c r="E147" s="414" t="str">
        <f t="shared" si="13"/>
        <v/>
      </c>
      <c r="F147" s="414" t="str">
        <f t="shared" si="14"/>
        <v/>
      </c>
      <c r="G147" s="232"/>
      <c r="H147" s="225"/>
      <c r="I147" s="268"/>
      <c r="J147" s="269"/>
      <c r="K147" s="270"/>
      <c r="L147" s="271"/>
      <c r="M147" s="272"/>
      <c r="N147" s="273"/>
      <c r="O147" s="258"/>
      <c r="P147" s="259"/>
      <c r="Q147" s="260"/>
      <c r="R147" s="261"/>
      <c r="S147" s="262"/>
      <c r="T147" s="263"/>
      <c r="U147" s="416"/>
      <c r="V147" s="411"/>
      <c r="W147" s="417"/>
      <c r="X147" s="418"/>
      <c r="Y147" s="419"/>
      <c r="Z147" s="420"/>
      <c r="AA147" s="263"/>
      <c r="AB147" s="263"/>
      <c r="AC147" s="263"/>
      <c r="AD147" s="263"/>
      <c r="AE147" s="263"/>
      <c r="AF147" s="263"/>
      <c r="AG147" s="264"/>
      <c r="AH147" s="265"/>
      <c r="AI147" s="266"/>
      <c r="AJ147" s="267"/>
    </row>
    <row r="148" spans="1:36" s="22" customFormat="1" x14ac:dyDescent="0.25">
      <c r="A148" s="28" t="str">
        <f>IF(H148&lt;&gt;"",MAX($A$7:A147)+1,"")</f>
        <v/>
      </c>
      <c r="B148" s="227" t="str">
        <f>IF(A148="","",PREF_PREGUNTA&amp;" - "&amp;IF(MAX(A:A)&gt;99,IF(A148&lt;100,"0",""),"")&amp;IF(A148&lt;10,"0","")&amp;A148&amp;IF(G148&lt;&gt;""," "&amp;G148,""))</f>
        <v/>
      </c>
      <c r="C148" s="414" t="str">
        <f t="shared" si="12"/>
        <v/>
      </c>
      <c r="D148" s="414" t="str">
        <f t="shared" si="15"/>
        <v/>
      </c>
      <c r="E148" s="414" t="str">
        <f t="shared" si="13"/>
        <v/>
      </c>
      <c r="F148" s="414" t="str">
        <f t="shared" si="14"/>
        <v/>
      </c>
      <c r="G148" s="232"/>
      <c r="H148" s="225"/>
      <c r="I148" s="268"/>
      <c r="J148" s="269"/>
      <c r="K148" s="270"/>
      <c r="L148" s="271"/>
      <c r="M148" s="272"/>
      <c r="N148" s="273"/>
      <c r="O148" s="258"/>
      <c r="P148" s="259"/>
      <c r="Q148" s="260"/>
      <c r="R148" s="261"/>
      <c r="S148" s="262"/>
      <c r="T148" s="263"/>
      <c r="U148" s="416"/>
      <c r="V148" s="411"/>
      <c r="W148" s="417"/>
      <c r="X148" s="418"/>
      <c r="Y148" s="419"/>
      <c r="Z148" s="420"/>
      <c r="AA148" s="263"/>
      <c r="AB148" s="263"/>
      <c r="AC148" s="263"/>
      <c r="AD148" s="263"/>
      <c r="AE148" s="263"/>
      <c r="AF148" s="263"/>
      <c r="AG148" s="264"/>
      <c r="AH148" s="265"/>
      <c r="AI148" s="266"/>
      <c r="AJ148" s="267"/>
    </row>
    <row r="149" spans="1:36" s="22" customFormat="1" x14ac:dyDescent="0.25">
      <c r="A149" s="28" t="str">
        <f>IF(H149&lt;&gt;"",MAX($A$7:A148)+1,"")</f>
        <v/>
      </c>
      <c r="B149" s="227" t="str">
        <f>IF(A149="","",PREF_PREGUNTA&amp;" - "&amp;IF(MAX(A:A)&gt;99,IF(A149&lt;100,"0",""),"")&amp;IF(A149&lt;10,"0","")&amp;A149&amp;IF(G149&lt;&gt;""," "&amp;G149,""))</f>
        <v/>
      </c>
      <c r="C149" s="414" t="str">
        <f t="shared" si="12"/>
        <v/>
      </c>
      <c r="D149" s="414" t="str">
        <f t="shared" si="15"/>
        <v/>
      </c>
      <c r="E149" s="414" t="str">
        <f t="shared" si="13"/>
        <v/>
      </c>
      <c r="F149" s="414" t="str">
        <f t="shared" si="14"/>
        <v/>
      </c>
      <c r="G149" s="232"/>
      <c r="H149" s="225"/>
      <c r="I149" s="268"/>
      <c r="J149" s="269"/>
      <c r="K149" s="270"/>
      <c r="L149" s="271"/>
      <c r="M149" s="272"/>
      <c r="N149" s="273"/>
      <c r="O149" s="258"/>
      <c r="P149" s="259"/>
      <c r="Q149" s="260"/>
      <c r="R149" s="261"/>
      <c r="S149" s="262"/>
      <c r="T149" s="263"/>
      <c r="U149" s="416"/>
      <c r="V149" s="411"/>
      <c r="W149" s="417"/>
      <c r="X149" s="418"/>
      <c r="Y149" s="419"/>
      <c r="Z149" s="420"/>
      <c r="AA149" s="263"/>
      <c r="AB149" s="263"/>
      <c r="AC149" s="263"/>
      <c r="AD149" s="263"/>
      <c r="AE149" s="263"/>
      <c r="AF149" s="263"/>
      <c r="AG149" s="264"/>
      <c r="AH149" s="265"/>
      <c r="AI149" s="266"/>
      <c r="AJ149" s="267"/>
    </row>
    <row r="150" spans="1:36" s="22" customFormat="1" x14ac:dyDescent="0.25">
      <c r="A150" s="28" t="str">
        <f>IF(H150&lt;&gt;"",MAX($A$7:A149)+1,"")</f>
        <v/>
      </c>
      <c r="B150" s="227" t="str">
        <f>IF(A150="","",PREF_PREGUNTA&amp;" - "&amp;IF(MAX(A:A)&gt;99,IF(A150&lt;100,"0",""),"")&amp;IF(A150&lt;10,"0","")&amp;A150&amp;IF(G150&lt;&gt;""," "&amp;G150,""))</f>
        <v/>
      </c>
      <c r="C150" s="414" t="str">
        <f t="shared" si="12"/>
        <v/>
      </c>
      <c r="D150" s="414" t="str">
        <f t="shared" si="15"/>
        <v/>
      </c>
      <c r="E150" s="414" t="str">
        <f t="shared" si="13"/>
        <v/>
      </c>
      <c r="F150" s="414" t="str">
        <f t="shared" si="14"/>
        <v/>
      </c>
      <c r="G150" s="232"/>
      <c r="H150" s="225"/>
      <c r="I150" s="268"/>
      <c r="J150" s="269"/>
      <c r="K150" s="270"/>
      <c r="L150" s="271"/>
      <c r="M150" s="272"/>
      <c r="N150" s="273"/>
      <c r="O150" s="258"/>
      <c r="P150" s="259"/>
      <c r="Q150" s="260"/>
      <c r="R150" s="261"/>
      <c r="S150" s="262"/>
      <c r="T150" s="263"/>
      <c r="U150" s="416"/>
      <c r="V150" s="411"/>
      <c r="W150" s="417"/>
      <c r="X150" s="418"/>
      <c r="Y150" s="419"/>
      <c r="Z150" s="420"/>
      <c r="AA150" s="263"/>
      <c r="AB150" s="263"/>
      <c r="AC150" s="263"/>
      <c r="AD150" s="263"/>
      <c r="AE150" s="263"/>
      <c r="AF150" s="263"/>
      <c r="AG150" s="264"/>
      <c r="AH150" s="265"/>
      <c r="AI150" s="266"/>
      <c r="AJ150" s="267"/>
    </row>
    <row r="151" spans="1:36" s="22" customFormat="1" x14ac:dyDescent="0.25">
      <c r="A151" s="28" t="str">
        <f>IF(H151&lt;&gt;"",MAX($A$7:A150)+1,"")</f>
        <v/>
      </c>
      <c r="B151" s="227" t="str">
        <f>IF(A151="","",PREF_PREGUNTA&amp;" - "&amp;IF(MAX(A:A)&gt;99,IF(A151&lt;100,"0",""),"")&amp;IF(A151&lt;10,"0","")&amp;A151&amp;IF(G151&lt;&gt;""," "&amp;G151,""))</f>
        <v/>
      </c>
      <c r="C151" s="414" t="str">
        <f t="shared" si="12"/>
        <v/>
      </c>
      <c r="D151" s="414" t="str">
        <f t="shared" si="15"/>
        <v/>
      </c>
      <c r="E151" s="414" t="str">
        <f t="shared" si="13"/>
        <v/>
      </c>
      <c r="F151" s="414" t="str">
        <f t="shared" si="14"/>
        <v/>
      </c>
      <c r="G151" s="232"/>
      <c r="H151" s="225"/>
      <c r="I151" s="268"/>
      <c r="J151" s="269"/>
      <c r="K151" s="270"/>
      <c r="L151" s="271"/>
      <c r="M151" s="272"/>
      <c r="N151" s="273"/>
      <c r="O151" s="258"/>
      <c r="P151" s="259"/>
      <c r="Q151" s="260"/>
      <c r="R151" s="261"/>
      <c r="S151" s="262"/>
      <c r="T151" s="263"/>
      <c r="U151" s="416"/>
      <c r="V151" s="411"/>
      <c r="W151" s="417"/>
      <c r="X151" s="418"/>
      <c r="Y151" s="419"/>
      <c r="Z151" s="420"/>
      <c r="AA151" s="263"/>
      <c r="AB151" s="263"/>
      <c r="AC151" s="263"/>
      <c r="AD151" s="263"/>
      <c r="AE151" s="263"/>
      <c r="AF151" s="263"/>
      <c r="AG151" s="264"/>
      <c r="AH151" s="265"/>
      <c r="AI151" s="266"/>
      <c r="AJ151" s="267"/>
    </row>
    <row r="152" spans="1:36" s="22" customFormat="1" x14ac:dyDescent="0.25">
      <c r="A152" s="28" t="str">
        <f>IF(H152&lt;&gt;"",MAX($A$7:A151)+1,"")</f>
        <v/>
      </c>
      <c r="B152" s="227" t="str">
        <f>IF(A152="","",PREF_PREGUNTA&amp;" - "&amp;IF(MAX(A:A)&gt;99,IF(A152&lt;100,"0",""),"")&amp;IF(A152&lt;10,"0","")&amp;A152&amp;IF(G152&lt;&gt;""," "&amp;G152,""))</f>
        <v/>
      </c>
      <c r="C152" s="414" t="str">
        <f t="shared" si="12"/>
        <v/>
      </c>
      <c r="D152" s="414" t="str">
        <f t="shared" si="15"/>
        <v/>
      </c>
      <c r="E152" s="414" t="str">
        <f t="shared" si="13"/>
        <v/>
      </c>
      <c r="F152" s="414" t="str">
        <f t="shared" si="14"/>
        <v/>
      </c>
      <c r="G152" s="232"/>
      <c r="H152" s="225"/>
      <c r="I152" s="268"/>
      <c r="J152" s="269"/>
      <c r="K152" s="270"/>
      <c r="L152" s="271"/>
      <c r="M152" s="272"/>
      <c r="N152" s="273"/>
      <c r="O152" s="258"/>
      <c r="P152" s="259"/>
      <c r="Q152" s="260"/>
      <c r="R152" s="261"/>
      <c r="S152" s="262"/>
      <c r="T152" s="263"/>
      <c r="U152" s="416"/>
      <c r="V152" s="411"/>
      <c r="W152" s="417"/>
      <c r="X152" s="418"/>
      <c r="Y152" s="419"/>
      <c r="Z152" s="420"/>
      <c r="AA152" s="263"/>
      <c r="AB152" s="263"/>
      <c r="AC152" s="263"/>
      <c r="AD152" s="263"/>
      <c r="AE152" s="263"/>
      <c r="AF152" s="263"/>
      <c r="AG152" s="264"/>
      <c r="AH152" s="265"/>
      <c r="AI152" s="266"/>
      <c r="AJ152" s="267"/>
    </row>
    <row r="153" spans="1:36" s="22" customFormat="1" x14ac:dyDescent="0.25">
      <c r="A153" s="28" t="str">
        <f>IF(H153&lt;&gt;"",MAX($A$7:A152)+1,"")</f>
        <v/>
      </c>
      <c r="B153" s="227" t="str">
        <f>IF(A153="","",PREF_PREGUNTA&amp;" - "&amp;IF(MAX(A:A)&gt;99,IF(A153&lt;100,"0",""),"")&amp;IF(A153&lt;10,"0","")&amp;A153&amp;IF(G153&lt;&gt;""," "&amp;G153,""))</f>
        <v/>
      </c>
      <c r="C153" s="414" t="str">
        <f t="shared" si="12"/>
        <v/>
      </c>
      <c r="D153" s="414" t="str">
        <f t="shared" si="15"/>
        <v/>
      </c>
      <c r="E153" s="414" t="str">
        <f t="shared" si="13"/>
        <v/>
      </c>
      <c r="F153" s="414" t="str">
        <f t="shared" si="14"/>
        <v/>
      </c>
      <c r="G153" s="232"/>
      <c r="H153" s="225"/>
      <c r="I153" s="268"/>
      <c r="J153" s="269"/>
      <c r="K153" s="270"/>
      <c r="L153" s="271"/>
      <c r="M153" s="272"/>
      <c r="N153" s="273"/>
      <c r="O153" s="258"/>
      <c r="P153" s="259"/>
      <c r="Q153" s="260"/>
      <c r="R153" s="261"/>
      <c r="S153" s="262"/>
      <c r="T153" s="263"/>
      <c r="U153" s="416"/>
      <c r="V153" s="411"/>
      <c r="W153" s="417"/>
      <c r="X153" s="418"/>
      <c r="Y153" s="419"/>
      <c r="Z153" s="420"/>
      <c r="AA153" s="263"/>
      <c r="AB153" s="263"/>
      <c r="AC153" s="263"/>
      <c r="AD153" s="263"/>
      <c r="AE153" s="263"/>
      <c r="AF153" s="263"/>
      <c r="AG153" s="264"/>
      <c r="AH153" s="265"/>
      <c r="AI153" s="266"/>
      <c r="AJ153" s="267"/>
    </row>
    <row r="154" spans="1:36" s="22" customFormat="1" x14ac:dyDescent="0.25">
      <c r="A154" s="28" t="str">
        <f>IF(H154&lt;&gt;"",MAX($A$7:A153)+1,"")</f>
        <v/>
      </c>
      <c r="B154" s="227" t="str">
        <f>IF(A154="","",PREF_PREGUNTA&amp;" - "&amp;IF(MAX(A:A)&gt;99,IF(A154&lt;100,"0",""),"")&amp;IF(A154&lt;10,"0","")&amp;A154&amp;IF(G154&lt;&gt;""," "&amp;G154,""))</f>
        <v/>
      </c>
      <c r="C154" s="414" t="str">
        <f t="shared" si="12"/>
        <v/>
      </c>
      <c r="D154" s="414" t="str">
        <f t="shared" si="15"/>
        <v/>
      </c>
      <c r="E154" s="414" t="str">
        <f t="shared" si="13"/>
        <v/>
      </c>
      <c r="F154" s="414" t="str">
        <f t="shared" si="14"/>
        <v/>
      </c>
      <c r="G154" s="232"/>
      <c r="H154" s="225"/>
      <c r="I154" s="268"/>
      <c r="J154" s="269"/>
      <c r="K154" s="270"/>
      <c r="L154" s="271"/>
      <c r="M154" s="272"/>
      <c r="N154" s="273"/>
      <c r="O154" s="258"/>
      <c r="P154" s="259"/>
      <c r="Q154" s="260"/>
      <c r="R154" s="261"/>
      <c r="S154" s="262"/>
      <c r="T154" s="263"/>
      <c r="U154" s="416"/>
      <c r="V154" s="411"/>
      <c r="W154" s="417"/>
      <c r="X154" s="418"/>
      <c r="Y154" s="419"/>
      <c r="Z154" s="420"/>
      <c r="AA154" s="263"/>
      <c r="AB154" s="263"/>
      <c r="AC154" s="263"/>
      <c r="AD154" s="263"/>
      <c r="AE154" s="263"/>
      <c r="AF154" s="263"/>
      <c r="AG154" s="264"/>
      <c r="AH154" s="265"/>
      <c r="AI154" s="266"/>
      <c r="AJ154" s="267"/>
    </row>
    <row r="155" spans="1:36" s="22" customFormat="1" x14ac:dyDescent="0.25">
      <c r="A155" s="28" t="str">
        <f>IF(H155&lt;&gt;"",MAX($A$7:A154)+1,"")</f>
        <v/>
      </c>
      <c r="B155" s="227" t="str">
        <f>IF(A155="","",PREF_PREGUNTA&amp;" - "&amp;IF(MAX(A:A)&gt;99,IF(A155&lt;100,"0",""),"")&amp;IF(A155&lt;10,"0","")&amp;A155&amp;IF(G155&lt;&gt;""," "&amp;G155,""))</f>
        <v/>
      </c>
      <c r="C155" s="414" t="str">
        <f t="shared" si="12"/>
        <v/>
      </c>
      <c r="D155" s="414" t="str">
        <f t="shared" si="15"/>
        <v/>
      </c>
      <c r="E155" s="414" t="str">
        <f t="shared" si="13"/>
        <v/>
      </c>
      <c r="F155" s="414" t="str">
        <f t="shared" si="14"/>
        <v/>
      </c>
      <c r="G155" s="232"/>
      <c r="H155" s="225"/>
      <c r="I155" s="268"/>
      <c r="J155" s="269"/>
      <c r="K155" s="270"/>
      <c r="L155" s="271"/>
      <c r="M155" s="272"/>
      <c r="N155" s="273"/>
      <c r="O155" s="258"/>
      <c r="P155" s="259"/>
      <c r="Q155" s="260"/>
      <c r="R155" s="261"/>
      <c r="S155" s="262"/>
      <c r="T155" s="263"/>
      <c r="U155" s="416"/>
      <c r="V155" s="411"/>
      <c r="W155" s="417"/>
      <c r="X155" s="418"/>
      <c r="Y155" s="419"/>
      <c r="Z155" s="420"/>
      <c r="AA155" s="263"/>
      <c r="AB155" s="263"/>
      <c r="AC155" s="263"/>
      <c r="AD155" s="263"/>
      <c r="AE155" s="263"/>
      <c r="AF155" s="263"/>
      <c r="AG155" s="264"/>
      <c r="AH155" s="265"/>
      <c r="AI155" s="266"/>
      <c r="AJ155" s="267"/>
    </row>
    <row r="156" spans="1:36" s="22" customFormat="1" x14ac:dyDescent="0.25">
      <c r="A156" s="28" t="str">
        <f>IF(H156&lt;&gt;"",MAX($A$7:A155)+1,"")</f>
        <v/>
      </c>
      <c r="B156" s="227" t="str">
        <f>IF(A156="","",PREF_PREGUNTA&amp;" - "&amp;IF(MAX(A:A)&gt;99,IF(A156&lt;100,"0",""),"")&amp;IF(A156&lt;10,"0","")&amp;A156&amp;IF(G156&lt;&gt;""," "&amp;G156,""))</f>
        <v/>
      </c>
      <c r="C156" s="414" t="str">
        <f t="shared" si="12"/>
        <v/>
      </c>
      <c r="D156" s="414" t="str">
        <f t="shared" si="15"/>
        <v/>
      </c>
      <c r="E156" s="414" t="str">
        <f t="shared" si="13"/>
        <v/>
      </c>
      <c r="F156" s="414" t="str">
        <f t="shared" si="14"/>
        <v/>
      </c>
      <c r="G156" s="232"/>
      <c r="H156" s="225"/>
      <c r="I156" s="268"/>
      <c r="J156" s="269"/>
      <c r="K156" s="270"/>
      <c r="L156" s="271"/>
      <c r="M156" s="272"/>
      <c r="N156" s="273"/>
      <c r="O156" s="258"/>
      <c r="P156" s="259"/>
      <c r="Q156" s="260"/>
      <c r="R156" s="261"/>
      <c r="S156" s="262"/>
      <c r="T156" s="263"/>
      <c r="U156" s="416"/>
      <c r="V156" s="411"/>
      <c r="W156" s="417"/>
      <c r="X156" s="418"/>
      <c r="Y156" s="419"/>
      <c r="Z156" s="420"/>
      <c r="AA156" s="263"/>
      <c r="AB156" s="263"/>
      <c r="AC156" s="263"/>
      <c r="AD156" s="263"/>
      <c r="AE156" s="263"/>
      <c r="AF156" s="263"/>
      <c r="AG156" s="264"/>
      <c r="AH156" s="265"/>
      <c r="AI156" s="266"/>
      <c r="AJ156" s="267"/>
    </row>
    <row r="157" spans="1:36" s="22" customFormat="1" x14ac:dyDescent="0.25">
      <c r="A157" s="28" t="str">
        <f>IF(H157&lt;&gt;"",MAX($A$7:A156)+1,"")</f>
        <v/>
      </c>
      <c r="B157" s="227" t="str">
        <f>IF(A157="","",PREF_PREGUNTA&amp;" - "&amp;IF(MAX(A:A)&gt;99,IF(A157&lt;100,"0",""),"")&amp;IF(A157&lt;10,"0","")&amp;A157&amp;IF(G157&lt;&gt;""," "&amp;G157,""))</f>
        <v/>
      </c>
      <c r="C157" s="414" t="str">
        <f t="shared" si="12"/>
        <v/>
      </c>
      <c r="D157" s="414" t="str">
        <f t="shared" si="15"/>
        <v/>
      </c>
      <c r="E157" s="414" t="str">
        <f t="shared" si="13"/>
        <v/>
      </c>
      <c r="F157" s="414" t="str">
        <f t="shared" si="14"/>
        <v/>
      </c>
      <c r="G157" s="232"/>
      <c r="H157" s="225"/>
      <c r="I157" s="268"/>
      <c r="J157" s="269"/>
      <c r="K157" s="270"/>
      <c r="L157" s="271"/>
      <c r="M157" s="272"/>
      <c r="N157" s="273"/>
      <c r="O157" s="258"/>
      <c r="P157" s="259"/>
      <c r="Q157" s="260"/>
      <c r="R157" s="261"/>
      <c r="S157" s="262"/>
      <c r="T157" s="263"/>
      <c r="U157" s="416"/>
      <c r="V157" s="411"/>
      <c r="W157" s="417"/>
      <c r="X157" s="418"/>
      <c r="Y157" s="419"/>
      <c r="Z157" s="420"/>
      <c r="AA157" s="263"/>
      <c r="AB157" s="263"/>
      <c r="AC157" s="263"/>
      <c r="AD157" s="263"/>
      <c r="AE157" s="263"/>
      <c r="AF157" s="263"/>
      <c r="AG157" s="264"/>
      <c r="AH157" s="265"/>
      <c r="AI157" s="266"/>
      <c r="AJ157" s="267"/>
    </row>
    <row r="158" spans="1:36" s="22" customFormat="1" x14ac:dyDescent="0.25">
      <c r="A158" s="28" t="str">
        <f>IF(H158&lt;&gt;"",MAX($A$7:A157)+1,"")</f>
        <v/>
      </c>
      <c r="B158" s="227" t="str">
        <f>IF(A158="","",PREF_PREGUNTA&amp;" - "&amp;IF(MAX(A:A)&gt;99,IF(A158&lt;100,"0",""),"")&amp;IF(A158&lt;10,"0","")&amp;A158&amp;IF(G158&lt;&gt;""," "&amp;G158,""))</f>
        <v/>
      </c>
      <c r="C158" s="414" t="str">
        <f t="shared" si="12"/>
        <v/>
      </c>
      <c r="D158" s="414" t="str">
        <f t="shared" si="15"/>
        <v/>
      </c>
      <c r="E158" s="414" t="str">
        <f t="shared" si="13"/>
        <v/>
      </c>
      <c r="F158" s="414" t="str">
        <f t="shared" si="14"/>
        <v/>
      </c>
      <c r="G158" s="232"/>
      <c r="H158" s="225"/>
      <c r="I158" s="268"/>
      <c r="J158" s="269"/>
      <c r="K158" s="270"/>
      <c r="L158" s="271"/>
      <c r="M158" s="272"/>
      <c r="N158" s="273"/>
      <c r="O158" s="258"/>
      <c r="P158" s="259"/>
      <c r="Q158" s="260"/>
      <c r="R158" s="261"/>
      <c r="S158" s="262"/>
      <c r="T158" s="263"/>
      <c r="U158" s="416"/>
      <c r="V158" s="411"/>
      <c r="W158" s="417"/>
      <c r="X158" s="418"/>
      <c r="Y158" s="419"/>
      <c r="Z158" s="420"/>
      <c r="AA158" s="263"/>
      <c r="AB158" s="263"/>
      <c r="AC158" s="263"/>
      <c r="AD158" s="263"/>
      <c r="AE158" s="263"/>
      <c r="AF158" s="263"/>
      <c r="AG158" s="264"/>
      <c r="AH158" s="265"/>
      <c r="AI158" s="266"/>
      <c r="AJ158" s="267"/>
    </row>
    <row r="159" spans="1:36" s="22" customFormat="1" x14ac:dyDescent="0.25">
      <c r="A159" s="28" t="str">
        <f>IF(H159&lt;&gt;"",MAX($A$7:A158)+1,"")</f>
        <v/>
      </c>
      <c r="B159" s="227" t="str">
        <f>IF(A159="","",PREF_PREGUNTA&amp;" - "&amp;IF(MAX(A:A)&gt;99,IF(A159&lt;100,"0",""),"")&amp;IF(A159&lt;10,"0","")&amp;A159&amp;IF(G159&lt;&gt;""," "&amp;G159,""))</f>
        <v/>
      </c>
      <c r="C159" s="414" t="str">
        <f t="shared" si="12"/>
        <v/>
      </c>
      <c r="D159" s="414" t="str">
        <f t="shared" si="15"/>
        <v/>
      </c>
      <c r="E159" s="414" t="str">
        <f t="shared" si="13"/>
        <v/>
      </c>
      <c r="F159" s="414" t="str">
        <f t="shared" si="14"/>
        <v/>
      </c>
      <c r="G159" s="232"/>
      <c r="H159" s="225"/>
      <c r="I159" s="268"/>
      <c r="J159" s="269"/>
      <c r="K159" s="270"/>
      <c r="L159" s="271"/>
      <c r="M159" s="272"/>
      <c r="N159" s="273"/>
      <c r="O159" s="258"/>
      <c r="P159" s="259"/>
      <c r="Q159" s="260"/>
      <c r="R159" s="261"/>
      <c r="S159" s="262"/>
      <c r="T159" s="263"/>
      <c r="U159" s="416"/>
      <c r="V159" s="411"/>
      <c r="W159" s="417"/>
      <c r="X159" s="418"/>
      <c r="Y159" s="419"/>
      <c r="Z159" s="420"/>
      <c r="AA159" s="263"/>
      <c r="AB159" s="263"/>
      <c r="AC159" s="263"/>
      <c r="AD159" s="263"/>
      <c r="AE159" s="263"/>
      <c r="AF159" s="263"/>
      <c r="AG159" s="264"/>
      <c r="AH159" s="265"/>
      <c r="AI159" s="266"/>
      <c r="AJ159" s="267"/>
    </row>
    <row r="160" spans="1:36" s="22" customFormat="1" x14ac:dyDescent="0.25">
      <c r="A160" s="28" t="str">
        <f>IF(H160&lt;&gt;"",MAX($A$7:A159)+1,"")</f>
        <v/>
      </c>
      <c r="B160" s="227" t="str">
        <f>IF(A160="","",PREF_PREGUNTA&amp;" - "&amp;IF(MAX(A:A)&gt;99,IF(A160&lt;100,"0",""),"")&amp;IF(A160&lt;10,"0","")&amp;A160&amp;IF(G160&lt;&gt;""," "&amp;G160,""))</f>
        <v/>
      </c>
      <c r="C160" s="414" t="str">
        <f t="shared" si="12"/>
        <v/>
      </c>
      <c r="D160" s="414" t="str">
        <f t="shared" si="15"/>
        <v/>
      </c>
      <c r="E160" s="414" t="str">
        <f t="shared" si="13"/>
        <v/>
      </c>
      <c r="F160" s="414" t="str">
        <f t="shared" si="14"/>
        <v/>
      </c>
      <c r="G160" s="232"/>
      <c r="H160" s="225"/>
      <c r="I160" s="268"/>
      <c r="J160" s="269"/>
      <c r="K160" s="270"/>
      <c r="L160" s="271"/>
      <c r="M160" s="272"/>
      <c r="N160" s="273"/>
      <c r="O160" s="258"/>
      <c r="P160" s="259"/>
      <c r="Q160" s="260"/>
      <c r="R160" s="261"/>
      <c r="S160" s="262"/>
      <c r="T160" s="263"/>
      <c r="U160" s="416"/>
      <c r="V160" s="411"/>
      <c r="W160" s="417"/>
      <c r="X160" s="418"/>
      <c r="Y160" s="419"/>
      <c r="Z160" s="420"/>
      <c r="AA160" s="263"/>
      <c r="AB160" s="263"/>
      <c r="AC160" s="263"/>
      <c r="AD160" s="263"/>
      <c r="AE160" s="263"/>
      <c r="AF160" s="263"/>
      <c r="AG160" s="264"/>
      <c r="AH160" s="265"/>
      <c r="AI160" s="266"/>
      <c r="AJ160" s="267"/>
    </row>
    <row r="161" spans="1:36" s="22" customFormat="1" x14ac:dyDescent="0.25">
      <c r="A161" s="28" t="str">
        <f>IF(H161&lt;&gt;"",MAX($A$7:A160)+1,"")</f>
        <v/>
      </c>
      <c r="B161" s="227" t="str">
        <f>IF(A161="","",PREF_PREGUNTA&amp;" - "&amp;IF(MAX(A:A)&gt;99,IF(A161&lt;100,"0",""),"")&amp;IF(A161&lt;10,"0","")&amp;A161&amp;IF(G161&lt;&gt;""," "&amp;G161,""))</f>
        <v/>
      </c>
      <c r="C161" s="414" t="str">
        <f t="shared" si="12"/>
        <v/>
      </c>
      <c r="D161" s="414" t="str">
        <f t="shared" si="15"/>
        <v/>
      </c>
      <c r="E161" s="414" t="str">
        <f t="shared" si="13"/>
        <v/>
      </c>
      <c r="F161" s="414" t="str">
        <f t="shared" si="14"/>
        <v/>
      </c>
      <c r="G161" s="232"/>
      <c r="H161" s="225"/>
      <c r="I161" s="268"/>
      <c r="J161" s="269"/>
      <c r="K161" s="270"/>
      <c r="L161" s="271"/>
      <c r="M161" s="272"/>
      <c r="N161" s="273"/>
      <c r="O161" s="258"/>
      <c r="P161" s="259"/>
      <c r="Q161" s="260"/>
      <c r="R161" s="261"/>
      <c r="S161" s="262"/>
      <c r="T161" s="263"/>
      <c r="U161" s="416"/>
      <c r="V161" s="411"/>
      <c r="W161" s="417"/>
      <c r="X161" s="418"/>
      <c r="Y161" s="419"/>
      <c r="Z161" s="420"/>
      <c r="AA161" s="263"/>
      <c r="AB161" s="263"/>
      <c r="AC161" s="263"/>
      <c r="AD161" s="263"/>
      <c r="AE161" s="263"/>
      <c r="AF161" s="263"/>
      <c r="AG161" s="264"/>
      <c r="AH161" s="265"/>
      <c r="AI161" s="266"/>
      <c r="AJ161" s="267"/>
    </row>
    <row r="162" spans="1:36" s="22" customFormat="1" x14ac:dyDescent="0.25">
      <c r="A162" s="28" t="str">
        <f>IF(H162&lt;&gt;"",MAX($A$7:A161)+1,"")</f>
        <v/>
      </c>
      <c r="B162" s="227" t="str">
        <f>IF(A162="","",PREF_PREGUNTA&amp;" - "&amp;IF(MAX(A:A)&gt;99,IF(A162&lt;100,"0",""),"")&amp;IF(A162&lt;10,"0","")&amp;A162&amp;IF(G162&lt;&gt;""," "&amp;G162,""))</f>
        <v/>
      </c>
      <c r="C162" s="414" t="str">
        <f t="shared" si="12"/>
        <v/>
      </c>
      <c r="D162" s="414" t="str">
        <f t="shared" si="15"/>
        <v/>
      </c>
      <c r="E162" s="414" t="str">
        <f t="shared" si="13"/>
        <v/>
      </c>
      <c r="F162" s="414" t="str">
        <f t="shared" si="14"/>
        <v/>
      </c>
      <c r="G162" s="232"/>
      <c r="H162" s="225"/>
      <c r="I162" s="268"/>
      <c r="J162" s="269"/>
      <c r="K162" s="270"/>
      <c r="L162" s="271"/>
      <c r="M162" s="272"/>
      <c r="N162" s="273"/>
      <c r="O162" s="258"/>
      <c r="P162" s="259"/>
      <c r="Q162" s="260"/>
      <c r="R162" s="261"/>
      <c r="S162" s="262"/>
      <c r="T162" s="263"/>
      <c r="U162" s="416"/>
      <c r="V162" s="411"/>
      <c r="W162" s="417"/>
      <c r="X162" s="418"/>
      <c r="Y162" s="419"/>
      <c r="Z162" s="420"/>
      <c r="AA162" s="263"/>
      <c r="AB162" s="263"/>
      <c r="AC162" s="263"/>
      <c r="AD162" s="263"/>
      <c r="AE162" s="263"/>
      <c r="AF162" s="263"/>
      <c r="AG162" s="264"/>
      <c r="AH162" s="265"/>
      <c r="AI162" s="266"/>
      <c r="AJ162" s="267"/>
    </row>
    <row r="163" spans="1:36" s="22" customFormat="1" x14ac:dyDescent="0.25">
      <c r="A163" s="28" t="str">
        <f>IF(H163&lt;&gt;"",MAX($A$7:A162)+1,"")</f>
        <v/>
      </c>
      <c r="B163" s="227" t="str">
        <f>IF(A163="","",PREF_PREGUNTA&amp;" - "&amp;IF(MAX(A:A)&gt;99,IF(A163&lt;100,"0",""),"")&amp;IF(A163&lt;10,"0","")&amp;A163&amp;IF(G163&lt;&gt;""," "&amp;G163,""))</f>
        <v/>
      </c>
      <c r="C163" s="414" t="str">
        <f t="shared" si="12"/>
        <v/>
      </c>
      <c r="D163" s="414" t="str">
        <f t="shared" si="15"/>
        <v/>
      </c>
      <c r="E163" s="414" t="str">
        <f t="shared" si="13"/>
        <v/>
      </c>
      <c r="F163" s="414" t="str">
        <f t="shared" si="14"/>
        <v/>
      </c>
      <c r="G163" s="232"/>
      <c r="H163" s="225"/>
      <c r="I163" s="268"/>
      <c r="J163" s="269"/>
      <c r="K163" s="270"/>
      <c r="L163" s="271"/>
      <c r="M163" s="272"/>
      <c r="N163" s="273"/>
      <c r="O163" s="258"/>
      <c r="P163" s="259"/>
      <c r="Q163" s="260"/>
      <c r="R163" s="261"/>
      <c r="S163" s="262"/>
      <c r="T163" s="263"/>
      <c r="U163" s="416"/>
      <c r="V163" s="411"/>
      <c r="W163" s="417"/>
      <c r="X163" s="418"/>
      <c r="Y163" s="419"/>
      <c r="Z163" s="420"/>
      <c r="AA163" s="263"/>
      <c r="AB163" s="263"/>
      <c r="AC163" s="263"/>
      <c r="AD163" s="263"/>
      <c r="AE163" s="263"/>
      <c r="AF163" s="263"/>
      <c r="AG163" s="264"/>
      <c r="AH163" s="265"/>
      <c r="AI163" s="266"/>
      <c r="AJ163" s="267"/>
    </row>
    <row r="164" spans="1:36" s="22" customFormat="1" x14ac:dyDescent="0.25">
      <c r="A164" s="28" t="str">
        <f>IF(H164&lt;&gt;"",MAX($A$7:A163)+1,"")</f>
        <v/>
      </c>
      <c r="B164" s="227" t="str">
        <f>IF(A164="","",PREF_PREGUNTA&amp;" - "&amp;IF(MAX(A:A)&gt;99,IF(A164&lt;100,"0",""),"")&amp;IF(A164&lt;10,"0","")&amp;A164&amp;IF(G164&lt;&gt;""," "&amp;G164,""))</f>
        <v/>
      </c>
      <c r="C164" s="414" t="str">
        <f t="shared" si="12"/>
        <v/>
      </c>
      <c r="D164" s="414" t="str">
        <f t="shared" si="15"/>
        <v/>
      </c>
      <c r="E164" s="414" t="str">
        <f t="shared" si="13"/>
        <v/>
      </c>
      <c r="F164" s="414" t="str">
        <f t="shared" si="14"/>
        <v/>
      </c>
      <c r="G164" s="232"/>
      <c r="H164" s="225"/>
      <c r="I164" s="268"/>
      <c r="J164" s="269"/>
      <c r="K164" s="270"/>
      <c r="L164" s="271"/>
      <c r="M164" s="272"/>
      <c r="N164" s="273"/>
      <c r="O164" s="258"/>
      <c r="P164" s="259"/>
      <c r="Q164" s="260"/>
      <c r="R164" s="261"/>
      <c r="S164" s="262"/>
      <c r="T164" s="263"/>
      <c r="U164" s="416"/>
      <c r="V164" s="411"/>
      <c r="W164" s="417"/>
      <c r="X164" s="418"/>
      <c r="Y164" s="419"/>
      <c r="Z164" s="420"/>
      <c r="AA164" s="263"/>
      <c r="AB164" s="263"/>
      <c r="AC164" s="263"/>
      <c r="AD164" s="263"/>
      <c r="AE164" s="263"/>
      <c r="AF164" s="263"/>
      <c r="AG164" s="264"/>
      <c r="AH164" s="265"/>
      <c r="AI164" s="266"/>
      <c r="AJ164" s="267"/>
    </row>
    <row r="165" spans="1:36" s="22" customFormat="1" x14ac:dyDescent="0.25">
      <c r="A165" s="28" t="str">
        <f>IF(H165&lt;&gt;"",MAX($A$7:A164)+1,"")</f>
        <v/>
      </c>
      <c r="B165" s="227" t="str">
        <f>IF(A165="","",PREF_PREGUNTA&amp;" - "&amp;IF(MAX(A:A)&gt;99,IF(A165&lt;100,"0",""),"")&amp;IF(A165&lt;10,"0","")&amp;A165&amp;IF(G165&lt;&gt;""," "&amp;G165,""))</f>
        <v/>
      </c>
      <c r="C165" s="414" t="str">
        <f t="shared" si="12"/>
        <v/>
      </c>
      <c r="D165" s="414" t="str">
        <f t="shared" si="15"/>
        <v/>
      </c>
      <c r="E165" s="414" t="str">
        <f t="shared" si="13"/>
        <v/>
      </c>
      <c r="F165" s="414" t="str">
        <f t="shared" si="14"/>
        <v/>
      </c>
      <c r="G165" s="232"/>
      <c r="H165" s="225"/>
      <c r="I165" s="268"/>
      <c r="J165" s="269"/>
      <c r="K165" s="270"/>
      <c r="L165" s="271"/>
      <c r="M165" s="272"/>
      <c r="N165" s="273"/>
      <c r="O165" s="258"/>
      <c r="P165" s="259"/>
      <c r="Q165" s="260"/>
      <c r="R165" s="261"/>
      <c r="S165" s="262"/>
      <c r="T165" s="263"/>
      <c r="U165" s="416"/>
      <c r="V165" s="411"/>
      <c r="W165" s="417"/>
      <c r="X165" s="418"/>
      <c r="Y165" s="419"/>
      <c r="Z165" s="420"/>
      <c r="AA165" s="263"/>
      <c r="AB165" s="263"/>
      <c r="AC165" s="263"/>
      <c r="AD165" s="263"/>
      <c r="AE165" s="263"/>
      <c r="AF165" s="263"/>
      <c r="AG165" s="264"/>
      <c r="AH165" s="265"/>
      <c r="AI165" s="266"/>
      <c r="AJ165" s="267"/>
    </row>
    <row r="166" spans="1:36" s="22" customFormat="1" x14ac:dyDescent="0.25">
      <c r="A166" s="28" t="str">
        <f>IF(H166&lt;&gt;"",MAX($A$7:A165)+1,"")</f>
        <v/>
      </c>
      <c r="B166" s="227" t="str">
        <f>IF(A166="","",PREF_PREGUNTA&amp;" - "&amp;IF(MAX(A:A)&gt;99,IF(A166&lt;100,"0",""),"")&amp;IF(A166&lt;10,"0","")&amp;A166&amp;IF(G166&lt;&gt;""," "&amp;G166,""))</f>
        <v/>
      </c>
      <c r="C166" s="414" t="str">
        <f t="shared" si="12"/>
        <v/>
      </c>
      <c r="D166" s="414" t="str">
        <f t="shared" si="15"/>
        <v/>
      </c>
      <c r="E166" s="414" t="str">
        <f t="shared" si="13"/>
        <v/>
      </c>
      <c r="F166" s="414" t="str">
        <f t="shared" si="14"/>
        <v/>
      </c>
      <c r="G166" s="232"/>
      <c r="H166" s="225"/>
      <c r="I166" s="268"/>
      <c r="J166" s="269"/>
      <c r="K166" s="270"/>
      <c r="L166" s="271"/>
      <c r="M166" s="272"/>
      <c r="N166" s="273"/>
      <c r="O166" s="258"/>
      <c r="P166" s="259"/>
      <c r="Q166" s="260"/>
      <c r="R166" s="261"/>
      <c r="S166" s="262"/>
      <c r="T166" s="263"/>
      <c r="U166" s="416"/>
      <c r="V166" s="411"/>
      <c r="W166" s="417"/>
      <c r="X166" s="418"/>
      <c r="Y166" s="419"/>
      <c r="Z166" s="420"/>
      <c r="AA166" s="263"/>
      <c r="AB166" s="263"/>
      <c r="AC166" s="263"/>
      <c r="AD166" s="263"/>
      <c r="AE166" s="263"/>
      <c r="AF166" s="263"/>
      <c r="AG166" s="264"/>
      <c r="AH166" s="265"/>
      <c r="AI166" s="266"/>
      <c r="AJ166" s="267"/>
    </row>
    <row r="167" spans="1:36" s="22" customFormat="1" x14ac:dyDescent="0.25">
      <c r="A167" s="28" t="str">
        <f>IF(H167&lt;&gt;"",MAX($A$7:A166)+1,"")</f>
        <v/>
      </c>
      <c r="B167" s="227" t="str">
        <f>IF(A167="","",PREF_PREGUNTA&amp;" - "&amp;IF(MAX(A:A)&gt;99,IF(A167&lt;100,"0",""),"")&amp;IF(A167&lt;10,"0","")&amp;A167&amp;IF(G167&lt;&gt;""," "&amp;G167,""))</f>
        <v/>
      </c>
      <c r="C167" s="414" t="str">
        <f t="shared" si="12"/>
        <v/>
      </c>
      <c r="D167" s="414" t="str">
        <f t="shared" si="15"/>
        <v/>
      </c>
      <c r="E167" s="414" t="str">
        <f t="shared" si="13"/>
        <v/>
      </c>
      <c r="F167" s="414" t="str">
        <f t="shared" si="14"/>
        <v/>
      </c>
      <c r="G167" s="232"/>
      <c r="H167" s="225"/>
      <c r="I167" s="268"/>
      <c r="J167" s="269"/>
      <c r="K167" s="270"/>
      <c r="L167" s="271"/>
      <c r="M167" s="272"/>
      <c r="N167" s="273"/>
      <c r="O167" s="258"/>
      <c r="P167" s="259"/>
      <c r="Q167" s="260"/>
      <c r="R167" s="261"/>
      <c r="S167" s="262"/>
      <c r="T167" s="263"/>
      <c r="U167" s="416"/>
      <c r="V167" s="411"/>
      <c r="W167" s="417"/>
      <c r="X167" s="418"/>
      <c r="Y167" s="419"/>
      <c r="Z167" s="420"/>
      <c r="AA167" s="263"/>
      <c r="AB167" s="263"/>
      <c r="AC167" s="263"/>
      <c r="AD167" s="263"/>
      <c r="AE167" s="263"/>
      <c r="AF167" s="263"/>
      <c r="AG167" s="264"/>
      <c r="AH167" s="265"/>
      <c r="AI167" s="266"/>
      <c r="AJ167" s="267"/>
    </row>
    <row r="168" spans="1:36" s="22" customFormat="1" x14ac:dyDescent="0.25">
      <c r="A168" s="28" t="str">
        <f>IF(H168&lt;&gt;"",MAX($A$7:A167)+1,"")</f>
        <v/>
      </c>
      <c r="B168" s="227" t="str">
        <f>IF(A168="","",PREF_PREGUNTA&amp;" - "&amp;IF(MAX(A:A)&gt;99,IF(A168&lt;100,"0",""),"")&amp;IF(A168&lt;10,"0","")&amp;A168&amp;IF(G168&lt;&gt;""," "&amp;G168,""))</f>
        <v/>
      </c>
      <c r="C168" s="414" t="str">
        <f t="shared" si="12"/>
        <v/>
      </c>
      <c r="D168" s="414" t="str">
        <f t="shared" si="15"/>
        <v/>
      </c>
      <c r="E168" s="414" t="str">
        <f t="shared" si="13"/>
        <v/>
      </c>
      <c r="F168" s="414" t="str">
        <f t="shared" si="14"/>
        <v/>
      </c>
      <c r="G168" s="232"/>
      <c r="H168" s="225"/>
      <c r="I168" s="268"/>
      <c r="J168" s="269"/>
      <c r="K168" s="270"/>
      <c r="L168" s="271"/>
      <c r="M168" s="272"/>
      <c r="N168" s="273"/>
      <c r="O168" s="258"/>
      <c r="P168" s="259"/>
      <c r="Q168" s="260"/>
      <c r="R168" s="261"/>
      <c r="S168" s="262"/>
      <c r="T168" s="263"/>
      <c r="U168" s="416"/>
      <c r="V168" s="411"/>
      <c r="W168" s="417"/>
      <c r="X168" s="418"/>
      <c r="Y168" s="419"/>
      <c r="Z168" s="420"/>
      <c r="AA168" s="263"/>
      <c r="AB168" s="263"/>
      <c r="AC168" s="263"/>
      <c r="AD168" s="263"/>
      <c r="AE168" s="263"/>
      <c r="AF168" s="263"/>
      <c r="AG168" s="264"/>
      <c r="AH168" s="265"/>
      <c r="AI168" s="266"/>
      <c r="AJ168" s="267"/>
    </row>
    <row r="169" spans="1:36" s="22" customFormat="1" x14ac:dyDescent="0.25">
      <c r="A169" s="28" t="str">
        <f>IF(H169&lt;&gt;"",MAX($A$7:A168)+1,"")</f>
        <v/>
      </c>
      <c r="B169" s="227" t="str">
        <f>IF(A169="","",PREF_PREGUNTA&amp;" - "&amp;IF(MAX(A:A)&gt;99,IF(A169&lt;100,"0",""),"")&amp;IF(A169&lt;10,"0","")&amp;A169&amp;IF(G169&lt;&gt;""," "&amp;G169,""))</f>
        <v/>
      </c>
      <c r="C169" s="414" t="str">
        <f t="shared" si="12"/>
        <v/>
      </c>
      <c r="D169" s="414" t="str">
        <f t="shared" si="15"/>
        <v/>
      </c>
      <c r="E169" s="414" t="str">
        <f t="shared" si="13"/>
        <v/>
      </c>
      <c r="F169" s="414" t="str">
        <f t="shared" si="14"/>
        <v/>
      </c>
      <c r="G169" s="232"/>
      <c r="H169" s="225"/>
      <c r="I169" s="268"/>
      <c r="J169" s="269"/>
      <c r="K169" s="270"/>
      <c r="L169" s="271"/>
      <c r="M169" s="272"/>
      <c r="N169" s="273"/>
      <c r="O169" s="258"/>
      <c r="P169" s="259"/>
      <c r="Q169" s="260"/>
      <c r="R169" s="261"/>
      <c r="S169" s="262"/>
      <c r="T169" s="263"/>
      <c r="U169" s="416"/>
      <c r="V169" s="411"/>
      <c r="W169" s="417"/>
      <c r="X169" s="418"/>
      <c r="Y169" s="419"/>
      <c r="Z169" s="420"/>
      <c r="AA169" s="263"/>
      <c r="AB169" s="263"/>
      <c r="AC169" s="263"/>
      <c r="AD169" s="263"/>
      <c r="AE169" s="263"/>
      <c r="AF169" s="263"/>
      <c r="AG169" s="264"/>
      <c r="AH169" s="265"/>
      <c r="AI169" s="266"/>
      <c r="AJ169" s="267"/>
    </row>
    <row r="170" spans="1:36" s="22" customFormat="1" x14ac:dyDescent="0.25">
      <c r="A170" s="28" t="str">
        <f>IF(H170&lt;&gt;"",MAX($A$7:A169)+1,"")</f>
        <v/>
      </c>
      <c r="B170" s="227" t="str">
        <f>IF(A170="","",PREF_PREGUNTA&amp;" - "&amp;IF(MAX(A:A)&gt;99,IF(A170&lt;100,"0",""),"")&amp;IF(A170&lt;10,"0","")&amp;A170&amp;IF(G170&lt;&gt;""," "&amp;G170,""))</f>
        <v/>
      </c>
      <c r="C170" s="414" t="str">
        <f t="shared" si="12"/>
        <v/>
      </c>
      <c r="D170" s="414" t="str">
        <f t="shared" si="15"/>
        <v/>
      </c>
      <c r="E170" s="414" t="str">
        <f t="shared" si="13"/>
        <v/>
      </c>
      <c r="F170" s="414" t="str">
        <f t="shared" si="14"/>
        <v/>
      </c>
      <c r="G170" s="232"/>
      <c r="H170" s="225"/>
      <c r="I170" s="268"/>
      <c r="J170" s="269"/>
      <c r="K170" s="270"/>
      <c r="L170" s="271"/>
      <c r="M170" s="272"/>
      <c r="N170" s="273"/>
      <c r="O170" s="258"/>
      <c r="P170" s="259"/>
      <c r="Q170" s="260"/>
      <c r="R170" s="261"/>
      <c r="S170" s="262"/>
      <c r="T170" s="263"/>
      <c r="U170" s="416"/>
      <c r="V170" s="411"/>
      <c r="W170" s="417"/>
      <c r="X170" s="418"/>
      <c r="Y170" s="419"/>
      <c r="Z170" s="420"/>
      <c r="AA170" s="263"/>
      <c r="AB170" s="263"/>
      <c r="AC170" s="263"/>
      <c r="AD170" s="263"/>
      <c r="AE170" s="263"/>
      <c r="AF170" s="263"/>
      <c r="AG170" s="264"/>
      <c r="AH170" s="265"/>
      <c r="AI170" s="266"/>
      <c r="AJ170" s="267"/>
    </row>
    <row r="171" spans="1:36" s="22" customFormat="1" x14ac:dyDescent="0.25">
      <c r="A171" s="28" t="str">
        <f>IF(H171&lt;&gt;"",MAX($A$7:A170)+1,"")</f>
        <v/>
      </c>
      <c r="B171" s="227" t="str">
        <f>IF(A171="","",PREF_PREGUNTA&amp;" - "&amp;IF(MAX(A:A)&gt;99,IF(A171&lt;100,"0",""),"")&amp;IF(A171&lt;10,"0","")&amp;A171&amp;IF(G171&lt;&gt;""," "&amp;G171,""))</f>
        <v/>
      </c>
      <c r="C171" s="414" t="str">
        <f t="shared" si="12"/>
        <v/>
      </c>
      <c r="D171" s="414" t="str">
        <f t="shared" si="15"/>
        <v/>
      </c>
      <c r="E171" s="414" t="str">
        <f t="shared" si="13"/>
        <v/>
      </c>
      <c r="F171" s="414" t="str">
        <f t="shared" si="14"/>
        <v/>
      </c>
      <c r="G171" s="232"/>
      <c r="H171" s="225"/>
      <c r="I171" s="268"/>
      <c r="J171" s="269"/>
      <c r="K171" s="270"/>
      <c r="L171" s="271"/>
      <c r="M171" s="272"/>
      <c r="N171" s="273"/>
      <c r="O171" s="258"/>
      <c r="P171" s="259"/>
      <c r="Q171" s="260"/>
      <c r="R171" s="261"/>
      <c r="S171" s="262"/>
      <c r="T171" s="263"/>
      <c r="U171" s="416"/>
      <c r="V171" s="411"/>
      <c r="W171" s="417"/>
      <c r="X171" s="418"/>
      <c r="Y171" s="419"/>
      <c r="Z171" s="420"/>
      <c r="AA171" s="263"/>
      <c r="AB171" s="263"/>
      <c r="AC171" s="263"/>
      <c r="AD171" s="263"/>
      <c r="AE171" s="263"/>
      <c r="AF171" s="263"/>
      <c r="AG171" s="264"/>
      <c r="AH171" s="265"/>
      <c r="AI171" s="266"/>
      <c r="AJ171" s="267"/>
    </row>
    <row r="172" spans="1:36" s="22" customFormat="1" x14ac:dyDescent="0.25">
      <c r="A172" s="28" t="str">
        <f>IF(H172&lt;&gt;"",MAX($A$7:A171)+1,"")</f>
        <v/>
      </c>
      <c r="B172" s="227" t="str">
        <f>IF(A172="","",PREF_PREGUNTA&amp;" - "&amp;IF(MAX(A:A)&gt;99,IF(A172&lt;100,"0",""),"")&amp;IF(A172&lt;10,"0","")&amp;A172&amp;IF(G172&lt;&gt;""," "&amp;G172,""))</f>
        <v/>
      </c>
      <c r="C172" s="414" t="str">
        <f t="shared" si="12"/>
        <v/>
      </c>
      <c r="D172" s="414" t="str">
        <f t="shared" si="15"/>
        <v/>
      </c>
      <c r="E172" s="414" t="str">
        <f t="shared" si="13"/>
        <v/>
      </c>
      <c r="F172" s="414" t="str">
        <f t="shared" si="14"/>
        <v/>
      </c>
      <c r="G172" s="232"/>
      <c r="H172" s="225"/>
      <c r="I172" s="268"/>
      <c r="J172" s="269"/>
      <c r="K172" s="270"/>
      <c r="L172" s="271"/>
      <c r="M172" s="272"/>
      <c r="N172" s="273"/>
      <c r="O172" s="258"/>
      <c r="P172" s="259"/>
      <c r="Q172" s="260"/>
      <c r="R172" s="261"/>
      <c r="S172" s="262"/>
      <c r="T172" s="263"/>
      <c r="U172" s="416"/>
      <c r="V172" s="411"/>
      <c r="W172" s="417"/>
      <c r="X172" s="418"/>
      <c r="Y172" s="419"/>
      <c r="Z172" s="420"/>
      <c r="AA172" s="263"/>
      <c r="AB172" s="263"/>
      <c r="AC172" s="263"/>
      <c r="AD172" s="263"/>
      <c r="AE172" s="263"/>
      <c r="AF172" s="263"/>
      <c r="AG172" s="264"/>
      <c r="AH172" s="265"/>
      <c r="AI172" s="266"/>
      <c r="AJ172" s="267"/>
    </row>
    <row r="173" spans="1:36" s="22" customFormat="1" x14ac:dyDescent="0.25">
      <c r="A173" s="28" t="str">
        <f>IF(H173&lt;&gt;"",MAX($A$7:A172)+1,"")</f>
        <v/>
      </c>
      <c r="B173" s="227" t="str">
        <f>IF(A173="","",PREF_PREGUNTA&amp;" - "&amp;IF(MAX(A:A)&gt;99,IF(A173&lt;100,"0",""),"")&amp;IF(A173&lt;10,"0","")&amp;A173&amp;IF(G173&lt;&gt;""," "&amp;G173,""))</f>
        <v/>
      </c>
      <c r="C173" s="414" t="str">
        <f t="shared" si="12"/>
        <v/>
      </c>
      <c r="D173" s="414" t="str">
        <f t="shared" si="15"/>
        <v/>
      </c>
      <c r="E173" s="414" t="str">
        <f t="shared" si="13"/>
        <v/>
      </c>
      <c r="F173" s="414" t="str">
        <f t="shared" si="14"/>
        <v/>
      </c>
      <c r="G173" s="232"/>
      <c r="H173" s="225"/>
      <c r="I173" s="268"/>
      <c r="J173" s="269"/>
      <c r="K173" s="270"/>
      <c r="L173" s="271"/>
      <c r="M173" s="272"/>
      <c r="N173" s="273"/>
      <c r="O173" s="258"/>
      <c r="P173" s="259"/>
      <c r="Q173" s="260"/>
      <c r="R173" s="261"/>
      <c r="S173" s="262"/>
      <c r="T173" s="263"/>
      <c r="U173" s="416"/>
      <c r="V173" s="411"/>
      <c r="W173" s="417"/>
      <c r="X173" s="418"/>
      <c r="Y173" s="419"/>
      <c r="Z173" s="420"/>
      <c r="AA173" s="263"/>
      <c r="AB173" s="263"/>
      <c r="AC173" s="263"/>
      <c r="AD173" s="263"/>
      <c r="AE173" s="263"/>
      <c r="AF173" s="263"/>
      <c r="AG173" s="264"/>
      <c r="AH173" s="265"/>
      <c r="AI173" s="266"/>
      <c r="AJ173" s="267"/>
    </row>
    <row r="174" spans="1:36" s="22" customFormat="1" x14ac:dyDescent="0.25">
      <c r="A174" s="28" t="str">
        <f>IF(H174&lt;&gt;"",MAX($A$7:A173)+1,"")</f>
        <v/>
      </c>
      <c r="B174" s="227" t="str">
        <f>IF(A174="","",PREF_PREGUNTA&amp;" - "&amp;IF(MAX(A:A)&gt;99,IF(A174&lt;100,"0",""),"")&amp;IF(A174&lt;10,"0","")&amp;A174&amp;IF(G174&lt;&gt;""," "&amp;G174,""))</f>
        <v/>
      </c>
      <c r="C174" s="414" t="str">
        <f t="shared" si="12"/>
        <v/>
      </c>
      <c r="D174" s="414" t="str">
        <f t="shared" si="15"/>
        <v/>
      </c>
      <c r="E174" s="414" t="str">
        <f t="shared" si="13"/>
        <v/>
      </c>
      <c r="F174" s="414" t="str">
        <f t="shared" si="14"/>
        <v/>
      </c>
      <c r="G174" s="232"/>
      <c r="H174" s="225"/>
      <c r="I174" s="268"/>
      <c r="J174" s="269"/>
      <c r="K174" s="270"/>
      <c r="L174" s="271"/>
      <c r="M174" s="272"/>
      <c r="N174" s="273"/>
      <c r="O174" s="258"/>
      <c r="P174" s="259"/>
      <c r="Q174" s="260"/>
      <c r="R174" s="261"/>
      <c r="S174" s="262"/>
      <c r="T174" s="263"/>
      <c r="U174" s="416"/>
      <c r="V174" s="411"/>
      <c r="W174" s="417"/>
      <c r="X174" s="418"/>
      <c r="Y174" s="419"/>
      <c r="Z174" s="420"/>
      <c r="AA174" s="263"/>
      <c r="AB174" s="263"/>
      <c r="AC174" s="263"/>
      <c r="AD174" s="263"/>
      <c r="AE174" s="263"/>
      <c r="AF174" s="263"/>
      <c r="AG174" s="264"/>
      <c r="AH174" s="265"/>
      <c r="AI174" s="266"/>
      <c r="AJ174" s="267"/>
    </row>
    <row r="175" spans="1:36" s="22" customFormat="1" x14ac:dyDescent="0.25">
      <c r="A175" s="28" t="str">
        <f>IF(H175&lt;&gt;"",MAX($A$7:A174)+1,"")</f>
        <v/>
      </c>
      <c r="B175" s="227" t="str">
        <f>IF(A175="","",PREF_PREGUNTA&amp;" - "&amp;IF(MAX(A:A)&gt;99,IF(A175&lt;100,"0",""),"")&amp;IF(A175&lt;10,"0","")&amp;A175&amp;IF(G175&lt;&gt;""," "&amp;G175,""))</f>
        <v/>
      </c>
      <c r="C175" s="414" t="str">
        <f t="shared" si="12"/>
        <v/>
      </c>
      <c r="D175" s="414" t="str">
        <f t="shared" si="15"/>
        <v/>
      </c>
      <c r="E175" s="414" t="str">
        <f t="shared" si="13"/>
        <v/>
      </c>
      <c r="F175" s="414" t="str">
        <f t="shared" si="14"/>
        <v/>
      </c>
      <c r="G175" s="232"/>
      <c r="H175" s="225"/>
      <c r="I175" s="268"/>
      <c r="J175" s="269"/>
      <c r="K175" s="270"/>
      <c r="L175" s="271"/>
      <c r="M175" s="272"/>
      <c r="N175" s="273"/>
      <c r="O175" s="258"/>
      <c r="P175" s="259"/>
      <c r="Q175" s="260"/>
      <c r="R175" s="261"/>
      <c r="S175" s="262"/>
      <c r="T175" s="263"/>
      <c r="U175" s="416"/>
      <c r="V175" s="411"/>
      <c r="W175" s="417"/>
      <c r="X175" s="418"/>
      <c r="Y175" s="419"/>
      <c r="Z175" s="420"/>
      <c r="AA175" s="263"/>
      <c r="AB175" s="263"/>
      <c r="AC175" s="263"/>
      <c r="AD175" s="263"/>
      <c r="AE175" s="263"/>
      <c r="AF175" s="263"/>
      <c r="AG175" s="264"/>
      <c r="AH175" s="265"/>
      <c r="AI175" s="266"/>
      <c r="AJ175" s="267"/>
    </row>
    <row r="176" spans="1:36" s="22" customFormat="1" x14ac:dyDescent="0.25">
      <c r="A176" s="28" t="str">
        <f>IF(H176&lt;&gt;"",MAX($A$7:A175)+1,"")</f>
        <v/>
      </c>
      <c r="B176" s="227" t="str">
        <f>IF(A176="","",PREF_PREGUNTA&amp;" - "&amp;IF(MAX(A:A)&gt;99,IF(A176&lt;100,"0",""),"")&amp;IF(A176&lt;10,"0","")&amp;A176&amp;IF(G176&lt;&gt;""," "&amp;G176,""))</f>
        <v/>
      </c>
      <c r="C176" s="414" t="str">
        <f t="shared" si="12"/>
        <v/>
      </c>
      <c r="D176" s="414" t="str">
        <f t="shared" si="15"/>
        <v/>
      </c>
      <c r="E176" s="414" t="str">
        <f t="shared" si="13"/>
        <v/>
      </c>
      <c r="F176" s="414" t="str">
        <f t="shared" si="14"/>
        <v/>
      </c>
      <c r="G176" s="232"/>
      <c r="H176" s="225"/>
      <c r="I176" s="268"/>
      <c r="J176" s="269"/>
      <c r="K176" s="270"/>
      <c r="L176" s="271"/>
      <c r="M176" s="272"/>
      <c r="N176" s="273"/>
      <c r="O176" s="258"/>
      <c r="P176" s="259"/>
      <c r="Q176" s="260"/>
      <c r="R176" s="261"/>
      <c r="S176" s="262"/>
      <c r="T176" s="263"/>
      <c r="U176" s="416"/>
      <c r="V176" s="411"/>
      <c r="W176" s="417"/>
      <c r="X176" s="418"/>
      <c r="Y176" s="419"/>
      <c r="Z176" s="420"/>
      <c r="AA176" s="263"/>
      <c r="AB176" s="263"/>
      <c r="AC176" s="263"/>
      <c r="AD176" s="263"/>
      <c r="AE176" s="263"/>
      <c r="AF176" s="263"/>
      <c r="AG176" s="264"/>
      <c r="AH176" s="265"/>
      <c r="AI176" s="266"/>
      <c r="AJ176" s="267"/>
    </row>
    <row r="177" spans="1:36" s="22" customFormat="1" x14ac:dyDescent="0.25">
      <c r="A177" s="28" t="str">
        <f>IF(H177&lt;&gt;"",MAX($A$7:A176)+1,"")</f>
        <v/>
      </c>
      <c r="B177" s="227" t="str">
        <f>IF(A177="","",PREF_PREGUNTA&amp;" - "&amp;IF(MAX(A:A)&gt;99,IF(A177&lt;100,"0",""),"")&amp;IF(A177&lt;10,"0","")&amp;A177&amp;IF(G177&lt;&gt;""," "&amp;G177,""))</f>
        <v/>
      </c>
      <c r="C177" s="414" t="str">
        <f t="shared" si="12"/>
        <v/>
      </c>
      <c r="D177" s="414" t="str">
        <f t="shared" si="15"/>
        <v/>
      </c>
      <c r="E177" s="414" t="str">
        <f t="shared" si="13"/>
        <v/>
      </c>
      <c r="F177" s="414" t="str">
        <f t="shared" si="14"/>
        <v/>
      </c>
      <c r="G177" s="232"/>
      <c r="H177" s="225"/>
      <c r="I177" s="268"/>
      <c r="J177" s="269"/>
      <c r="K177" s="270"/>
      <c r="L177" s="271"/>
      <c r="M177" s="272"/>
      <c r="N177" s="273"/>
      <c r="O177" s="258"/>
      <c r="P177" s="259"/>
      <c r="Q177" s="260"/>
      <c r="R177" s="261"/>
      <c r="S177" s="262"/>
      <c r="T177" s="263"/>
      <c r="U177" s="416"/>
      <c r="V177" s="411"/>
      <c r="W177" s="417"/>
      <c r="X177" s="418"/>
      <c r="Y177" s="419"/>
      <c r="Z177" s="420"/>
      <c r="AA177" s="263"/>
      <c r="AB177" s="263"/>
      <c r="AC177" s="263"/>
      <c r="AD177" s="263"/>
      <c r="AE177" s="263"/>
      <c r="AF177" s="263"/>
      <c r="AG177" s="264"/>
      <c r="AH177" s="265"/>
      <c r="AI177" s="266"/>
      <c r="AJ177" s="267"/>
    </row>
    <row r="178" spans="1:36" s="22" customFormat="1" x14ac:dyDescent="0.25">
      <c r="A178" s="28" t="str">
        <f>IF(H178&lt;&gt;"",MAX($A$7:A177)+1,"")</f>
        <v/>
      </c>
      <c r="B178" s="227" t="str">
        <f>IF(A178="","",PREF_PREGUNTA&amp;" - "&amp;IF(MAX(A:A)&gt;99,IF(A178&lt;100,"0",""),"")&amp;IF(A178&lt;10,"0","")&amp;A178&amp;IF(G178&lt;&gt;""," "&amp;G178,""))</f>
        <v/>
      </c>
      <c r="C178" s="414" t="str">
        <f t="shared" si="12"/>
        <v/>
      </c>
      <c r="D178" s="414" t="str">
        <f t="shared" si="15"/>
        <v/>
      </c>
      <c r="E178" s="414" t="str">
        <f t="shared" si="13"/>
        <v/>
      </c>
      <c r="F178" s="414" t="str">
        <f t="shared" si="14"/>
        <v/>
      </c>
      <c r="G178" s="232"/>
      <c r="H178" s="225"/>
      <c r="I178" s="268"/>
      <c r="J178" s="269"/>
      <c r="K178" s="270"/>
      <c r="L178" s="271"/>
      <c r="M178" s="272"/>
      <c r="N178" s="273"/>
      <c r="O178" s="258"/>
      <c r="P178" s="259"/>
      <c r="Q178" s="260"/>
      <c r="R178" s="261"/>
      <c r="S178" s="262"/>
      <c r="T178" s="263"/>
      <c r="U178" s="416"/>
      <c r="V178" s="411"/>
      <c r="W178" s="417"/>
      <c r="X178" s="418"/>
      <c r="Y178" s="419"/>
      <c r="Z178" s="420"/>
      <c r="AA178" s="263"/>
      <c r="AB178" s="263"/>
      <c r="AC178" s="263"/>
      <c r="AD178" s="263"/>
      <c r="AE178" s="263"/>
      <c r="AF178" s="263"/>
      <c r="AG178" s="264"/>
      <c r="AH178" s="265"/>
      <c r="AI178" s="266"/>
      <c r="AJ178" s="267"/>
    </row>
    <row r="179" spans="1:36" s="22" customFormat="1" x14ac:dyDescent="0.25">
      <c r="A179" s="28" t="str">
        <f>IF(H179&lt;&gt;"",MAX($A$7:A178)+1,"")</f>
        <v/>
      </c>
      <c r="B179" s="227" t="str">
        <f>IF(A179="","",PREF_PREGUNTA&amp;" - "&amp;IF(MAX(A:A)&gt;99,IF(A179&lt;100,"0",""),"")&amp;IF(A179&lt;10,"0","")&amp;A179&amp;IF(G179&lt;&gt;""," "&amp;G179,""))</f>
        <v/>
      </c>
      <c r="C179" s="414" t="str">
        <f t="shared" si="12"/>
        <v/>
      </c>
      <c r="D179" s="414" t="str">
        <f t="shared" si="15"/>
        <v/>
      </c>
      <c r="E179" s="414" t="str">
        <f t="shared" si="13"/>
        <v/>
      </c>
      <c r="F179" s="414" t="str">
        <f t="shared" si="14"/>
        <v/>
      </c>
      <c r="G179" s="232"/>
      <c r="H179" s="225"/>
      <c r="I179" s="268"/>
      <c r="J179" s="269"/>
      <c r="K179" s="270"/>
      <c r="L179" s="271"/>
      <c r="M179" s="272"/>
      <c r="N179" s="273"/>
      <c r="O179" s="258"/>
      <c r="P179" s="259"/>
      <c r="Q179" s="260"/>
      <c r="R179" s="261"/>
      <c r="S179" s="262"/>
      <c r="T179" s="263"/>
      <c r="U179" s="416"/>
      <c r="V179" s="411"/>
      <c r="W179" s="417"/>
      <c r="X179" s="418"/>
      <c r="Y179" s="419"/>
      <c r="Z179" s="420"/>
      <c r="AA179" s="263"/>
      <c r="AB179" s="263"/>
      <c r="AC179" s="263"/>
      <c r="AD179" s="263"/>
      <c r="AE179" s="263"/>
      <c r="AF179" s="263"/>
      <c r="AG179" s="264"/>
      <c r="AH179" s="265"/>
      <c r="AI179" s="266"/>
      <c r="AJ179" s="267"/>
    </row>
    <row r="180" spans="1:36" s="22" customFormat="1" x14ac:dyDescent="0.25">
      <c r="A180" s="28" t="str">
        <f>IF(H180&lt;&gt;"",MAX($A$7:A179)+1,"")</f>
        <v/>
      </c>
      <c r="B180" s="227" t="str">
        <f>IF(A180="","",PREF_PREGUNTA&amp;" - "&amp;IF(MAX(A:A)&gt;99,IF(A180&lt;100,"0",""),"")&amp;IF(A180&lt;10,"0","")&amp;A180&amp;IF(G180&lt;&gt;""," "&amp;G180,""))</f>
        <v/>
      </c>
      <c r="C180" s="414" t="str">
        <f t="shared" si="12"/>
        <v/>
      </c>
      <c r="D180" s="414" t="str">
        <f t="shared" si="15"/>
        <v/>
      </c>
      <c r="E180" s="414" t="str">
        <f t="shared" si="13"/>
        <v/>
      </c>
      <c r="F180" s="414" t="str">
        <f t="shared" si="14"/>
        <v/>
      </c>
      <c r="G180" s="232"/>
      <c r="H180" s="225"/>
      <c r="I180" s="268"/>
      <c r="J180" s="269"/>
      <c r="K180" s="270"/>
      <c r="L180" s="271"/>
      <c r="M180" s="272"/>
      <c r="N180" s="273"/>
      <c r="O180" s="258"/>
      <c r="P180" s="259"/>
      <c r="Q180" s="260"/>
      <c r="R180" s="261"/>
      <c r="S180" s="262"/>
      <c r="T180" s="263"/>
      <c r="U180" s="416"/>
      <c r="V180" s="411"/>
      <c r="W180" s="417"/>
      <c r="X180" s="418"/>
      <c r="Y180" s="419"/>
      <c r="Z180" s="420"/>
      <c r="AA180" s="263"/>
      <c r="AB180" s="263"/>
      <c r="AC180" s="263"/>
      <c r="AD180" s="263"/>
      <c r="AE180" s="263"/>
      <c r="AF180" s="263"/>
      <c r="AG180" s="264"/>
      <c r="AH180" s="265"/>
      <c r="AI180" s="266"/>
      <c r="AJ180" s="267"/>
    </row>
    <row r="181" spans="1:36" s="22" customFormat="1" x14ac:dyDescent="0.25">
      <c r="A181" s="28" t="str">
        <f>IF(H181&lt;&gt;"",MAX($A$7:A180)+1,"")</f>
        <v/>
      </c>
      <c r="B181" s="227" t="str">
        <f>IF(A181="","",PREF_PREGUNTA&amp;" - "&amp;IF(MAX(A:A)&gt;99,IF(A181&lt;100,"0",""),"")&amp;IF(A181&lt;10,"0","")&amp;A181&amp;IF(G181&lt;&gt;""," "&amp;G181,""))</f>
        <v/>
      </c>
      <c r="C181" s="414" t="str">
        <f t="shared" si="12"/>
        <v/>
      </c>
      <c r="D181" s="414" t="str">
        <f t="shared" si="15"/>
        <v/>
      </c>
      <c r="E181" s="414" t="str">
        <f t="shared" si="13"/>
        <v/>
      </c>
      <c r="F181" s="414" t="str">
        <f t="shared" si="14"/>
        <v/>
      </c>
      <c r="G181" s="232"/>
      <c r="H181" s="225"/>
      <c r="I181" s="268"/>
      <c r="J181" s="269"/>
      <c r="K181" s="270"/>
      <c r="L181" s="271"/>
      <c r="M181" s="272"/>
      <c r="N181" s="273"/>
      <c r="O181" s="258"/>
      <c r="P181" s="259"/>
      <c r="Q181" s="260"/>
      <c r="R181" s="261"/>
      <c r="S181" s="262"/>
      <c r="T181" s="263"/>
      <c r="U181" s="416"/>
      <c r="V181" s="411"/>
      <c r="W181" s="417"/>
      <c r="X181" s="418"/>
      <c r="Y181" s="419"/>
      <c r="Z181" s="420"/>
      <c r="AA181" s="263"/>
      <c r="AB181" s="263"/>
      <c r="AC181" s="263"/>
      <c r="AD181" s="263"/>
      <c r="AE181" s="263"/>
      <c r="AF181" s="263"/>
      <c r="AG181" s="264"/>
      <c r="AH181" s="265"/>
      <c r="AI181" s="266"/>
      <c r="AJ181" s="267"/>
    </row>
    <row r="182" spans="1:36" s="22" customFormat="1" x14ac:dyDescent="0.25">
      <c r="A182" s="28" t="str">
        <f>IF(H182&lt;&gt;"",MAX($A$7:A181)+1,"")</f>
        <v/>
      </c>
      <c r="B182" s="227" t="str">
        <f>IF(A182="","",PREF_PREGUNTA&amp;" - "&amp;IF(MAX(A:A)&gt;99,IF(A182&lt;100,"0",""),"")&amp;IF(A182&lt;10,"0","")&amp;A182&amp;IF(G182&lt;&gt;""," "&amp;G182,""))</f>
        <v/>
      </c>
      <c r="C182" s="414" t="str">
        <f t="shared" si="12"/>
        <v/>
      </c>
      <c r="D182" s="414" t="str">
        <f t="shared" si="15"/>
        <v/>
      </c>
      <c r="E182" s="414" t="str">
        <f t="shared" si="13"/>
        <v/>
      </c>
      <c r="F182" s="414" t="str">
        <f t="shared" si="14"/>
        <v/>
      </c>
      <c r="G182" s="232"/>
      <c r="H182" s="225"/>
      <c r="I182" s="268"/>
      <c r="J182" s="269"/>
      <c r="K182" s="270"/>
      <c r="L182" s="271"/>
      <c r="M182" s="272"/>
      <c r="N182" s="273"/>
      <c r="O182" s="258"/>
      <c r="P182" s="259"/>
      <c r="Q182" s="260"/>
      <c r="R182" s="261"/>
      <c r="S182" s="262"/>
      <c r="T182" s="263"/>
      <c r="U182" s="416"/>
      <c r="V182" s="411"/>
      <c r="W182" s="417"/>
      <c r="X182" s="418"/>
      <c r="Y182" s="419"/>
      <c r="Z182" s="420"/>
      <c r="AA182" s="263"/>
      <c r="AB182" s="263"/>
      <c r="AC182" s="263"/>
      <c r="AD182" s="263"/>
      <c r="AE182" s="263"/>
      <c r="AF182" s="263"/>
      <c r="AG182" s="264"/>
      <c r="AH182" s="265"/>
      <c r="AI182" s="266"/>
      <c r="AJ182" s="267"/>
    </row>
    <row r="183" spans="1:36" s="22" customFormat="1" x14ac:dyDescent="0.25">
      <c r="A183" s="28" t="str">
        <f>IF(H183&lt;&gt;"",MAX($A$7:A182)+1,"")</f>
        <v/>
      </c>
      <c r="B183" s="227" t="str">
        <f>IF(A183="","",PREF_PREGUNTA&amp;" - "&amp;IF(MAX(A:A)&gt;99,IF(A183&lt;100,"0",""),"")&amp;IF(A183&lt;10,"0","")&amp;A183&amp;IF(G183&lt;&gt;""," "&amp;G183,""))</f>
        <v/>
      </c>
      <c r="C183" s="414" t="str">
        <f t="shared" si="12"/>
        <v/>
      </c>
      <c r="D183" s="414" t="str">
        <f t="shared" si="15"/>
        <v/>
      </c>
      <c r="E183" s="414" t="str">
        <f t="shared" si="13"/>
        <v/>
      </c>
      <c r="F183" s="414" t="str">
        <f t="shared" si="14"/>
        <v/>
      </c>
      <c r="G183" s="232"/>
      <c r="H183" s="225"/>
      <c r="I183" s="268"/>
      <c r="J183" s="269"/>
      <c r="K183" s="270"/>
      <c r="L183" s="271"/>
      <c r="M183" s="272"/>
      <c r="N183" s="273"/>
      <c r="O183" s="258"/>
      <c r="P183" s="259"/>
      <c r="Q183" s="260"/>
      <c r="R183" s="261"/>
      <c r="S183" s="262"/>
      <c r="T183" s="263"/>
      <c r="U183" s="416"/>
      <c r="V183" s="411"/>
      <c r="W183" s="417"/>
      <c r="X183" s="418"/>
      <c r="Y183" s="419"/>
      <c r="Z183" s="420"/>
      <c r="AA183" s="263"/>
      <c r="AB183" s="263"/>
      <c r="AC183" s="263"/>
      <c r="AD183" s="263"/>
      <c r="AE183" s="263"/>
      <c r="AF183" s="263"/>
      <c r="AG183" s="264"/>
      <c r="AH183" s="265"/>
      <c r="AI183" s="266"/>
      <c r="AJ183" s="267"/>
    </row>
    <row r="184" spans="1:36" s="22" customFormat="1" x14ac:dyDescent="0.25">
      <c r="A184" s="28" t="str">
        <f>IF(H184&lt;&gt;"",MAX($A$7:A183)+1,"")</f>
        <v/>
      </c>
      <c r="B184" s="227" t="str">
        <f>IF(A184="","",PREF_PREGUNTA&amp;" - "&amp;IF(MAX(A:A)&gt;99,IF(A184&lt;100,"0",""),"")&amp;IF(A184&lt;10,"0","")&amp;A184&amp;IF(G184&lt;&gt;""," "&amp;G184,""))</f>
        <v/>
      </c>
      <c r="C184" s="414" t="str">
        <f t="shared" si="12"/>
        <v/>
      </c>
      <c r="D184" s="414" t="str">
        <f t="shared" si="15"/>
        <v/>
      </c>
      <c r="E184" s="414" t="str">
        <f t="shared" si="13"/>
        <v/>
      </c>
      <c r="F184" s="414" t="str">
        <f t="shared" si="14"/>
        <v/>
      </c>
      <c r="G184" s="232"/>
      <c r="H184" s="225"/>
      <c r="I184" s="268"/>
      <c r="J184" s="269"/>
      <c r="K184" s="270"/>
      <c r="L184" s="271"/>
      <c r="M184" s="272"/>
      <c r="N184" s="273"/>
      <c r="O184" s="258"/>
      <c r="P184" s="259"/>
      <c r="Q184" s="260"/>
      <c r="R184" s="261"/>
      <c r="S184" s="262"/>
      <c r="T184" s="263"/>
      <c r="U184" s="416"/>
      <c r="V184" s="411"/>
      <c r="W184" s="417"/>
      <c r="X184" s="418"/>
      <c r="Y184" s="419"/>
      <c r="Z184" s="420"/>
      <c r="AA184" s="263"/>
      <c r="AB184" s="263"/>
      <c r="AC184" s="263"/>
      <c r="AD184" s="263"/>
      <c r="AE184" s="263"/>
      <c r="AF184" s="263"/>
      <c r="AG184" s="264"/>
      <c r="AH184" s="265"/>
      <c r="AI184" s="266"/>
      <c r="AJ184" s="267"/>
    </row>
    <row r="185" spans="1:36" s="22" customFormat="1" x14ac:dyDescent="0.25">
      <c r="A185" s="28" t="str">
        <f>IF(H185&lt;&gt;"",MAX($A$7:A184)+1,"")</f>
        <v/>
      </c>
      <c r="B185" s="227" t="str">
        <f>IF(A185="","",PREF_PREGUNTA&amp;" - "&amp;IF(MAX(A:A)&gt;99,IF(A185&lt;100,"0",""),"")&amp;IF(A185&lt;10,"0","")&amp;A185&amp;IF(G185&lt;&gt;""," "&amp;G185,""))</f>
        <v/>
      </c>
      <c r="C185" s="414" t="str">
        <f t="shared" si="12"/>
        <v/>
      </c>
      <c r="D185" s="414" t="str">
        <f t="shared" si="15"/>
        <v/>
      </c>
      <c r="E185" s="414" t="str">
        <f t="shared" si="13"/>
        <v/>
      </c>
      <c r="F185" s="414" t="str">
        <f t="shared" si="14"/>
        <v/>
      </c>
      <c r="G185" s="232"/>
      <c r="H185" s="225"/>
      <c r="I185" s="268"/>
      <c r="J185" s="269"/>
      <c r="K185" s="270"/>
      <c r="L185" s="271"/>
      <c r="M185" s="272"/>
      <c r="N185" s="273"/>
      <c r="O185" s="258"/>
      <c r="P185" s="259"/>
      <c r="Q185" s="260"/>
      <c r="R185" s="261"/>
      <c r="S185" s="262"/>
      <c r="T185" s="263"/>
      <c r="U185" s="416"/>
      <c r="V185" s="411"/>
      <c r="W185" s="417"/>
      <c r="X185" s="418"/>
      <c r="Y185" s="419"/>
      <c r="Z185" s="420"/>
      <c r="AA185" s="263"/>
      <c r="AB185" s="263"/>
      <c r="AC185" s="263"/>
      <c r="AD185" s="263"/>
      <c r="AE185" s="263"/>
      <c r="AF185" s="263"/>
      <c r="AG185" s="264"/>
      <c r="AH185" s="265"/>
      <c r="AI185" s="266"/>
      <c r="AJ185" s="267"/>
    </row>
    <row r="186" spans="1:36" s="22" customFormat="1" x14ac:dyDescent="0.25">
      <c r="A186" s="28" t="str">
        <f>IF(H186&lt;&gt;"",MAX($A$7:A185)+1,"")</f>
        <v/>
      </c>
      <c r="B186" s="227" t="str">
        <f>IF(A186="","",PREF_PREGUNTA&amp;" - "&amp;IF(MAX(A:A)&gt;99,IF(A186&lt;100,"0",""),"")&amp;IF(A186&lt;10,"0","")&amp;A186&amp;IF(G186&lt;&gt;""," "&amp;G186,""))</f>
        <v/>
      </c>
      <c r="C186" s="414" t="str">
        <f t="shared" si="12"/>
        <v/>
      </c>
      <c r="D186" s="414" t="str">
        <f t="shared" si="15"/>
        <v/>
      </c>
      <c r="E186" s="414" t="str">
        <f t="shared" si="13"/>
        <v/>
      </c>
      <c r="F186" s="414" t="str">
        <f t="shared" si="14"/>
        <v/>
      </c>
      <c r="G186" s="232"/>
      <c r="H186" s="225"/>
      <c r="I186" s="268"/>
      <c r="J186" s="269"/>
      <c r="K186" s="270"/>
      <c r="L186" s="271"/>
      <c r="M186" s="272"/>
      <c r="N186" s="273"/>
      <c r="O186" s="258"/>
      <c r="P186" s="259"/>
      <c r="Q186" s="260"/>
      <c r="R186" s="261"/>
      <c r="S186" s="262"/>
      <c r="T186" s="263"/>
      <c r="U186" s="416"/>
      <c r="V186" s="411"/>
      <c r="W186" s="417"/>
      <c r="X186" s="418"/>
      <c r="Y186" s="419"/>
      <c r="Z186" s="420"/>
      <c r="AA186" s="263"/>
      <c r="AB186" s="263"/>
      <c r="AC186" s="263"/>
      <c r="AD186" s="263"/>
      <c r="AE186" s="263"/>
      <c r="AF186" s="263"/>
      <c r="AG186" s="264"/>
      <c r="AH186" s="265"/>
      <c r="AI186" s="266"/>
      <c r="AJ186" s="267"/>
    </row>
    <row r="187" spans="1:36" s="22" customFormat="1" x14ac:dyDescent="0.25">
      <c r="A187" s="28" t="str">
        <f>IF(H187&lt;&gt;"",MAX($A$7:A186)+1,"")</f>
        <v/>
      </c>
      <c r="B187" s="227" t="str">
        <f>IF(A187="","",PREF_PREGUNTA&amp;" - "&amp;IF(MAX(A:A)&gt;99,IF(A187&lt;100,"0",""),"")&amp;IF(A187&lt;10,"0","")&amp;A187&amp;IF(G187&lt;&gt;""," "&amp;G187,""))</f>
        <v/>
      </c>
      <c r="C187" s="414" t="str">
        <f t="shared" si="12"/>
        <v/>
      </c>
      <c r="D187" s="414" t="str">
        <f t="shared" si="15"/>
        <v/>
      </c>
      <c r="E187" s="414" t="str">
        <f t="shared" si="13"/>
        <v/>
      </c>
      <c r="F187" s="414" t="str">
        <f t="shared" si="14"/>
        <v/>
      </c>
      <c r="G187" s="232"/>
      <c r="H187" s="225"/>
      <c r="I187" s="268"/>
      <c r="J187" s="269"/>
      <c r="K187" s="270"/>
      <c r="L187" s="271"/>
      <c r="M187" s="272"/>
      <c r="N187" s="273"/>
      <c r="O187" s="258"/>
      <c r="P187" s="259"/>
      <c r="Q187" s="260"/>
      <c r="R187" s="261"/>
      <c r="S187" s="262"/>
      <c r="T187" s="263"/>
      <c r="U187" s="416"/>
      <c r="V187" s="411"/>
      <c r="W187" s="417"/>
      <c r="X187" s="418"/>
      <c r="Y187" s="419"/>
      <c r="Z187" s="420"/>
      <c r="AA187" s="263"/>
      <c r="AB187" s="263"/>
      <c r="AC187" s="263"/>
      <c r="AD187" s="263"/>
      <c r="AE187" s="263"/>
      <c r="AF187" s="263"/>
      <c r="AG187" s="264"/>
      <c r="AH187" s="265"/>
      <c r="AI187" s="266"/>
      <c r="AJ187" s="267"/>
    </row>
    <row r="188" spans="1:36" s="22" customFormat="1" x14ac:dyDescent="0.25">
      <c r="A188" s="28" t="str">
        <f>IF(H188&lt;&gt;"",MAX($A$7:A187)+1,"")</f>
        <v/>
      </c>
      <c r="B188" s="227" t="str">
        <f>IF(A188="","",PREF_PREGUNTA&amp;" - "&amp;IF(MAX(A:A)&gt;99,IF(A188&lt;100,"0",""),"")&amp;IF(A188&lt;10,"0","")&amp;A188&amp;IF(G188&lt;&gt;""," "&amp;G188,""))</f>
        <v/>
      </c>
      <c r="C188" s="414" t="str">
        <f t="shared" si="12"/>
        <v/>
      </c>
      <c r="D188" s="414" t="str">
        <f t="shared" si="15"/>
        <v/>
      </c>
      <c r="E188" s="414" t="str">
        <f t="shared" si="13"/>
        <v/>
      </c>
      <c r="F188" s="414" t="str">
        <f t="shared" si="14"/>
        <v/>
      </c>
      <c r="G188" s="232"/>
      <c r="H188" s="225"/>
      <c r="I188" s="268"/>
      <c r="J188" s="269"/>
      <c r="K188" s="270"/>
      <c r="L188" s="271"/>
      <c r="M188" s="272"/>
      <c r="N188" s="273"/>
      <c r="O188" s="258"/>
      <c r="P188" s="259"/>
      <c r="Q188" s="260"/>
      <c r="R188" s="261"/>
      <c r="S188" s="262"/>
      <c r="T188" s="263"/>
      <c r="U188" s="416"/>
      <c r="V188" s="411"/>
      <c r="W188" s="417"/>
      <c r="X188" s="418"/>
      <c r="Y188" s="419"/>
      <c r="Z188" s="420"/>
      <c r="AA188" s="263"/>
      <c r="AB188" s="263"/>
      <c r="AC188" s="263"/>
      <c r="AD188" s="263"/>
      <c r="AE188" s="263"/>
      <c r="AF188" s="263"/>
      <c r="AG188" s="264"/>
      <c r="AH188" s="265"/>
      <c r="AI188" s="266"/>
      <c r="AJ188" s="267"/>
    </row>
    <row r="189" spans="1:36" s="22" customFormat="1" x14ac:dyDescent="0.25">
      <c r="A189" s="28" t="str">
        <f>IF(H189&lt;&gt;"",MAX($A$7:A188)+1,"")</f>
        <v/>
      </c>
      <c r="B189" s="227" t="str">
        <f>IF(A189="","",PREF_PREGUNTA&amp;" - "&amp;IF(MAX(A:A)&gt;99,IF(A189&lt;100,"0",""),"")&amp;IF(A189&lt;10,"0","")&amp;A189&amp;IF(G189&lt;&gt;""," "&amp;G189,""))</f>
        <v/>
      </c>
      <c r="C189" s="414" t="str">
        <f t="shared" si="12"/>
        <v/>
      </c>
      <c r="D189" s="414" t="str">
        <f t="shared" si="15"/>
        <v/>
      </c>
      <c r="E189" s="414" t="str">
        <f t="shared" si="13"/>
        <v/>
      </c>
      <c r="F189" s="414" t="str">
        <f t="shared" si="14"/>
        <v/>
      </c>
      <c r="G189" s="232"/>
      <c r="H189" s="225"/>
      <c r="I189" s="268"/>
      <c r="J189" s="269"/>
      <c r="K189" s="270"/>
      <c r="L189" s="271"/>
      <c r="M189" s="272"/>
      <c r="N189" s="273"/>
      <c r="O189" s="258"/>
      <c r="P189" s="259"/>
      <c r="Q189" s="260"/>
      <c r="R189" s="261"/>
      <c r="S189" s="262"/>
      <c r="T189" s="263"/>
      <c r="U189" s="416"/>
      <c r="V189" s="411"/>
      <c r="W189" s="417"/>
      <c r="X189" s="418"/>
      <c r="Y189" s="419"/>
      <c r="Z189" s="420"/>
      <c r="AA189" s="263"/>
      <c r="AB189" s="263"/>
      <c r="AC189" s="263"/>
      <c r="AD189" s="263"/>
      <c r="AE189" s="263"/>
      <c r="AF189" s="263"/>
      <c r="AG189" s="264"/>
      <c r="AH189" s="265"/>
      <c r="AI189" s="266"/>
      <c r="AJ189" s="267"/>
    </row>
    <row r="190" spans="1:36" s="22" customFormat="1" x14ac:dyDescent="0.25">
      <c r="A190" s="28" t="str">
        <f>IF(H190&lt;&gt;"",MAX($A$7:A189)+1,"")</f>
        <v/>
      </c>
      <c r="B190" s="227" t="str">
        <f>IF(A190="","",PREF_PREGUNTA&amp;" - "&amp;IF(MAX(A:A)&gt;99,IF(A190&lt;100,"0",""),"")&amp;IF(A190&lt;10,"0","")&amp;A190&amp;IF(G190&lt;&gt;""," "&amp;G190,""))</f>
        <v/>
      </c>
      <c r="C190" s="414" t="str">
        <f t="shared" si="12"/>
        <v/>
      </c>
      <c r="D190" s="414" t="str">
        <f t="shared" si="15"/>
        <v/>
      </c>
      <c r="E190" s="414" t="str">
        <f t="shared" si="13"/>
        <v/>
      </c>
      <c r="F190" s="414" t="str">
        <f t="shared" si="14"/>
        <v/>
      </c>
      <c r="G190" s="232"/>
      <c r="H190" s="225"/>
      <c r="I190" s="268"/>
      <c r="J190" s="269"/>
      <c r="K190" s="270"/>
      <c r="L190" s="271"/>
      <c r="M190" s="272"/>
      <c r="N190" s="273"/>
      <c r="O190" s="258"/>
      <c r="P190" s="259"/>
      <c r="Q190" s="260"/>
      <c r="R190" s="261"/>
      <c r="S190" s="262"/>
      <c r="T190" s="263"/>
      <c r="U190" s="416"/>
      <c r="V190" s="411"/>
      <c r="W190" s="417"/>
      <c r="X190" s="418"/>
      <c r="Y190" s="419"/>
      <c r="Z190" s="420"/>
      <c r="AA190" s="263"/>
      <c r="AB190" s="263"/>
      <c r="AC190" s="263"/>
      <c r="AD190" s="263"/>
      <c r="AE190" s="263"/>
      <c r="AF190" s="263"/>
      <c r="AG190" s="264"/>
      <c r="AH190" s="265"/>
      <c r="AI190" s="266"/>
      <c r="AJ190" s="267"/>
    </row>
    <row r="191" spans="1:36" s="22" customFormat="1" x14ac:dyDescent="0.25">
      <c r="A191" s="28" t="str">
        <f>IF(H191&lt;&gt;"",MAX($A$7:A190)+1,"")</f>
        <v/>
      </c>
      <c r="B191" s="227" t="str">
        <f>IF(A191="","",PREF_PREGUNTA&amp;" - "&amp;IF(MAX(A:A)&gt;99,IF(A191&lt;100,"0",""),"")&amp;IF(A191&lt;10,"0","")&amp;A191&amp;IF(G191&lt;&gt;""," "&amp;G191,""))</f>
        <v/>
      </c>
      <c r="C191" s="414" t="str">
        <f t="shared" si="12"/>
        <v/>
      </c>
      <c r="D191" s="414" t="str">
        <f t="shared" si="15"/>
        <v/>
      </c>
      <c r="E191" s="414" t="str">
        <f t="shared" si="13"/>
        <v/>
      </c>
      <c r="F191" s="414" t="str">
        <f t="shared" si="14"/>
        <v/>
      </c>
      <c r="G191" s="232"/>
      <c r="H191" s="225"/>
      <c r="I191" s="268"/>
      <c r="J191" s="269"/>
      <c r="K191" s="270"/>
      <c r="L191" s="271"/>
      <c r="M191" s="272"/>
      <c r="N191" s="273"/>
      <c r="O191" s="258"/>
      <c r="P191" s="259"/>
      <c r="Q191" s="260"/>
      <c r="R191" s="261"/>
      <c r="S191" s="262"/>
      <c r="T191" s="263"/>
      <c r="U191" s="416"/>
      <c r="V191" s="411"/>
      <c r="W191" s="417"/>
      <c r="X191" s="418"/>
      <c r="Y191" s="419"/>
      <c r="Z191" s="420"/>
      <c r="AA191" s="263"/>
      <c r="AB191" s="263"/>
      <c r="AC191" s="263"/>
      <c r="AD191" s="263"/>
      <c r="AE191" s="263"/>
      <c r="AF191" s="263"/>
      <c r="AG191" s="264"/>
      <c r="AH191" s="265"/>
      <c r="AI191" s="266"/>
      <c r="AJ191" s="267"/>
    </row>
    <row r="192" spans="1:36" s="22" customFormat="1" x14ac:dyDescent="0.25">
      <c r="A192" s="28" t="str">
        <f>IF(H192&lt;&gt;"",MAX($A$7:A191)+1,"")</f>
        <v/>
      </c>
      <c r="B192" s="227" t="str">
        <f>IF(A192="","",PREF_PREGUNTA&amp;" - "&amp;IF(MAX(A:A)&gt;99,IF(A192&lt;100,"0",""),"")&amp;IF(A192&lt;10,"0","")&amp;A192&amp;IF(G192&lt;&gt;""," "&amp;G192,""))</f>
        <v/>
      </c>
      <c r="C192" s="414" t="str">
        <f t="shared" si="12"/>
        <v/>
      </c>
      <c r="D192" s="414" t="str">
        <f t="shared" si="15"/>
        <v/>
      </c>
      <c r="E192" s="414" t="str">
        <f t="shared" si="13"/>
        <v/>
      </c>
      <c r="F192" s="414" t="str">
        <f t="shared" si="14"/>
        <v/>
      </c>
      <c r="G192" s="232"/>
      <c r="H192" s="225"/>
      <c r="I192" s="268"/>
      <c r="J192" s="269"/>
      <c r="K192" s="270"/>
      <c r="L192" s="271"/>
      <c r="M192" s="272"/>
      <c r="N192" s="273"/>
      <c r="O192" s="258"/>
      <c r="P192" s="259"/>
      <c r="Q192" s="260"/>
      <c r="R192" s="261"/>
      <c r="S192" s="262"/>
      <c r="T192" s="263"/>
      <c r="U192" s="416"/>
      <c r="V192" s="411"/>
      <c r="W192" s="417"/>
      <c r="X192" s="418"/>
      <c r="Y192" s="419"/>
      <c r="Z192" s="420"/>
      <c r="AA192" s="263"/>
      <c r="AB192" s="263"/>
      <c r="AC192" s="263"/>
      <c r="AD192" s="263"/>
      <c r="AE192" s="263"/>
      <c r="AF192" s="263"/>
      <c r="AG192" s="264"/>
      <c r="AH192" s="265"/>
      <c r="AI192" s="266"/>
      <c r="AJ192" s="267"/>
    </row>
    <row r="193" spans="1:36" s="22" customFormat="1" x14ac:dyDescent="0.25">
      <c r="A193" s="28" t="str">
        <f>IF(H193&lt;&gt;"",MAX($A$7:A192)+1,"")</f>
        <v/>
      </c>
      <c r="B193" s="227" t="str">
        <f>IF(A193="","",PREF_PREGUNTA&amp;" - "&amp;IF(MAX(A:A)&gt;99,IF(A193&lt;100,"0",""),"")&amp;IF(A193&lt;10,"0","")&amp;A193&amp;IF(G193&lt;&gt;""," "&amp;G193,""))</f>
        <v/>
      </c>
      <c r="C193" s="414" t="str">
        <f t="shared" si="12"/>
        <v/>
      </c>
      <c r="D193" s="414" t="str">
        <f t="shared" si="15"/>
        <v/>
      </c>
      <c r="E193" s="414" t="str">
        <f t="shared" si="13"/>
        <v/>
      </c>
      <c r="F193" s="414" t="str">
        <f t="shared" si="14"/>
        <v/>
      </c>
      <c r="G193" s="232"/>
      <c r="H193" s="225"/>
      <c r="I193" s="268"/>
      <c r="J193" s="269"/>
      <c r="K193" s="270"/>
      <c r="L193" s="271"/>
      <c r="M193" s="272"/>
      <c r="N193" s="273"/>
      <c r="O193" s="258"/>
      <c r="P193" s="259"/>
      <c r="Q193" s="260"/>
      <c r="R193" s="261"/>
      <c r="S193" s="262"/>
      <c r="T193" s="263"/>
      <c r="U193" s="416"/>
      <c r="V193" s="411"/>
      <c r="W193" s="417"/>
      <c r="X193" s="418"/>
      <c r="Y193" s="419"/>
      <c r="Z193" s="420"/>
      <c r="AA193" s="263"/>
      <c r="AB193" s="263"/>
      <c r="AC193" s="263"/>
      <c r="AD193" s="263"/>
      <c r="AE193" s="263"/>
      <c r="AF193" s="263"/>
      <c r="AG193" s="264"/>
      <c r="AH193" s="265"/>
      <c r="AI193" s="266"/>
      <c r="AJ193" s="267"/>
    </row>
    <row r="194" spans="1:36" s="22" customFormat="1" x14ac:dyDescent="0.25">
      <c r="A194" s="28" t="str">
        <f>IF(H194&lt;&gt;"",MAX($A$7:A193)+1,"")</f>
        <v/>
      </c>
      <c r="B194" s="227" t="str">
        <f>IF(A194="","",PREF_PREGUNTA&amp;" - "&amp;IF(MAX(A:A)&gt;99,IF(A194&lt;100,"0",""),"")&amp;IF(A194&lt;10,"0","")&amp;A194&amp;IF(G194&lt;&gt;""," "&amp;G194,""))</f>
        <v/>
      </c>
      <c r="C194" s="414" t="str">
        <f t="shared" si="12"/>
        <v/>
      </c>
      <c r="D194" s="414" t="str">
        <f t="shared" si="15"/>
        <v/>
      </c>
      <c r="E194" s="414" t="str">
        <f t="shared" si="13"/>
        <v/>
      </c>
      <c r="F194" s="414" t="str">
        <f t="shared" si="14"/>
        <v/>
      </c>
      <c r="G194" s="232"/>
      <c r="H194" s="225"/>
      <c r="I194" s="268"/>
      <c r="J194" s="269"/>
      <c r="K194" s="270"/>
      <c r="L194" s="271"/>
      <c r="M194" s="272"/>
      <c r="N194" s="273"/>
      <c r="O194" s="258"/>
      <c r="P194" s="259"/>
      <c r="Q194" s="260"/>
      <c r="R194" s="261"/>
      <c r="S194" s="262"/>
      <c r="T194" s="263"/>
      <c r="U194" s="416"/>
      <c r="V194" s="411"/>
      <c r="W194" s="417"/>
      <c r="X194" s="418"/>
      <c r="Y194" s="419"/>
      <c r="Z194" s="420"/>
      <c r="AA194" s="263"/>
      <c r="AB194" s="263"/>
      <c r="AC194" s="263"/>
      <c r="AD194" s="263"/>
      <c r="AE194" s="263"/>
      <c r="AF194" s="263"/>
      <c r="AG194" s="264"/>
      <c r="AH194" s="265"/>
      <c r="AI194" s="266"/>
      <c r="AJ194" s="267"/>
    </row>
    <row r="195" spans="1:36" s="22" customFormat="1" x14ac:dyDescent="0.25">
      <c r="A195" s="28" t="str">
        <f>IF(H195&lt;&gt;"",MAX($A$7:A194)+1,"")</f>
        <v/>
      </c>
      <c r="B195" s="227" t="str">
        <f>IF(A195="","",PREF_PREGUNTA&amp;" - "&amp;IF(MAX(A:A)&gt;99,IF(A195&lt;100,"0",""),"")&amp;IF(A195&lt;10,"0","")&amp;A195&amp;IF(G195&lt;&gt;""," "&amp;G195,""))</f>
        <v/>
      </c>
      <c r="C195" s="414" t="str">
        <f t="shared" si="12"/>
        <v/>
      </c>
      <c r="D195" s="414" t="str">
        <f t="shared" si="15"/>
        <v/>
      </c>
      <c r="E195" s="414" t="str">
        <f t="shared" si="13"/>
        <v/>
      </c>
      <c r="F195" s="414" t="str">
        <f t="shared" si="14"/>
        <v/>
      </c>
      <c r="G195" s="232"/>
      <c r="H195" s="225"/>
      <c r="I195" s="268"/>
      <c r="J195" s="269"/>
      <c r="K195" s="270"/>
      <c r="L195" s="271"/>
      <c r="M195" s="272"/>
      <c r="N195" s="273"/>
      <c r="O195" s="258"/>
      <c r="P195" s="259"/>
      <c r="Q195" s="260"/>
      <c r="R195" s="261"/>
      <c r="S195" s="262"/>
      <c r="T195" s="263"/>
      <c r="U195" s="416"/>
      <c r="V195" s="411"/>
      <c r="W195" s="417"/>
      <c r="X195" s="418"/>
      <c r="Y195" s="419"/>
      <c r="Z195" s="420"/>
      <c r="AA195" s="263"/>
      <c r="AB195" s="263"/>
      <c r="AC195" s="263"/>
      <c r="AD195" s="263"/>
      <c r="AE195" s="263"/>
      <c r="AF195" s="263"/>
      <c r="AG195" s="264"/>
      <c r="AH195" s="265"/>
      <c r="AI195" s="266"/>
      <c r="AJ195" s="267"/>
    </row>
    <row r="196" spans="1:36" s="22" customFormat="1" x14ac:dyDescent="0.25">
      <c r="A196" s="28" t="str">
        <f>IF(H196&lt;&gt;"",MAX($A$7:A195)+1,"")</f>
        <v/>
      </c>
      <c r="B196" s="227" t="str">
        <f>IF(A196="","",PREF_PREGUNTA&amp;" - "&amp;IF(MAX(A:A)&gt;99,IF(A196&lt;100,"0",""),"")&amp;IF(A196&lt;10,"0","")&amp;A196&amp;IF(G196&lt;&gt;""," "&amp;G196,""))</f>
        <v/>
      </c>
      <c r="C196" s="414" t="str">
        <f t="shared" si="12"/>
        <v/>
      </c>
      <c r="D196" s="414" t="str">
        <f t="shared" si="15"/>
        <v/>
      </c>
      <c r="E196" s="414" t="str">
        <f t="shared" si="13"/>
        <v/>
      </c>
      <c r="F196" s="414" t="str">
        <f t="shared" si="14"/>
        <v/>
      </c>
      <c r="G196" s="232"/>
      <c r="H196" s="225"/>
      <c r="I196" s="268"/>
      <c r="J196" s="269"/>
      <c r="K196" s="270"/>
      <c r="L196" s="271"/>
      <c r="M196" s="272"/>
      <c r="N196" s="273"/>
      <c r="O196" s="258"/>
      <c r="P196" s="259"/>
      <c r="Q196" s="260"/>
      <c r="R196" s="261"/>
      <c r="S196" s="262"/>
      <c r="T196" s="263"/>
      <c r="U196" s="416"/>
      <c r="V196" s="411"/>
      <c r="W196" s="417"/>
      <c r="X196" s="418"/>
      <c r="Y196" s="419"/>
      <c r="Z196" s="420"/>
      <c r="AA196" s="263"/>
      <c r="AB196" s="263"/>
      <c r="AC196" s="263"/>
      <c r="AD196" s="263"/>
      <c r="AE196" s="263"/>
      <c r="AF196" s="263"/>
      <c r="AG196" s="264"/>
      <c r="AH196" s="265"/>
      <c r="AI196" s="266"/>
      <c r="AJ196" s="267"/>
    </row>
    <row r="197" spans="1:36" s="22" customFormat="1" x14ac:dyDescent="0.25">
      <c r="A197" s="28" t="str">
        <f>IF(H197&lt;&gt;"",MAX($A$7:A196)+1,"")</f>
        <v/>
      </c>
      <c r="B197" s="227" t="str">
        <f>IF(A197="","",PREF_PREGUNTA&amp;" - "&amp;IF(MAX(A:A)&gt;99,IF(A197&lt;100,"0",""),"")&amp;IF(A197&lt;10,"0","")&amp;A197&amp;IF(G197&lt;&gt;""," "&amp;G197,""))</f>
        <v/>
      </c>
      <c r="C197" s="414" t="str">
        <f t="shared" si="12"/>
        <v/>
      </c>
      <c r="D197" s="414" t="str">
        <f t="shared" si="15"/>
        <v/>
      </c>
      <c r="E197" s="414" t="str">
        <f t="shared" si="13"/>
        <v/>
      </c>
      <c r="F197" s="414" t="str">
        <f t="shared" si="14"/>
        <v/>
      </c>
      <c r="G197" s="232"/>
      <c r="H197" s="225"/>
      <c r="I197" s="268"/>
      <c r="J197" s="269"/>
      <c r="K197" s="270"/>
      <c r="L197" s="271"/>
      <c r="M197" s="272"/>
      <c r="N197" s="273"/>
      <c r="O197" s="258"/>
      <c r="P197" s="259"/>
      <c r="Q197" s="260"/>
      <c r="R197" s="261"/>
      <c r="S197" s="262"/>
      <c r="T197" s="263"/>
      <c r="U197" s="416"/>
      <c r="V197" s="411"/>
      <c r="W197" s="417"/>
      <c r="X197" s="418"/>
      <c r="Y197" s="419"/>
      <c r="Z197" s="420"/>
      <c r="AA197" s="263"/>
      <c r="AB197" s="263"/>
      <c r="AC197" s="263"/>
      <c r="AD197" s="263"/>
      <c r="AE197" s="263"/>
      <c r="AF197" s="263"/>
      <c r="AG197" s="264"/>
      <c r="AH197" s="265"/>
      <c r="AI197" s="266"/>
      <c r="AJ197" s="267"/>
    </row>
    <row r="198" spans="1:36" s="22" customFormat="1" x14ac:dyDescent="0.25">
      <c r="A198" s="28" t="str">
        <f>IF(H198&lt;&gt;"",MAX($A$7:A197)+1,"")</f>
        <v/>
      </c>
      <c r="B198" s="227" t="str">
        <f>IF(A198="","",PREF_PREGUNTA&amp;" - "&amp;IF(MAX(A:A)&gt;99,IF(A198&lt;100,"0",""),"")&amp;IF(A198&lt;10,"0","")&amp;A198&amp;IF(G198&lt;&gt;""," "&amp;G198,""))</f>
        <v/>
      </c>
      <c r="C198" s="414" t="str">
        <f t="shared" si="12"/>
        <v/>
      </c>
      <c r="D198" s="414" t="str">
        <f t="shared" si="15"/>
        <v/>
      </c>
      <c r="E198" s="414" t="str">
        <f t="shared" si="13"/>
        <v/>
      </c>
      <c r="F198" s="414" t="str">
        <f t="shared" si="14"/>
        <v/>
      </c>
      <c r="G198" s="232"/>
      <c r="H198" s="225"/>
      <c r="I198" s="268"/>
      <c r="J198" s="269"/>
      <c r="K198" s="270"/>
      <c r="L198" s="271"/>
      <c r="M198" s="272"/>
      <c r="N198" s="273"/>
      <c r="O198" s="258"/>
      <c r="P198" s="259"/>
      <c r="Q198" s="260"/>
      <c r="R198" s="261"/>
      <c r="S198" s="262"/>
      <c r="T198" s="263"/>
      <c r="U198" s="416"/>
      <c r="V198" s="411"/>
      <c r="W198" s="417"/>
      <c r="X198" s="418"/>
      <c r="Y198" s="419"/>
      <c r="Z198" s="420"/>
      <c r="AA198" s="263"/>
      <c r="AB198" s="263"/>
      <c r="AC198" s="263"/>
      <c r="AD198" s="263"/>
      <c r="AE198" s="263"/>
      <c r="AF198" s="263"/>
      <c r="AG198" s="264"/>
      <c r="AH198" s="265"/>
      <c r="AI198" s="266"/>
      <c r="AJ198" s="267"/>
    </row>
    <row r="199" spans="1:36" s="22" customFormat="1" x14ac:dyDescent="0.25">
      <c r="A199" s="28" t="str">
        <f>IF(H199&lt;&gt;"",MAX($A$7:A198)+1,"")</f>
        <v/>
      </c>
      <c r="B199" s="227" t="str">
        <f>IF(A199="","",PREF_PREGUNTA&amp;" - "&amp;IF(MAX(A:A)&gt;99,IF(A199&lt;100,"0",""),"")&amp;IF(A199&lt;10,"0","")&amp;A199&amp;IF(G199&lt;&gt;""," "&amp;G199,""))</f>
        <v/>
      </c>
      <c r="C199" s="414" t="str">
        <f t="shared" ref="C199:C262" si="16">IF(COUNTIF(U199:Z199,"&gt;0")=0,"",COUNTIF(U199:Z199,"&gt;0"))</f>
        <v/>
      </c>
      <c r="D199" s="414" t="str">
        <f t="shared" si="15"/>
        <v/>
      </c>
      <c r="E199" s="414" t="str">
        <f t="shared" ref="E199:E262" si="17">IF(SUMIF(U199:Z199,"&gt;0")=0,"",SUMIF(U199:Z199,"&gt;0"))</f>
        <v/>
      </c>
      <c r="F199" s="414" t="str">
        <f t="shared" ref="F199:F262" si="18">IF(SUMIF(U199:Z199,"&lt;0")=0,"",SUMIF(U199:Z199,"&lt;0"))</f>
        <v/>
      </c>
      <c r="G199" s="232"/>
      <c r="H199" s="225"/>
      <c r="I199" s="268"/>
      <c r="J199" s="269"/>
      <c r="K199" s="270"/>
      <c r="L199" s="271"/>
      <c r="M199" s="272"/>
      <c r="N199" s="273"/>
      <c r="O199" s="258"/>
      <c r="P199" s="259"/>
      <c r="Q199" s="260"/>
      <c r="R199" s="261"/>
      <c r="S199" s="262"/>
      <c r="T199" s="263"/>
      <c r="U199" s="416"/>
      <c r="V199" s="411"/>
      <c r="W199" s="417"/>
      <c r="X199" s="418"/>
      <c r="Y199" s="419"/>
      <c r="Z199" s="420"/>
      <c r="AA199" s="263"/>
      <c r="AB199" s="263"/>
      <c r="AC199" s="263"/>
      <c r="AD199" s="263"/>
      <c r="AE199" s="263"/>
      <c r="AF199" s="263"/>
      <c r="AG199" s="264"/>
      <c r="AH199" s="265"/>
      <c r="AI199" s="266"/>
      <c r="AJ199" s="267"/>
    </row>
    <row r="200" spans="1:36" s="22" customFormat="1" x14ac:dyDescent="0.25">
      <c r="A200" s="28" t="str">
        <f>IF(H200&lt;&gt;"",MAX($A$7:A199)+1,"")</f>
        <v/>
      </c>
      <c r="B200" s="227" t="str">
        <f>IF(A200="","",PREF_PREGUNTA&amp;" - "&amp;IF(MAX(A:A)&gt;99,IF(A200&lt;100,"0",""),"")&amp;IF(A200&lt;10,"0","")&amp;A200&amp;IF(G200&lt;&gt;""," "&amp;G200,""))</f>
        <v/>
      </c>
      <c r="C200" s="414" t="str">
        <f t="shared" si="16"/>
        <v/>
      </c>
      <c r="D200" s="414" t="str">
        <f t="shared" ref="D200:D263" si="19">IF(C200="","",COUNTA(I200:N200)-C200)</f>
        <v/>
      </c>
      <c r="E200" s="414" t="str">
        <f t="shared" si="17"/>
        <v/>
      </c>
      <c r="F200" s="414" t="str">
        <f t="shared" si="18"/>
        <v/>
      </c>
      <c r="G200" s="232"/>
      <c r="H200" s="225"/>
      <c r="I200" s="268"/>
      <c r="J200" s="269"/>
      <c r="K200" s="270"/>
      <c r="L200" s="271"/>
      <c r="M200" s="272"/>
      <c r="N200" s="273"/>
      <c r="O200" s="258"/>
      <c r="P200" s="259"/>
      <c r="Q200" s="260"/>
      <c r="R200" s="261"/>
      <c r="S200" s="262"/>
      <c r="T200" s="263"/>
      <c r="U200" s="416"/>
      <c r="V200" s="411"/>
      <c r="W200" s="417"/>
      <c r="X200" s="418"/>
      <c r="Y200" s="419"/>
      <c r="Z200" s="420"/>
      <c r="AA200" s="263"/>
      <c r="AB200" s="263"/>
      <c r="AC200" s="263"/>
      <c r="AD200" s="263"/>
      <c r="AE200" s="263"/>
      <c r="AF200" s="263"/>
      <c r="AG200" s="264"/>
      <c r="AH200" s="265"/>
      <c r="AI200" s="266"/>
      <c r="AJ200" s="267"/>
    </row>
    <row r="201" spans="1:36" s="22" customFormat="1" x14ac:dyDescent="0.25">
      <c r="A201" s="28" t="str">
        <f>IF(H201&lt;&gt;"",MAX($A$7:A200)+1,"")</f>
        <v/>
      </c>
      <c r="B201" s="227" t="str">
        <f>IF(A201="","",PREF_PREGUNTA&amp;" - "&amp;IF(MAX(A:A)&gt;99,IF(A201&lt;100,"0",""),"")&amp;IF(A201&lt;10,"0","")&amp;A201&amp;IF(G201&lt;&gt;""," "&amp;G201,""))</f>
        <v/>
      </c>
      <c r="C201" s="414" t="str">
        <f t="shared" si="16"/>
        <v/>
      </c>
      <c r="D201" s="414" t="str">
        <f t="shared" si="19"/>
        <v/>
      </c>
      <c r="E201" s="414" t="str">
        <f t="shared" si="17"/>
        <v/>
      </c>
      <c r="F201" s="414" t="str">
        <f t="shared" si="18"/>
        <v/>
      </c>
      <c r="G201" s="232"/>
      <c r="H201" s="225"/>
      <c r="I201" s="268"/>
      <c r="J201" s="269"/>
      <c r="K201" s="270"/>
      <c r="L201" s="271"/>
      <c r="M201" s="272"/>
      <c r="N201" s="273"/>
      <c r="O201" s="258"/>
      <c r="P201" s="259"/>
      <c r="Q201" s="260"/>
      <c r="R201" s="261"/>
      <c r="S201" s="262"/>
      <c r="T201" s="263"/>
      <c r="U201" s="416"/>
      <c r="V201" s="411"/>
      <c r="W201" s="417"/>
      <c r="X201" s="418"/>
      <c r="Y201" s="419"/>
      <c r="Z201" s="420"/>
      <c r="AA201" s="263"/>
      <c r="AB201" s="263"/>
      <c r="AC201" s="263"/>
      <c r="AD201" s="263"/>
      <c r="AE201" s="263"/>
      <c r="AF201" s="263"/>
      <c r="AG201" s="264"/>
      <c r="AH201" s="265"/>
      <c r="AI201" s="266"/>
      <c r="AJ201" s="267"/>
    </row>
    <row r="202" spans="1:36" s="22" customFormat="1" x14ac:dyDescent="0.25">
      <c r="A202" s="28" t="str">
        <f>IF(H202&lt;&gt;"",MAX($A$7:A201)+1,"")</f>
        <v/>
      </c>
      <c r="B202" s="227" t="str">
        <f>IF(A202="","",PREF_PREGUNTA&amp;" - "&amp;IF(MAX(A:A)&gt;99,IF(A202&lt;100,"0",""),"")&amp;IF(A202&lt;10,"0","")&amp;A202&amp;IF(G202&lt;&gt;""," "&amp;G202,""))</f>
        <v/>
      </c>
      <c r="C202" s="414" t="str">
        <f t="shared" si="16"/>
        <v/>
      </c>
      <c r="D202" s="414" t="str">
        <f t="shared" si="19"/>
        <v/>
      </c>
      <c r="E202" s="414" t="str">
        <f t="shared" si="17"/>
        <v/>
      </c>
      <c r="F202" s="414" t="str">
        <f t="shared" si="18"/>
        <v/>
      </c>
      <c r="G202" s="232"/>
      <c r="H202" s="225"/>
      <c r="I202" s="268"/>
      <c r="J202" s="269"/>
      <c r="K202" s="270"/>
      <c r="L202" s="271"/>
      <c r="M202" s="272"/>
      <c r="N202" s="273"/>
      <c r="O202" s="258"/>
      <c r="P202" s="259"/>
      <c r="Q202" s="260"/>
      <c r="R202" s="261"/>
      <c r="S202" s="262"/>
      <c r="T202" s="263"/>
      <c r="U202" s="416"/>
      <c r="V202" s="411"/>
      <c r="W202" s="417"/>
      <c r="X202" s="418"/>
      <c r="Y202" s="419"/>
      <c r="Z202" s="420"/>
      <c r="AA202" s="263"/>
      <c r="AB202" s="263"/>
      <c r="AC202" s="263"/>
      <c r="AD202" s="263"/>
      <c r="AE202" s="263"/>
      <c r="AF202" s="263"/>
      <c r="AG202" s="264"/>
      <c r="AH202" s="265"/>
      <c r="AI202" s="266"/>
      <c r="AJ202" s="267"/>
    </row>
    <row r="203" spans="1:36" s="22" customFormat="1" x14ac:dyDescent="0.25">
      <c r="A203" s="28" t="str">
        <f>IF(H203&lt;&gt;"",MAX($A$7:A202)+1,"")</f>
        <v/>
      </c>
      <c r="B203" s="227" t="str">
        <f>IF(A203="","",PREF_PREGUNTA&amp;" - "&amp;IF(MAX(A:A)&gt;99,IF(A203&lt;100,"0",""),"")&amp;IF(A203&lt;10,"0","")&amp;A203&amp;IF(G203&lt;&gt;""," "&amp;G203,""))</f>
        <v/>
      </c>
      <c r="C203" s="414" t="str">
        <f t="shared" si="16"/>
        <v/>
      </c>
      <c r="D203" s="414" t="str">
        <f t="shared" si="19"/>
        <v/>
      </c>
      <c r="E203" s="414" t="str">
        <f t="shared" si="17"/>
        <v/>
      </c>
      <c r="F203" s="414" t="str">
        <f t="shared" si="18"/>
        <v/>
      </c>
      <c r="G203" s="232"/>
      <c r="H203" s="225"/>
      <c r="I203" s="268"/>
      <c r="J203" s="269"/>
      <c r="K203" s="270"/>
      <c r="L203" s="271"/>
      <c r="M203" s="272"/>
      <c r="N203" s="273"/>
      <c r="O203" s="258"/>
      <c r="P203" s="259"/>
      <c r="Q203" s="260"/>
      <c r="R203" s="261"/>
      <c r="S203" s="262"/>
      <c r="T203" s="263"/>
      <c r="U203" s="416"/>
      <c r="V203" s="411"/>
      <c r="W203" s="417"/>
      <c r="X203" s="418"/>
      <c r="Y203" s="419"/>
      <c r="Z203" s="420"/>
      <c r="AA203" s="263"/>
      <c r="AB203" s="263"/>
      <c r="AC203" s="263"/>
      <c r="AD203" s="263"/>
      <c r="AE203" s="263"/>
      <c r="AF203" s="263"/>
      <c r="AG203" s="264"/>
      <c r="AH203" s="265"/>
      <c r="AI203" s="266"/>
      <c r="AJ203" s="267"/>
    </row>
    <row r="204" spans="1:36" s="22" customFormat="1" x14ac:dyDescent="0.25">
      <c r="A204" s="28" t="str">
        <f>IF(H204&lt;&gt;"",MAX($A$7:A203)+1,"")</f>
        <v/>
      </c>
      <c r="B204" s="227" t="str">
        <f>IF(A204="","",PREF_PREGUNTA&amp;" - "&amp;IF(MAX(A:A)&gt;99,IF(A204&lt;100,"0",""),"")&amp;IF(A204&lt;10,"0","")&amp;A204&amp;IF(G204&lt;&gt;""," "&amp;G204,""))</f>
        <v/>
      </c>
      <c r="C204" s="414" t="str">
        <f t="shared" si="16"/>
        <v/>
      </c>
      <c r="D204" s="414" t="str">
        <f t="shared" si="19"/>
        <v/>
      </c>
      <c r="E204" s="414" t="str">
        <f t="shared" si="17"/>
        <v/>
      </c>
      <c r="F204" s="414" t="str">
        <f t="shared" si="18"/>
        <v/>
      </c>
      <c r="G204" s="232"/>
      <c r="H204" s="225"/>
      <c r="I204" s="268"/>
      <c r="J204" s="269"/>
      <c r="K204" s="270"/>
      <c r="L204" s="271"/>
      <c r="M204" s="272"/>
      <c r="N204" s="273"/>
      <c r="O204" s="258"/>
      <c r="P204" s="259"/>
      <c r="Q204" s="260"/>
      <c r="R204" s="261"/>
      <c r="S204" s="262"/>
      <c r="T204" s="263"/>
      <c r="U204" s="416"/>
      <c r="V204" s="411"/>
      <c r="W204" s="417"/>
      <c r="X204" s="418"/>
      <c r="Y204" s="419"/>
      <c r="Z204" s="420"/>
      <c r="AA204" s="263"/>
      <c r="AB204" s="263"/>
      <c r="AC204" s="263"/>
      <c r="AD204" s="263"/>
      <c r="AE204" s="263"/>
      <c r="AF204" s="263"/>
      <c r="AG204" s="264"/>
      <c r="AH204" s="265"/>
      <c r="AI204" s="266"/>
      <c r="AJ204" s="267"/>
    </row>
    <row r="205" spans="1:36" s="22" customFormat="1" x14ac:dyDescent="0.25">
      <c r="A205" s="28" t="str">
        <f>IF(H205&lt;&gt;"",MAX($A$7:A204)+1,"")</f>
        <v/>
      </c>
      <c r="B205" s="227" t="str">
        <f>IF(A205="","",PREF_PREGUNTA&amp;" - "&amp;IF(MAX(A:A)&gt;99,IF(A205&lt;100,"0",""),"")&amp;IF(A205&lt;10,"0","")&amp;A205&amp;IF(G205&lt;&gt;""," "&amp;G205,""))</f>
        <v/>
      </c>
      <c r="C205" s="414" t="str">
        <f t="shared" si="16"/>
        <v/>
      </c>
      <c r="D205" s="414" t="str">
        <f t="shared" si="19"/>
        <v/>
      </c>
      <c r="E205" s="414" t="str">
        <f t="shared" si="17"/>
        <v/>
      </c>
      <c r="F205" s="414" t="str">
        <f t="shared" si="18"/>
        <v/>
      </c>
      <c r="G205" s="232"/>
      <c r="H205" s="225"/>
      <c r="I205" s="268"/>
      <c r="J205" s="269"/>
      <c r="K205" s="270"/>
      <c r="L205" s="271"/>
      <c r="M205" s="272"/>
      <c r="N205" s="273"/>
      <c r="O205" s="258"/>
      <c r="P205" s="259"/>
      <c r="Q205" s="260"/>
      <c r="R205" s="261"/>
      <c r="S205" s="262"/>
      <c r="T205" s="263"/>
      <c r="U205" s="416"/>
      <c r="V205" s="411"/>
      <c r="W205" s="417"/>
      <c r="X205" s="418"/>
      <c r="Y205" s="419"/>
      <c r="Z205" s="420"/>
      <c r="AA205" s="263"/>
      <c r="AB205" s="263"/>
      <c r="AC205" s="263"/>
      <c r="AD205" s="263"/>
      <c r="AE205" s="263"/>
      <c r="AF205" s="263"/>
      <c r="AG205" s="264"/>
      <c r="AH205" s="265"/>
      <c r="AI205" s="266"/>
      <c r="AJ205" s="267"/>
    </row>
    <row r="206" spans="1:36" s="22" customFormat="1" x14ac:dyDescent="0.25">
      <c r="A206" s="28" t="str">
        <f>IF(H206&lt;&gt;"",MAX($A$7:A205)+1,"")</f>
        <v/>
      </c>
      <c r="B206" s="227" t="str">
        <f>IF(A206="","",PREF_PREGUNTA&amp;" - "&amp;IF(MAX(A:A)&gt;99,IF(A206&lt;100,"0",""),"")&amp;IF(A206&lt;10,"0","")&amp;A206&amp;IF(G206&lt;&gt;""," "&amp;G206,""))</f>
        <v/>
      </c>
      <c r="C206" s="414" t="str">
        <f t="shared" si="16"/>
        <v/>
      </c>
      <c r="D206" s="414" t="str">
        <f t="shared" si="19"/>
        <v/>
      </c>
      <c r="E206" s="414" t="str">
        <f t="shared" si="17"/>
        <v/>
      </c>
      <c r="F206" s="414" t="str">
        <f t="shared" si="18"/>
        <v/>
      </c>
      <c r="G206" s="232"/>
      <c r="H206" s="225"/>
      <c r="I206" s="268"/>
      <c r="J206" s="269"/>
      <c r="K206" s="270"/>
      <c r="L206" s="271"/>
      <c r="M206" s="272"/>
      <c r="N206" s="273"/>
      <c r="O206" s="258"/>
      <c r="P206" s="259"/>
      <c r="Q206" s="260"/>
      <c r="R206" s="261"/>
      <c r="S206" s="262"/>
      <c r="T206" s="263"/>
      <c r="U206" s="416"/>
      <c r="V206" s="411"/>
      <c r="W206" s="417"/>
      <c r="X206" s="418"/>
      <c r="Y206" s="419"/>
      <c r="Z206" s="420"/>
      <c r="AA206" s="263"/>
      <c r="AB206" s="263"/>
      <c r="AC206" s="263"/>
      <c r="AD206" s="263"/>
      <c r="AE206" s="263"/>
      <c r="AF206" s="263"/>
      <c r="AG206" s="264"/>
      <c r="AH206" s="265"/>
      <c r="AI206" s="266"/>
      <c r="AJ206" s="267"/>
    </row>
    <row r="207" spans="1:36" s="22" customFormat="1" x14ac:dyDescent="0.25">
      <c r="A207" s="28" t="str">
        <f>IF(H207&lt;&gt;"",MAX($A$7:A206)+1,"")</f>
        <v/>
      </c>
      <c r="B207" s="227" t="str">
        <f>IF(A207="","",PREF_PREGUNTA&amp;" - "&amp;IF(MAX(A:A)&gt;99,IF(A207&lt;100,"0",""),"")&amp;IF(A207&lt;10,"0","")&amp;A207&amp;IF(G207&lt;&gt;""," "&amp;G207,""))</f>
        <v/>
      </c>
      <c r="C207" s="414" t="str">
        <f t="shared" si="16"/>
        <v/>
      </c>
      <c r="D207" s="414" t="str">
        <f t="shared" si="19"/>
        <v/>
      </c>
      <c r="E207" s="414" t="str">
        <f t="shared" si="17"/>
        <v/>
      </c>
      <c r="F207" s="414" t="str">
        <f t="shared" si="18"/>
        <v/>
      </c>
      <c r="G207" s="232"/>
      <c r="H207" s="225"/>
      <c r="I207" s="268"/>
      <c r="J207" s="269"/>
      <c r="K207" s="270"/>
      <c r="L207" s="271"/>
      <c r="M207" s="272"/>
      <c r="N207" s="273"/>
      <c r="O207" s="258"/>
      <c r="P207" s="259"/>
      <c r="Q207" s="260"/>
      <c r="R207" s="261"/>
      <c r="S207" s="262"/>
      <c r="T207" s="263"/>
      <c r="U207" s="416"/>
      <c r="V207" s="411"/>
      <c r="W207" s="417"/>
      <c r="X207" s="418"/>
      <c r="Y207" s="419"/>
      <c r="Z207" s="420"/>
      <c r="AA207" s="263"/>
      <c r="AB207" s="263"/>
      <c r="AC207" s="263"/>
      <c r="AD207" s="263"/>
      <c r="AE207" s="263"/>
      <c r="AF207" s="263"/>
      <c r="AG207" s="264"/>
      <c r="AH207" s="265"/>
      <c r="AI207" s="266"/>
      <c r="AJ207" s="267"/>
    </row>
    <row r="208" spans="1:36" s="22" customFormat="1" x14ac:dyDescent="0.25">
      <c r="A208" s="28" t="str">
        <f>IF(H208&lt;&gt;"",MAX($A$7:A207)+1,"")</f>
        <v/>
      </c>
      <c r="B208" s="227" t="str">
        <f>IF(A208="","",PREF_PREGUNTA&amp;" - "&amp;IF(MAX(A:A)&gt;99,IF(A208&lt;100,"0",""),"")&amp;IF(A208&lt;10,"0","")&amp;A208&amp;IF(G208&lt;&gt;""," "&amp;G208,""))</f>
        <v/>
      </c>
      <c r="C208" s="414" t="str">
        <f t="shared" si="16"/>
        <v/>
      </c>
      <c r="D208" s="414" t="str">
        <f t="shared" si="19"/>
        <v/>
      </c>
      <c r="E208" s="414" t="str">
        <f t="shared" si="17"/>
        <v/>
      </c>
      <c r="F208" s="414" t="str">
        <f t="shared" si="18"/>
        <v/>
      </c>
      <c r="G208" s="232"/>
      <c r="H208" s="225"/>
      <c r="I208" s="268"/>
      <c r="J208" s="269"/>
      <c r="K208" s="270"/>
      <c r="L208" s="271"/>
      <c r="M208" s="272"/>
      <c r="N208" s="273"/>
      <c r="O208" s="258"/>
      <c r="P208" s="259"/>
      <c r="Q208" s="260"/>
      <c r="R208" s="261"/>
      <c r="S208" s="262"/>
      <c r="T208" s="263"/>
      <c r="U208" s="416"/>
      <c r="V208" s="411"/>
      <c r="W208" s="417"/>
      <c r="X208" s="418"/>
      <c r="Y208" s="419"/>
      <c r="Z208" s="420"/>
      <c r="AA208" s="263"/>
      <c r="AB208" s="263"/>
      <c r="AC208" s="263"/>
      <c r="AD208" s="263"/>
      <c r="AE208" s="263"/>
      <c r="AF208" s="263"/>
      <c r="AG208" s="264"/>
      <c r="AH208" s="265"/>
      <c r="AI208" s="266"/>
      <c r="AJ208" s="267"/>
    </row>
    <row r="209" spans="1:36" s="22" customFormat="1" x14ac:dyDescent="0.25">
      <c r="A209" s="28" t="str">
        <f>IF(H209&lt;&gt;"",MAX($A$7:A208)+1,"")</f>
        <v/>
      </c>
      <c r="B209" s="227" t="str">
        <f>IF(A209="","",PREF_PREGUNTA&amp;" - "&amp;IF(MAX(A:A)&gt;99,IF(A209&lt;100,"0",""),"")&amp;IF(A209&lt;10,"0","")&amp;A209&amp;IF(G209&lt;&gt;""," "&amp;G209,""))</f>
        <v/>
      </c>
      <c r="C209" s="414" t="str">
        <f t="shared" si="16"/>
        <v/>
      </c>
      <c r="D209" s="414" t="str">
        <f t="shared" si="19"/>
        <v/>
      </c>
      <c r="E209" s="414" t="str">
        <f t="shared" si="17"/>
        <v/>
      </c>
      <c r="F209" s="414" t="str">
        <f t="shared" si="18"/>
        <v/>
      </c>
      <c r="G209" s="232"/>
      <c r="H209" s="225"/>
      <c r="I209" s="268"/>
      <c r="J209" s="269"/>
      <c r="K209" s="270"/>
      <c r="L209" s="271"/>
      <c r="M209" s="272"/>
      <c r="N209" s="273"/>
      <c r="O209" s="258"/>
      <c r="P209" s="259"/>
      <c r="Q209" s="260"/>
      <c r="R209" s="261"/>
      <c r="S209" s="262"/>
      <c r="T209" s="263"/>
      <c r="U209" s="416"/>
      <c r="V209" s="411"/>
      <c r="W209" s="417"/>
      <c r="X209" s="418"/>
      <c r="Y209" s="419"/>
      <c r="Z209" s="420"/>
      <c r="AA209" s="263"/>
      <c r="AB209" s="263"/>
      <c r="AC209" s="263"/>
      <c r="AD209" s="263"/>
      <c r="AE209" s="263"/>
      <c r="AF209" s="263"/>
      <c r="AG209" s="264"/>
      <c r="AH209" s="265"/>
      <c r="AI209" s="266"/>
      <c r="AJ209" s="267"/>
    </row>
    <row r="210" spans="1:36" s="22" customFormat="1" x14ac:dyDescent="0.25">
      <c r="A210" s="28" t="str">
        <f>IF(H210&lt;&gt;"",MAX($A$7:A209)+1,"")</f>
        <v/>
      </c>
      <c r="B210" s="227" t="str">
        <f>IF(A210="","",PREF_PREGUNTA&amp;" - "&amp;IF(MAX(A:A)&gt;99,IF(A210&lt;100,"0",""),"")&amp;IF(A210&lt;10,"0","")&amp;A210&amp;IF(G210&lt;&gt;""," "&amp;G210,""))</f>
        <v/>
      </c>
      <c r="C210" s="414" t="str">
        <f t="shared" si="16"/>
        <v/>
      </c>
      <c r="D210" s="414" t="str">
        <f t="shared" si="19"/>
        <v/>
      </c>
      <c r="E210" s="414" t="str">
        <f t="shared" si="17"/>
        <v/>
      </c>
      <c r="F210" s="414" t="str">
        <f t="shared" si="18"/>
        <v/>
      </c>
      <c r="G210" s="232"/>
      <c r="H210" s="225"/>
      <c r="I210" s="268"/>
      <c r="J210" s="269"/>
      <c r="K210" s="270"/>
      <c r="L210" s="271"/>
      <c r="M210" s="272"/>
      <c r="N210" s="273"/>
      <c r="O210" s="258"/>
      <c r="P210" s="259"/>
      <c r="Q210" s="260"/>
      <c r="R210" s="261"/>
      <c r="S210" s="262"/>
      <c r="T210" s="263"/>
      <c r="U210" s="416"/>
      <c r="V210" s="411"/>
      <c r="W210" s="417"/>
      <c r="X210" s="418"/>
      <c r="Y210" s="419"/>
      <c r="Z210" s="420"/>
      <c r="AA210" s="263"/>
      <c r="AB210" s="263"/>
      <c r="AC210" s="263"/>
      <c r="AD210" s="263"/>
      <c r="AE210" s="263"/>
      <c r="AF210" s="263"/>
      <c r="AG210" s="264"/>
      <c r="AH210" s="265"/>
      <c r="AI210" s="266"/>
      <c r="AJ210" s="267"/>
    </row>
    <row r="211" spans="1:36" s="22" customFormat="1" x14ac:dyDescent="0.25">
      <c r="A211" s="28" t="str">
        <f>IF(H211&lt;&gt;"",MAX($A$7:A210)+1,"")</f>
        <v/>
      </c>
      <c r="B211" s="227" t="str">
        <f>IF(A211="","",PREF_PREGUNTA&amp;" - "&amp;IF(MAX(A:A)&gt;99,IF(A211&lt;100,"0",""),"")&amp;IF(A211&lt;10,"0","")&amp;A211&amp;IF(G211&lt;&gt;""," "&amp;G211,""))</f>
        <v/>
      </c>
      <c r="C211" s="414" t="str">
        <f t="shared" si="16"/>
        <v/>
      </c>
      <c r="D211" s="414" t="str">
        <f t="shared" si="19"/>
        <v/>
      </c>
      <c r="E211" s="414" t="str">
        <f t="shared" si="17"/>
        <v/>
      </c>
      <c r="F211" s="414" t="str">
        <f t="shared" si="18"/>
        <v/>
      </c>
      <c r="G211" s="232"/>
      <c r="H211" s="225"/>
      <c r="I211" s="268"/>
      <c r="J211" s="269"/>
      <c r="K211" s="270"/>
      <c r="L211" s="271"/>
      <c r="M211" s="272"/>
      <c r="N211" s="273"/>
      <c r="O211" s="258"/>
      <c r="P211" s="259"/>
      <c r="Q211" s="260"/>
      <c r="R211" s="261"/>
      <c r="S211" s="262"/>
      <c r="T211" s="263"/>
      <c r="U211" s="416"/>
      <c r="V211" s="411"/>
      <c r="W211" s="417"/>
      <c r="X211" s="418"/>
      <c r="Y211" s="419"/>
      <c r="Z211" s="420"/>
      <c r="AA211" s="263"/>
      <c r="AB211" s="263"/>
      <c r="AC211" s="263"/>
      <c r="AD211" s="263"/>
      <c r="AE211" s="263"/>
      <c r="AF211" s="263"/>
      <c r="AG211" s="264"/>
      <c r="AH211" s="265"/>
      <c r="AI211" s="266"/>
      <c r="AJ211" s="267"/>
    </row>
    <row r="212" spans="1:36" s="22" customFormat="1" x14ac:dyDescent="0.25">
      <c r="A212" s="28" t="str">
        <f>IF(H212&lt;&gt;"",MAX($A$7:A211)+1,"")</f>
        <v/>
      </c>
      <c r="B212" s="227" t="str">
        <f>IF(A212="","",PREF_PREGUNTA&amp;" - "&amp;IF(MAX(A:A)&gt;99,IF(A212&lt;100,"0",""),"")&amp;IF(A212&lt;10,"0","")&amp;A212&amp;IF(G212&lt;&gt;""," "&amp;G212,""))</f>
        <v/>
      </c>
      <c r="C212" s="414" t="str">
        <f t="shared" si="16"/>
        <v/>
      </c>
      <c r="D212" s="414" t="str">
        <f t="shared" si="19"/>
        <v/>
      </c>
      <c r="E212" s="414" t="str">
        <f t="shared" si="17"/>
        <v/>
      </c>
      <c r="F212" s="414" t="str">
        <f t="shared" si="18"/>
        <v/>
      </c>
      <c r="G212" s="232"/>
      <c r="H212" s="225"/>
      <c r="I212" s="268"/>
      <c r="J212" s="269"/>
      <c r="K212" s="270"/>
      <c r="L212" s="271"/>
      <c r="M212" s="272"/>
      <c r="N212" s="273"/>
      <c r="O212" s="258"/>
      <c r="P212" s="259"/>
      <c r="Q212" s="260"/>
      <c r="R212" s="261"/>
      <c r="S212" s="262"/>
      <c r="T212" s="263"/>
      <c r="U212" s="416"/>
      <c r="V212" s="411"/>
      <c r="W212" s="417"/>
      <c r="X212" s="418"/>
      <c r="Y212" s="419"/>
      <c r="Z212" s="420"/>
      <c r="AA212" s="263"/>
      <c r="AB212" s="263"/>
      <c r="AC212" s="263"/>
      <c r="AD212" s="263"/>
      <c r="AE212" s="263"/>
      <c r="AF212" s="263"/>
      <c r="AG212" s="264"/>
      <c r="AH212" s="265"/>
      <c r="AI212" s="266"/>
      <c r="AJ212" s="267"/>
    </row>
    <row r="213" spans="1:36" s="22" customFormat="1" x14ac:dyDescent="0.25">
      <c r="A213" s="28" t="str">
        <f>IF(H213&lt;&gt;"",MAX($A$7:A212)+1,"")</f>
        <v/>
      </c>
      <c r="B213" s="227" t="str">
        <f>IF(A213="","",PREF_PREGUNTA&amp;" - "&amp;IF(MAX(A:A)&gt;99,IF(A213&lt;100,"0",""),"")&amp;IF(A213&lt;10,"0","")&amp;A213&amp;IF(G213&lt;&gt;""," "&amp;G213,""))</f>
        <v/>
      </c>
      <c r="C213" s="414" t="str">
        <f t="shared" si="16"/>
        <v/>
      </c>
      <c r="D213" s="414" t="str">
        <f t="shared" si="19"/>
        <v/>
      </c>
      <c r="E213" s="414" t="str">
        <f t="shared" si="17"/>
        <v/>
      </c>
      <c r="F213" s="414" t="str">
        <f t="shared" si="18"/>
        <v/>
      </c>
      <c r="G213" s="232"/>
      <c r="H213" s="225"/>
      <c r="I213" s="268"/>
      <c r="J213" s="269"/>
      <c r="K213" s="270"/>
      <c r="L213" s="271"/>
      <c r="M213" s="272"/>
      <c r="N213" s="273"/>
      <c r="O213" s="258"/>
      <c r="P213" s="259"/>
      <c r="Q213" s="260"/>
      <c r="R213" s="261"/>
      <c r="S213" s="262"/>
      <c r="T213" s="263"/>
      <c r="U213" s="416"/>
      <c r="V213" s="411"/>
      <c r="W213" s="417"/>
      <c r="X213" s="418"/>
      <c r="Y213" s="419"/>
      <c r="Z213" s="420"/>
      <c r="AA213" s="263"/>
      <c r="AB213" s="263"/>
      <c r="AC213" s="263"/>
      <c r="AD213" s="263"/>
      <c r="AE213" s="263"/>
      <c r="AF213" s="263"/>
      <c r="AG213" s="264"/>
      <c r="AH213" s="265"/>
      <c r="AI213" s="266"/>
      <c r="AJ213" s="267"/>
    </row>
    <row r="214" spans="1:36" s="22" customFormat="1" x14ac:dyDescent="0.25">
      <c r="A214" s="28" t="str">
        <f>IF(H214&lt;&gt;"",MAX($A$7:A213)+1,"")</f>
        <v/>
      </c>
      <c r="B214" s="227" t="str">
        <f>IF(A214="","",PREF_PREGUNTA&amp;" - "&amp;IF(MAX(A:A)&gt;99,IF(A214&lt;100,"0",""),"")&amp;IF(A214&lt;10,"0","")&amp;A214&amp;IF(G214&lt;&gt;""," "&amp;G214,""))</f>
        <v/>
      </c>
      <c r="C214" s="414" t="str">
        <f t="shared" si="16"/>
        <v/>
      </c>
      <c r="D214" s="414" t="str">
        <f t="shared" si="19"/>
        <v/>
      </c>
      <c r="E214" s="414" t="str">
        <f t="shared" si="17"/>
        <v/>
      </c>
      <c r="F214" s="414" t="str">
        <f t="shared" si="18"/>
        <v/>
      </c>
      <c r="G214" s="232"/>
      <c r="H214" s="225"/>
      <c r="I214" s="268"/>
      <c r="J214" s="269"/>
      <c r="K214" s="270"/>
      <c r="L214" s="271"/>
      <c r="M214" s="272"/>
      <c r="N214" s="273"/>
      <c r="O214" s="258"/>
      <c r="P214" s="259"/>
      <c r="Q214" s="260"/>
      <c r="R214" s="261"/>
      <c r="S214" s="262"/>
      <c r="T214" s="263"/>
      <c r="U214" s="416"/>
      <c r="V214" s="411"/>
      <c r="W214" s="417"/>
      <c r="X214" s="418"/>
      <c r="Y214" s="419"/>
      <c r="Z214" s="420"/>
      <c r="AA214" s="263"/>
      <c r="AB214" s="263"/>
      <c r="AC214" s="263"/>
      <c r="AD214" s="263"/>
      <c r="AE214" s="263"/>
      <c r="AF214" s="263"/>
      <c r="AG214" s="264"/>
      <c r="AH214" s="265"/>
      <c r="AI214" s="266"/>
      <c r="AJ214" s="267"/>
    </row>
    <row r="215" spans="1:36" s="22" customFormat="1" x14ac:dyDescent="0.25">
      <c r="A215" s="28" t="str">
        <f>IF(H215&lt;&gt;"",MAX($A$7:A214)+1,"")</f>
        <v/>
      </c>
      <c r="B215" s="227" t="str">
        <f>IF(A215="","",PREF_PREGUNTA&amp;" - "&amp;IF(MAX(A:A)&gt;99,IF(A215&lt;100,"0",""),"")&amp;IF(A215&lt;10,"0","")&amp;A215&amp;IF(G215&lt;&gt;""," "&amp;G215,""))</f>
        <v/>
      </c>
      <c r="C215" s="414" t="str">
        <f t="shared" si="16"/>
        <v/>
      </c>
      <c r="D215" s="414" t="str">
        <f t="shared" si="19"/>
        <v/>
      </c>
      <c r="E215" s="414" t="str">
        <f t="shared" si="17"/>
        <v/>
      </c>
      <c r="F215" s="414" t="str">
        <f t="shared" si="18"/>
        <v/>
      </c>
      <c r="G215" s="232"/>
      <c r="H215" s="225"/>
      <c r="I215" s="268"/>
      <c r="J215" s="269"/>
      <c r="K215" s="270"/>
      <c r="L215" s="271"/>
      <c r="M215" s="272"/>
      <c r="N215" s="273"/>
      <c r="O215" s="258"/>
      <c r="P215" s="259"/>
      <c r="Q215" s="260"/>
      <c r="R215" s="261"/>
      <c r="S215" s="262"/>
      <c r="T215" s="263"/>
      <c r="U215" s="416"/>
      <c r="V215" s="411"/>
      <c r="W215" s="417"/>
      <c r="X215" s="418"/>
      <c r="Y215" s="419"/>
      <c r="Z215" s="420"/>
      <c r="AA215" s="263"/>
      <c r="AB215" s="263"/>
      <c r="AC215" s="263"/>
      <c r="AD215" s="263"/>
      <c r="AE215" s="263"/>
      <c r="AF215" s="263"/>
      <c r="AG215" s="264"/>
      <c r="AH215" s="265"/>
      <c r="AI215" s="266"/>
      <c r="AJ215" s="267"/>
    </row>
    <row r="216" spans="1:36" s="22" customFormat="1" x14ac:dyDescent="0.25">
      <c r="A216" s="28" t="str">
        <f>IF(H216&lt;&gt;"",MAX($A$7:A215)+1,"")</f>
        <v/>
      </c>
      <c r="B216" s="227" t="str">
        <f>IF(A216="","",PREF_PREGUNTA&amp;" - "&amp;IF(MAX(A:A)&gt;99,IF(A216&lt;100,"0",""),"")&amp;IF(A216&lt;10,"0","")&amp;A216&amp;IF(G216&lt;&gt;""," "&amp;G216,""))</f>
        <v/>
      </c>
      <c r="C216" s="414" t="str">
        <f t="shared" si="16"/>
        <v/>
      </c>
      <c r="D216" s="414" t="str">
        <f t="shared" si="19"/>
        <v/>
      </c>
      <c r="E216" s="414" t="str">
        <f t="shared" si="17"/>
        <v/>
      </c>
      <c r="F216" s="414" t="str">
        <f t="shared" si="18"/>
        <v/>
      </c>
      <c r="G216" s="232"/>
      <c r="H216" s="225"/>
      <c r="I216" s="268"/>
      <c r="J216" s="269"/>
      <c r="K216" s="270"/>
      <c r="L216" s="271"/>
      <c r="M216" s="272"/>
      <c r="N216" s="273"/>
      <c r="O216" s="258"/>
      <c r="P216" s="259"/>
      <c r="Q216" s="260"/>
      <c r="R216" s="261"/>
      <c r="S216" s="262"/>
      <c r="T216" s="263"/>
      <c r="U216" s="416"/>
      <c r="V216" s="411"/>
      <c r="W216" s="417"/>
      <c r="X216" s="418"/>
      <c r="Y216" s="419"/>
      <c r="Z216" s="420"/>
      <c r="AA216" s="263"/>
      <c r="AB216" s="263"/>
      <c r="AC216" s="263"/>
      <c r="AD216" s="263"/>
      <c r="AE216" s="263"/>
      <c r="AF216" s="263"/>
      <c r="AG216" s="264"/>
      <c r="AH216" s="265"/>
      <c r="AI216" s="266"/>
      <c r="AJ216" s="267"/>
    </row>
    <row r="217" spans="1:36" s="22" customFormat="1" x14ac:dyDescent="0.25">
      <c r="A217" s="28" t="str">
        <f>IF(H217&lt;&gt;"",MAX($A$7:A216)+1,"")</f>
        <v/>
      </c>
      <c r="B217" s="227" t="str">
        <f>IF(A217="","",PREF_PREGUNTA&amp;" - "&amp;IF(MAX(A:A)&gt;99,IF(A217&lt;100,"0",""),"")&amp;IF(A217&lt;10,"0","")&amp;A217&amp;IF(G217&lt;&gt;""," "&amp;G217,""))</f>
        <v/>
      </c>
      <c r="C217" s="414" t="str">
        <f t="shared" si="16"/>
        <v/>
      </c>
      <c r="D217" s="414" t="str">
        <f t="shared" si="19"/>
        <v/>
      </c>
      <c r="E217" s="414" t="str">
        <f t="shared" si="17"/>
        <v/>
      </c>
      <c r="F217" s="414" t="str">
        <f t="shared" si="18"/>
        <v/>
      </c>
      <c r="G217" s="232"/>
      <c r="H217" s="225"/>
      <c r="I217" s="268"/>
      <c r="J217" s="269"/>
      <c r="K217" s="270"/>
      <c r="L217" s="271"/>
      <c r="M217" s="272"/>
      <c r="N217" s="273"/>
      <c r="O217" s="258"/>
      <c r="P217" s="259"/>
      <c r="Q217" s="260"/>
      <c r="R217" s="261"/>
      <c r="S217" s="262"/>
      <c r="T217" s="263"/>
      <c r="U217" s="416"/>
      <c r="V217" s="411"/>
      <c r="W217" s="417"/>
      <c r="X217" s="418"/>
      <c r="Y217" s="419"/>
      <c r="Z217" s="420"/>
      <c r="AA217" s="263"/>
      <c r="AB217" s="263"/>
      <c r="AC217" s="263"/>
      <c r="AD217" s="263"/>
      <c r="AE217" s="263"/>
      <c r="AF217" s="263"/>
      <c r="AG217" s="264"/>
      <c r="AH217" s="265"/>
      <c r="AI217" s="266"/>
      <c r="AJ217" s="267"/>
    </row>
    <row r="218" spans="1:36" s="22" customFormat="1" x14ac:dyDescent="0.25">
      <c r="A218" s="28" t="str">
        <f>IF(H218&lt;&gt;"",MAX($A$7:A217)+1,"")</f>
        <v/>
      </c>
      <c r="B218" s="227" t="str">
        <f>IF(A218="","",PREF_PREGUNTA&amp;" - "&amp;IF(MAX(A:A)&gt;99,IF(A218&lt;100,"0",""),"")&amp;IF(A218&lt;10,"0","")&amp;A218&amp;IF(G218&lt;&gt;""," "&amp;G218,""))</f>
        <v/>
      </c>
      <c r="C218" s="414" t="str">
        <f t="shared" si="16"/>
        <v/>
      </c>
      <c r="D218" s="414" t="str">
        <f t="shared" si="19"/>
        <v/>
      </c>
      <c r="E218" s="414" t="str">
        <f t="shared" si="17"/>
        <v/>
      </c>
      <c r="F218" s="414" t="str">
        <f t="shared" si="18"/>
        <v/>
      </c>
      <c r="G218" s="232"/>
      <c r="H218" s="225"/>
      <c r="I218" s="268"/>
      <c r="J218" s="269"/>
      <c r="K218" s="270"/>
      <c r="L218" s="271"/>
      <c r="M218" s="272"/>
      <c r="N218" s="273"/>
      <c r="O218" s="258"/>
      <c r="P218" s="259"/>
      <c r="Q218" s="260"/>
      <c r="R218" s="261"/>
      <c r="S218" s="262"/>
      <c r="T218" s="263"/>
      <c r="U218" s="416"/>
      <c r="V218" s="411"/>
      <c r="W218" s="417"/>
      <c r="X218" s="418"/>
      <c r="Y218" s="419"/>
      <c r="Z218" s="420"/>
      <c r="AA218" s="263"/>
      <c r="AB218" s="263"/>
      <c r="AC218" s="263"/>
      <c r="AD218" s="263"/>
      <c r="AE218" s="263"/>
      <c r="AF218" s="263"/>
      <c r="AG218" s="264"/>
      <c r="AH218" s="265"/>
      <c r="AI218" s="266"/>
      <c r="AJ218" s="267"/>
    </row>
    <row r="219" spans="1:36" s="22" customFormat="1" x14ac:dyDescent="0.25">
      <c r="A219" s="28" t="str">
        <f>IF(H219&lt;&gt;"",MAX($A$7:A218)+1,"")</f>
        <v/>
      </c>
      <c r="B219" s="227" t="str">
        <f>IF(A219="","",PREF_PREGUNTA&amp;" - "&amp;IF(MAX(A:A)&gt;99,IF(A219&lt;100,"0",""),"")&amp;IF(A219&lt;10,"0","")&amp;A219&amp;IF(G219&lt;&gt;""," "&amp;G219,""))</f>
        <v/>
      </c>
      <c r="C219" s="414" t="str">
        <f t="shared" si="16"/>
        <v/>
      </c>
      <c r="D219" s="414" t="str">
        <f t="shared" si="19"/>
        <v/>
      </c>
      <c r="E219" s="414" t="str">
        <f t="shared" si="17"/>
        <v/>
      </c>
      <c r="F219" s="414" t="str">
        <f t="shared" si="18"/>
        <v/>
      </c>
      <c r="G219" s="232"/>
      <c r="H219" s="225"/>
      <c r="I219" s="268"/>
      <c r="J219" s="269"/>
      <c r="K219" s="270"/>
      <c r="L219" s="271"/>
      <c r="M219" s="272"/>
      <c r="N219" s="273"/>
      <c r="O219" s="258"/>
      <c r="P219" s="259"/>
      <c r="Q219" s="260"/>
      <c r="R219" s="261"/>
      <c r="S219" s="262"/>
      <c r="T219" s="263"/>
      <c r="U219" s="416"/>
      <c r="V219" s="411"/>
      <c r="W219" s="417"/>
      <c r="X219" s="418"/>
      <c r="Y219" s="419"/>
      <c r="Z219" s="420"/>
      <c r="AA219" s="263"/>
      <c r="AB219" s="263"/>
      <c r="AC219" s="263"/>
      <c r="AD219" s="263"/>
      <c r="AE219" s="263"/>
      <c r="AF219" s="263"/>
      <c r="AG219" s="264"/>
      <c r="AH219" s="265"/>
      <c r="AI219" s="266"/>
      <c r="AJ219" s="267"/>
    </row>
    <row r="220" spans="1:36" s="22" customFormat="1" x14ac:dyDescent="0.25">
      <c r="A220" s="28" t="str">
        <f>IF(H220&lt;&gt;"",MAX($A$7:A219)+1,"")</f>
        <v/>
      </c>
      <c r="B220" s="227" t="str">
        <f>IF(A220="","",PREF_PREGUNTA&amp;" - "&amp;IF(MAX(A:A)&gt;99,IF(A220&lt;100,"0",""),"")&amp;IF(A220&lt;10,"0","")&amp;A220&amp;IF(G220&lt;&gt;""," "&amp;G220,""))</f>
        <v/>
      </c>
      <c r="C220" s="414" t="str">
        <f t="shared" si="16"/>
        <v/>
      </c>
      <c r="D220" s="414" t="str">
        <f t="shared" si="19"/>
        <v/>
      </c>
      <c r="E220" s="414" t="str">
        <f t="shared" si="17"/>
        <v/>
      </c>
      <c r="F220" s="414" t="str">
        <f t="shared" si="18"/>
        <v/>
      </c>
      <c r="G220" s="232"/>
      <c r="H220" s="225"/>
      <c r="I220" s="268"/>
      <c r="J220" s="269"/>
      <c r="K220" s="270"/>
      <c r="L220" s="271"/>
      <c r="M220" s="272"/>
      <c r="N220" s="273"/>
      <c r="O220" s="258"/>
      <c r="P220" s="259"/>
      <c r="Q220" s="260"/>
      <c r="R220" s="261"/>
      <c r="S220" s="262"/>
      <c r="T220" s="263"/>
      <c r="U220" s="416"/>
      <c r="V220" s="411"/>
      <c r="W220" s="417"/>
      <c r="X220" s="418"/>
      <c r="Y220" s="419"/>
      <c r="Z220" s="420"/>
      <c r="AA220" s="263"/>
      <c r="AB220" s="263"/>
      <c r="AC220" s="263"/>
      <c r="AD220" s="263"/>
      <c r="AE220" s="263"/>
      <c r="AF220" s="263"/>
      <c r="AG220" s="264"/>
      <c r="AH220" s="265"/>
      <c r="AI220" s="266"/>
      <c r="AJ220" s="267"/>
    </row>
    <row r="221" spans="1:36" s="22" customFormat="1" x14ac:dyDescent="0.25">
      <c r="A221" s="28" t="str">
        <f>IF(H221&lt;&gt;"",MAX($A$7:A220)+1,"")</f>
        <v/>
      </c>
      <c r="B221" s="227" t="str">
        <f>IF(A221="","",PREF_PREGUNTA&amp;" - "&amp;IF(MAX(A:A)&gt;99,IF(A221&lt;100,"0",""),"")&amp;IF(A221&lt;10,"0","")&amp;A221&amp;IF(G221&lt;&gt;""," "&amp;G221,""))</f>
        <v/>
      </c>
      <c r="C221" s="414" t="str">
        <f t="shared" si="16"/>
        <v/>
      </c>
      <c r="D221" s="414" t="str">
        <f t="shared" si="19"/>
        <v/>
      </c>
      <c r="E221" s="414" t="str">
        <f t="shared" si="17"/>
        <v/>
      </c>
      <c r="F221" s="414" t="str">
        <f t="shared" si="18"/>
        <v/>
      </c>
      <c r="G221" s="232"/>
      <c r="H221" s="225"/>
      <c r="I221" s="268"/>
      <c r="J221" s="269"/>
      <c r="K221" s="270"/>
      <c r="L221" s="271"/>
      <c r="M221" s="272"/>
      <c r="N221" s="273"/>
      <c r="O221" s="258"/>
      <c r="P221" s="259"/>
      <c r="Q221" s="260"/>
      <c r="R221" s="261"/>
      <c r="S221" s="262"/>
      <c r="T221" s="263"/>
      <c r="U221" s="416"/>
      <c r="V221" s="411"/>
      <c r="W221" s="417"/>
      <c r="X221" s="418"/>
      <c r="Y221" s="419"/>
      <c r="Z221" s="420"/>
      <c r="AA221" s="263"/>
      <c r="AB221" s="263"/>
      <c r="AC221" s="263"/>
      <c r="AD221" s="263"/>
      <c r="AE221" s="263"/>
      <c r="AF221" s="263"/>
      <c r="AG221" s="264"/>
      <c r="AH221" s="265"/>
      <c r="AI221" s="266"/>
      <c r="AJ221" s="267"/>
    </row>
    <row r="222" spans="1:36" s="22" customFormat="1" x14ac:dyDescent="0.25">
      <c r="A222" s="28" t="str">
        <f>IF(H222&lt;&gt;"",MAX($A$7:A221)+1,"")</f>
        <v/>
      </c>
      <c r="B222" s="227" t="str">
        <f>IF(A222="","",PREF_PREGUNTA&amp;" - "&amp;IF(MAX(A:A)&gt;99,IF(A222&lt;100,"0",""),"")&amp;IF(A222&lt;10,"0","")&amp;A222&amp;IF(G222&lt;&gt;""," "&amp;G222,""))</f>
        <v/>
      </c>
      <c r="C222" s="414" t="str">
        <f t="shared" si="16"/>
        <v/>
      </c>
      <c r="D222" s="414" t="str">
        <f t="shared" si="19"/>
        <v/>
      </c>
      <c r="E222" s="414" t="str">
        <f t="shared" si="17"/>
        <v/>
      </c>
      <c r="F222" s="414" t="str">
        <f t="shared" si="18"/>
        <v/>
      </c>
      <c r="G222" s="232"/>
      <c r="H222" s="225"/>
      <c r="I222" s="268"/>
      <c r="J222" s="269"/>
      <c r="K222" s="270"/>
      <c r="L222" s="271"/>
      <c r="M222" s="272"/>
      <c r="N222" s="273"/>
      <c r="O222" s="258"/>
      <c r="P222" s="259"/>
      <c r="Q222" s="260"/>
      <c r="R222" s="261"/>
      <c r="S222" s="262"/>
      <c r="T222" s="263"/>
      <c r="U222" s="416"/>
      <c r="V222" s="411"/>
      <c r="W222" s="417"/>
      <c r="X222" s="418"/>
      <c r="Y222" s="419"/>
      <c r="Z222" s="420"/>
      <c r="AA222" s="263"/>
      <c r="AB222" s="263"/>
      <c r="AC222" s="263"/>
      <c r="AD222" s="263"/>
      <c r="AE222" s="263"/>
      <c r="AF222" s="263"/>
      <c r="AG222" s="264"/>
      <c r="AH222" s="265"/>
      <c r="AI222" s="266"/>
      <c r="AJ222" s="267"/>
    </row>
    <row r="223" spans="1:36" s="22" customFormat="1" x14ac:dyDescent="0.25">
      <c r="A223" s="28" t="str">
        <f>IF(H223&lt;&gt;"",MAX($A$7:A222)+1,"")</f>
        <v/>
      </c>
      <c r="B223" s="227" t="str">
        <f>IF(A223="","",PREF_PREGUNTA&amp;" - "&amp;IF(MAX(A:A)&gt;99,IF(A223&lt;100,"0",""),"")&amp;IF(A223&lt;10,"0","")&amp;A223&amp;IF(G223&lt;&gt;""," "&amp;G223,""))</f>
        <v/>
      </c>
      <c r="C223" s="414" t="str">
        <f t="shared" si="16"/>
        <v/>
      </c>
      <c r="D223" s="414" t="str">
        <f t="shared" si="19"/>
        <v/>
      </c>
      <c r="E223" s="414" t="str">
        <f t="shared" si="17"/>
        <v/>
      </c>
      <c r="F223" s="414" t="str">
        <f t="shared" si="18"/>
        <v/>
      </c>
      <c r="G223" s="232"/>
      <c r="H223" s="225"/>
      <c r="I223" s="268"/>
      <c r="J223" s="269"/>
      <c r="K223" s="270"/>
      <c r="L223" s="271"/>
      <c r="M223" s="272"/>
      <c r="N223" s="273"/>
      <c r="O223" s="258"/>
      <c r="P223" s="259"/>
      <c r="Q223" s="260"/>
      <c r="R223" s="261"/>
      <c r="S223" s="262"/>
      <c r="T223" s="263"/>
      <c r="U223" s="416"/>
      <c r="V223" s="411"/>
      <c r="W223" s="417"/>
      <c r="X223" s="418"/>
      <c r="Y223" s="419"/>
      <c r="Z223" s="420"/>
      <c r="AA223" s="263"/>
      <c r="AB223" s="263"/>
      <c r="AC223" s="263"/>
      <c r="AD223" s="263"/>
      <c r="AE223" s="263"/>
      <c r="AF223" s="263"/>
      <c r="AG223" s="264"/>
      <c r="AH223" s="265"/>
      <c r="AI223" s="266"/>
      <c r="AJ223" s="267"/>
    </row>
    <row r="224" spans="1:36" s="22" customFormat="1" x14ac:dyDescent="0.25">
      <c r="A224" s="28" t="str">
        <f>IF(H224&lt;&gt;"",MAX($A$7:A223)+1,"")</f>
        <v/>
      </c>
      <c r="B224" s="227" t="str">
        <f>IF(A224="","",PREF_PREGUNTA&amp;" - "&amp;IF(MAX(A:A)&gt;99,IF(A224&lt;100,"0",""),"")&amp;IF(A224&lt;10,"0","")&amp;A224&amp;IF(G224&lt;&gt;""," "&amp;G224,""))</f>
        <v/>
      </c>
      <c r="C224" s="414" t="str">
        <f t="shared" si="16"/>
        <v/>
      </c>
      <c r="D224" s="414" t="str">
        <f t="shared" si="19"/>
        <v/>
      </c>
      <c r="E224" s="414" t="str">
        <f t="shared" si="17"/>
        <v/>
      </c>
      <c r="F224" s="414" t="str">
        <f t="shared" si="18"/>
        <v/>
      </c>
      <c r="G224" s="232"/>
      <c r="H224" s="225"/>
      <c r="I224" s="268"/>
      <c r="J224" s="269"/>
      <c r="K224" s="270"/>
      <c r="L224" s="271"/>
      <c r="M224" s="272"/>
      <c r="N224" s="273"/>
      <c r="O224" s="258"/>
      <c r="P224" s="259"/>
      <c r="Q224" s="260"/>
      <c r="R224" s="261"/>
      <c r="S224" s="262"/>
      <c r="T224" s="263"/>
      <c r="U224" s="416"/>
      <c r="V224" s="411"/>
      <c r="W224" s="417"/>
      <c r="X224" s="418"/>
      <c r="Y224" s="419"/>
      <c r="Z224" s="420"/>
      <c r="AA224" s="263"/>
      <c r="AB224" s="263"/>
      <c r="AC224" s="263"/>
      <c r="AD224" s="263"/>
      <c r="AE224" s="263"/>
      <c r="AF224" s="263"/>
      <c r="AG224" s="264"/>
      <c r="AH224" s="265"/>
      <c r="AI224" s="266"/>
      <c r="AJ224" s="267"/>
    </row>
    <row r="225" spans="1:36" s="22" customFormat="1" x14ac:dyDescent="0.25">
      <c r="A225" s="28" t="str">
        <f>IF(H225&lt;&gt;"",MAX($A$7:A224)+1,"")</f>
        <v/>
      </c>
      <c r="B225" s="227" t="str">
        <f>IF(A225="","",PREF_PREGUNTA&amp;" - "&amp;IF(MAX(A:A)&gt;99,IF(A225&lt;100,"0",""),"")&amp;IF(A225&lt;10,"0","")&amp;A225&amp;IF(G225&lt;&gt;""," "&amp;G225,""))</f>
        <v/>
      </c>
      <c r="C225" s="414" t="str">
        <f t="shared" si="16"/>
        <v/>
      </c>
      <c r="D225" s="414" t="str">
        <f t="shared" si="19"/>
        <v/>
      </c>
      <c r="E225" s="414" t="str">
        <f t="shared" si="17"/>
        <v/>
      </c>
      <c r="F225" s="414" t="str">
        <f t="shared" si="18"/>
        <v/>
      </c>
      <c r="G225" s="232"/>
      <c r="H225" s="225"/>
      <c r="I225" s="268"/>
      <c r="J225" s="269"/>
      <c r="K225" s="270"/>
      <c r="L225" s="271"/>
      <c r="M225" s="272"/>
      <c r="N225" s="273"/>
      <c r="O225" s="258"/>
      <c r="P225" s="259"/>
      <c r="Q225" s="260"/>
      <c r="R225" s="261"/>
      <c r="S225" s="262"/>
      <c r="T225" s="263"/>
      <c r="U225" s="416"/>
      <c r="V225" s="411"/>
      <c r="W225" s="417"/>
      <c r="X225" s="418"/>
      <c r="Y225" s="419"/>
      <c r="Z225" s="420"/>
      <c r="AA225" s="263"/>
      <c r="AB225" s="263"/>
      <c r="AC225" s="263"/>
      <c r="AD225" s="263"/>
      <c r="AE225" s="263"/>
      <c r="AF225" s="263"/>
      <c r="AG225" s="264"/>
      <c r="AH225" s="265"/>
      <c r="AI225" s="266"/>
      <c r="AJ225" s="267"/>
    </row>
    <row r="226" spans="1:36" s="22" customFormat="1" x14ac:dyDescent="0.25">
      <c r="A226" s="28" t="str">
        <f>IF(H226&lt;&gt;"",MAX($A$7:A225)+1,"")</f>
        <v/>
      </c>
      <c r="B226" s="227" t="str">
        <f>IF(A226="","",PREF_PREGUNTA&amp;" - "&amp;IF(MAX(A:A)&gt;99,IF(A226&lt;100,"0",""),"")&amp;IF(A226&lt;10,"0","")&amp;A226&amp;IF(G226&lt;&gt;""," "&amp;G226,""))</f>
        <v/>
      </c>
      <c r="C226" s="414" t="str">
        <f t="shared" si="16"/>
        <v/>
      </c>
      <c r="D226" s="414" t="str">
        <f t="shared" si="19"/>
        <v/>
      </c>
      <c r="E226" s="414" t="str">
        <f t="shared" si="17"/>
        <v/>
      </c>
      <c r="F226" s="414" t="str">
        <f t="shared" si="18"/>
        <v/>
      </c>
      <c r="G226" s="232"/>
      <c r="H226" s="225"/>
      <c r="I226" s="268"/>
      <c r="J226" s="269"/>
      <c r="K226" s="270"/>
      <c r="L226" s="271"/>
      <c r="M226" s="272"/>
      <c r="N226" s="273"/>
      <c r="O226" s="258"/>
      <c r="P226" s="259"/>
      <c r="Q226" s="260"/>
      <c r="R226" s="261"/>
      <c r="S226" s="262"/>
      <c r="T226" s="263"/>
      <c r="U226" s="416"/>
      <c r="V226" s="411"/>
      <c r="W226" s="417"/>
      <c r="X226" s="418"/>
      <c r="Y226" s="419"/>
      <c r="Z226" s="420"/>
      <c r="AA226" s="263"/>
      <c r="AB226" s="263"/>
      <c r="AC226" s="263"/>
      <c r="AD226" s="263"/>
      <c r="AE226" s="263"/>
      <c r="AF226" s="263"/>
      <c r="AG226" s="264"/>
      <c r="AH226" s="265"/>
      <c r="AI226" s="266"/>
      <c r="AJ226" s="267"/>
    </row>
    <row r="227" spans="1:36" s="22" customFormat="1" x14ac:dyDescent="0.25">
      <c r="A227" s="28" t="str">
        <f>IF(H227&lt;&gt;"",MAX($A$7:A226)+1,"")</f>
        <v/>
      </c>
      <c r="B227" s="227" t="str">
        <f>IF(A227="","",PREF_PREGUNTA&amp;" - "&amp;IF(MAX(A:A)&gt;99,IF(A227&lt;100,"0",""),"")&amp;IF(A227&lt;10,"0","")&amp;A227&amp;IF(G227&lt;&gt;""," "&amp;G227,""))</f>
        <v/>
      </c>
      <c r="C227" s="414" t="str">
        <f t="shared" si="16"/>
        <v/>
      </c>
      <c r="D227" s="414" t="str">
        <f t="shared" si="19"/>
        <v/>
      </c>
      <c r="E227" s="414" t="str">
        <f t="shared" si="17"/>
        <v/>
      </c>
      <c r="F227" s="414" t="str">
        <f t="shared" si="18"/>
        <v/>
      </c>
      <c r="G227" s="232"/>
      <c r="H227" s="225"/>
      <c r="I227" s="268"/>
      <c r="J227" s="269"/>
      <c r="K227" s="270"/>
      <c r="L227" s="271"/>
      <c r="M227" s="272"/>
      <c r="N227" s="273"/>
      <c r="O227" s="258"/>
      <c r="P227" s="259"/>
      <c r="Q227" s="260"/>
      <c r="R227" s="261"/>
      <c r="S227" s="262"/>
      <c r="T227" s="263"/>
      <c r="U227" s="416"/>
      <c r="V227" s="411"/>
      <c r="W227" s="417"/>
      <c r="X227" s="418"/>
      <c r="Y227" s="419"/>
      <c r="Z227" s="420"/>
      <c r="AA227" s="263"/>
      <c r="AB227" s="263"/>
      <c r="AC227" s="263"/>
      <c r="AD227" s="263"/>
      <c r="AE227" s="263"/>
      <c r="AF227" s="263"/>
      <c r="AG227" s="264"/>
      <c r="AH227" s="265"/>
      <c r="AI227" s="266"/>
      <c r="AJ227" s="267"/>
    </row>
    <row r="228" spans="1:36" s="22" customFormat="1" x14ac:dyDescent="0.25">
      <c r="A228" s="28" t="str">
        <f>IF(H228&lt;&gt;"",MAX($A$7:A227)+1,"")</f>
        <v/>
      </c>
      <c r="B228" s="227" t="str">
        <f>IF(A228="","",PREF_PREGUNTA&amp;" - "&amp;IF(MAX(A:A)&gt;99,IF(A228&lt;100,"0",""),"")&amp;IF(A228&lt;10,"0","")&amp;A228&amp;IF(G228&lt;&gt;""," "&amp;G228,""))</f>
        <v/>
      </c>
      <c r="C228" s="414" t="str">
        <f t="shared" si="16"/>
        <v/>
      </c>
      <c r="D228" s="414" t="str">
        <f t="shared" si="19"/>
        <v/>
      </c>
      <c r="E228" s="414" t="str">
        <f t="shared" si="17"/>
        <v/>
      </c>
      <c r="F228" s="414" t="str">
        <f t="shared" si="18"/>
        <v/>
      </c>
      <c r="G228" s="232"/>
      <c r="H228" s="225"/>
      <c r="I228" s="268"/>
      <c r="J228" s="269"/>
      <c r="K228" s="270"/>
      <c r="L228" s="271"/>
      <c r="M228" s="272"/>
      <c r="N228" s="273"/>
      <c r="O228" s="258"/>
      <c r="P228" s="259"/>
      <c r="Q228" s="260"/>
      <c r="R228" s="261"/>
      <c r="S228" s="262"/>
      <c r="T228" s="263"/>
      <c r="U228" s="416"/>
      <c r="V228" s="411"/>
      <c r="W228" s="417"/>
      <c r="X228" s="418"/>
      <c r="Y228" s="419"/>
      <c r="Z228" s="420"/>
      <c r="AA228" s="263"/>
      <c r="AB228" s="263"/>
      <c r="AC228" s="263"/>
      <c r="AD228" s="263"/>
      <c r="AE228" s="263"/>
      <c r="AF228" s="263"/>
      <c r="AG228" s="264"/>
      <c r="AH228" s="265"/>
      <c r="AI228" s="266"/>
      <c r="AJ228" s="267"/>
    </row>
    <row r="229" spans="1:36" s="22" customFormat="1" x14ac:dyDescent="0.25">
      <c r="A229" s="28" t="str">
        <f>IF(H229&lt;&gt;"",MAX($A$7:A228)+1,"")</f>
        <v/>
      </c>
      <c r="B229" s="227" t="str">
        <f>IF(A229="","",PREF_PREGUNTA&amp;" - "&amp;IF(MAX(A:A)&gt;99,IF(A229&lt;100,"0",""),"")&amp;IF(A229&lt;10,"0","")&amp;A229&amp;IF(G229&lt;&gt;""," "&amp;G229,""))</f>
        <v/>
      </c>
      <c r="C229" s="414" t="str">
        <f t="shared" si="16"/>
        <v/>
      </c>
      <c r="D229" s="414" t="str">
        <f t="shared" si="19"/>
        <v/>
      </c>
      <c r="E229" s="414" t="str">
        <f t="shared" si="17"/>
        <v/>
      </c>
      <c r="F229" s="414" t="str">
        <f t="shared" si="18"/>
        <v/>
      </c>
      <c r="G229" s="232"/>
      <c r="H229" s="225"/>
      <c r="I229" s="268"/>
      <c r="J229" s="269"/>
      <c r="K229" s="270"/>
      <c r="L229" s="271"/>
      <c r="M229" s="272"/>
      <c r="N229" s="273"/>
      <c r="O229" s="258"/>
      <c r="P229" s="259"/>
      <c r="Q229" s="260"/>
      <c r="R229" s="261"/>
      <c r="S229" s="262"/>
      <c r="T229" s="263"/>
      <c r="U229" s="416"/>
      <c r="V229" s="411"/>
      <c r="W229" s="417"/>
      <c r="X229" s="418"/>
      <c r="Y229" s="419"/>
      <c r="Z229" s="420"/>
      <c r="AA229" s="263"/>
      <c r="AB229" s="263"/>
      <c r="AC229" s="263"/>
      <c r="AD229" s="263"/>
      <c r="AE229" s="263"/>
      <c r="AF229" s="263"/>
      <c r="AG229" s="264"/>
      <c r="AH229" s="265"/>
      <c r="AI229" s="266"/>
      <c r="AJ229" s="267"/>
    </row>
    <row r="230" spans="1:36" s="22" customFormat="1" x14ac:dyDescent="0.25">
      <c r="A230" s="28" t="str">
        <f>IF(H230&lt;&gt;"",MAX($A$7:A229)+1,"")</f>
        <v/>
      </c>
      <c r="B230" s="227" t="str">
        <f>IF(A230="","",PREF_PREGUNTA&amp;" - "&amp;IF(MAX(A:A)&gt;99,IF(A230&lt;100,"0",""),"")&amp;IF(A230&lt;10,"0","")&amp;A230&amp;IF(G230&lt;&gt;""," "&amp;G230,""))</f>
        <v/>
      </c>
      <c r="C230" s="414" t="str">
        <f t="shared" si="16"/>
        <v/>
      </c>
      <c r="D230" s="414" t="str">
        <f t="shared" si="19"/>
        <v/>
      </c>
      <c r="E230" s="414" t="str">
        <f t="shared" si="17"/>
        <v/>
      </c>
      <c r="F230" s="414" t="str">
        <f t="shared" si="18"/>
        <v/>
      </c>
      <c r="G230" s="232"/>
      <c r="H230" s="225"/>
      <c r="I230" s="268"/>
      <c r="J230" s="269"/>
      <c r="K230" s="270"/>
      <c r="L230" s="271"/>
      <c r="M230" s="272"/>
      <c r="N230" s="273"/>
      <c r="O230" s="258"/>
      <c r="P230" s="259"/>
      <c r="Q230" s="260"/>
      <c r="R230" s="261"/>
      <c r="S230" s="262"/>
      <c r="T230" s="263"/>
      <c r="U230" s="416"/>
      <c r="V230" s="411"/>
      <c r="W230" s="417"/>
      <c r="X230" s="418"/>
      <c r="Y230" s="419"/>
      <c r="Z230" s="420"/>
      <c r="AA230" s="263"/>
      <c r="AB230" s="263"/>
      <c r="AC230" s="263"/>
      <c r="AD230" s="263"/>
      <c r="AE230" s="263"/>
      <c r="AF230" s="263"/>
      <c r="AG230" s="264"/>
      <c r="AH230" s="265"/>
      <c r="AI230" s="266"/>
      <c r="AJ230" s="267"/>
    </row>
    <row r="231" spans="1:36" s="22" customFormat="1" x14ac:dyDescent="0.25">
      <c r="A231" s="28" t="str">
        <f>IF(H231&lt;&gt;"",MAX($A$7:A230)+1,"")</f>
        <v/>
      </c>
      <c r="B231" s="227" t="str">
        <f>IF(A231="","",PREF_PREGUNTA&amp;" - "&amp;IF(MAX(A:A)&gt;99,IF(A231&lt;100,"0",""),"")&amp;IF(A231&lt;10,"0","")&amp;A231&amp;IF(G231&lt;&gt;""," "&amp;G231,""))</f>
        <v/>
      </c>
      <c r="C231" s="414" t="str">
        <f t="shared" si="16"/>
        <v/>
      </c>
      <c r="D231" s="414" t="str">
        <f t="shared" si="19"/>
        <v/>
      </c>
      <c r="E231" s="414" t="str">
        <f t="shared" si="17"/>
        <v/>
      </c>
      <c r="F231" s="414" t="str">
        <f t="shared" si="18"/>
        <v/>
      </c>
      <c r="G231" s="232"/>
      <c r="H231" s="225"/>
      <c r="I231" s="268"/>
      <c r="J231" s="269"/>
      <c r="K231" s="270"/>
      <c r="L231" s="271"/>
      <c r="M231" s="272"/>
      <c r="N231" s="273"/>
      <c r="O231" s="258"/>
      <c r="P231" s="259"/>
      <c r="Q231" s="260"/>
      <c r="R231" s="261"/>
      <c r="S231" s="262"/>
      <c r="T231" s="263"/>
      <c r="U231" s="416"/>
      <c r="V231" s="411"/>
      <c r="W231" s="417"/>
      <c r="X231" s="418"/>
      <c r="Y231" s="419"/>
      <c r="Z231" s="420"/>
      <c r="AA231" s="263"/>
      <c r="AB231" s="263"/>
      <c r="AC231" s="263"/>
      <c r="AD231" s="263"/>
      <c r="AE231" s="263"/>
      <c r="AF231" s="263"/>
      <c r="AG231" s="264"/>
      <c r="AH231" s="265"/>
      <c r="AI231" s="266"/>
      <c r="AJ231" s="267"/>
    </row>
    <row r="232" spans="1:36" s="22" customFormat="1" x14ac:dyDescent="0.25">
      <c r="A232" s="28" t="str">
        <f>IF(H232&lt;&gt;"",MAX($A$7:A231)+1,"")</f>
        <v/>
      </c>
      <c r="B232" s="227" t="str">
        <f>IF(A232="","",PREF_PREGUNTA&amp;" - "&amp;IF(MAX(A:A)&gt;99,IF(A232&lt;100,"0",""),"")&amp;IF(A232&lt;10,"0","")&amp;A232&amp;IF(G232&lt;&gt;""," "&amp;G232,""))</f>
        <v/>
      </c>
      <c r="C232" s="414" t="str">
        <f t="shared" si="16"/>
        <v/>
      </c>
      <c r="D232" s="414" t="str">
        <f t="shared" si="19"/>
        <v/>
      </c>
      <c r="E232" s="414" t="str">
        <f t="shared" si="17"/>
        <v/>
      </c>
      <c r="F232" s="414" t="str">
        <f t="shared" si="18"/>
        <v/>
      </c>
      <c r="G232" s="232"/>
      <c r="H232" s="225"/>
      <c r="I232" s="268"/>
      <c r="J232" s="269"/>
      <c r="K232" s="270"/>
      <c r="L232" s="271"/>
      <c r="M232" s="272"/>
      <c r="N232" s="273"/>
      <c r="O232" s="258"/>
      <c r="P232" s="259"/>
      <c r="Q232" s="260"/>
      <c r="R232" s="261"/>
      <c r="S232" s="262"/>
      <c r="T232" s="263"/>
      <c r="U232" s="416"/>
      <c r="V232" s="411"/>
      <c r="W232" s="417"/>
      <c r="X232" s="418"/>
      <c r="Y232" s="419"/>
      <c r="Z232" s="420"/>
      <c r="AA232" s="263"/>
      <c r="AB232" s="263"/>
      <c r="AC232" s="263"/>
      <c r="AD232" s="263"/>
      <c r="AE232" s="263"/>
      <c r="AF232" s="263"/>
      <c r="AG232" s="264"/>
      <c r="AH232" s="265"/>
      <c r="AI232" s="266"/>
      <c r="AJ232" s="267"/>
    </row>
    <row r="233" spans="1:36" s="22" customFormat="1" x14ac:dyDescent="0.25">
      <c r="A233" s="28" t="str">
        <f>IF(H233&lt;&gt;"",MAX($A$7:A232)+1,"")</f>
        <v/>
      </c>
      <c r="B233" s="227" t="str">
        <f>IF(A233="","",PREF_PREGUNTA&amp;" - "&amp;IF(MAX(A:A)&gt;99,IF(A233&lt;100,"0",""),"")&amp;IF(A233&lt;10,"0","")&amp;A233&amp;IF(G233&lt;&gt;""," "&amp;G233,""))</f>
        <v/>
      </c>
      <c r="C233" s="414" t="str">
        <f t="shared" si="16"/>
        <v/>
      </c>
      <c r="D233" s="414" t="str">
        <f t="shared" si="19"/>
        <v/>
      </c>
      <c r="E233" s="414" t="str">
        <f t="shared" si="17"/>
        <v/>
      </c>
      <c r="F233" s="414" t="str">
        <f t="shared" si="18"/>
        <v/>
      </c>
      <c r="G233" s="232"/>
      <c r="H233" s="225"/>
      <c r="I233" s="268"/>
      <c r="J233" s="269"/>
      <c r="K233" s="270"/>
      <c r="L233" s="271"/>
      <c r="M233" s="272"/>
      <c r="N233" s="273"/>
      <c r="O233" s="258"/>
      <c r="P233" s="259"/>
      <c r="Q233" s="260"/>
      <c r="R233" s="261"/>
      <c r="S233" s="262"/>
      <c r="T233" s="263"/>
      <c r="U233" s="416"/>
      <c r="V233" s="411"/>
      <c r="W233" s="417"/>
      <c r="X233" s="418"/>
      <c r="Y233" s="419"/>
      <c r="Z233" s="420"/>
      <c r="AA233" s="263"/>
      <c r="AB233" s="263"/>
      <c r="AC233" s="263"/>
      <c r="AD233" s="263"/>
      <c r="AE233" s="263"/>
      <c r="AF233" s="263"/>
      <c r="AG233" s="264"/>
      <c r="AH233" s="265"/>
      <c r="AI233" s="266"/>
      <c r="AJ233" s="267"/>
    </row>
    <row r="234" spans="1:36" s="22" customFormat="1" x14ac:dyDescent="0.25">
      <c r="A234" s="28" t="str">
        <f>IF(H234&lt;&gt;"",MAX($A$7:A233)+1,"")</f>
        <v/>
      </c>
      <c r="B234" s="227" t="str">
        <f>IF(A234="","",PREF_PREGUNTA&amp;" - "&amp;IF(MAX(A:A)&gt;99,IF(A234&lt;100,"0",""),"")&amp;IF(A234&lt;10,"0","")&amp;A234&amp;IF(G234&lt;&gt;""," "&amp;G234,""))</f>
        <v/>
      </c>
      <c r="C234" s="414" t="str">
        <f t="shared" si="16"/>
        <v/>
      </c>
      <c r="D234" s="414" t="str">
        <f t="shared" si="19"/>
        <v/>
      </c>
      <c r="E234" s="414" t="str">
        <f t="shared" si="17"/>
        <v/>
      </c>
      <c r="F234" s="414" t="str">
        <f t="shared" si="18"/>
        <v/>
      </c>
      <c r="G234" s="232"/>
      <c r="H234" s="225"/>
      <c r="I234" s="268"/>
      <c r="J234" s="269"/>
      <c r="K234" s="270"/>
      <c r="L234" s="271"/>
      <c r="M234" s="272"/>
      <c r="N234" s="273"/>
      <c r="O234" s="258"/>
      <c r="P234" s="259"/>
      <c r="Q234" s="260"/>
      <c r="R234" s="261"/>
      <c r="S234" s="262"/>
      <c r="T234" s="263"/>
      <c r="U234" s="416"/>
      <c r="V234" s="411"/>
      <c r="W234" s="417"/>
      <c r="X234" s="418"/>
      <c r="Y234" s="419"/>
      <c r="Z234" s="420"/>
      <c r="AA234" s="263"/>
      <c r="AB234" s="263"/>
      <c r="AC234" s="263"/>
      <c r="AD234" s="263"/>
      <c r="AE234" s="263"/>
      <c r="AF234" s="263"/>
      <c r="AG234" s="264"/>
      <c r="AH234" s="265"/>
      <c r="AI234" s="266"/>
      <c r="AJ234" s="267"/>
    </row>
    <row r="235" spans="1:36" s="22" customFormat="1" x14ac:dyDescent="0.25">
      <c r="A235" s="28" t="str">
        <f>IF(H235&lt;&gt;"",MAX($A$7:A234)+1,"")</f>
        <v/>
      </c>
      <c r="B235" s="227" t="str">
        <f>IF(A235="","",PREF_PREGUNTA&amp;" - "&amp;IF(MAX(A:A)&gt;99,IF(A235&lt;100,"0",""),"")&amp;IF(A235&lt;10,"0","")&amp;A235&amp;IF(G235&lt;&gt;""," "&amp;G235,""))</f>
        <v/>
      </c>
      <c r="C235" s="414" t="str">
        <f t="shared" si="16"/>
        <v/>
      </c>
      <c r="D235" s="414" t="str">
        <f t="shared" si="19"/>
        <v/>
      </c>
      <c r="E235" s="414" t="str">
        <f t="shared" si="17"/>
        <v/>
      </c>
      <c r="F235" s="414" t="str">
        <f t="shared" si="18"/>
        <v/>
      </c>
      <c r="G235" s="232"/>
      <c r="H235" s="225"/>
      <c r="I235" s="268"/>
      <c r="J235" s="269"/>
      <c r="K235" s="270"/>
      <c r="L235" s="271"/>
      <c r="M235" s="272"/>
      <c r="N235" s="273"/>
      <c r="O235" s="258"/>
      <c r="P235" s="259"/>
      <c r="Q235" s="260"/>
      <c r="R235" s="261"/>
      <c r="S235" s="262"/>
      <c r="T235" s="263"/>
      <c r="U235" s="416"/>
      <c r="V235" s="411"/>
      <c r="W235" s="417"/>
      <c r="X235" s="418"/>
      <c r="Y235" s="419"/>
      <c r="Z235" s="420"/>
      <c r="AA235" s="263"/>
      <c r="AB235" s="263"/>
      <c r="AC235" s="263"/>
      <c r="AD235" s="263"/>
      <c r="AE235" s="263"/>
      <c r="AF235" s="263"/>
      <c r="AG235" s="264"/>
      <c r="AH235" s="265"/>
      <c r="AI235" s="266"/>
      <c r="AJ235" s="267"/>
    </row>
    <row r="236" spans="1:36" s="22" customFormat="1" x14ac:dyDescent="0.25">
      <c r="A236" s="28" t="str">
        <f>IF(H236&lt;&gt;"",MAX($A$7:A235)+1,"")</f>
        <v/>
      </c>
      <c r="B236" s="227" t="str">
        <f>IF(A236="","",PREF_PREGUNTA&amp;" - "&amp;IF(MAX(A:A)&gt;99,IF(A236&lt;100,"0",""),"")&amp;IF(A236&lt;10,"0","")&amp;A236&amp;IF(G236&lt;&gt;""," "&amp;G236,""))</f>
        <v/>
      </c>
      <c r="C236" s="414" t="str">
        <f t="shared" si="16"/>
        <v/>
      </c>
      <c r="D236" s="414" t="str">
        <f t="shared" si="19"/>
        <v/>
      </c>
      <c r="E236" s="414" t="str">
        <f t="shared" si="17"/>
        <v/>
      </c>
      <c r="F236" s="414" t="str">
        <f t="shared" si="18"/>
        <v/>
      </c>
      <c r="G236" s="232"/>
      <c r="H236" s="225"/>
      <c r="I236" s="268"/>
      <c r="J236" s="269"/>
      <c r="K236" s="270"/>
      <c r="L236" s="271"/>
      <c r="M236" s="272"/>
      <c r="N236" s="273"/>
      <c r="O236" s="258"/>
      <c r="P236" s="259"/>
      <c r="Q236" s="260"/>
      <c r="R236" s="261"/>
      <c r="S236" s="262"/>
      <c r="T236" s="263"/>
      <c r="U236" s="416"/>
      <c r="V236" s="411"/>
      <c r="W236" s="417"/>
      <c r="X236" s="418"/>
      <c r="Y236" s="419"/>
      <c r="Z236" s="420"/>
      <c r="AA236" s="263"/>
      <c r="AB236" s="263"/>
      <c r="AC236" s="263"/>
      <c r="AD236" s="263"/>
      <c r="AE236" s="263"/>
      <c r="AF236" s="263"/>
      <c r="AG236" s="264"/>
      <c r="AH236" s="265"/>
      <c r="AI236" s="266"/>
      <c r="AJ236" s="267"/>
    </row>
    <row r="237" spans="1:36" s="22" customFormat="1" x14ac:dyDescent="0.25">
      <c r="A237" s="28" t="str">
        <f>IF(H237&lt;&gt;"",MAX($A$7:A236)+1,"")</f>
        <v/>
      </c>
      <c r="B237" s="227" t="str">
        <f>IF(A237="","",PREF_PREGUNTA&amp;" - "&amp;IF(MAX(A:A)&gt;99,IF(A237&lt;100,"0",""),"")&amp;IF(A237&lt;10,"0","")&amp;A237&amp;IF(G237&lt;&gt;""," "&amp;G237,""))</f>
        <v/>
      </c>
      <c r="C237" s="414" t="str">
        <f t="shared" si="16"/>
        <v/>
      </c>
      <c r="D237" s="414" t="str">
        <f t="shared" si="19"/>
        <v/>
      </c>
      <c r="E237" s="414" t="str">
        <f t="shared" si="17"/>
        <v/>
      </c>
      <c r="F237" s="414" t="str">
        <f t="shared" si="18"/>
        <v/>
      </c>
      <c r="G237" s="232"/>
      <c r="H237" s="225"/>
      <c r="I237" s="268"/>
      <c r="J237" s="269"/>
      <c r="K237" s="270"/>
      <c r="L237" s="271"/>
      <c r="M237" s="272"/>
      <c r="N237" s="273"/>
      <c r="O237" s="258"/>
      <c r="P237" s="259"/>
      <c r="Q237" s="260"/>
      <c r="R237" s="261"/>
      <c r="S237" s="262"/>
      <c r="T237" s="263"/>
      <c r="U237" s="416"/>
      <c r="V237" s="411"/>
      <c r="W237" s="417"/>
      <c r="X237" s="418"/>
      <c r="Y237" s="419"/>
      <c r="Z237" s="420"/>
      <c r="AA237" s="263"/>
      <c r="AB237" s="263"/>
      <c r="AC237" s="263"/>
      <c r="AD237" s="263"/>
      <c r="AE237" s="263"/>
      <c r="AF237" s="263"/>
      <c r="AG237" s="264"/>
      <c r="AH237" s="265"/>
      <c r="AI237" s="266"/>
      <c r="AJ237" s="267"/>
    </row>
    <row r="238" spans="1:36" s="22" customFormat="1" x14ac:dyDescent="0.25">
      <c r="A238" s="28" t="str">
        <f>IF(H238&lt;&gt;"",MAX($A$7:A237)+1,"")</f>
        <v/>
      </c>
      <c r="B238" s="227" t="str">
        <f>IF(A238="","",PREF_PREGUNTA&amp;" - "&amp;IF(MAX(A:A)&gt;99,IF(A238&lt;100,"0",""),"")&amp;IF(A238&lt;10,"0","")&amp;A238&amp;IF(G238&lt;&gt;""," "&amp;G238,""))</f>
        <v/>
      </c>
      <c r="C238" s="414" t="str">
        <f t="shared" si="16"/>
        <v/>
      </c>
      <c r="D238" s="414" t="str">
        <f t="shared" si="19"/>
        <v/>
      </c>
      <c r="E238" s="414" t="str">
        <f t="shared" si="17"/>
        <v/>
      </c>
      <c r="F238" s="414" t="str">
        <f t="shared" si="18"/>
        <v/>
      </c>
      <c r="G238" s="232"/>
      <c r="H238" s="225"/>
      <c r="I238" s="268"/>
      <c r="J238" s="269"/>
      <c r="K238" s="270"/>
      <c r="L238" s="271"/>
      <c r="M238" s="272"/>
      <c r="N238" s="273"/>
      <c r="O238" s="258"/>
      <c r="P238" s="259"/>
      <c r="Q238" s="260"/>
      <c r="R238" s="261"/>
      <c r="S238" s="262"/>
      <c r="T238" s="263"/>
      <c r="U238" s="416"/>
      <c r="V238" s="411"/>
      <c r="W238" s="417"/>
      <c r="X238" s="418"/>
      <c r="Y238" s="419"/>
      <c r="Z238" s="420"/>
      <c r="AA238" s="263"/>
      <c r="AB238" s="263"/>
      <c r="AC238" s="263"/>
      <c r="AD238" s="263"/>
      <c r="AE238" s="263"/>
      <c r="AF238" s="263"/>
      <c r="AG238" s="264"/>
      <c r="AH238" s="265"/>
      <c r="AI238" s="266"/>
      <c r="AJ238" s="267"/>
    </row>
    <row r="239" spans="1:36" s="22" customFormat="1" x14ac:dyDescent="0.25">
      <c r="A239" s="28" t="str">
        <f>IF(H239&lt;&gt;"",MAX($A$7:A238)+1,"")</f>
        <v/>
      </c>
      <c r="B239" s="227" t="str">
        <f>IF(A239="","",PREF_PREGUNTA&amp;" - "&amp;IF(MAX(A:A)&gt;99,IF(A239&lt;100,"0",""),"")&amp;IF(A239&lt;10,"0","")&amp;A239&amp;IF(G239&lt;&gt;""," "&amp;G239,""))</f>
        <v/>
      </c>
      <c r="C239" s="414" t="str">
        <f t="shared" si="16"/>
        <v/>
      </c>
      <c r="D239" s="414" t="str">
        <f t="shared" si="19"/>
        <v/>
      </c>
      <c r="E239" s="414" t="str">
        <f t="shared" si="17"/>
        <v/>
      </c>
      <c r="F239" s="414" t="str">
        <f t="shared" si="18"/>
        <v/>
      </c>
      <c r="G239" s="232"/>
      <c r="H239" s="225"/>
      <c r="I239" s="268"/>
      <c r="J239" s="269"/>
      <c r="K239" s="270"/>
      <c r="L239" s="271"/>
      <c r="M239" s="272"/>
      <c r="N239" s="273"/>
      <c r="O239" s="258"/>
      <c r="P239" s="259"/>
      <c r="Q239" s="260"/>
      <c r="R239" s="261"/>
      <c r="S239" s="262"/>
      <c r="T239" s="263"/>
      <c r="U239" s="416"/>
      <c r="V239" s="411"/>
      <c r="W239" s="417"/>
      <c r="X239" s="418"/>
      <c r="Y239" s="419"/>
      <c r="Z239" s="420"/>
      <c r="AA239" s="263"/>
      <c r="AB239" s="263"/>
      <c r="AC239" s="263"/>
      <c r="AD239" s="263"/>
      <c r="AE239" s="263"/>
      <c r="AF239" s="263"/>
      <c r="AG239" s="264"/>
      <c r="AH239" s="265"/>
      <c r="AI239" s="266"/>
      <c r="AJ239" s="267"/>
    </row>
    <row r="240" spans="1:36" s="22" customFormat="1" x14ac:dyDescent="0.25">
      <c r="A240" s="28" t="str">
        <f>IF(H240&lt;&gt;"",MAX($A$7:A239)+1,"")</f>
        <v/>
      </c>
      <c r="B240" s="227" t="str">
        <f>IF(A240="","",PREF_PREGUNTA&amp;" - "&amp;IF(MAX(A:A)&gt;99,IF(A240&lt;100,"0",""),"")&amp;IF(A240&lt;10,"0","")&amp;A240&amp;IF(G240&lt;&gt;""," "&amp;G240,""))</f>
        <v/>
      </c>
      <c r="C240" s="414" t="str">
        <f t="shared" si="16"/>
        <v/>
      </c>
      <c r="D240" s="414" t="str">
        <f t="shared" si="19"/>
        <v/>
      </c>
      <c r="E240" s="414" t="str">
        <f t="shared" si="17"/>
        <v/>
      </c>
      <c r="F240" s="414" t="str">
        <f t="shared" si="18"/>
        <v/>
      </c>
      <c r="G240" s="232"/>
      <c r="H240" s="225"/>
      <c r="I240" s="268"/>
      <c r="J240" s="269"/>
      <c r="K240" s="270"/>
      <c r="L240" s="271"/>
      <c r="M240" s="272"/>
      <c r="N240" s="273"/>
      <c r="O240" s="258"/>
      <c r="P240" s="259"/>
      <c r="Q240" s="260"/>
      <c r="R240" s="261"/>
      <c r="S240" s="262"/>
      <c r="T240" s="263"/>
      <c r="U240" s="416"/>
      <c r="V240" s="411"/>
      <c r="W240" s="417"/>
      <c r="X240" s="418"/>
      <c r="Y240" s="419"/>
      <c r="Z240" s="420"/>
      <c r="AA240" s="263"/>
      <c r="AB240" s="263"/>
      <c r="AC240" s="263"/>
      <c r="AD240" s="263"/>
      <c r="AE240" s="263"/>
      <c r="AF240" s="263"/>
      <c r="AG240" s="264"/>
      <c r="AH240" s="265"/>
      <c r="AI240" s="266"/>
      <c r="AJ240" s="267"/>
    </row>
    <row r="241" spans="1:36" s="22" customFormat="1" x14ac:dyDescent="0.25">
      <c r="A241" s="28" t="str">
        <f>IF(H241&lt;&gt;"",MAX($A$7:A240)+1,"")</f>
        <v/>
      </c>
      <c r="B241" s="227" t="str">
        <f>IF(A241="","",PREF_PREGUNTA&amp;" - "&amp;IF(MAX(A:A)&gt;99,IF(A241&lt;100,"0",""),"")&amp;IF(A241&lt;10,"0","")&amp;A241&amp;IF(G241&lt;&gt;""," "&amp;G241,""))</f>
        <v/>
      </c>
      <c r="C241" s="414" t="str">
        <f t="shared" si="16"/>
        <v/>
      </c>
      <c r="D241" s="414" t="str">
        <f t="shared" si="19"/>
        <v/>
      </c>
      <c r="E241" s="414" t="str">
        <f t="shared" si="17"/>
        <v/>
      </c>
      <c r="F241" s="414" t="str">
        <f t="shared" si="18"/>
        <v/>
      </c>
      <c r="G241" s="232"/>
      <c r="H241" s="225"/>
      <c r="I241" s="268"/>
      <c r="J241" s="269"/>
      <c r="K241" s="270"/>
      <c r="L241" s="271"/>
      <c r="M241" s="272"/>
      <c r="N241" s="273"/>
      <c r="O241" s="258"/>
      <c r="P241" s="259"/>
      <c r="Q241" s="260"/>
      <c r="R241" s="261"/>
      <c r="S241" s="262"/>
      <c r="T241" s="263"/>
      <c r="U241" s="416"/>
      <c r="V241" s="411"/>
      <c r="W241" s="417"/>
      <c r="X241" s="418"/>
      <c r="Y241" s="419"/>
      <c r="Z241" s="420"/>
      <c r="AA241" s="263"/>
      <c r="AB241" s="263"/>
      <c r="AC241" s="263"/>
      <c r="AD241" s="263"/>
      <c r="AE241" s="263"/>
      <c r="AF241" s="263"/>
      <c r="AG241" s="264"/>
      <c r="AH241" s="265"/>
      <c r="AI241" s="266"/>
      <c r="AJ241" s="267"/>
    </row>
    <row r="242" spans="1:36" s="22" customFormat="1" x14ac:dyDescent="0.25">
      <c r="A242" s="28" t="str">
        <f>IF(H242&lt;&gt;"",MAX($A$7:A241)+1,"")</f>
        <v/>
      </c>
      <c r="B242" s="227" t="str">
        <f>IF(A242="","",PREF_PREGUNTA&amp;" - "&amp;IF(MAX(A:A)&gt;99,IF(A242&lt;100,"0",""),"")&amp;IF(A242&lt;10,"0","")&amp;A242&amp;IF(G242&lt;&gt;""," "&amp;G242,""))</f>
        <v/>
      </c>
      <c r="C242" s="414" t="str">
        <f t="shared" si="16"/>
        <v/>
      </c>
      <c r="D242" s="414" t="str">
        <f t="shared" si="19"/>
        <v/>
      </c>
      <c r="E242" s="414" t="str">
        <f t="shared" si="17"/>
        <v/>
      </c>
      <c r="F242" s="414" t="str">
        <f t="shared" si="18"/>
        <v/>
      </c>
      <c r="G242" s="232"/>
      <c r="H242" s="225"/>
      <c r="I242" s="268"/>
      <c r="J242" s="269"/>
      <c r="K242" s="270"/>
      <c r="L242" s="271"/>
      <c r="M242" s="272"/>
      <c r="N242" s="273"/>
      <c r="O242" s="258"/>
      <c r="P242" s="259"/>
      <c r="Q242" s="260"/>
      <c r="R242" s="261"/>
      <c r="S242" s="262"/>
      <c r="T242" s="263"/>
      <c r="U242" s="416"/>
      <c r="V242" s="411"/>
      <c r="W242" s="417"/>
      <c r="X242" s="418"/>
      <c r="Y242" s="419"/>
      <c r="Z242" s="420"/>
      <c r="AA242" s="263"/>
      <c r="AB242" s="263"/>
      <c r="AC242" s="263"/>
      <c r="AD242" s="263"/>
      <c r="AE242" s="263"/>
      <c r="AF242" s="263"/>
      <c r="AG242" s="264"/>
      <c r="AH242" s="265"/>
      <c r="AI242" s="266"/>
      <c r="AJ242" s="267"/>
    </row>
    <row r="243" spans="1:36" s="22" customFormat="1" x14ac:dyDescent="0.25">
      <c r="A243" s="28" t="str">
        <f>IF(H243&lt;&gt;"",MAX($A$7:A242)+1,"")</f>
        <v/>
      </c>
      <c r="B243" s="227" t="str">
        <f>IF(A243="","",PREF_PREGUNTA&amp;" - "&amp;IF(MAX(A:A)&gt;99,IF(A243&lt;100,"0",""),"")&amp;IF(A243&lt;10,"0","")&amp;A243&amp;IF(G243&lt;&gt;""," "&amp;G243,""))</f>
        <v/>
      </c>
      <c r="C243" s="414" t="str">
        <f t="shared" si="16"/>
        <v/>
      </c>
      <c r="D243" s="414" t="str">
        <f t="shared" si="19"/>
        <v/>
      </c>
      <c r="E243" s="414" t="str">
        <f t="shared" si="17"/>
        <v/>
      </c>
      <c r="F243" s="414" t="str">
        <f t="shared" si="18"/>
        <v/>
      </c>
      <c r="G243" s="232"/>
      <c r="H243" s="225"/>
      <c r="I243" s="268"/>
      <c r="J243" s="269"/>
      <c r="K243" s="270"/>
      <c r="L243" s="271"/>
      <c r="M243" s="272"/>
      <c r="N243" s="273"/>
      <c r="O243" s="258"/>
      <c r="P243" s="259"/>
      <c r="Q243" s="260"/>
      <c r="R243" s="261"/>
      <c r="S243" s="262"/>
      <c r="T243" s="263"/>
      <c r="U243" s="416"/>
      <c r="V243" s="411"/>
      <c r="W243" s="417"/>
      <c r="X243" s="418"/>
      <c r="Y243" s="419"/>
      <c r="Z243" s="420"/>
      <c r="AA243" s="263"/>
      <c r="AB243" s="263"/>
      <c r="AC243" s="263"/>
      <c r="AD243" s="263"/>
      <c r="AE243" s="263"/>
      <c r="AF243" s="263"/>
      <c r="AG243" s="264"/>
      <c r="AH243" s="265"/>
      <c r="AI243" s="266"/>
      <c r="AJ243" s="267"/>
    </row>
    <row r="244" spans="1:36" s="22" customFormat="1" x14ac:dyDescent="0.25">
      <c r="A244" s="28" t="str">
        <f>IF(H244&lt;&gt;"",MAX($A$7:A243)+1,"")</f>
        <v/>
      </c>
      <c r="B244" s="227" t="str">
        <f>IF(A244="","",PREF_PREGUNTA&amp;" - "&amp;IF(MAX(A:A)&gt;99,IF(A244&lt;100,"0",""),"")&amp;IF(A244&lt;10,"0","")&amp;A244&amp;IF(G244&lt;&gt;""," "&amp;G244,""))</f>
        <v/>
      </c>
      <c r="C244" s="414" t="str">
        <f t="shared" si="16"/>
        <v/>
      </c>
      <c r="D244" s="414" t="str">
        <f t="shared" si="19"/>
        <v/>
      </c>
      <c r="E244" s="414" t="str">
        <f t="shared" si="17"/>
        <v/>
      </c>
      <c r="F244" s="414" t="str">
        <f t="shared" si="18"/>
        <v/>
      </c>
      <c r="G244" s="232"/>
      <c r="H244" s="225"/>
      <c r="I244" s="268"/>
      <c r="J244" s="269"/>
      <c r="K244" s="270"/>
      <c r="L244" s="271"/>
      <c r="M244" s="272"/>
      <c r="N244" s="273"/>
      <c r="O244" s="258"/>
      <c r="P244" s="259"/>
      <c r="Q244" s="260"/>
      <c r="R244" s="261"/>
      <c r="S244" s="262"/>
      <c r="T244" s="263"/>
      <c r="U244" s="416"/>
      <c r="V244" s="411"/>
      <c r="W244" s="417"/>
      <c r="X244" s="418"/>
      <c r="Y244" s="419"/>
      <c r="Z244" s="420"/>
      <c r="AA244" s="263"/>
      <c r="AB244" s="263"/>
      <c r="AC244" s="263"/>
      <c r="AD244" s="263"/>
      <c r="AE244" s="263"/>
      <c r="AF244" s="263"/>
      <c r="AG244" s="264"/>
      <c r="AH244" s="265"/>
      <c r="AI244" s="266"/>
      <c r="AJ244" s="267"/>
    </row>
    <row r="245" spans="1:36" s="22" customFormat="1" x14ac:dyDescent="0.25">
      <c r="A245" s="28" t="str">
        <f>IF(H245&lt;&gt;"",MAX($A$7:A244)+1,"")</f>
        <v/>
      </c>
      <c r="B245" s="227" t="str">
        <f>IF(A245="","",PREF_PREGUNTA&amp;" - "&amp;IF(MAX(A:A)&gt;99,IF(A245&lt;100,"0",""),"")&amp;IF(A245&lt;10,"0","")&amp;A245&amp;IF(G245&lt;&gt;""," "&amp;G245,""))</f>
        <v/>
      </c>
      <c r="C245" s="414" t="str">
        <f t="shared" si="16"/>
        <v/>
      </c>
      <c r="D245" s="414" t="str">
        <f t="shared" si="19"/>
        <v/>
      </c>
      <c r="E245" s="414" t="str">
        <f t="shared" si="17"/>
        <v/>
      </c>
      <c r="F245" s="414" t="str">
        <f t="shared" si="18"/>
        <v/>
      </c>
      <c r="G245" s="232"/>
      <c r="H245" s="225"/>
      <c r="I245" s="268"/>
      <c r="J245" s="269"/>
      <c r="K245" s="270"/>
      <c r="L245" s="271"/>
      <c r="M245" s="272"/>
      <c r="N245" s="273"/>
      <c r="O245" s="258"/>
      <c r="P245" s="259"/>
      <c r="Q245" s="260"/>
      <c r="R245" s="261"/>
      <c r="S245" s="262"/>
      <c r="T245" s="263"/>
      <c r="U245" s="416"/>
      <c r="V245" s="411"/>
      <c r="W245" s="417"/>
      <c r="X245" s="418"/>
      <c r="Y245" s="419"/>
      <c r="Z245" s="420"/>
      <c r="AA245" s="263"/>
      <c r="AB245" s="263"/>
      <c r="AC245" s="263"/>
      <c r="AD245" s="263"/>
      <c r="AE245" s="263"/>
      <c r="AF245" s="263"/>
      <c r="AG245" s="264"/>
      <c r="AH245" s="265"/>
      <c r="AI245" s="266"/>
      <c r="AJ245" s="267"/>
    </row>
    <row r="246" spans="1:36" s="22" customFormat="1" x14ac:dyDescent="0.25">
      <c r="A246" s="28" t="str">
        <f>IF(H246&lt;&gt;"",MAX($A$7:A245)+1,"")</f>
        <v/>
      </c>
      <c r="B246" s="227" t="str">
        <f>IF(A246="","",PREF_PREGUNTA&amp;" - "&amp;IF(MAX(A:A)&gt;99,IF(A246&lt;100,"0",""),"")&amp;IF(A246&lt;10,"0","")&amp;A246&amp;IF(G246&lt;&gt;""," "&amp;G246,""))</f>
        <v/>
      </c>
      <c r="C246" s="414" t="str">
        <f t="shared" si="16"/>
        <v/>
      </c>
      <c r="D246" s="414" t="str">
        <f t="shared" si="19"/>
        <v/>
      </c>
      <c r="E246" s="414" t="str">
        <f t="shared" si="17"/>
        <v/>
      </c>
      <c r="F246" s="414" t="str">
        <f t="shared" si="18"/>
        <v/>
      </c>
      <c r="G246" s="232"/>
      <c r="H246" s="225"/>
      <c r="I246" s="268"/>
      <c r="J246" s="269"/>
      <c r="K246" s="270"/>
      <c r="L246" s="271"/>
      <c r="M246" s="272"/>
      <c r="N246" s="273"/>
      <c r="O246" s="258"/>
      <c r="P246" s="259"/>
      <c r="Q246" s="260"/>
      <c r="R246" s="261"/>
      <c r="S246" s="262"/>
      <c r="T246" s="263"/>
      <c r="U246" s="416"/>
      <c r="V246" s="411"/>
      <c r="W246" s="417"/>
      <c r="X246" s="418"/>
      <c r="Y246" s="419"/>
      <c r="Z246" s="420"/>
      <c r="AA246" s="263"/>
      <c r="AB246" s="263"/>
      <c r="AC246" s="263"/>
      <c r="AD246" s="263"/>
      <c r="AE246" s="263"/>
      <c r="AF246" s="263"/>
      <c r="AG246" s="264"/>
      <c r="AH246" s="265"/>
      <c r="AI246" s="266"/>
      <c r="AJ246" s="267"/>
    </row>
    <row r="247" spans="1:36" s="22" customFormat="1" x14ac:dyDescent="0.25">
      <c r="A247" s="28" t="str">
        <f>IF(H247&lt;&gt;"",MAX($A$7:A246)+1,"")</f>
        <v/>
      </c>
      <c r="B247" s="227" t="str">
        <f>IF(A247="","",PREF_PREGUNTA&amp;" - "&amp;IF(MAX(A:A)&gt;99,IF(A247&lt;100,"0",""),"")&amp;IF(A247&lt;10,"0","")&amp;A247&amp;IF(G247&lt;&gt;""," "&amp;G247,""))</f>
        <v/>
      </c>
      <c r="C247" s="414" t="str">
        <f t="shared" si="16"/>
        <v/>
      </c>
      <c r="D247" s="414" t="str">
        <f t="shared" si="19"/>
        <v/>
      </c>
      <c r="E247" s="414" t="str">
        <f t="shared" si="17"/>
        <v/>
      </c>
      <c r="F247" s="414" t="str">
        <f t="shared" si="18"/>
        <v/>
      </c>
      <c r="G247" s="232"/>
      <c r="H247" s="225"/>
      <c r="I247" s="268"/>
      <c r="J247" s="269"/>
      <c r="K247" s="270"/>
      <c r="L247" s="271"/>
      <c r="M247" s="272"/>
      <c r="N247" s="273"/>
      <c r="O247" s="258"/>
      <c r="P247" s="259"/>
      <c r="Q247" s="260"/>
      <c r="R247" s="261"/>
      <c r="S247" s="262"/>
      <c r="T247" s="263"/>
      <c r="U247" s="416"/>
      <c r="V247" s="411"/>
      <c r="W247" s="417"/>
      <c r="X247" s="418"/>
      <c r="Y247" s="419"/>
      <c r="Z247" s="420"/>
      <c r="AA247" s="263"/>
      <c r="AB247" s="263"/>
      <c r="AC247" s="263"/>
      <c r="AD247" s="263"/>
      <c r="AE247" s="263"/>
      <c r="AF247" s="263"/>
      <c r="AG247" s="264"/>
      <c r="AH247" s="265"/>
      <c r="AI247" s="266"/>
      <c r="AJ247" s="267"/>
    </row>
    <row r="248" spans="1:36" s="22" customFormat="1" x14ac:dyDescent="0.25">
      <c r="A248" s="28" t="str">
        <f>IF(H248&lt;&gt;"",MAX($A$7:A247)+1,"")</f>
        <v/>
      </c>
      <c r="B248" s="227" t="str">
        <f>IF(A248="","",PREF_PREGUNTA&amp;" - "&amp;IF(MAX(A:A)&gt;99,IF(A248&lt;100,"0",""),"")&amp;IF(A248&lt;10,"0","")&amp;A248&amp;IF(G248&lt;&gt;""," "&amp;G248,""))</f>
        <v/>
      </c>
      <c r="C248" s="414" t="str">
        <f t="shared" si="16"/>
        <v/>
      </c>
      <c r="D248" s="414" t="str">
        <f t="shared" si="19"/>
        <v/>
      </c>
      <c r="E248" s="414" t="str">
        <f t="shared" si="17"/>
        <v/>
      </c>
      <c r="F248" s="414" t="str">
        <f t="shared" si="18"/>
        <v/>
      </c>
      <c r="G248" s="232"/>
      <c r="H248" s="225"/>
      <c r="I248" s="268"/>
      <c r="J248" s="269"/>
      <c r="K248" s="270"/>
      <c r="L248" s="271"/>
      <c r="M248" s="272"/>
      <c r="N248" s="273"/>
      <c r="O248" s="258"/>
      <c r="P248" s="259"/>
      <c r="Q248" s="260"/>
      <c r="R248" s="261"/>
      <c r="S248" s="262"/>
      <c r="T248" s="263"/>
      <c r="U248" s="416"/>
      <c r="V248" s="411"/>
      <c r="W248" s="417"/>
      <c r="X248" s="418"/>
      <c r="Y248" s="419"/>
      <c r="Z248" s="420"/>
      <c r="AA248" s="263"/>
      <c r="AB248" s="263"/>
      <c r="AC248" s="263"/>
      <c r="AD248" s="263"/>
      <c r="AE248" s="263"/>
      <c r="AF248" s="263"/>
      <c r="AG248" s="264"/>
      <c r="AH248" s="265"/>
      <c r="AI248" s="266"/>
      <c r="AJ248" s="267"/>
    </row>
    <row r="249" spans="1:36" s="22" customFormat="1" x14ac:dyDescent="0.25">
      <c r="A249" s="28" t="str">
        <f>IF(H249&lt;&gt;"",MAX($A$7:A248)+1,"")</f>
        <v/>
      </c>
      <c r="B249" s="227" t="str">
        <f>IF(A249="","",PREF_PREGUNTA&amp;" - "&amp;IF(MAX(A:A)&gt;99,IF(A249&lt;100,"0",""),"")&amp;IF(A249&lt;10,"0","")&amp;A249&amp;IF(G249&lt;&gt;""," "&amp;G249,""))</f>
        <v/>
      </c>
      <c r="C249" s="414" t="str">
        <f t="shared" si="16"/>
        <v/>
      </c>
      <c r="D249" s="414" t="str">
        <f t="shared" si="19"/>
        <v/>
      </c>
      <c r="E249" s="414" t="str">
        <f t="shared" si="17"/>
        <v/>
      </c>
      <c r="F249" s="414" t="str">
        <f t="shared" si="18"/>
        <v/>
      </c>
      <c r="G249" s="232"/>
      <c r="H249" s="225"/>
      <c r="I249" s="268"/>
      <c r="J249" s="269"/>
      <c r="K249" s="270"/>
      <c r="L249" s="271"/>
      <c r="M249" s="272"/>
      <c r="N249" s="273"/>
      <c r="O249" s="258"/>
      <c r="P249" s="259"/>
      <c r="Q249" s="260"/>
      <c r="R249" s="261"/>
      <c r="S249" s="262"/>
      <c r="T249" s="263"/>
      <c r="U249" s="416"/>
      <c r="V249" s="411"/>
      <c r="W249" s="417"/>
      <c r="X249" s="418"/>
      <c r="Y249" s="419"/>
      <c r="Z249" s="420"/>
      <c r="AA249" s="263"/>
      <c r="AB249" s="263"/>
      <c r="AC249" s="263"/>
      <c r="AD249" s="263"/>
      <c r="AE249" s="263"/>
      <c r="AF249" s="263"/>
      <c r="AG249" s="264"/>
      <c r="AH249" s="265"/>
      <c r="AI249" s="266"/>
      <c r="AJ249" s="267"/>
    </row>
    <row r="250" spans="1:36" s="22" customFormat="1" x14ac:dyDescent="0.25">
      <c r="A250" s="28" t="str">
        <f>IF(H250&lt;&gt;"",MAX($A$7:A249)+1,"")</f>
        <v/>
      </c>
      <c r="B250" s="227" t="str">
        <f>IF(A250="","",PREF_PREGUNTA&amp;" - "&amp;IF(MAX(A:A)&gt;99,IF(A250&lt;100,"0",""),"")&amp;IF(A250&lt;10,"0","")&amp;A250&amp;IF(G250&lt;&gt;""," "&amp;G250,""))</f>
        <v/>
      </c>
      <c r="C250" s="414" t="str">
        <f t="shared" si="16"/>
        <v/>
      </c>
      <c r="D250" s="414" t="str">
        <f t="shared" si="19"/>
        <v/>
      </c>
      <c r="E250" s="414" t="str">
        <f t="shared" si="17"/>
        <v/>
      </c>
      <c r="F250" s="414" t="str">
        <f t="shared" si="18"/>
        <v/>
      </c>
      <c r="G250" s="232"/>
      <c r="H250" s="225"/>
      <c r="I250" s="268"/>
      <c r="J250" s="269"/>
      <c r="K250" s="270"/>
      <c r="L250" s="271"/>
      <c r="M250" s="272"/>
      <c r="N250" s="273"/>
      <c r="O250" s="258"/>
      <c r="P250" s="259"/>
      <c r="Q250" s="260"/>
      <c r="R250" s="261"/>
      <c r="S250" s="262"/>
      <c r="T250" s="263"/>
      <c r="U250" s="416"/>
      <c r="V250" s="411"/>
      <c r="W250" s="417"/>
      <c r="X250" s="418"/>
      <c r="Y250" s="419"/>
      <c r="Z250" s="420"/>
      <c r="AA250" s="263"/>
      <c r="AB250" s="263"/>
      <c r="AC250" s="263"/>
      <c r="AD250" s="263"/>
      <c r="AE250" s="263"/>
      <c r="AF250" s="263"/>
      <c r="AG250" s="264"/>
      <c r="AH250" s="265"/>
      <c r="AI250" s="266"/>
      <c r="AJ250" s="267"/>
    </row>
    <row r="251" spans="1:36" s="22" customFormat="1" x14ac:dyDescent="0.25">
      <c r="A251" s="28" t="str">
        <f>IF(H251&lt;&gt;"",MAX($A$7:A250)+1,"")</f>
        <v/>
      </c>
      <c r="B251" s="227" t="str">
        <f>IF(A251="","",PREF_PREGUNTA&amp;" - "&amp;IF(MAX(A:A)&gt;99,IF(A251&lt;100,"0",""),"")&amp;IF(A251&lt;10,"0","")&amp;A251&amp;IF(G251&lt;&gt;""," "&amp;G251,""))</f>
        <v/>
      </c>
      <c r="C251" s="414" t="str">
        <f t="shared" si="16"/>
        <v/>
      </c>
      <c r="D251" s="414" t="str">
        <f t="shared" si="19"/>
        <v/>
      </c>
      <c r="E251" s="414" t="str">
        <f t="shared" si="17"/>
        <v/>
      </c>
      <c r="F251" s="414" t="str">
        <f t="shared" si="18"/>
        <v/>
      </c>
      <c r="G251" s="232"/>
      <c r="H251" s="225"/>
      <c r="I251" s="268"/>
      <c r="J251" s="269"/>
      <c r="K251" s="270"/>
      <c r="L251" s="271"/>
      <c r="M251" s="272"/>
      <c r="N251" s="273"/>
      <c r="O251" s="258"/>
      <c r="P251" s="259"/>
      <c r="Q251" s="260"/>
      <c r="R251" s="261"/>
      <c r="S251" s="262"/>
      <c r="T251" s="263"/>
      <c r="U251" s="416"/>
      <c r="V251" s="411"/>
      <c r="W251" s="417"/>
      <c r="X251" s="418"/>
      <c r="Y251" s="419"/>
      <c r="Z251" s="420"/>
      <c r="AA251" s="263"/>
      <c r="AB251" s="263"/>
      <c r="AC251" s="263"/>
      <c r="AD251" s="263"/>
      <c r="AE251" s="263"/>
      <c r="AF251" s="263"/>
      <c r="AG251" s="264"/>
      <c r="AH251" s="265"/>
      <c r="AI251" s="266"/>
      <c r="AJ251" s="267"/>
    </row>
    <row r="252" spans="1:36" s="22" customFormat="1" x14ac:dyDescent="0.25">
      <c r="A252" s="28" t="str">
        <f>IF(H252&lt;&gt;"",MAX($A$7:A251)+1,"")</f>
        <v/>
      </c>
      <c r="B252" s="227" t="str">
        <f>IF(A252="","",PREF_PREGUNTA&amp;" - "&amp;IF(MAX(A:A)&gt;99,IF(A252&lt;100,"0",""),"")&amp;IF(A252&lt;10,"0","")&amp;A252&amp;IF(G252&lt;&gt;""," "&amp;G252,""))</f>
        <v/>
      </c>
      <c r="C252" s="414" t="str">
        <f t="shared" si="16"/>
        <v/>
      </c>
      <c r="D252" s="414" t="str">
        <f t="shared" si="19"/>
        <v/>
      </c>
      <c r="E252" s="414" t="str">
        <f t="shared" si="17"/>
        <v/>
      </c>
      <c r="F252" s="414" t="str">
        <f t="shared" si="18"/>
        <v/>
      </c>
      <c r="G252" s="232"/>
      <c r="H252" s="225"/>
      <c r="I252" s="268"/>
      <c r="J252" s="269"/>
      <c r="K252" s="270"/>
      <c r="L252" s="271"/>
      <c r="M252" s="272"/>
      <c r="N252" s="273"/>
      <c r="O252" s="258"/>
      <c r="P252" s="259"/>
      <c r="Q252" s="260"/>
      <c r="R252" s="261"/>
      <c r="S252" s="262"/>
      <c r="T252" s="263"/>
      <c r="U252" s="416"/>
      <c r="V252" s="411"/>
      <c r="W252" s="417"/>
      <c r="X252" s="418"/>
      <c r="Y252" s="419"/>
      <c r="Z252" s="420"/>
      <c r="AA252" s="263"/>
      <c r="AB252" s="263"/>
      <c r="AC252" s="263"/>
      <c r="AD252" s="263"/>
      <c r="AE252" s="263"/>
      <c r="AF252" s="263"/>
      <c r="AG252" s="264"/>
      <c r="AH252" s="265"/>
      <c r="AI252" s="266"/>
      <c r="AJ252" s="267"/>
    </row>
    <row r="253" spans="1:36" s="22" customFormat="1" x14ac:dyDescent="0.25">
      <c r="A253" s="28" t="str">
        <f>IF(H253&lt;&gt;"",MAX($A$7:A252)+1,"")</f>
        <v/>
      </c>
      <c r="B253" s="227" t="str">
        <f>IF(A253="","",PREF_PREGUNTA&amp;" - "&amp;IF(MAX(A:A)&gt;99,IF(A253&lt;100,"0",""),"")&amp;IF(A253&lt;10,"0","")&amp;A253&amp;IF(G253&lt;&gt;""," "&amp;G253,""))</f>
        <v/>
      </c>
      <c r="C253" s="414" t="str">
        <f t="shared" si="16"/>
        <v/>
      </c>
      <c r="D253" s="414" t="str">
        <f t="shared" si="19"/>
        <v/>
      </c>
      <c r="E253" s="414" t="str">
        <f t="shared" si="17"/>
        <v/>
      </c>
      <c r="F253" s="414" t="str">
        <f t="shared" si="18"/>
        <v/>
      </c>
      <c r="G253" s="232"/>
      <c r="H253" s="225"/>
      <c r="I253" s="268"/>
      <c r="J253" s="269"/>
      <c r="K253" s="270"/>
      <c r="L253" s="271"/>
      <c r="M253" s="272"/>
      <c r="N253" s="273"/>
      <c r="O253" s="258"/>
      <c r="P253" s="259"/>
      <c r="Q253" s="260"/>
      <c r="R253" s="261"/>
      <c r="S253" s="262"/>
      <c r="T253" s="263"/>
      <c r="U253" s="416"/>
      <c r="V253" s="411"/>
      <c r="W253" s="417"/>
      <c r="X253" s="418"/>
      <c r="Y253" s="419"/>
      <c r="Z253" s="420"/>
      <c r="AA253" s="263"/>
      <c r="AB253" s="263"/>
      <c r="AC253" s="263"/>
      <c r="AD253" s="263"/>
      <c r="AE253" s="263"/>
      <c r="AF253" s="263"/>
      <c r="AG253" s="264"/>
      <c r="AH253" s="265"/>
      <c r="AI253" s="266"/>
      <c r="AJ253" s="267"/>
    </row>
    <row r="254" spans="1:36" s="22" customFormat="1" x14ac:dyDescent="0.25">
      <c r="A254" s="28" t="str">
        <f>IF(H254&lt;&gt;"",MAX($A$7:A253)+1,"")</f>
        <v/>
      </c>
      <c r="B254" s="227" t="str">
        <f>IF(A254="","",PREF_PREGUNTA&amp;" - "&amp;IF(MAX(A:A)&gt;99,IF(A254&lt;100,"0",""),"")&amp;IF(A254&lt;10,"0","")&amp;A254&amp;IF(G254&lt;&gt;""," "&amp;G254,""))</f>
        <v/>
      </c>
      <c r="C254" s="414" t="str">
        <f t="shared" si="16"/>
        <v/>
      </c>
      <c r="D254" s="414" t="str">
        <f t="shared" si="19"/>
        <v/>
      </c>
      <c r="E254" s="414" t="str">
        <f t="shared" si="17"/>
        <v/>
      </c>
      <c r="F254" s="414" t="str">
        <f t="shared" si="18"/>
        <v/>
      </c>
      <c r="G254" s="232"/>
      <c r="H254" s="225"/>
      <c r="I254" s="268"/>
      <c r="J254" s="269"/>
      <c r="K254" s="270"/>
      <c r="L254" s="271"/>
      <c r="M254" s="272"/>
      <c r="N254" s="273"/>
      <c r="O254" s="258"/>
      <c r="P254" s="259"/>
      <c r="Q254" s="260"/>
      <c r="R254" s="261"/>
      <c r="S254" s="262"/>
      <c r="T254" s="263"/>
      <c r="U254" s="416"/>
      <c r="V254" s="411"/>
      <c r="W254" s="417"/>
      <c r="X254" s="418"/>
      <c r="Y254" s="419"/>
      <c r="Z254" s="420"/>
      <c r="AA254" s="263"/>
      <c r="AB254" s="263"/>
      <c r="AC254" s="263"/>
      <c r="AD254" s="263"/>
      <c r="AE254" s="263"/>
      <c r="AF254" s="263"/>
      <c r="AG254" s="264"/>
      <c r="AH254" s="265"/>
      <c r="AI254" s="266"/>
      <c r="AJ254" s="267"/>
    </row>
    <row r="255" spans="1:36" s="22" customFormat="1" x14ac:dyDescent="0.25">
      <c r="A255" s="28" t="str">
        <f>IF(H255&lt;&gt;"",MAX($A$7:A254)+1,"")</f>
        <v/>
      </c>
      <c r="B255" s="227" t="str">
        <f>IF(A255="","",PREF_PREGUNTA&amp;" - "&amp;IF(MAX(A:A)&gt;99,IF(A255&lt;100,"0",""),"")&amp;IF(A255&lt;10,"0","")&amp;A255&amp;IF(G255&lt;&gt;""," "&amp;G255,""))</f>
        <v/>
      </c>
      <c r="C255" s="414" t="str">
        <f t="shared" si="16"/>
        <v/>
      </c>
      <c r="D255" s="414" t="str">
        <f t="shared" si="19"/>
        <v/>
      </c>
      <c r="E255" s="414" t="str">
        <f t="shared" si="17"/>
        <v/>
      </c>
      <c r="F255" s="414" t="str">
        <f t="shared" si="18"/>
        <v/>
      </c>
      <c r="G255" s="232"/>
      <c r="H255" s="225"/>
      <c r="I255" s="268"/>
      <c r="J255" s="269"/>
      <c r="K255" s="270"/>
      <c r="L255" s="271"/>
      <c r="M255" s="272"/>
      <c r="N255" s="273"/>
      <c r="O255" s="258"/>
      <c r="P255" s="259"/>
      <c r="Q255" s="260"/>
      <c r="R255" s="261"/>
      <c r="S255" s="262"/>
      <c r="T255" s="263"/>
      <c r="U255" s="416"/>
      <c r="V255" s="411"/>
      <c r="W255" s="417"/>
      <c r="X255" s="418"/>
      <c r="Y255" s="419"/>
      <c r="Z255" s="420"/>
      <c r="AA255" s="263"/>
      <c r="AB255" s="263"/>
      <c r="AC255" s="263"/>
      <c r="AD255" s="263"/>
      <c r="AE255" s="263"/>
      <c r="AF255" s="263"/>
      <c r="AG255" s="264"/>
      <c r="AH255" s="265"/>
      <c r="AI255" s="266"/>
      <c r="AJ255" s="267"/>
    </row>
    <row r="256" spans="1:36" s="22" customFormat="1" x14ac:dyDescent="0.25">
      <c r="A256" s="28" t="str">
        <f>IF(H256&lt;&gt;"",MAX($A$7:A255)+1,"")</f>
        <v/>
      </c>
      <c r="B256" s="227" t="str">
        <f>IF(A256="","",PREF_PREGUNTA&amp;" - "&amp;IF(MAX(A:A)&gt;99,IF(A256&lt;100,"0",""),"")&amp;IF(A256&lt;10,"0","")&amp;A256&amp;IF(G256&lt;&gt;""," "&amp;G256,""))</f>
        <v/>
      </c>
      <c r="C256" s="414" t="str">
        <f t="shared" si="16"/>
        <v/>
      </c>
      <c r="D256" s="414" t="str">
        <f t="shared" si="19"/>
        <v/>
      </c>
      <c r="E256" s="414" t="str">
        <f t="shared" si="17"/>
        <v/>
      </c>
      <c r="F256" s="414" t="str">
        <f t="shared" si="18"/>
        <v/>
      </c>
      <c r="G256" s="232"/>
      <c r="H256" s="225"/>
      <c r="I256" s="268"/>
      <c r="J256" s="269"/>
      <c r="K256" s="270"/>
      <c r="L256" s="271"/>
      <c r="M256" s="272"/>
      <c r="N256" s="273"/>
      <c r="O256" s="258"/>
      <c r="P256" s="259"/>
      <c r="Q256" s="260"/>
      <c r="R256" s="261"/>
      <c r="S256" s="262"/>
      <c r="T256" s="263"/>
      <c r="U256" s="416"/>
      <c r="V256" s="411"/>
      <c r="W256" s="417"/>
      <c r="X256" s="418"/>
      <c r="Y256" s="419"/>
      <c r="Z256" s="420"/>
      <c r="AA256" s="263"/>
      <c r="AB256" s="263"/>
      <c r="AC256" s="263"/>
      <c r="AD256" s="263"/>
      <c r="AE256" s="263"/>
      <c r="AF256" s="263"/>
      <c r="AG256" s="264"/>
      <c r="AH256" s="265"/>
      <c r="AI256" s="266"/>
      <c r="AJ256" s="267"/>
    </row>
    <row r="257" spans="1:36" s="22" customFormat="1" x14ac:dyDescent="0.25">
      <c r="A257" s="28" t="str">
        <f>IF(H257&lt;&gt;"",MAX($A$7:A256)+1,"")</f>
        <v/>
      </c>
      <c r="B257" s="227" t="str">
        <f>IF(A257="","",PREF_PREGUNTA&amp;" - "&amp;IF(MAX(A:A)&gt;99,IF(A257&lt;100,"0",""),"")&amp;IF(A257&lt;10,"0","")&amp;A257&amp;IF(G257&lt;&gt;""," "&amp;G257,""))</f>
        <v/>
      </c>
      <c r="C257" s="414" t="str">
        <f t="shared" si="16"/>
        <v/>
      </c>
      <c r="D257" s="414" t="str">
        <f t="shared" si="19"/>
        <v/>
      </c>
      <c r="E257" s="414" t="str">
        <f t="shared" si="17"/>
        <v/>
      </c>
      <c r="F257" s="414" t="str">
        <f t="shared" si="18"/>
        <v/>
      </c>
      <c r="G257" s="232"/>
      <c r="H257" s="225"/>
      <c r="I257" s="268"/>
      <c r="J257" s="269"/>
      <c r="K257" s="270"/>
      <c r="L257" s="271"/>
      <c r="M257" s="272"/>
      <c r="N257" s="273"/>
      <c r="O257" s="258"/>
      <c r="P257" s="259"/>
      <c r="Q257" s="260"/>
      <c r="R257" s="261"/>
      <c r="S257" s="262"/>
      <c r="T257" s="263"/>
      <c r="U257" s="416"/>
      <c r="V257" s="411"/>
      <c r="W257" s="417"/>
      <c r="X257" s="418"/>
      <c r="Y257" s="419"/>
      <c r="Z257" s="420"/>
      <c r="AA257" s="263"/>
      <c r="AB257" s="263"/>
      <c r="AC257" s="263"/>
      <c r="AD257" s="263"/>
      <c r="AE257" s="263"/>
      <c r="AF257" s="263"/>
      <c r="AG257" s="264"/>
      <c r="AH257" s="265"/>
      <c r="AI257" s="266"/>
      <c r="AJ257" s="267"/>
    </row>
    <row r="258" spans="1:36" s="22" customFormat="1" x14ac:dyDescent="0.25">
      <c r="A258" s="28" t="str">
        <f>IF(H258&lt;&gt;"",MAX($A$7:A257)+1,"")</f>
        <v/>
      </c>
      <c r="B258" s="227" t="str">
        <f>IF(A258="","",PREF_PREGUNTA&amp;" - "&amp;IF(MAX(A:A)&gt;99,IF(A258&lt;100,"0",""),"")&amp;IF(A258&lt;10,"0","")&amp;A258&amp;IF(G258&lt;&gt;""," "&amp;G258,""))</f>
        <v/>
      </c>
      <c r="C258" s="414" t="str">
        <f t="shared" si="16"/>
        <v/>
      </c>
      <c r="D258" s="414" t="str">
        <f t="shared" si="19"/>
        <v/>
      </c>
      <c r="E258" s="414" t="str">
        <f t="shared" si="17"/>
        <v/>
      </c>
      <c r="F258" s="414" t="str">
        <f t="shared" si="18"/>
        <v/>
      </c>
      <c r="G258" s="232"/>
      <c r="H258" s="225"/>
      <c r="I258" s="268"/>
      <c r="J258" s="269"/>
      <c r="K258" s="270"/>
      <c r="L258" s="271"/>
      <c r="M258" s="272"/>
      <c r="N258" s="273"/>
      <c r="O258" s="258"/>
      <c r="P258" s="259"/>
      <c r="Q258" s="260"/>
      <c r="R258" s="261"/>
      <c r="S258" s="262"/>
      <c r="T258" s="263"/>
      <c r="U258" s="416"/>
      <c r="V258" s="411"/>
      <c r="W258" s="417"/>
      <c r="X258" s="418"/>
      <c r="Y258" s="419"/>
      <c r="Z258" s="420"/>
      <c r="AA258" s="263"/>
      <c r="AB258" s="263"/>
      <c r="AC258" s="263"/>
      <c r="AD258" s="263"/>
      <c r="AE258" s="263"/>
      <c r="AF258" s="263"/>
      <c r="AG258" s="264"/>
      <c r="AH258" s="265"/>
      <c r="AI258" s="266"/>
      <c r="AJ258" s="267"/>
    </row>
    <row r="259" spans="1:36" s="22" customFormat="1" x14ac:dyDescent="0.25">
      <c r="A259" s="28" t="str">
        <f>IF(H259&lt;&gt;"",MAX($A$7:A258)+1,"")</f>
        <v/>
      </c>
      <c r="B259" s="227" t="str">
        <f>IF(A259="","",PREF_PREGUNTA&amp;" - "&amp;IF(MAX(A:A)&gt;99,IF(A259&lt;100,"0",""),"")&amp;IF(A259&lt;10,"0","")&amp;A259&amp;IF(G259&lt;&gt;""," "&amp;G259,""))</f>
        <v/>
      </c>
      <c r="C259" s="414" t="str">
        <f t="shared" si="16"/>
        <v/>
      </c>
      <c r="D259" s="414" t="str">
        <f t="shared" si="19"/>
        <v/>
      </c>
      <c r="E259" s="414" t="str">
        <f t="shared" si="17"/>
        <v/>
      </c>
      <c r="F259" s="414" t="str">
        <f t="shared" si="18"/>
        <v/>
      </c>
      <c r="G259" s="232"/>
      <c r="H259" s="225"/>
      <c r="I259" s="268"/>
      <c r="J259" s="269"/>
      <c r="K259" s="270"/>
      <c r="L259" s="271"/>
      <c r="M259" s="272"/>
      <c r="N259" s="273"/>
      <c r="O259" s="258"/>
      <c r="P259" s="259"/>
      <c r="Q259" s="260"/>
      <c r="R259" s="261"/>
      <c r="S259" s="262"/>
      <c r="T259" s="263"/>
      <c r="U259" s="416"/>
      <c r="V259" s="411"/>
      <c r="W259" s="417"/>
      <c r="X259" s="418"/>
      <c r="Y259" s="419"/>
      <c r="Z259" s="420"/>
      <c r="AA259" s="263"/>
      <c r="AB259" s="263"/>
      <c r="AC259" s="263"/>
      <c r="AD259" s="263"/>
      <c r="AE259" s="263"/>
      <c r="AF259" s="263"/>
      <c r="AG259" s="264"/>
      <c r="AH259" s="265"/>
      <c r="AI259" s="266"/>
      <c r="AJ259" s="267"/>
    </row>
    <row r="260" spans="1:36" s="22" customFormat="1" x14ac:dyDescent="0.25">
      <c r="A260" s="28" t="str">
        <f>IF(H260&lt;&gt;"",MAX($A$7:A259)+1,"")</f>
        <v/>
      </c>
      <c r="B260" s="227" t="str">
        <f>IF(A260="","",PREF_PREGUNTA&amp;" - "&amp;IF(MAX(A:A)&gt;99,IF(A260&lt;100,"0",""),"")&amp;IF(A260&lt;10,"0","")&amp;A260&amp;IF(G260&lt;&gt;""," "&amp;G260,""))</f>
        <v/>
      </c>
      <c r="C260" s="414" t="str">
        <f t="shared" si="16"/>
        <v/>
      </c>
      <c r="D260" s="414" t="str">
        <f t="shared" si="19"/>
        <v/>
      </c>
      <c r="E260" s="414" t="str">
        <f t="shared" si="17"/>
        <v/>
      </c>
      <c r="F260" s="414" t="str">
        <f t="shared" si="18"/>
        <v/>
      </c>
      <c r="G260" s="232"/>
      <c r="H260" s="225"/>
      <c r="I260" s="268"/>
      <c r="J260" s="269"/>
      <c r="K260" s="270"/>
      <c r="L260" s="271"/>
      <c r="M260" s="272"/>
      <c r="N260" s="273"/>
      <c r="O260" s="258"/>
      <c r="P260" s="259"/>
      <c r="Q260" s="260"/>
      <c r="R260" s="261"/>
      <c r="S260" s="262"/>
      <c r="T260" s="263"/>
      <c r="U260" s="416"/>
      <c r="V260" s="411"/>
      <c r="W260" s="417"/>
      <c r="X260" s="418"/>
      <c r="Y260" s="419"/>
      <c r="Z260" s="420"/>
      <c r="AA260" s="263"/>
      <c r="AB260" s="263"/>
      <c r="AC260" s="263"/>
      <c r="AD260" s="263"/>
      <c r="AE260" s="263"/>
      <c r="AF260" s="263"/>
      <c r="AG260" s="264"/>
      <c r="AH260" s="265"/>
      <c r="AI260" s="266"/>
      <c r="AJ260" s="267"/>
    </row>
    <row r="261" spans="1:36" s="22" customFormat="1" x14ac:dyDescent="0.25">
      <c r="A261" s="28" t="str">
        <f>IF(H261&lt;&gt;"",MAX($A$7:A260)+1,"")</f>
        <v/>
      </c>
      <c r="B261" s="227" t="str">
        <f>IF(A261="","",PREF_PREGUNTA&amp;" - "&amp;IF(MAX(A:A)&gt;99,IF(A261&lt;100,"0",""),"")&amp;IF(A261&lt;10,"0","")&amp;A261&amp;IF(G261&lt;&gt;""," "&amp;G261,""))</f>
        <v/>
      </c>
      <c r="C261" s="414" t="str">
        <f t="shared" si="16"/>
        <v/>
      </c>
      <c r="D261" s="414" t="str">
        <f t="shared" si="19"/>
        <v/>
      </c>
      <c r="E261" s="414" t="str">
        <f t="shared" si="17"/>
        <v/>
      </c>
      <c r="F261" s="414" t="str">
        <f t="shared" si="18"/>
        <v/>
      </c>
      <c r="G261" s="232"/>
      <c r="H261" s="225"/>
      <c r="I261" s="268"/>
      <c r="J261" s="269"/>
      <c r="K261" s="270"/>
      <c r="L261" s="271"/>
      <c r="M261" s="272"/>
      <c r="N261" s="273"/>
      <c r="O261" s="258"/>
      <c r="P261" s="259"/>
      <c r="Q261" s="260"/>
      <c r="R261" s="261"/>
      <c r="S261" s="262"/>
      <c r="T261" s="263"/>
      <c r="U261" s="416"/>
      <c r="V261" s="411"/>
      <c r="W261" s="417"/>
      <c r="X261" s="418"/>
      <c r="Y261" s="419"/>
      <c r="Z261" s="420"/>
      <c r="AA261" s="263"/>
      <c r="AB261" s="263"/>
      <c r="AC261" s="263"/>
      <c r="AD261" s="263"/>
      <c r="AE261" s="263"/>
      <c r="AF261" s="263"/>
      <c r="AG261" s="264"/>
      <c r="AH261" s="265"/>
      <c r="AI261" s="266"/>
      <c r="AJ261" s="267"/>
    </row>
    <row r="262" spans="1:36" s="22" customFormat="1" x14ac:dyDescent="0.25">
      <c r="A262" s="28" t="str">
        <f>IF(H262&lt;&gt;"",MAX($A$7:A261)+1,"")</f>
        <v/>
      </c>
      <c r="B262" s="227" t="str">
        <f>IF(A262="","",PREF_PREGUNTA&amp;" - "&amp;IF(MAX(A:A)&gt;99,IF(A262&lt;100,"0",""),"")&amp;IF(A262&lt;10,"0","")&amp;A262&amp;IF(G262&lt;&gt;""," "&amp;G262,""))</f>
        <v/>
      </c>
      <c r="C262" s="414" t="str">
        <f t="shared" si="16"/>
        <v/>
      </c>
      <c r="D262" s="414" t="str">
        <f t="shared" si="19"/>
        <v/>
      </c>
      <c r="E262" s="414" t="str">
        <f t="shared" si="17"/>
        <v/>
      </c>
      <c r="F262" s="414" t="str">
        <f t="shared" si="18"/>
        <v/>
      </c>
      <c r="G262" s="232"/>
      <c r="H262" s="225"/>
      <c r="I262" s="268"/>
      <c r="J262" s="269"/>
      <c r="K262" s="270"/>
      <c r="L262" s="271"/>
      <c r="M262" s="272"/>
      <c r="N262" s="273"/>
      <c r="O262" s="258"/>
      <c r="P262" s="259"/>
      <c r="Q262" s="260"/>
      <c r="R262" s="261"/>
      <c r="S262" s="262"/>
      <c r="T262" s="263"/>
      <c r="U262" s="416"/>
      <c r="V262" s="411"/>
      <c r="W262" s="417"/>
      <c r="X262" s="418"/>
      <c r="Y262" s="419"/>
      <c r="Z262" s="420"/>
      <c r="AA262" s="263"/>
      <c r="AB262" s="263"/>
      <c r="AC262" s="263"/>
      <c r="AD262" s="263"/>
      <c r="AE262" s="263"/>
      <c r="AF262" s="263"/>
      <c r="AG262" s="264"/>
      <c r="AH262" s="265"/>
      <c r="AI262" s="266"/>
      <c r="AJ262" s="267"/>
    </row>
    <row r="263" spans="1:36" s="22" customFormat="1" x14ac:dyDescent="0.25">
      <c r="A263" s="28" t="str">
        <f>IF(H263&lt;&gt;"",MAX($A$7:A262)+1,"")</f>
        <v/>
      </c>
      <c r="B263" s="227" t="str">
        <f>IF(A263="","",PREF_PREGUNTA&amp;" - "&amp;IF(MAX(A:A)&gt;99,IF(A263&lt;100,"0",""),"")&amp;IF(A263&lt;10,"0","")&amp;A263&amp;IF(G263&lt;&gt;""," "&amp;G263,""))</f>
        <v/>
      </c>
      <c r="C263" s="414" t="str">
        <f t="shared" ref="C263:C326" si="20">IF(COUNTIF(U263:Z263,"&gt;0")=0,"",COUNTIF(U263:Z263,"&gt;0"))</f>
        <v/>
      </c>
      <c r="D263" s="414" t="str">
        <f t="shared" si="19"/>
        <v/>
      </c>
      <c r="E263" s="414" t="str">
        <f t="shared" ref="E263:E326" si="21">IF(SUMIF(U263:Z263,"&gt;0")=0,"",SUMIF(U263:Z263,"&gt;0"))</f>
        <v/>
      </c>
      <c r="F263" s="414" t="str">
        <f t="shared" ref="F263:F326" si="22">IF(SUMIF(U263:Z263,"&lt;0")=0,"",SUMIF(U263:Z263,"&lt;0"))</f>
        <v/>
      </c>
      <c r="G263" s="232"/>
      <c r="H263" s="225"/>
      <c r="I263" s="268"/>
      <c r="J263" s="269"/>
      <c r="K263" s="270"/>
      <c r="L263" s="271"/>
      <c r="M263" s="272"/>
      <c r="N263" s="273"/>
      <c r="O263" s="258"/>
      <c r="P263" s="259"/>
      <c r="Q263" s="260"/>
      <c r="R263" s="261"/>
      <c r="S263" s="262"/>
      <c r="T263" s="263"/>
      <c r="U263" s="416"/>
      <c r="V263" s="411"/>
      <c r="W263" s="417"/>
      <c r="X263" s="418"/>
      <c r="Y263" s="419"/>
      <c r="Z263" s="420"/>
      <c r="AA263" s="263"/>
      <c r="AB263" s="263"/>
      <c r="AC263" s="263"/>
      <c r="AD263" s="263"/>
      <c r="AE263" s="263"/>
      <c r="AF263" s="263"/>
      <c r="AG263" s="264"/>
      <c r="AH263" s="265"/>
      <c r="AI263" s="266"/>
      <c r="AJ263" s="267"/>
    </row>
    <row r="264" spans="1:36" s="22" customFormat="1" x14ac:dyDescent="0.25">
      <c r="A264" s="28" t="str">
        <f>IF(H264&lt;&gt;"",MAX($A$7:A263)+1,"")</f>
        <v/>
      </c>
      <c r="B264" s="227" t="str">
        <f>IF(A264="","",PREF_PREGUNTA&amp;" - "&amp;IF(MAX(A:A)&gt;99,IF(A264&lt;100,"0",""),"")&amp;IF(A264&lt;10,"0","")&amp;A264&amp;IF(G264&lt;&gt;""," "&amp;G264,""))</f>
        <v/>
      </c>
      <c r="C264" s="414" t="str">
        <f t="shared" si="20"/>
        <v/>
      </c>
      <c r="D264" s="414" t="str">
        <f t="shared" ref="D264:D327" si="23">IF(C264="","",COUNTA(I264:N264)-C264)</f>
        <v/>
      </c>
      <c r="E264" s="414" t="str">
        <f t="shared" si="21"/>
        <v/>
      </c>
      <c r="F264" s="414" t="str">
        <f t="shared" si="22"/>
        <v/>
      </c>
      <c r="G264" s="232"/>
      <c r="H264" s="225"/>
      <c r="I264" s="268"/>
      <c r="J264" s="269"/>
      <c r="K264" s="270"/>
      <c r="L264" s="271"/>
      <c r="M264" s="272"/>
      <c r="N264" s="273"/>
      <c r="O264" s="258"/>
      <c r="P264" s="259"/>
      <c r="Q264" s="260"/>
      <c r="R264" s="261"/>
      <c r="S264" s="262"/>
      <c r="T264" s="263"/>
      <c r="U264" s="416"/>
      <c r="V264" s="411"/>
      <c r="W264" s="417"/>
      <c r="X264" s="418"/>
      <c r="Y264" s="419"/>
      <c r="Z264" s="420"/>
      <c r="AA264" s="263"/>
      <c r="AB264" s="263"/>
      <c r="AC264" s="263"/>
      <c r="AD264" s="263"/>
      <c r="AE264" s="263"/>
      <c r="AF264" s="263"/>
      <c r="AG264" s="264"/>
      <c r="AH264" s="265"/>
      <c r="AI264" s="266"/>
      <c r="AJ264" s="267"/>
    </row>
    <row r="265" spans="1:36" s="22" customFormat="1" x14ac:dyDescent="0.25">
      <c r="A265" s="28" t="str">
        <f>IF(H265&lt;&gt;"",MAX($A$7:A264)+1,"")</f>
        <v/>
      </c>
      <c r="B265" s="227" t="str">
        <f>IF(A265="","",PREF_PREGUNTA&amp;" - "&amp;IF(MAX(A:A)&gt;99,IF(A265&lt;100,"0",""),"")&amp;IF(A265&lt;10,"0","")&amp;A265&amp;IF(G265&lt;&gt;""," "&amp;G265,""))</f>
        <v/>
      </c>
      <c r="C265" s="414" t="str">
        <f t="shared" si="20"/>
        <v/>
      </c>
      <c r="D265" s="414" t="str">
        <f t="shared" si="23"/>
        <v/>
      </c>
      <c r="E265" s="414" t="str">
        <f t="shared" si="21"/>
        <v/>
      </c>
      <c r="F265" s="414" t="str">
        <f t="shared" si="22"/>
        <v/>
      </c>
      <c r="G265" s="232"/>
      <c r="H265" s="225"/>
      <c r="I265" s="268"/>
      <c r="J265" s="269"/>
      <c r="K265" s="270"/>
      <c r="L265" s="271"/>
      <c r="M265" s="272"/>
      <c r="N265" s="273"/>
      <c r="O265" s="258"/>
      <c r="P265" s="259"/>
      <c r="Q265" s="260"/>
      <c r="R265" s="261"/>
      <c r="S265" s="262"/>
      <c r="T265" s="263"/>
      <c r="U265" s="416"/>
      <c r="V265" s="411"/>
      <c r="W265" s="417"/>
      <c r="X265" s="418"/>
      <c r="Y265" s="419"/>
      <c r="Z265" s="420"/>
      <c r="AA265" s="263"/>
      <c r="AB265" s="263"/>
      <c r="AC265" s="263"/>
      <c r="AD265" s="263"/>
      <c r="AE265" s="263"/>
      <c r="AF265" s="263"/>
      <c r="AG265" s="264"/>
      <c r="AH265" s="265"/>
      <c r="AI265" s="266"/>
      <c r="AJ265" s="267"/>
    </row>
    <row r="266" spans="1:36" s="22" customFormat="1" x14ac:dyDescent="0.25">
      <c r="A266" s="28" t="str">
        <f>IF(H266&lt;&gt;"",MAX($A$7:A265)+1,"")</f>
        <v/>
      </c>
      <c r="B266" s="227" t="str">
        <f>IF(A266="","",PREF_PREGUNTA&amp;" - "&amp;IF(MAX(A:A)&gt;99,IF(A266&lt;100,"0",""),"")&amp;IF(A266&lt;10,"0","")&amp;A266&amp;IF(G266&lt;&gt;""," "&amp;G266,""))</f>
        <v/>
      </c>
      <c r="C266" s="414" t="str">
        <f t="shared" si="20"/>
        <v/>
      </c>
      <c r="D266" s="414" t="str">
        <f t="shared" si="23"/>
        <v/>
      </c>
      <c r="E266" s="414" t="str">
        <f t="shared" si="21"/>
        <v/>
      </c>
      <c r="F266" s="414" t="str">
        <f t="shared" si="22"/>
        <v/>
      </c>
      <c r="G266" s="232"/>
      <c r="H266" s="225"/>
      <c r="I266" s="268"/>
      <c r="J266" s="269"/>
      <c r="K266" s="270"/>
      <c r="L266" s="271"/>
      <c r="M266" s="272"/>
      <c r="N266" s="273"/>
      <c r="O266" s="258"/>
      <c r="P266" s="259"/>
      <c r="Q266" s="260"/>
      <c r="R266" s="261"/>
      <c r="S266" s="262"/>
      <c r="T266" s="263"/>
      <c r="U266" s="416"/>
      <c r="V266" s="411"/>
      <c r="W266" s="417"/>
      <c r="X266" s="418"/>
      <c r="Y266" s="419"/>
      <c r="Z266" s="420"/>
      <c r="AA266" s="263"/>
      <c r="AB266" s="263"/>
      <c r="AC266" s="263"/>
      <c r="AD266" s="263"/>
      <c r="AE266" s="263"/>
      <c r="AF266" s="263"/>
      <c r="AG266" s="264"/>
      <c r="AH266" s="265"/>
      <c r="AI266" s="266"/>
      <c r="AJ266" s="267"/>
    </row>
    <row r="267" spans="1:36" s="22" customFormat="1" x14ac:dyDescent="0.25">
      <c r="A267" s="28" t="str">
        <f>IF(H267&lt;&gt;"",MAX($A$7:A266)+1,"")</f>
        <v/>
      </c>
      <c r="B267" s="227" t="str">
        <f>IF(A267="","",PREF_PREGUNTA&amp;" - "&amp;IF(MAX(A:A)&gt;99,IF(A267&lt;100,"0",""),"")&amp;IF(A267&lt;10,"0","")&amp;A267&amp;IF(G267&lt;&gt;""," "&amp;G267,""))</f>
        <v/>
      </c>
      <c r="C267" s="414" t="str">
        <f t="shared" si="20"/>
        <v/>
      </c>
      <c r="D267" s="414" t="str">
        <f t="shared" si="23"/>
        <v/>
      </c>
      <c r="E267" s="414" t="str">
        <f t="shared" si="21"/>
        <v/>
      </c>
      <c r="F267" s="414" t="str">
        <f t="shared" si="22"/>
        <v/>
      </c>
      <c r="G267" s="232"/>
      <c r="H267" s="225"/>
      <c r="I267" s="268"/>
      <c r="J267" s="269"/>
      <c r="K267" s="270"/>
      <c r="L267" s="271"/>
      <c r="M267" s="272"/>
      <c r="N267" s="273"/>
      <c r="O267" s="258"/>
      <c r="P267" s="259"/>
      <c r="Q267" s="260"/>
      <c r="R267" s="261"/>
      <c r="S267" s="262"/>
      <c r="T267" s="263"/>
      <c r="U267" s="416"/>
      <c r="V267" s="411"/>
      <c r="W267" s="417"/>
      <c r="X267" s="418"/>
      <c r="Y267" s="419"/>
      <c r="Z267" s="420"/>
      <c r="AA267" s="263"/>
      <c r="AB267" s="263"/>
      <c r="AC267" s="263"/>
      <c r="AD267" s="263"/>
      <c r="AE267" s="263"/>
      <c r="AF267" s="263"/>
      <c r="AG267" s="264"/>
      <c r="AH267" s="265"/>
      <c r="AI267" s="266"/>
      <c r="AJ267" s="267"/>
    </row>
    <row r="268" spans="1:36" s="22" customFormat="1" x14ac:dyDescent="0.25">
      <c r="A268" s="28" t="str">
        <f>IF(H268&lt;&gt;"",MAX($A$7:A267)+1,"")</f>
        <v/>
      </c>
      <c r="B268" s="227" t="str">
        <f>IF(A268="","",PREF_PREGUNTA&amp;" - "&amp;IF(MAX(A:A)&gt;99,IF(A268&lt;100,"0",""),"")&amp;IF(A268&lt;10,"0","")&amp;A268&amp;IF(G268&lt;&gt;""," "&amp;G268,""))</f>
        <v/>
      </c>
      <c r="C268" s="414" t="str">
        <f t="shared" si="20"/>
        <v/>
      </c>
      <c r="D268" s="414" t="str">
        <f t="shared" si="23"/>
        <v/>
      </c>
      <c r="E268" s="414" t="str">
        <f t="shared" si="21"/>
        <v/>
      </c>
      <c r="F268" s="414" t="str">
        <f t="shared" si="22"/>
        <v/>
      </c>
      <c r="G268" s="232"/>
      <c r="H268" s="225"/>
      <c r="I268" s="268"/>
      <c r="J268" s="269"/>
      <c r="K268" s="270"/>
      <c r="L268" s="271"/>
      <c r="M268" s="272"/>
      <c r="N268" s="273"/>
      <c r="O268" s="258"/>
      <c r="P268" s="259"/>
      <c r="Q268" s="260"/>
      <c r="R268" s="261"/>
      <c r="S268" s="262"/>
      <c r="T268" s="263"/>
      <c r="U268" s="416"/>
      <c r="V268" s="411"/>
      <c r="W268" s="417"/>
      <c r="X268" s="418"/>
      <c r="Y268" s="419"/>
      <c r="Z268" s="420"/>
      <c r="AA268" s="263"/>
      <c r="AB268" s="263"/>
      <c r="AC268" s="263"/>
      <c r="AD268" s="263"/>
      <c r="AE268" s="263"/>
      <c r="AF268" s="263"/>
      <c r="AG268" s="264"/>
      <c r="AH268" s="265"/>
      <c r="AI268" s="266"/>
      <c r="AJ268" s="267"/>
    </row>
    <row r="269" spans="1:36" s="22" customFormat="1" x14ac:dyDescent="0.25">
      <c r="A269" s="28" t="str">
        <f>IF(H269&lt;&gt;"",MAX($A$7:A268)+1,"")</f>
        <v/>
      </c>
      <c r="B269" s="227" t="str">
        <f>IF(A269="","",PREF_PREGUNTA&amp;" - "&amp;IF(MAX(A:A)&gt;99,IF(A269&lt;100,"0",""),"")&amp;IF(A269&lt;10,"0","")&amp;A269&amp;IF(G269&lt;&gt;""," "&amp;G269,""))</f>
        <v/>
      </c>
      <c r="C269" s="414" t="str">
        <f t="shared" si="20"/>
        <v/>
      </c>
      <c r="D269" s="414" t="str">
        <f t="shared" si="23"/>
        <v/>
      </c>
      <c r="E269" s="414" t="str">
        <f t="shared" si="21"/>
        <v/>
      </c>
      <c r="F269" s="414" t="str">
        <f t="shared" si="22"/>
        <v/>
      </c>
      <c r="G269" s="232"/>
      <c r="H269" s="225"/>
      <c r="I269" s="268"/>
      <c r="J269" s="269"/>
      <c r="K269" s="270"/>
      <c r="L269" s="271"/>
      <c r="M269" s="272"/>
      <c r="N269" s="273"/>
      <c r="O269" s="258"/>
      <c r="P269" s="259"/>
      <c r="Q269" s="260"/>
      <c r="R269" s="261"/>
      <c r="S269" s="262"/>
      <c r="T269" s="263"/>
      <c r="U269" s="416"/>
      <c r="V269" s="411"/>
      <c r="W269" s="417"/>
      <c r="X269" s="418"/>
      <c r="Y269" s="419"/>
      <c r="Z269" s="420"/>
      <c r="AA269" s="263"/>
      <c r="AB269" s="263"/>
      <c r="AC269" s="263"/>
      <c r="AD269" s="263"/>
      <c r="AE269" s="263"/>
      <c r="AF269" s="263"/>
      <c r="AG269" s="264"/>
      <c r="AH269" s="265"/>
      <c r="AI269" s="266"/>
      <c r="AJ269" s="267"/>
    </row>
    <row r="270" spans="1:36" s="22" customFormat="1" x14ac:dyDescent="0.25">
      <c r="A270" s="28" t="str">
        <f>IF(H270&lt;&gt;"",MAX($A$7:A269)+1,"")</f>
        <v/>
      </c>
      <c r="B270" s="227" t="str">
        <f>IF(A270="","",PREF_PREGUNTA&amp;" - "&amp;IF(MAX(A:A)&gt;99,IF(A270&lt;100,"0",""),"")&amp;IF(A270&lt;10,"0","")&amp;A270&amp;IF(G270&lt;&gt;""," "&amp;G270,""))</f>
        <v/>
      </c>
      <c r="C270" s="414" t="str">
        <f t="shared" si="20"/>
        <v/>
      </c>
      <c r="D270" s="414" t="str">
        <f t="shared" si="23"/>
        <v/>
      </c>
      <c r="E270" s="414" t="str">
        <f t="shared" si="21"/>
        <v/>
      </c>
      <c r="F270" s="414" t="str">
        <f t="shared" si="22"/>
        <v/>
      </c>
      <c r="G270" s="232"/>
      <c r="H270" s="225"/>
      <c r="I270" s="268"/>
      <c r="J270" s="269"/>
      <c r="K270" s="270"/>
      <c r="L270" s="271"/>
      <c r="M270" s="272"/>
      <c r="N270" s="273"/>
      <c r="O270" s="258"/>
      <c r="P270" s="259"/>
      <c r="Q270" s="260"/>
      <c r="R270" s="261"/>
      <c r="S270" s="262"/>
      <c r="T270" s="263"/>
      <c r="U270" s="416"/>
      <c r="V270" s="411"/>
      <c r="W270" s="417"/>
      <c r="X270" s="418"/>
      <c r="Y270" s="419"/>
      <c r="Z270" s="420"/>
      <c r="AA270" s="263"/>
      <c r="AB270" s="263"/>
      <c r="AC270" s="263"/>
      <c r="AD270" s="263"/>
      <c r="AE270" s="263"/>
      <c r="AF270" s="263"/>
      <c r="AG270" s="264"/>
      <c r="AH270" s="265"/>
      <c r="AI270" s="266"/>
      <c r="AJ270" s="267"/>
    </row>
    <row r="271" spans="1:36" s="22" customFormat="1" x14ac:dyDescent="0.25">
      <c r="A271" s="28" t="str">
        <f>IF(H271&lt;&gt;"",MAX($A$7:A270)+1,"")</f>
        <v/>
      </c>
      <c r="B271" s="227" t="str">
        <f>IF(A271="","",PREF_PREGUNTA&amp;" - "&amp;IF(MAX(A:A)&gt;99,IF(A271&lt;100,"0",""),"")&amp;IF(A271&lt;10,"0","")&amp;A271&amp;IF(G271&lt;&gt;""," "&amp;G271,""))</f>
        <v/>
      </c>
      <c r="C271" s="414" t="str">
        <f t="shared" si="20"/>
        <v/>
      </c>
      <c r="D271" s="414" t="str">
        <f t="shared" si="23"/>
        <v/>
      </c>
      <c r="E271" s="414" t="str">
        <f t="shared" si="21"/>
        <v/>
      </c>
      <c r="F271" s="414" t="str">
        <f t="shared" si="22"/>
        <v/>
      </c>
      <c r="G271" s="232"/>
      <c r="H271" s="225"/>
      <c r="I271" s="268"/>
      <c r="J271" s="269"/>
      <c r="K271" s="270"/>
      <c r="L271" s="271"/>
      <c r="M271" s="272"/>
      <c r="N271" s="273"/>
      <c r="O271" s="258"/>
      <c r="P271" s="259"/>
      <c r="Q271" s="260"/>
      <c r="R271" s="261"/>
      <c r="S271" s="262"/>
      <c r="T271" s="263"/>
      <c r="U271" s="416"/>
      <c r="V271" s="411"/>
      <c r="W271" s="417"/>
      <c r="X271" s="418"/>
      <c r="Y271" s="419"/>
      <c r="Z271" s="420"/>
      <c r="AA271" s="263"/>
      <c r="AB271" s="263"/>
      <c r="AC271" s="263"/>
      <c r="AD271" s="263"/>
      <c r="AE271" s="263"/>
      <c r="AF271" s="263"/>
      <c r="AG271" s="264"/>
      <c r="AH271" s="265"/>
      <c r="AI271" s="266"/>
      <c r="AJ271" s="267"/>
    </row>
    <row r="272" spans="1:36" s="22" customFormat="1" x14ac:dyDescent="0.25">
      <c r="A272" s="28" t="str">
        <f>IF(H272&lt;&gt;"",MAX($A$7:A271)+1,"")</f>
        <v/>
      </c>
      <c r="B272" s="227" t="str">
        <f>IF(A272="","",PREF_PREGUNTA&amp;" - "&amp;IF(MAX(A:A)&gt;99,IF(A272&lt;100,"0",""),"")&amp;IF(A272&lt;10,"0","")&amp;A272&amp;IF(G272&lt;&gt;""," "&amp;G272,""))</f>
        <v/>
      </c>
      <c r="C272" s="414" t="str">
        <f t="shared" si="20"/>
        <v/>
      </c>
      <c r="D272" s="414" t="str">
        <f t="shared" si="23"/>
        <v/>
      </c>
      <c r="E272" s="414" t="str">
        <f t="shared" si="21"/>
        <v/>
      </c>
      <c r="F272" s="414" t="str">
        <f t="shared" si="22"/>
        <v/>
      </c>
      <c r="G272" s="232"/>
      <c r="H272" s="225"/>
      <c r="I272" s="268"/>
      <c r="J272" s="269"/>
      <c r="K272" s="270"/>
      <c r="L272" s="271"/>
      <c r="M272" s="272"/>
      <c r="N272" s="273"/>
      <c r="O272" s="258"/>
      <c r="P272" s="259"/>
      <c r="Q272" s="260"/>
      <c r="R272" s="261"/>
      <c r="S272" s="262"/>
      <c r="T272" s="263"/>
      <c r="U272" s="416"/>
      <c r="V272" s="411"/>
      <c r="W272" s="417"/>
      <c r="X272" s="418"/>
      <c r="Y272" s="419"/>
      <c r="Z272" s="420"/>
      <c r="AA272" s="263"/>
      <c r="AB272" s="263"/>
      <c r="AC272" s="263"/>
      <c r="AD272" s="263"/>
      <c r="AE272" s="263"/>
      <c r="AF272" s="263"/>
      <c r="AG272" s="264"/>
      <c r="AH272" s="265"/>
      <c r="AI272" s="266"/>
      <c r="AJ272" s="267"/>
    </row>
    <row r="273" spans="1:36" s="22" customFormat="1" x14ac:dyDescent="0.25">
      <c r="A273" s="28" t="str">
        <f>IF(H273&lt;&gt;"",MAX($A$7:A272)+1,"")</f>
        <v/>
      </c>
      <c r="B273" s="227" t="str">
        <f>IF(A273="","",PREF_PREGUNTA&amp;" - "&amp;IF(MAX(A:A)&gt;99,IF(A273&lt;100,"0",""),"")&amp;IF(A273&lt;10,"0","")&amp;A273&amp;IF(G273&lt;&gt;""," "&amp;G273,""))</f>
        <v/>
      </c>
      <c r="C273" s="414" t="str">
        <f t="shared" si="20"/>
        <v/>
      </c>
      <c r="D273" s="414" t="str">
        <f t="shared" si="23"/>
        <v/>
      </c>
      <c r="E273" s="414" t="str">
        <f t="shared" si="21"/>
        <v/>
      </c>
      <c r="F273" s="414" t="str">
        <f t="shared" si="22"/>
        <v/>
      </c>
      <c r="G273" s="232"/>
      <c r="H273" s="225"/>
      <c r="I273" s="268"/>
      <c r="J273" s="269"/>
      <c r="K273" s="270"/>
      <c r="L273" s="271"/>
      <c r="M273" s="272"/>
      <c r="N273" s="273"/>
      <c r="O273" s="258"/>
      <c r="P273" s="259"/>
      <c r="Q273" s="260"/>
      <c r="R273" s="261"/>
      <c r="S273" s="262"/>
      <c r="T273" s="263"/>
      <c r="U273" s="416"/>
      <c r="V273" s="411"/>
      <c r="W273" s="417"/>
      <c r="X273" s="418"/>
      <c r="Y273" s="419"/>
      <c r="Z273" s="420"/>
      <c r="AA273" s="263"/>
      <c r="AB273" s="263"/>
      <c r="AC273" s="263"/>
      <c r="AD273" s="263"/>
      <c r="AE273" s="263"/>
      <c r="AF273" s="263"/>
      <c r="AG273" s="264"/>
      <c r="AH273" s="265"/>
      <c r="AI273" s="266"/>
      <c r="AJ273" s="267"/>
    </row>
    <row r="274" spans="1:36" s="22" customFormat="1" x14ac:dyDescent="0.25">
      <c r="A274" s="28" t="str">
        <f>IF(H274&lt;&gt;"",MAX($A$7:A273)+1,"")</f>
        <v/>
      </c>
      <c r="B274" s="227" t="str">
        <f>IF(A274="","",PREF_PREGUNTA&amp;" - "&amp;IF(MAX(A:A)&gt;99,IF(A274&lt;100,"0",""),"")&amp;IF(A274&lt;10,"0","")&amp;A274&amp;IF(G274&lt;&gt;""," "&amp;G274,""))</f>
        <v/>
      </c>
      <c r="C274" s="414" t="str">
        <f t="shared" si="20"/>
        <v/>
      </c>
      <c r="D274" s="414" t="str">
        <f t="shared" si="23"/>
        <v/>
      </c>
      <c r="E274" s="414" t="str">
        <f t="shared" si="21"/>
        <v/>
      </c>
      <c r="F274" s="414" t="str">
        <f t="shared" si="22"/>
        <v/>
      </c>
      <c r="G274" s="232"/>
      <c r="H274" s="225"/>
      <c r="I274" s="268"/>
      <c r="J274" s="269"/>
      <c r="K274" s="270"/>
      <c r="L274" s="271"/>
      <c r="M274" s="272"/>
      <c r="N274" s="273"/>
      <c r="O274" s="258"/>
      <c r="P274" s="259"/>
      <c r="Q274" s="260"/>
      <c r="R274" s="261"/>
      <c r="S274" s="262"/>
      <c r="T274" s="263"/>
      <c r="U274" s="416"/>
      <c r="V274" s="411"/>
      <c r="W274" s="417"/>
      <c r="X274" s="418"/>
      <c r="Y274" s="419"/>
      <c r="Z274" s="420"/>
      <c r="AA274" s="263"/>
      <c r="AB274" s="263"/>
      <c r="AC274" s="263"/>
      <c r="AD274" s="263"/>
      <c r="AE274" s="263"/>
      <c r="AF274" s="263"/>
      <c r="AG274" s="264"/>
      <c r="AH274" s="265"/>
      <c r="AI274" s="266"/>
      <c r="AJ274" s="267"/>
    </row>
    <row r="275" spans="1:36" s="22" customFormat="1" x14ac:dyDescent="0.25">
      <c r="A275" s="28" t="str">
        <f>IF(H275&lt;&gt;"",MAX($A$7:A274)+1,"")</f>
        <v/>
      </c>
      <c r="B275" s="227" t="str">
        <f>IF(A275="","",PREF_PREGUNTA&amp;" - "&amp;IF(MAX(A:A)&gt;99,IF(A275&lt;100,"0",""),"")&amp;IF(A275&lt;10,"0","")&amp;A275&amp;IF(G275&lt;&gt;""," "&amp;G275,""))</f>
        <v/>
      </c>
      <c r="C275" s="414" t="str">
        <f t="shared" si="20"/>
        <v/>
      </c>
      <c r="D275" s="414" t="str">
        <f t="shared" si="23"/>
        <v/>
      </c>
      <c r="E275" s="414" t="str">
        <f t="shared" si="21"/>
        <v/>
      </c>
      <c r="F275" s="414" t="str">
        <f t="shared" si="22"/>
        <v/>
      </c>
      <c r="G275" s="232"/>
      <c r="H275" s="225"/>
      <c r="I275" s="268"/>
      <c r="J275" s="269"/>
      <c r="K275" s="270"/>
      <c r="L275" s="271"/>
      <c r="M275" s="272"/>
      <c r="N275" s="273"/>
      <c r="O275" s="258"/>
      <c r="P275" s="259"/>
      <c r="Q275" s="260"/>
      <c r="R275" s="261"/>
      <c r="S275" s="262"/>
      <c r="T275" s="263"/>
      <c r="U275" s="416"/>
      <c r="V275" s="411"/>
      <c r="W275" s="417"/>
      <c r="X275" s="418"/>
      <c r="Y275" s="419"/>
      <c r="Z275" s="420"/>
      <c r="AA275" s="263"/>
      <c r="AB275" s="263"/>
      <c r="AC275" s="263"/>
      <c r="AD275" s="263"/>
      <c r="AE275" s="263"/>
      <c r="AF275" s="263"/>
      <c r="AG275" s="264"/>
      <c r="AH275" s="265"/>
      <c r="AI275" s="266"/>
      <c r="AJ275" s="267"/>
    </row>
    <row r="276" spans="1:36" s="22" customFormat="1" x14ac:dyDescent="0.25">
      <c r="A276" s="28" t="str">
        <f>IF(H276&lt;&gt;"",MAX($A$7:A275)+1,"")</f>
        <v/>
      </c>
      <c r="B276" s="227" t="str">
        <f>IF(A276="","",PREF_PREGUNTA&amp;" - "&amp;IF(MAX(A:A)&gt;99,IF(A276&lt;100,"0",""),"")&amp;IF(A276&lt;10,"0","")&amp;A276&amp;IF(G276&lt;&gt;""," "&amp;G276,""))</f>
        <v/>
      </c>
      <c r="C276" s="414" t="str">
        <f t="shared" si="20"/>
        <v/>
      </c>
      <c r="D276" s="414" t="str">
        <f t="shared" si="23"/>
        <v/>
      </c>
      <c r="E276" s="414" t="str">
        <f t="shared" si="21"/>
        <v/>
      </c>
      <c r="F276" s="414" t="str">
        <f t="shared" si="22"/>
        <v/>
      </c>
      <c r="G276" s="232"/>
      <c r="H276" s="225"/>
      <c r="I276" s="268"/>
      <c r="J276" s="269"/>
      <c r="K276" s="270"/>
      <c r="L276" s="271"/>
      <c r="M276" s="272"/>
      <c r="N276" s="273"/>
      <c r="O276" s="258"/>
      <c r="P276" s="259"/>
      <c r="Q276" s="260"/>
      <c r="R276" s="261"/>
      <c r="S276" s="262"/>
      <c r="T276" s="263"/>
      <c r="U276" s="416"/>
      <c r="V276" s="411"/>
      <c r="W276" s="417"/>
      <c r="X276" s="418"/>
      <c r="Y276" s="419"/>
      <c r="Z276" s="420"/>
      <c r="AA276" s="263"/>
      <c r="AB276" s="263"/>
      <c r="AC276" s="263"/>
      <c r="AD276" s="263"/>
      <c r="AE276" s="263"/>
      <c r="AF276" s="263"/>
      <c r="AG276" s="264"/>
      <c r="AH276" s="265"/>
      <c r="AI276" s="266"/>
      <c r="AJ276" s="267"/>
    </row>
    <row r="277" spans="1:36" s="22" customFormat="1" x14ac:dyDescent="0.25">
      <c r="A277" s="28" t="str">
        <f>IF(H277&lt;&gt;"",MAX($A$7:A276)+1,"")</f>
        <v/>
      </c>
      <c r="B277" s="227" t="str">
        <f>IF(A277="","",PREF_PREGUNTA&amp;" - "&amp;IF(MAX(A:A)&gt;99,IF(A277&lt;100,"0",""),"")&amp;IF(A277&lt;10,"0","")&amp;A277&amp;IF(G277&lt;&gt;""," "&amp;G277,""))</f>
        <v/>
      </c>
      <c r="C277" s="414" t="str">
        <f t="shared" si="20"/>
        <v/>
      </c>
      <c r="D277" s="414" t="str">
        <f t="shared" si="23"/>
        <v/>
      </c>
      <c r="E277" s="414" t="str">
        <f t="shared" si="21"/>
        <v/>
      </c>
      <c r="F277" s="414" t="str">
        <f t="shared" si="22"/>
        <v/>
      </c>
      <c r="G277" s="232"/>
      <c r="H277" s="225"/>
      <c r="I277" s="268"/>
      <c r="J277" s="269"/>
      <c r="K277" s="270"/>
      <c r="L277" s="271"/>
      <c r="M277" s="272"/>
      <c r="N277" s="273"/>
      <c r="O277" s="258"/>
      <c r="P277" s="259"/>
      <c r="Q277" s="260"/>
      <c r="R277" s="261"/>
      <c r="S277" s="262"/>
      <c r="T277" s="263"/>
      <c r="U277" s="416"/>
      <c r="V277" s="411"/>
      <c r="W277" s="417"/>
      <c r="X277" s="418"/>
      <c r="Y277" s="419"/>
      <c r="Z277" s="420"/>
      <c r="AA277" s="263"/>
      <c r="AB277" s="263"/>
      <c r="AC277" s="263"/>
      <c r="AD277" s="263"/>
      <c r="AE277" s="263"/>
      <c r="AF277" s="263"/>
      <c r="AG277" s="264"/>
      <c r="AH277" s="265"/>
      <c r="AI277" s="266"/>
      <c r="AJ277" s="267"/>
    </row>
    <row r="278" spans="1:36" s="22" customFormat="1" x14ac:dyDescent="0.25">
      <c r="A278" s="28" t="str">
        <f>IF(H278&lt;&gt;"",MAX($A$7:A277)+1,"")</f>
        <v/>
      </c>
      <c r="B278" s="227" t="str">
        <f>IF(A278="","",PREF_PREGUNTA&amp;" - "&amp;IF(MAX(A:A)&gt;99,IF(A278&lt;100,"0",""),"")&amp;IF(A278&lt;10,"0","")&amp;A278&amp;IF(G278&lt;&gt;""," "&amp;G278,""))</f>
        <v/>
      </c>
      <c r="C278" s="414" t="str">
        <f t="shared" si="20"/>
        <v/>
      </c>
      <c r="D278" s="414" t="str">
        <f t="shared" si="23"/>
        <v/>
      </c>
      <c r="E278" s="414" t="str">
        <f t="shared" si="21"/>
        <v/>
      </c>
      <c r="F278" s="414" t="str">
        <f t="shared" si="22"/>
        <v/>
      </c>
      <c r="G278" s="232"/>
      <c r="H278" s="225"/>
      <c r="I278" s="268"/>
      <c r="J278" s="269"/>
      <c r="K278" s="270"/>
      <c r="L278" s="271"/>
      <c r="M278" s="272"/>
      <c r="N278" s="273"/>
      <c r="O278" s="258"/>
      <c r="P278" s="259"/>
      <c r="Q278" s="260"/>
      <c r="R278" s="261"/>
      <c r="S278" s="262"/>
      <c r="T278" s="263"/>
      <c r="U278" s="416"/>
      <c r="V278" s="411"/>
      <c r="W278" s="417"/>
      <c r="X278" s="418"/>
      <c r="Y278" s="419"/>
      <c r="Z278" s="420"/>
      <c r="AA278" s="263"/>
      <c r="AB278" s="263"/>
      <c r="AC278" s="263"/>
      <c r="AD278" s="263"/>
      <c r="AE278" s="263"/>
      <c r="AF278" s="263"/>
      <c r="AG278" s="264"/>
      <c r="AH278" s="265"/>
      <c r="AI278" s="266"/>
      <c r="AJ278" s="267"/>
    </row>
    <row r="279" spans="1:36" s="22" customFormat="1" x14ac:dyDescent="0.25">
      <c r="A279" s="28" t="str">
        <f>IF(H279&lt;&gt;"",MAX($A$7:A278)+1,"")</f>
        <v/>
      </c>
      <c r="B279" s="227" t="str">
        <f>IF(A279="","",PREF_PREGUNTA&amp;" - "&amp;IF(MAX(A:A)&gt;99,IF(A279&lt;100,"0",""),"")&amp;IF(A279&lt;10,"0","")&amp;A279&amp;IF(G279&lt;&gt;""," "&amp;G279,""))</f>
        <v/>
      </c>
      <c r="C279" s="414" t="str">
        <f t="shared" si="20"/>
        <v/>
      </c>
      <c r="D279" s="414" t="str">
        <f t="shared" si="23"/>
        <v/>
      </c>
      <c r="E279" s="414" t="str">
        <f t="shared" si="21"/>
        <v/>
      </c>
      <c r="F279" s="414" t="str">
        <f t="shared" si="22"/>
        <v/>
      </c>
      <c r="G279" s="232"/>
      <c r="H279" s="225"/>
      <c r="I279" s="268"/>
      <c r="J279" s="269"/>
      <c r="K279" s="270"/>
      <c r="L279" s="271"/>
      <c r="M279" s="272"/>
      <c r="N279" s="273"/>
      <c r="O279" s="258"/>
      <c r="P279" s="259"/>
      <c r="Q279" s="260"/>
      <c r="R279" s="261"/>
      <c r="S279" s="262"/>
      <c r="T279" s="263"/>
      <c r="U279" s="416"/>
      <c r="V279" s="411"/>
      <c r="W279" s="417"/>
      <c r="X279" s="418"/>
      <c r="Y279" s="419"/>
      <c r="Z279" s="420"/>
      <c r="AA279" s="263"/>
      <c r="AB279" s="263"/>
      <c r="AC279" s="263"/>
      <c r="AD279" s="263"/>
      <c r="AE279" s="263"/>
      <c r="AF279" s="263"/>
      <c r="AG279" s="264"/>
      <c r="AH279" s="265"/>
      <c r="AI279" s="266"/>
      <c r="AJ279" s="267"/>
    </row>
    <row r="280" spans="1:36" s="22" customFormat="1" x14ac:dyDescent="0.25">
      <c r="A280" s="28" t="str">
        <f>IF(H280&lt;&gt;"",MAX($A$7:A279)+1,"")</f>
        <v/>
      </c>
      <c r="B280" s="227" t="str">
        <f>IF(A280="","",PREF_PREGUNTA&amp;" - "&amp;IF(MAX(A:A)&gt;99,IF(A280&lt;100,"0",""),"")&amp;IF(A280&lt;10,"0","")&amp;A280&amp;IF(G280&lt;&gt;""," "&amp;G280,""))</f>
        <v/>
      </c>
      <c r="C280" s="414" t="str">
        <f t="shared" si="20"/>
        <v/>
      </c>
      <c r="D280" s="414" t="str">
        <f t="shared" si="23"/>
        <v/>
      </c>
      <c r="E280" s="414" t="str">
        <f t="shared" si="21"/>
        <v/>
      </c>
      <c r="F280" s="414" t="str">
        <f t="shared" si="22"/>
        <v/>
      </c>
      <c r="G280" s="232"/>
      <c r="H280" s="225"/>
      <c r="I280" s="268"/>
      <c r="J280" s="269"/>
      <c r="K280" s="270"/>
      <c r="L280" s="271"/>
      <c r="M280" s="272"/>
      <c r="N280" s="273"/>
      <c r="O280" s="258"/>
      <c r="P280" s="259"/>
      <c r="Q280" s="260"/>
      <c r="R280" s="261"/>
      <c r="S280" s="262"/>
      <c r="T280" s="263"/>
      <c r="U280" s="416"/>
      <c r="V280" s="411"/>
      <c r="W280" s="417"/>
      <c r="X280" s="418"/>
      <c r="Y280" s="419"/>
      <c r="Z280" s="420"/>
      <c r="AA280" s="263"/>
      <c r="AB280" s="263"/>
      <c r="AC280" s="263"/>
      <c r="AD280" s="263"/>
      <c r="AE280" s="263"/>
      <c r="AF280" s="263"/>
      <c r="AG280" s="264"/>
      <c r="AH280" s="265"/>
      <c r="AI280" s="266"/>
      <c r="AJ280" s="267"/>
    </row>
    <row r="281" spans="1:36" s="22" customFormat="1" x14ac:dyDescent="0.25">
      <c r="A281" s="28" t="str">
        <f>IF(H281&lt;&gt;"",MAX($A$7:A280)+1,"")</f>
        <v/>
      </c>
      <c r="B281" s="227" t="str">
        <f>IF(A281="","",PREF_PREGUNTA&amp;" - "&amp;IF(MAX(A:A)&gt;99,IF(A281&lt;100,"0",""),"")&amp;IF(A281&lt;10,"0","")&amp;A281&amp;IF(G281&lt;&gt;""," "&amp;G281,""))</f>
        <v/>
      </c>
      <c r="C281" s="414" t="str">
        <f t="shared" si="20"/>
        <v/>
      </c>
      <c r="D281" s="414" t="str">
        <f t="shared" si="23"/>
        <v/>
      </c>
      <c r="E281" s="414" t="str">
        <f t="shared" si="21"/>
        <v/>
      </c>
      <c r="F281" s="414" t="str">
        <f t="shared" si="22"/>
        <v/>
      </c>
      <c r="G281" s="232"/>
      <c r="H281" s="225"/>
      <c r="I281" s="268"/>
      <c r="J281" s="269"/>
      <c r="K281" s="270"/>
      <c r="L281" s="271"/>
      <c r="M281" s="272"/>
      <c r="N281" s="273"/>
      <c r="O281" s="258"/>
      <c r="P281" s="259"/>
      <c r="Q281" s="260"/>
      <c r="R281" s="261"/>
      <c r="S281" s="262"/>
      <c r="T281" s="263"/>
      <c r="U281" s="416"/>
      <c r="V281" s="411"/>
      <c r="W281" s="417"/>
      <c r="X281" s="418"/>
      <c r="Y281" s="419"/>
      <c r="Z281" s="420"/>
      <c r="AA281" s="263"/>
      <c r="AB281" s="263"/>
      <c r="AC281" s="263"/>
      <c r="AD281" s="263"/>
      <c r="AE281" s="263"/>
      <c r="AF281" s="263"/>
      <c r="AG281" s="264"/>
      <c r="AH281" s="265"/>
      <c r="AI281" s="266"/>
      <c r="AJ281" s="267"/>
    </row>
    <row r="282" spans="1:36" s="22" customFormat="1" x14ac:dyDescent="0.25">
      <c r="A282" s="28" t="str">
        <f>IF(H282&lt;&gt;"",MAX($A$7:A281)+1,"")</f>
        <v/>
      </c>
      <c r="B282" s="227" t="str">
        <f>IF(A282="","",PREF_PREGUNTA&amp;" - "&amp;IF(MAX(A:A)&gt;99,IF(A282&lt;100,"0",""),"")&amp;IF(A282&lt;10,"0","")&amp;A282&amp;IF(G282&lt;&gt;""," "&amp;G282,""))</f>
        <v/>
      </c>
      <c r="C282" s="414" t="str">
        <f t="shared" si="20"/>
        <v/>
      </c>
      <c r="D282" s="414" t="str">
        <f t="shared" si="23"/>
        <v/>
      </c>
      <c r="E282" s="414" t="str">
        <f t="shared" si="21"/>
        <v/>
      </c>
      <c r="F282" s="414" t="str">
        <f t="shared" si="22"/>
        <v/>
      </c>
      <c r="G282" s="232"/>
      <c r="H282" s="225"/>
      <c r="I282" s="268"/>
      <c r="J282" s="269"/>
      <c r="K282" s="270"/>
      <c r="L282" s="271"/>
      <c r="M282" s="272"/>
      <c r="N282" s="273"/>
      <c r="O282" s="258"/>
      <c r="P282" s="259"/>
      <c r="Q282" s="260"/>
      <c r="R282" s="261"/>
      <c r="S282" s="262"/>
      <c r="T282" s="263"/>
      <c r="U282" s="416"/>
      <c r="V282" s="411"/>
      <c r="W282" s="417"/>
      <c r="X282" s="418"/>
      <c r="Y282" s="419"/>
      <c r="Z282" s="420"/>
      <c r="AA282" s="263"/>
      <c r="AB282" s="263"/>
      <c r="AC282" s="263"/>
      <c r="AD282" s="263"/>
      <c r="AE282" s="263"/>
      <c r="AF282" s="263"/>
      <c r="AG282" s="264"/>
      <c r="AH282" s="265"/>
      <c r="AI282" s="266"/>
      <c r="AJ282" s="267"/>
    </row>
    <row r="283" spans="1:36" s="22" customFormat="1" x14ac:dyDescent="0.25">
      <c r="A283" s="28" t="str">
        <f>IF(H283&lt;&gt;"",MAX($A$7:A282)+1,"")</f>
        <v/>
      </c>
      <c r="B283" s="227" t="str">
        <f>IF(A283="","",PREF_PREGUNTA&amp;" - "&amp;IF(MAX(A:A)&gt;99,IF(A283&lt;100,"0",""),"")&amp;IF(A283&lt;10,"0","")&amp;A283&amp;IF(G283&lt;&gt;""," "&amp;G283,""))</f>
        <v/>
      </c>
      <c r="C283" s="414" t="str">
        <f t="shared" si="20"/>
        <v/>
      </c>
      <c r="D283" s="414" t="str">
        <f t="shared" si="23"/>
        <v/>
      </c>
      <c r="E283" s="414" t="str">
        <f t="shared" si="21"/>
        <v/>
      </c>
      <c r="F283" s="414" t="str">
        <f t="shared" si="22"/>
        <v/>
      </c>
      <c r="G283" s="232"/>
      <c r="H283" s="225"/>
      <c r="I283" s="268"/>
      <c r="J283" s="269"/>
      <c r="K283" s="270"/>
      <c r="L283" s="271"/>
      <c r="M283" s="272"/>
      <c r="N283" s="273"/>
      <c r="O283" s="258"/>
      <c r="P283" s="259"/>
      <c r="Q283" s="260"/>
      <c r="R283" s="261"/>
      <c r="S283" s="262"/>
      <c r="T283" s="263"/>
      <c r="U283" s="416"/>
      <c r="V283" s="411"/>
      <c r="W283" s="417"/>
      <c r="X283" s="418"/>
      <c r="Y283" s="419"/>
      <c r="Z283" s="420"/>
      <c r="AA283" s="263"/>
      <c r="AB283" s="263"/>
      <c r="AC283" s="263"/>
      <c r="AD283" s="263"/>
      <c r="AE283" s="263"/>
      <c r="AF283" s="263"/>
      <c r="AG283" s="264"/>
      <c r="AH283" s="265"/>
      <c r="AI283" s="266"/>
      <c r="AJ283" s="267"/>
    </row>
    <row r="284" spans="1:36" s="22" customFormat="1" x14ac:dyDescent="0.25">
      <c r="A284" s="28" t="str">
        <f>IF(H284&lt;&gt;"",MAX($A$7:A283)+1,"")</f>
        <v/>
      </c>
      <c r="B284" s="227" t="str">
        <f>IF(A284="","",PREF_PREGUNTA&amp;" - "&amp;IF(MAX(A:A)&gt;99,IF(A284&lt;100,"0",""),"")&amp;IF(A284&lt;10,"0","")&amp;A284&amp;IF(G284&lt;&gt;""," "&amp;G284,""))</f>
        <v/>
      </c>
      <c r="C284" s="414" t="str">
        <f t="shared" si="20"/>
        <v/>
      </c>
      <c r="D284" s="414" t="str">
        <f t="shared" si="23"/>
        <v/>
      </c>
      <c r="E284" s="414" t="str">
        <f t="shared" si="21"/>
        <v/>
      </c>
      <c r="F284" s="414" t="str">
        <f t="shared" si="22"/>
        <v/>
      </c>
      <c r="G284" s="232"/>
      <c r="H284" s="225"/>
      <c r="I284" s="268"/>
      <c r="J284" s="269"/>
      <c r="K284" s="270"/>
      <c r="L284" s="271"/>
      <c r="M284" s="272"/>
      <c r="N284" s="273"/>
      <c r="O284" s="258"/>
      <c r="P284" s="259"/>
      <c r="Q284" s="260"/>
      <c r="R284" s="261"/>
      <c r="S284" s="262"/>
      <c r="T284" s="263"/>
      <c r="U284" s="416"/>
      <c r="V284" s="411"/>
      <c r="W284" s="417"/>
      <c r="X284" s="418"/>
      <c r="Y284" s="419"/>
      <c r="Z284" s="420"/>
      <c r="AA284" s="263"/>
      <c r="AB284" s="263"/>
      <c r="AC284" s="263"/>
      <c r="AD284" s="263"/>
      <c r="AE284" s="263"/>
      <c r="AF284" s="263"/>
      <c r="AG284" s="264"/>
      <c r="AH284" s="265"/>
      <c r="AI284" s="266"/>
      <c r="AJ284" s="267"/>
    </row>
    <row r="285" spans="1:36" s="22" customFormat="1" x14ac:dyDescent="0.25">
      <c r="A285" s="28" t="str">
        <f>IF(H285&lt;&gt;"",MAX($A$7:A284)+1,"")</f>
        <v/>
      </c>
      <c r="B285" s="227" t="str">
        <f>IF(A285="","",PREF_PREGUNTA&amp;" - "&amp;IF(MAX(A:A)&gt;99,IF(A285&lt;100,"0",""),"")&amp;IF(A285&lt;10,"0","")&amp;A285&amp;IF(G285&lt;&gt;""," "&amp;G285,""))</f>
        <v/>
      </c>
      <c r="C285" s="414" t="str">
        <f t="shared" si="20"/>
        <v/>
      </c>
      <c r="D285" s="414" t="str">
        <f t="shared" si="23"/>
        <v/>
      </c>
      <c r="E285" s="414" t="str">
        <f t="shared" si="21"/>
        <v/>
      </c>
      <c r="F285" s="414" t="str">
        <f t="shared" si="22"/>
        <v/>
      </c>
      <c r="G285" s="232"/>
      <c r="H285" s="225"/>
      <c r="I285" s="268"/>
      <c r="J285" s="269"/>
      <c r="K285" s="270"/>
      <c r="L285" s="271"/>
      <c r="M285" s="272"/>
      <c r="N285" s="273"/>
      <c r="O285" s="258"/>
      <c r="P285" s="259"/>
      <c r="Q285" s="260"/>
      <c r="R285" s="261"/>
      <c r="S285" s="262"/>
      <c r="T285" s="263"/>
      <c r="U285" s="416"/>
      <c r="V285" s="411"/>
      <c r="W285" s="417"/>
      <c r="X285" s="418"/>
      <c r="Y285" s="419"/>
      <c r="Z285" s="420"/>
      <c r="AA285" s="263"/>
      <c r="AB285" s="263"/>
      <c r="AC285" s="263"/>
      <c r="AD285" s="263"/>
      <c r="AE285" s="263"/>
      <c r="AF285" s="263"/>
      <c r="AG285" s="264"/>
      <c r="AH285" s="265"/>
      <c r="AI285" s="266"/>
      <c r="AJ285" s="267"/>
    </row>
    <row r="286" spans="1:36" s="22" customFormat="1" x14ac:dyDescent="0.25">
      <c r="A286" s="28" t="str">
        <f>IF(H286&lt;&gt;"",MAX($A$7:A285)+1,"")</f>
        <v/>
      </c>
      <c r="B286" s="227" t="str">
        <f>IF(A286="","",PREF_PREGUNTA&amp;" - "&amp;IF(MAX(A:A)&gt;99,IF(A286&lt;100,"0",""),"")&amp;IF(A286&lt;10,"0","")&amp;A286&amp;IF(G286&lt;&gt;""," "&amp;G286,""))</f>
        <v/>
      </c>
      <c r="C286" s="414" t="str">
        <f t="shared" si="20"/>
        <v/>
      </c>
      <c r="D286" s="414" t="str">
        <f t="shared" si="23"/>
        <v/>
      </c>
      <c r="E286" s="414" t="str">
        <f t="shared" si="21"/>
        <v/>
      </c>
      <c r="F286" s="414" t="str">
        <f t="shared" si="22"/>
        <v/>
      </c>
      <c r="G286" s="232"/>
      <c r="H286" s="225"/>
      <c r="I286" s="268"/>
      <c r="J286" s="269"/>
      <c r="K286" s="270"/>
      <c r="L286" s="271"/>
      <c r="M286" s="272"/>
      <c r="N286" s="273"/>
      <c r="O286" s="258"/>
      <c r="P286" s="259"/>
      <c r="Q286" s="260"/>
      <c r="R286" s="261"/>
      <c r="S286" s="262"/>
      <c r="T286" s="263"/>
      <c r="U286" s="416"/>
      <c r="V286" s="411"/>
      <c r="W286" s="417"/>
      <c r="X286" s="418"/>
      <c r="Y286" s="419"/>
      <c r="Z286" s="420"/>
      <c r="AA286" s="263"/>
      <c r="AB286" s="263"/>
      <c r="AC286" s="263"/>
      <c r="AD286" s="263"/>
      <c r="AE286" s="263"/>
      <c r="AF286" s="263"/>
      <c r="AG286" s="264"/>
      <c r="AH286" s="265"/>
      <c r="AI286" s="266"/>
      <c r="AJ286" s="267"/>
    </row>
    <row r="287" spans="1:36" s="22" customFormat="1" x14ac:dyDescent="0.25">
      <c r="A287" s="28" t="str">
        <f>IF(H287&lt;&gt;"",MAX($A$7:A286)+1,"")</f>
        <v/>
      </c>
      <c r="B287" s="227" t="str">
        <f>IF(A287="","",PREF_PREGUNTA&amp;" - "&amp;IF(MAX(A:A)&gt;99,IF(A287&lt;100,"0",""),"")&amp;IF(A287&lt;10,"0","")&amp;A287&amp;IF(G287&lt;&gt;""," "&amp;G287,""))</f>
        <v/>
      </c>
      <c r="C287" s="414" t="str">
        <f t="shared" si="20"/>
        <v/>
      </c>
      <c r="D287" s="414" t="str">
        <f t="shared" si="23"/>
        <v/>
      </c>
      <c r="E287" s="414" t="str">
        <f t="shared" si="21"/>
        <v/>
      </c>
      <c r="F287" s="414" t="str">
        <f t="shared" si="22"/>
        <v/>
      </c>
      <c r="G287" s="232"/>
      <c r="H287" s="225"/>
      <c r="I287" s="268"/>
      <c r="J287" s="269"/>
      <c r="K287" s="270"/>
      <c r="L287" s="271"/>
      <c r="M287" s="272"/>
      <c r="N287" s="273"/>
      <c r="O287" s="258"/>
      <c r="P287" s="259"/>
      <c r="Q287" s="260"/>
      <c r="R287" s="261"/>
      <c r="S287" s="262"/>
      <c r="T287" s="263"/>
      <c r="U287" s="416"/>
      <c r="V287" s="411"/>
      <c r="W287" s="417"/>
      <c r="X287" s="418"/>
      <c r="Y287" s="419"/>
      <c r="Z287" s="420"/>
      <c r="AA287" s="263"/>
      <c r="AB287" s="263"/>
      <c r="AC287" s="263"/>
      <c r="AD287" s="263"/>
      <c r="AE287" s="263"/>
      <c r="AF287" s="263"/>
      <c r="AG287" s="264"/>
      <c r="AH287" s="265"/>
      <c r="AI287" s="266"/>
      <c r="AJ287" s="267"/>
    </row>
    <row r="288" spans="1:36" s="22" customFormat="1" x14ac:dyDescent="0.25">
      <c r="A288" s="28" t="str">
        <f>IF(H288&lt;&gt;"",MAX($A$7:A287)+1,"")</f>
        <v/>
      </c>
      <c r="B288" s="227" t="str">
        <f>IF(A288="","",PREF_PREGUNTA&amp;" - "&amp;IF(MAX(A:A)&gt;99,IF(A288&lt;100,"0",""),"")&amp;IF(A288&lt;10,"0","")&amp;A288&amp;IF(G288&lt;&gt;""," "&amp;G288,""))</f>
        <v/>
      </c>
      <c r="C288" s="414" t="str">
        <f t="shared" si="20"/>
        <v/>
      </c>
      <c r="D288" s="414" t="str">
        <f t="shared" si="23"/>
        <v/>
      </c>
      <c r="E288" s="414" t="str">
        <f t="shared" si="21"/>
        <v/>
      </c>
      <c r="F288" s="414" t="str">
        <f t="shared" si="22"/>
        <v/>
      </c>
      <c r="G288" s="232"/>
      <c r="H288" s="225"/>
      <c r="I288" s="268"/>
      <c r="J288" s="269"/>
      <c r="K288" s="270"/>
      <c r="L288" s="271"/>
      <c r="M288" s="272"/>
      <c r="N288" s="273"/>
      <c r="O288" s="258"/>
      <c r="P288" s="259"/>
      <c r="Q288" s="260"/>
      <c r="R288" s="261"/>
      <c r="S288" s="262"/>
      <c r="T288" s="263"/>
      <c r="U288" s="416"/>
      <c r="V288" s="411"/>
      <c r="W288" s="417"/>
      <c r="X288" s="418"/>
      <c r="Y288" s="419"/>
      <c r="Z288" s="420"/>
      <c r="AA288" s="263"/>
      <c r="AB288" s="263"/>
      <c r="AC288" s="263"/>
      <c r="AD288" s="263"/>
      <c r="AE288" s="263"/>
      <c r="AF288" s="263"/>
      <c r="AG288" s="264"/>
      <c r="AH288" s="265"/>
      <c r="AI288" s="266"/>
      <c r="AJ288" s="267"/>
    </row>
    <row r="289" spans="1:36" s="22" customFormat="1" x14ac:dyDescent="0.25">
      <c r="A289" s="28" t="str">
        <f>IF(H289&lt;&gt;"",MAX($A$7:A288)+1,"")</f>
        <v/>
      </c>
      <c r="B289" s="227" t="str">
        <f>IF(A289="","",PREF_PREGUNTA&amp;" - "&amp;IF(MAX(A:A)&gt;99,IF(A289&lt;100,"0",""),"")&amp;IF(A289&lt;10,"0","")&amp;A289&amp;IF(G289&lt;&gt;""," "&amp;G289,""))</f>
        <v/>
      </c>
      <c r="C289" s="414" t="str">
        <f t="shared" si="20"/>
        <v/>
      </c>
      <c r="D289" s="414" t="str">
        <f t="shared" si="23"/>
        <v/>
      </c>
      <c r="E289" s="414" t="str">
        <f t="shared" si="21"/>
        <v/>
      </c>
      <c r="F289" s="414" t="str">
        <f t="shared" si="22"/>
        <v/>
      </c>
      <c r="G289" s="232"/>
      <c r="H289" s="225"/>
      <c r="I289" s="268"/>
      <c r="J289" s="269"/>
      <c r="K289" s="270"/>
      <c r="L289" s="271"/>
      <c r="M289" s="272"/>
      <c r="N289" s="273"/>
      <c r="O289" s="258"/>
      <c r="P289" s="259"/>
      <c r="Q289" s="260"/>
      <c r="R289" s="261"/>
      <c r="S289" s="262"/>
      <c r="T289" s="263"/>
      <c r="U289" s="416"/>
      <c r="V289" s="411"/>
      <c r="W289" s="417"/>
      <c r="X289" s="418"/>
      <c r="Y289" s="419"/>
      <c r="Z289" s="420"/>
      <c r="AA289" s="263"/>
      <c r="AB289" s="263"/>
      <c r="AC289" s="263"/>
      <c r="AD289" s="263"/>
      <c r="AE289" s="263"/>
      <c r="AF289" s="263"/>
      <c r="AG289" s="264"/>
      <c r="AH289" s="265"/>
      <c r="AI289" s="266"/>
      <c r="AJ289" s="267"/>
    </row>
    <row r="290" spans="1:36" s="22" customFormat="1" x14ac:dyDescent="0.25">
      <c r="A290" s="28" t="str">
        <f>IF(H290&lt;&gt;"",MAX($A$7:A289)+1,"")</f>
        <v/>
      </c>
      <c r="B290" s="227" t="str">
        <f>IF(A290="","",PREF_PREGUNTA&amp;" - "&amp;IF(MAX(A:A)&gt;99,IF(A290&lt;100,"0",""),"")&amp;IF(A290&lt;10,"0","")&amp;A290&amp;IF(G290&lt;&gt;""," "&amp;G290,""))</f>
        <v/>
      </c>
      <c r="C290" s="414" t="str">
        <f t="shared" si="20"/>
        <v/>
      </c>
      <c r="D290" s="414" t="str">
        <f t="shared" si="23"/>
        <v/>
      </c>
      <c r="E290" s="414" t="str">
        <f t="shared" si="21"/>
        <v/>
      </c>
      <c r="F290" s="414" t="str">
        <f t="shared" si="22"/>
        <v/>
      </c>
      <c r="G290" s="232"/>
      <c r="H290" s="225"/>
      <c r="I290" s="268"/>
      <c r="J290" s="269"/>
      <c r="K290" s="270"/>
      <c r="L290" s="271"/>
      <c r="M290" s="272"/>
      <c r="N290" s="273"/>
      <c r="O290" s="258"/>
      <c r="P290" s="259"/>
      <c r="Q290" s="260"/>
      <c r="R290" s="261"/>
      <c r="S290" s="262"/>
      <c r="T290" s="263"/>
      <c r="U290" s="416"/>
      <c r="V290" s="411"/>
      <c r="W290" s="417"/>
      <c r="X290" s="418"/>
      <c r="Y290" s="419"/>
      <c r="Z290" s="420"/>
      <c r="AA290" s="263"/>
      <c r="AB290" s="263"/>
      <c r="AC290" s="263"/>
      <c r="AD290" s="263"/>
      <c r="AE290" s="263"/>
      <c r="AF290" s="263"/>
      <c r="AG290" s="264"/>
      <c r="AH290" s="265"/>
      <c r="AI290" s="266"/>
      <c r="AJ290" s="267"/>
    </row>
    <row r="291" spans="1:36" s="22" customFormat="1" x14ac:dyDescent="0.25">
      <c r="A291" s="28" t="str">
        <f>IF(H291&lt;&gt;"",MAX($A$7:A290)+1,"")</f>
        <v/>
      </c>
      <c r="B291" s="227" t="str">
        <f>IF(A291="","",PREF_PREGUNTA&amp;" - "&amp;IF(MAX(A:A)&gt;99,IF(A291&lt;100,"0",""),"")&amp;IF(A291&lt;10,"0","")&amp;A291&amp;IF(G291&lt;&gt;""," "&amp;G291,""))</f>
        <v/>
      </c>
      <c r="C291" s="414" t="str">
        <f t="shared" si="20"/>
        <v/>
      </c>
      <c r="D291" s="414" t="str">
        <f t="shared" si="23"/>
        <v/>
      </c>
      <c r="E291" s="414" t="str">
        <f t="shared" si="21"/>
        <v/>
      </c>
      <c r="F291" s="414" t="str">
        <f t="shared" si="22"/>
        <v/>
      </c>
      <c r="G291" s="232"/>
      <c r="H291" s="225"/>
      <c r="I291" s="268"/>
      <c r="J291" s="269"/>
      <c r="K291" s="270"/>
      <c r="L291" s="271"/>
      <c r="M291" s="272"/>
      <c r="N291" s="273"/>
      <c r="O291" s="258"/>
      <c r="P291" s="259"/>
      <c r="Q291" s="260"/>
      <c r="R291" s="261"/>
      <c r="S291" s="262"/>
      <c r="T291" s="263"/>
      <c r="U291" s="416"/>
      <c r="V291" s="411"/>
      <c r="W291" s="417"/>
      <c r="X291" s="418"/>
      <c r="Y291" s="419"/>
      <c r="Z291" s="420"/>
      <c r="AA291" s="263"/>
      <c r="AB291" s="263"/>
      <c r="AC291" s="263"/>
      <c r="AD291" s="263"/>
      <c r="AE291" s="263"/>
      <c r="AF291" s="263"/>
      <c r="AG291" s="264"/>
      <c r="AH291" s="265"/>
      <c r="AI291" s="266"/>
      <c r="AJ291" s="267"/>
    </row>
    <row r="292" spans="1:36" s="22" customFormat="1" x14ac:dyDescent="0.25">
      <c r="A292" s="28" t="str">
        <f>IF(H292&lt;&gt;"",MAX($A$7:A291)+1,"")</f>
        <v/>
      </c>
      <c r="B292" s="227" t="str">
        <f>IF(A292="","",PREF_PREGUNTA&amp;" - "&amp;IF(MAX(A:A)&gt;99,IF(A292&lt;100,"0",""),"")&amp;IF(A292&lt;10,"0","")&amp;A292&amp;IF(G292&lt;&gt;""," "&amp;G292,""))</f>
        <v/>
      </c>
      <c r="C292" s="414" t="str">
        <f t="shared" si="20"/>
        <v/>
      </c>
      <c r="D292" s="414" t="str">
        <f t="shared" si="23"/>
        <v/>
      </c>
      <c r="E292" s="414" t="str">
        <f t="shared" si="21"/>
        <v/>
      </c>
      <c r="F292" s="414" t="str">
        <f t="shared" si="22"/>
        <v/>
      </c>
      <c r="G292" s="232"/>
      <c r="H292" s="225"/>
      <c r="I292" s="268"/>
      <c r="J292" s="269"/>
      <c r="K292" s="270"/>
      <c r="L292" s="271"/>
      <c r="M292" s="272"/>
      <c r="N292" s="273"/>
      <c r="O292" s="258"/>
      <c r="P292" s="259"/>
      <c r="Q292" s="260"/>
      <c r="R292" s="261"/>
      <c r="S292" s="262"/>
      <c r="T292" s="263"/>
      <c r="U292" s="416"/>
      <c r="V292" s="411"/>
      <c r="W292" s="417"/>
      <c r="X292" s="418"/>
      <c r="Y292" s="419"/>
      <c r="Z292" s="420"/>
      <c r="AA292" s="263"/>
      <c r="AB292" s="263"/>
      <c r="AC292" s="263"/>
      <c r="AD292" s="263"/>
      <c r="AE292" s="263"/>
      <c r="AF292" s="263"/>
      <c r="AG292" s="264"/>
      <c r="AH292" s="265"/>
      <c r="AI292" s="266"/>
      <c r="AJ292" s="267"/>
    </row>
    <row r="293" spans="1:36" s="22" customFormat="1" x14ac:dyDescent="0.25">
      <c r="A293" s="28" t="str">
        <f>IF(H293&lt;&gt;"",MAX($A$7:A292)+1,"")</f>
        <v/>
      </c>
      <c r="B293" s="227" t="str">
        <f>IF(A293="","",PREF_PREGUNTA&amp;" - "&amp;IF(MAX(A:A)&gt;99,IF(A293&lt;100,"0",""),"")&amp;IF(A293&lt;10,"0","")&amp;A293&amp;IF(G293&lt;&gt;""," "&amp;G293,""))</f>
        <v/>
      </c>
      <c r="C293" s="414" t="str">
        <f t="shared" si="20"/>
        <v/>
      </c>
      <c r="D293" s="414" t="str">
        <f t="shared" si="23"/>
        <v/>
      </c>
      <c r="E293" s="414" t="str">
        <f t="shared" si="21"/>
        <v/>
      </c>
      <c r="F293" s="414" t="str">
        <f t="shared" si="22"/>
        <v/>
      </c>
      <c r="G293" s="232"/>
      <c r="H293" s="225"/>
      <c r="I293" s="268"/>
      <c r="J293" s="269"/>
      <c r="K293" s="270"/>
      <c r="L293" s="271"/>
      <c r="M293" s="272"/>
      <c r="N293" s="273"/>
      <c r="O293" s="258"/>
      <c r="P293" s="259"/>
      <c r="Q293" s="260"/>
      <c r="R293" s="261"/>
      <c r="S293" s="262"/>
      <c r="T293" s="263"/>
      <c r="U293" s="416"/>
      <c r="V293" s="411"/>
      <c r="W293" s="417"/>
      <c r="X293" s="418"/>
      <c r="Y293" s="419"/>
      <c r="Z293" s="420"/>
      <c r="AA293" s="263"/>
      <c r="AB293" s="263"/>
      <c r="AC293" s="263"/>
      <c r="AD293" s="263"/>
      <c r="AE293" s="263"/>
      <c r="AF293" s="263"/>
      <c r="AG293" s="264"/>
      <c r="AH293" s="265"/>
      <c r="AI293" s="266"/>
      <c r="AJ293" s="267"/>
    </row>
    <row r="294" spans="1:36" s="22" customFormat="1" x14ac:dyDescent="0.25">
      <c r="A294" s="28" t="str">
        <f>IF(H294&lt;&gt;"",MAX($A$7:A293)+1,"")</f>
        <v/>
      </c>
      <c r="B294" s="227" t="str">
        <f>IF(A294="","",PREF_PREGUNTA&amp;" - "&amp;IF(MAX(A:A)&gt;99,IF(A294&lt;100,"0",""),"")&amp;IF(A294&lt;10,"0","")&amp;A294&amp;IF(G294&lt;&gt;""," "&amp;G294,""))</f>
        <v/>
      </c>
      <c r="C294" s="414" t="str">
        <f t="shared" si="20"/>
        <v/>
      </c>
      <c r="D294" s="414" t="str">
        <f t="shared" si="23"/>
        <v/>
      </c>
      <c r="E294" s="414" t="str">
        <f t="shared" si="21"/>
        <v/>
      </c>
      <c r="F294" s="414" t="str">
        <f t="shared" si="22"/>
        <v/>
      </c>
      <c r="G294" s="232"/>
      <c r="H294" s="225"/>
      <c r="I294" s="268"/>
      <c r="J294" s="269"/>
      <c r="K294" s="270"/>
      <c r="L294" s="271"/>
      <c r="M294" s="272"/>
      <c r="N294" s="273"/>
      <c r="O294" s="258"/>
      <c r="P294" s="259"/>
      <c r="Q294" s="260"/>
      <c r="R294" s="261"/>
      <c r="S294" s="262"/>
      <c r="T294" s="263"/>
      <c r="U294" s="416"/>
      <c r="V294" s="411"/>
      <c r="W294" s="417"/>
      <c r="X294" s="418"/>
      <c r="Y294" s="419"/>
      <c r="Z294" s="420"/>
      <c r="AA294" s="263"/>
      <c r="AB294" s="263"/>
      <c r="AC294" s="263"/>
      <c r="AD294" s="263"/>
      <c r="AE294" s="263"/>
      <c r="AF294" s="263"/>
      <c r="AG294" s="264"/>
      <c r="AH294" s="265"/>
      <c r="AI294" s="266"/>
      <c r="AJ294" s="267"/>
    </row>
    <row r="295" spans="1:36" s="22" customFormat="1" x14ac:dyDescent="0.25">
      <c r="A295" s="28" t="str">
        <f>IF(H295&lt;&gt;"",MAX($A$7:A294)+1,"")</f>
        <v/>
      </c>
      <c r="B295" s="227" t="str">
        <f>IF(A295="","",PREF_PREGUNTA&amp;" - "&amp;IF(MAX(A:A)&gt;99,IF(A295&lt;100,"0",""),"")&amp;IF(A295&lt;10,"0","")&amp;A295&amp;IF(G295&lt;&gt;""," "&amp;G295,""))</f>
        <v/>
      </c>
      <c r="C295" s="414" t="str">
        <f t="shared" si="20"/>
        <v/>
      </c>
      <c r="D295" s="414" t="str">
        <f t="shared" si="23"/>
        <v/>
      </c>
      <c r="E295" s="414" t="str">
        <f t="shared" si="21"/>
        <v/>
      </c>
      <c r="F295" s="414" t="str">
        <f t="shared" si="22"/>
        <v/>
      </c>
      <c r="G295" s="232"/>
      <c r="H295" s="225"/>
      <c r="I295" s="268"/>
      <c r="J295" s="269"/>
      <c r="K295" s="270"/>
      <c r="L295" s="271"/>
      <c r="M295" s="272"/>
      <c r="N295" s="273"/>
      <c r="O295" s="258"/>
      <c r="P295" s="259"/>
      <c r="Q295" s="260"/>
      <c r="R295" s="261"/>
      <c r="S295" s="262"/>
      <c r="T295" s="263"/>
      <c r="U295" s="416"/>
      <c r="V295" s="411"/>
      <c r="W295" s="417"/>
      <c r="X295" s="418"/>
      <c r="Y295" s="419"/>
      <c r="Z295" s="420"/>
      <c r="AA295" s="263"/>
      <c r="AB295" s="263"/>
      <c r="AC295" s="263"/>
      <c r="AD295" s="263"/>
      <c r="AE295" s="263"/>
      <c r="AF295" s="263"/>
      <c r="AG295" s="264"/>
      <c r="AH295" s="265"/>
      <c r="AI295" s="266"/>
      <c r="AJ295" s="267"/>
    </row>
    <row r="296" spans="1:36" s="22" customFormat="1" x14ac:dyDescent="0.25">
      <c r="A296" s="28" t="str">
        <f>IF(H296&lt;&gt;"",MAX($A$7:A295)+1,"")</f>
        <v/>
      </c>
      <c r="B296" s="227" t="str">
        <f>IF(A296="","",PREF_PREGUNTA&amp;" - "&amp;IF(MAX(A:A)&gt;99,IF(A296&lt;100,"0",""),"")&amp;IF(A296&lt;10,"0","")&amp;A296&amp;IF(G296&lt;&gt;""," "&amp;G296,""))</f>
        <v/>
      </c>
      <c r="C296" s="414" t="str">
        <f t="shared" si="20"/>
        <v/>
      </c>
      <c r="D296" s="414" t="str">
        <f t="shared" si="23"/>
        <v/>
      </c>
      <c r="E296" s="414" t="str">
        <f t="shared" si="21"/>
        <v/>
      </c>
      <c r="F296" s="414" t="str">
        <f t="shared" si="22"/>
        <v/>
      </c>
      <c r="G296" s="232"/>
      <c r="H296" s="225"/>
      <c r="I296" s="268"/>
      <c r="J296" s="269"/>
      <c r="K296" s="270"/>
      <c r="L296" s="271"/>
      <c r="M296" s="272"/>
      <c r="N296" s="273"/>
      <c r="O296" s="258"/>
      <c r="P296" s="259"/>
      <c r="Q296" s="260"/>
      <c r="R296" s="261"/>
      <c r="S296" s="262"/>
      <c r="T296" s="263"/>
      <c r="U296" s="416"/>
      <c r="V296" s="411"/>
      <c r="W296" s="417"/>
      <c r="X296" s="418"/>
      <c r="Y296" s="419"/>
      <c r="Z296" s="420"/>
      <c r="AA296" s="263"/>
      <c r="AB296" s="263"/>
      <c r="AC296" s="263"/>
      <c r="AD296" s="263"/>
      <c r="AE296" s="263"/>
      <c r="AF296" s="263"/>
      <c r="AG296" s="264"/>
      <c r="AH296" s="265"/>
      <c r="AI296" s="266"/>
      <c r="AJ296" s="267"/>
    </row>
    <row r="297" spans="1:36" s="22" customFormat="1" x14ac:dyDescent="0.25">
      <c r="A297" s="28" t="str">
        <f>IF(H297&lt;&gt;"",MAX($A$7:A296)+1,"")</f>
        <v/>
      </c>
      <c r="B297" s="227" t="str">
        <f>IF(A297="","",PREF_PREGUNTA&amp;" - "&amp;IF(MAX(A:A)&gt;99,IF(A297&lt;100,"0",""),"")&amp;IF(A297&lt;10,"0","")&amp;A297&amp;IF(G297&lt;&gt;""," "&amp;G297,""))</f>
        <v/>
      </c>
      <c r="C297" s="414" t="str">
        <f t="shared" si="20"/>
        <v/>
      </c>
      <c r="D297" s="414" t="str">
        <f t="shared" si="23"/>
        <v/>
      </c>
      <c r="E297" s="414" t="str">
        <f t="shared" si="21"/>
        <v/>
      </c>
      <c r="F297" s="414" t="str">
        <f t="shared" si="22"/>
        <v/>
      </c>
      <c r="G297" s="232"/>
      <c r="H297" s="225"/>
      <c r="I297" s="268"/>
      <c r="J297" s="269"/>
      <c r="K297" s="270"/>
      <c r="L297" s="271"/>
      <c r="M297" s="272"/>
      <c r="N297" s="273"/>
      <c r="O297" s="258"/>
      <c r="P297" s="259"/>
      <c r="Q297" s="260"/>
      <c r="R297" s="261"/>
      <c r="S297" s="262"/>
      <c r="T297" s="263"/>
      <c r="U297" s="416"/>
      <c r="V297" s="411"/>
      <c r="W297" s="417"/>
      <c r="X297" s="418"/>
      <c r="Y297" s="419"/>
      <c r="Z297" s="420"/>
      <c r="AA297" s="263"/>
      <c r="AB297" s="263"/>
      <c r="AC297" s="263"/>
      <c r="AD297" s="263"/>
      <c r="AE297" s="263"/>
      <c r="AF297" s="263"/>
      <c r="AG297" s="264"/>
      <c r="AH297" s="265"/>
      <c r="AI297" s="266"/>
      <c r="AJ297" s="267"/>
    </row>
    <row r="298" spans="1:36" s="22" customFormat="1" x14ac:dyDescent="0.25">
      <c r="A298" s="28" t="str">
        <f>IF(H298&lt;&gt;"",MAX($A$7:A297)+1,"")</f>
        <v/>
      </c>
      <c r="B298" s="227" t="str">
        <f>IF(A298="","",PREF_PREGUNTA&amp;" - "&amp;IF(MAX(A:A)&gt;99,IF(A298&lt;100,"0",""),"")&amp;IF(A298&lt;10,"0","")&amp;A298&amp;IF(G298&lt;&gt;""," "&amp;G298,""))</f>
        <v/>
      </c>
      <c r="C298" s="414" t="str">
        <f t="shared" si="20"/>
        <v/>
      </c>
      <c r="D298" s="414" t="str">
        <f t="shared" si="23"/>
        <v/>
      </c>
      <c r="E298" s="414" t="str">
        <f t="shared" si="21"/>
        <v/>
      </c>
      <c r="F298" s="414" t="str">
        <f t="shared" si="22"/>
        <v/>
      </c>
      <c r="G298" s="232"/>
      <c r="H298" s="225"/>
      <c r="I298" s="268"/>
      <c r="J298" s="269"/>
      <c r="K298" s="270"/>
      <c r="L298" s="271"/>
      <c r="M298" s="272"/>
      <c r="N298" s="273"/>
      <c r="O298" s="258"/>
      <c r="P298" s="259"/>
      <c r="Q298" s="260"/>
      <c r="R298" s="261"/>
      <c r="S298" s="262"/>
      <c r="T298" s="263"/>
      <c r="U298" s="416"/>
      <c r="V298" s="411"/>
      <c r="W298" s="417"/>
      <c r="X298" s="418"/>
      <c r="Y298" s="419"/>
      <c r="Z298" s="420"/>
      <c r="AA298" s="263"/>
      <c r="AB298" s="263"/>
      <c r="AC298" s="263"/>
      <c r="AD298" s="263"/>
      <c r="AE298" s="263"/>
      <c r="AF298" s="263"/>
      <c r="AG298" s="264"/>
      <c r="AH298" s="265"/>
      <c r="AI298" s="266"/>
      <c r="AJ298" s="267"/>
    </row>
    <row r="299" spans="1:36" s="22" customFormat="1" x14ac:dyDescent="0.25">
      <c r="A299" s="28" t="str">
        <f>IF(H299&lt;&gt;"",MAX($A$7:A298)+1,"")</f>
        <v/>
      </c>
      <c r="B299" s="227" t="str">
        <f>IF(A299="","",PREF_PREGUNTA&amp;" - "&amp;IF(MAX(A:A)&gt;99,IF(A299&lt;100,"0",""),"")&amp;IF(A299&lt;10,"0","")&amp;A299&amp;IF(G299&lt;&gt;""," "&amp;G299,""))</f>
        <v/>
      </c>
      <c r="C299" s="414" t="str">
        <f t="shared" si="20"/>
        <v/>
      </c>
      <c r="D299" s="414" t="str">
        <f t="shared" si="23"/>
        <v/>
      </c>
      <c r="E299" s="414" t="str">
        <f t="shared" si="21"/>
        <v/>
      </c>
      <c r="F299" s="414" t="str">
        <f t="shared" si="22"/>
        <v/>
      </c>
      <c r="G299" s="232"/>
      <c r="H299" s="225"/>
      <c r="I299" s="268"/>
      <c r="J299" s="269"/>
      <c r="K299" s="270"/>
      <c r="L299" s="271"/>
      <c r="M299" s="272"/>
      <c r="N299" s="273"/>
      <c r="O299" s="258"/>
      <c r="P299" s="259"/>
      <c r="Q299" s="260"/>
      <c r="R299" s="261"/>
      <c r="S299" s="262"/>
      <c r="T299" s="263"/>
      <c r="U299" s="416"/>
      <c r="V299" s="411"/>
      <c r="W299" s="417"/>
      <c r="X299" s="418"/>
      <c r="Y299" s="419"/>
      <c r="Z299" s="420"/>
      <c r="AA299" s="263"/>
      <c r="AB299" s="263"/>
      <c r="AC299" s="263"/>
      <c r="AD299" s="263"/>
      <c r="AE299" s="263"/>
      <c r="AF299" s="263"/>
      <c r="AG299" s="264"/>
      <c r="AH299" s="265"/>
      <c r="AI299" s="266"/>
      <c r="AJ299" s="267"/>
    </row>
    <row r="300" spans="1:36" s="22" customFormat="1" x14ac:dyDescent="0.25">
      <c r="A300" s="28" t="str">
        <f>IF(H300&lt;&gt;"",MAX($A$7:A299)+1,"")</f>
        <v/>
      </c>
      <c r="B300" s="227" t="str">
        <f>IF(A300="","",PREF_PREGUNTA&amp;" - "&amp;IF(MAX(A:A)&gt;99,IF(A300&lt;100,"0",""),"")&amp;IF(A300&lt;10,"0","")&amp;A300&amp;IF(G300&lt;&gt;""," "&amp;G300,""))</f>
        <v/>
      </c>
      <c r="C300" s="414" t="str">
        <f t="shared" si="20"/>
        <v/>
      </c>
      <c r="D300" s="414" t="str">
        <f t="shared" si="23"/>
        <v/>
      </c>
      <c r="E300" s="414" t="str">
        <f t="shared" si="21"/>
        <v/>
      </c>
      <c r="F300" s="414" t="str">
        <f t="shared" si="22"/>
        <v/>
      </c>
      <c r="G300" s="232"/>
      <c r="H300" s="225"/>
      <c r="I300" s="268"/>
      <c r="J300" s="269"/>
      <c r="K300" s="270"/>
      <c r="L300" s="271"/>
      <c r="M300" s="272"/>
      <c r="N300" s="273"/>
      <c r="O300" s="258"/>
      <c r="P300" s="259"/>
      <c r="Q300" s="260"/>
      <c r="R300" s="261"/>
      <c r="S300" s="262"/>
      <c r="T300" s="263"/>
      <c r="U300" s="416"/>
      <c r="V300" s="411"/>
      <c r="W300" s="417"/>
      <c r="X300" s="418"/>
      <c r="Y300" s="419"/>
      <c r="Z300" s="420"/>
      <c r="AA300" s="263"/>
      <c r="AB300" s="263"/>
      <c r="AC300" s="263"/>
      <c r="AD300" s="263"/>
      <c r="AE300" s="263"/>
      <c r="AF300" s="263"/>
      <c r="AG300" s="264"/>
      <c r="AH300" s="265"/>
      <c r="AI300" s="266"/>
      <c r="AJ300" s="267"/>
    </row>
    <row r="301" spans="1:36" s="22" customFormat="1" x14ac:dyDescent="0.25">
      <c r="A301" s="28" t="str">
        <f>IF(H301&lt;&gt;"",MAX($A$7:A300)+1,"")</f>
        <v/>
      </c>
      <c r="B301" s="227" t="str">
        <f>IF(A301="","",PREF_PREGUNTA&amp;" - "&amp;IF(MAX(A:A)&gt;99,IF(A301&lt;100,"0",""),"")&amp;IF(A301&lt;10,"0","")&amp;A301&amp;IF(G301&lt;&gt;""," "&amp;G301,""))</f>
        <v/>
      </c>
      <c r="C301" s="414" t="str">
        <f t="shared" si="20"/>
        <v/>
      </c>
      <c r="D301" s="414" t="str">
        <f t="shared" si="23"/>
        <v/>
      </c>
      <c r="E301" s="414" t="str">
        <f t="shared" si="21"/>
        <v/>
      </c>
      <c r="F301" s="414" t="str">
        <f t="shared" si="22"/>
        <v/>
      </c>
      <c r="G301" s="232"/>
      <c r="H301" s="225"/>
      <c r="I301" s="268"/>
      <c r="J301" s="269"/>
      <c r="K301" s="270"/>
      <c r="L301" s="271"/>
      <c r="M301" s="272"/>
      <c r="N301" s="273"/>
      <c r="O301" s="258"/>
      <c r="P301" s="259"/>
      <c r="Q301" s="260"/>
      <c r="R301" s="261"/>
      <c r="S301" s="262"/>
      <c r="T301" s="263"/>
      <c r="U301" s="416"/>
      <c r="V301" s="411"/>
      <c r="W301" s="417"/>
      <c r="X301" s="418"/>
      <c r="Y301" s="419"/>
      <c r="Z301" s="420"/>
      <c r="AA301" s="263"/>
      <c r="AB301" s="263"/>
      <c r="AC301" s="263"/>
      <c r="AD301" s="263"/>
      <c r="AE301" s="263"/>
      <c r="AF301" s="263"/>
      <c r="AG301" s="264"/>
      <c r="AH301" s="265"/>
      <c r="AI301" s="266"/>
      <c r="AJ301" s="267"/>
    </row>
    <row r="302" spans="1:36" s="22" customFormat="1" x14ac:dyDescent="0.25">
      <c r="A302" s="28" t="str">
        <f>IF(H302&lt;&gt;"",MAX($A$7:A301)+1,"")</f>
        <v/>
      </c>
      <c r="B302" s="227" t="str">
        <f>IF(A302="","",PREF_PREGUNTA&amp;" - "&amp;IF(MAX(A:A)&gt;99,IF(A302&lt;100,"0",""),"")&amp;IF(A302&lt;10,"0","")&amp;A302&amp;IF(G302&lt;&gt;""," "&amp;G302,""))</f>
        <v/>
      </c>
      <c r="C302" s="414" t="str">
        <f t="shared" si="20"/>
        <v/>
      </c>
      <c r="D302" s="414" t="str">
        <f t="shared" si="23"/>
        <v/>
      </c>
      <c r="E302" s="414" t="str">
        <f t="shared" si="21"/>
        <v/>
      </c>
      <c r="F302" s="414" t="str">
        <f t="shared" si="22"/>
        <v/>
      </c>
      <c r="G302" s="232"/>
      <c r="H302" s="225"/>
      <c r="I302" s="268"/>
      <c r="J302" s="269"/>
      <c r="K302" s="270"/>
      <c r="L302" s="271"/>
      <c r="M302" s="272"/>
      <c r="N302" s="273"/>
      <c r="O302" s="258"/>
      <c r="P302" s="259"/>
      <c r="Q302" s="260"/>
      <c r="R302" s="261"/>
      <c r="S302" s="262"/>
      <c r="T302" s="263"/>
      <c r="U302" s="416"/>
      <c r="V302" s="411"/>
      <c r="W302" s="417"/>
      <c r="X302" s="418"/>
      <c r="Y302" s="419"/>
      <c r="Z302" s="420"/>
      <c r="AA302" s="263"/>
      <c r="AB302" s="263"/>
      <c r="AC302" s="263"/>
      <c r="AD302" s="263"/>
      <c r="AE302" s="263"/>
      <c r="AF302" s="263"/>
      <c r="AG302" s="264"/>
      <c r="AH302" s="265"/>
      <c r="AI302" s="266"/>
      <c r="AJ302" s="267"/>
    </row>
    <row r="303" spans="1:36" s="22" customFormat="1" x14ac:dyDescent="0.25">
      <c r="A303" s="28" t="str">
        <f>IF(H303&lt;&gt;"",MAX($A$7:A302)+1,"")</f>
        <v/>
      </c>
      <c r="B303" s="227" t="str">
        <f>IF(A303="","",PREF_PREGUNTA&amp;" - "&amp;IF(MAX(A:A)&gt;99,IF(A303&lt;100,"0",""),"")&amp;IF(A303&lt;10,"0","")&amp;A303&amp;IF(G303&lt;&gt;""," "&amp;G303,""))</f>
        <v/>
      </c>
      <c r="C303" s="414" t="str">
        <f t="shared" si="20"/>
        <v/>
      </c>
      <c r="D303" s="414" t="str">
        <f t="shared" si="23"/>
        <v/>
      </c>
      <c r="E303" s="414" t="str">
        <f t="shared" si="21"/>
        <v/>
      </c>
      <c r="F303" s="414" t="str">
        <f t="shared" si="22"/>
        <v/>
      </c>
      <c r="G303" s="232"/>
      <c r="H303" s="225"/>
      <c r="I303" s="268"/>
      <c r="J303" s="269"/>
      <c r="K303" s="270"/>
      <c r="L303" s="271"/>
      <c r="M303" s="272"/>
      <c r="N303" s="273"/>
      <c r="O303" s="258"/>
      <c r="P303" s="259"/>
      <c r="Q303" s="260"/>
      <c r="R303" s="261"/>
      <c r="S303" s="262"/>
      <c r="T303" s="263"/>
      <c r="U303" s="416"/>
      <c r="V303" s="411"/>
      <c r="W303" s="417"/>
      <c r="X303" s="418"/>
      <c r="Y303" s="419"/>
      <c r="Z303" s="420"/>
      <c r="AA303" s="263"/>
      <c r="AB303" s="263"/>
      <c r="AC303" s="263"/>
      <c r="AD303" s="263"/>
      <c r="AE303" s="263"/>
      <c r="AF303" s="263"/>
      <c r="AG303" s="264"/>
      <c r="AH303" s="265"/>
      <c r="AI303" s="266"/>
      <c r="AJ303" s="267"/>
    </row>
    <row r="304" spans="1:36" s="22" customFormat="1" x14ac:dyDescent="0.25">
      <c r="A304" s="28" t="str">
        <f>IF(H304&lt;&gt;"",MAX($A$7:A303)+1,"")</f>
        <v/>
      </c>
      <c r="B304" s="227" t="str">
        <f>IF(A304="","",PREF_PREGUNTA&amp;" - "&amp;IF(MAX(A:A)&gt;99,IF(A304&lt;100,"0",""),"")&amp;IF(A304&lt;10,"0","")&amp;A304&amp;IF(G304&lt;&gt;""," "&amp;G304,""))</f>
        <v/>
      </c>
      <c r="C304" s="414" t="str">
        <f t="shared" si="20"/>
        <v/>
      </c>
      <c r="D304" s="414" t="str">
        <f t="shared" si="23"/>
        <v/>
      </c>
      <c r="E304" s="414" t="str">
        <f t="shared" si="21"/>
        <v/>
      </c>
      <c r="F304" s="414" t="str">
        <f t="shared" si="22"/>
        <v/>
      </c>
      <c r="G304" s="232"/>
      <c r="H304" s="225"/>
      <c r="I304" s="268"/>
      <c r="J304" s="269"/>
      <c r="K304" s="270"/>
      <c r="L304" s="271"/>
      <c r="M304" s="272"/>
      <c r="N304" s="273"/>
      <c r="O304" s="258"/>
      <c r="P304" s="259"/>
      <c r="Q304" s="260"/>
      <c r="R304" s="261"/>
      <c r="S304" s="262"/>
      <c r="T304" s="263"/>
      <c r="U304" s="416"/>
      <c r="V304" s="411"/>
      <c r="W304" s="417"/>
      <c r="X304" s="418"/>
      <c r="Y304" s="419"/>
      <c r="Z304" s="420"/>
      <c r="AA304" s="263"/>
      <c r="AB304" s="263"/>
      <c r="AC304" s="263"/>
      <c r="AD304" s="263"/>
      <c r="AE304" s="263"/>
      <c r="AF304" s="263"/>
      <c r="AG304" s="264"/>
      <c r="AH304" s="265"/>
      <c r="AI304" s="266"/>
      <c r="AJ304" s="267"/>
    </row>
    <row r="305" spans="1:36" s="22" customFormat="1" x14ac:dyDescent="0.25">
      <c r="A305" s="28" t="str">
        <f>IF(H305&lt;&gt;"",MAX($A$7:A304)+1,"")</f>
        <v/>
      </c>
      <c r="B305" s="227" t="str">
        <f>IF(A305="","",PREF_PREGUNTA&amp;" - "&amp;IF(MAX(A:A)&gt;99,IF(A305&lt;100,"0",""),"")&amp;IF(A305&lt;10,"0","")&amp;A305&amp;IF(G305&lt;&gt;""," "&amp;G305,""))</f>
        <v/>
      </c>
      <c r="C305" s="414" t="str">
        <f t="shared" si="20"/>
        <v/>
      </c>
      <c r="D305" s="414" t="str">
        <f t="shared" si="23"/>
        <v/>
      </c>
      <c r="E305" s="414" t="str">
        <f t="shared" si="21"/>
        <v/>
      </c>
      <c r="F305" s="414" t="str">
        <f t="shared" si="22"/>
        <v/>
      </c>
      <c r="G305" s="232"/>
      <c r="H305" s="225"/>
      <c r="I305" s="268"/>
      <c r="J305" s="269"/>
      <c r="K305" s="270"/>
      <c r="L305" s="271"/>
      <c r="M305" s="272"/>
      <c r="N305" s="273"/>
      <c r="O305" s="258"/>
      <c r="P305" s="259"/>
      <c r="Q305" s="260"/>
      <c r="R305" s="261"/>
      <c r="S305" s="262"/>
      <c r="T305" s="263"/>
      <c r="U305" s="416"/>
      <c r="V305" s="411"/>
      <c r="W305" s="417"/>
      <c r="X305" s="418"/>
      <c r="Y305" s="419"/>
      <c r="Z305" s="420"/>
      <c r="AA305" s="263"/>
      <c r="AB305" s="263"/>
      <c r="AC305" s="263"/>
      <c r="AD305" s="263"/>
      <c r="AE305" s="263"/>
      <c r="AF305" s="263"/>
      <c r="AG305" s="264"/>
      <c r="AH305" s="265"/>
      <c r="AI305" s="266"/>
      <c r="AJ305" s="267"/>
    </row>
    <row r="306" spans="1:36" s="22" customFormat="1" x14ac:dyDescent="0.25">
      <c r="A306" s="28" t="str">
        <f>IF(H306&lt;&gt;"",MAX($A$7:A305)+1,"")</f>
        <v/>
      </c>
      <c r="B306" s="227" t="str">
        <f>IF(A306="","",PREF_PREGUNTA&amp;" - "&amp;IF(MAX(A:A)&gt;99,IF(A306&lt;100,"0",""),"")&amp;IF(A306&lt;10,"0","")&amp;A306&amp;IF(G306&lt;&gt;""," "&amp;G306,""))</f>
        <v/>
      </c>
      <c r="C306" s="414" t="str">
        <f t="shared" si="20"/>
        <v/>
      </c>
      <c r="D306" s="414" t="str">
        <f t="shared" si="23"/>
        <v/>
      </c>
      <c r="E306" s="414" t="str">
        <f t="shared" si="21"/>
        <v/>
      </c>
      <c r="F306" s="414" t="str">
        <f t="shared" si="22"/>
        <v/>
      </c>
      <c r="G306" s="232"/>
      <c r="H306" s="225"/>
      <c r="I306" s="268"/>
      <c r="J306" s="269"/>
      <c r="K306" s="270"/>
      <c r="L306" s="271"/>
      <c r="M306" s="272"/>
      <c r="N306" s="273"/>
      <c r="O306" s="258"/>
      <c r="P306" s="259"/>
      <c r="Q306" s="260"/>
      <c r="R306" s="261"/>
      <c r="S306" s="262"/>
      <c r="T306" s="263"/>
      <c r="U306" s="416"/>
      <c r="V306" s="411"/>
      <c r="W306" s="417"/>
      <c r="X306" s="418"/>
      <c r="Y306" s="419"/>
      <c r="Z306" s="420"/>
      <c r="AA306" s="263"/>
      <c r="AB306" s="263"/>
      <c r="AC306" s="263"/>
      <c r="AD306" s="263"/>
      <c r="AE306" s="263"/>
      <c r="AF306" s="263"/>
      <c r="AG306" s="264"/>
      <c r="AH306" s="265"/>
      <c r="AI306" s="266"/>
      <c r="AJ306" s="267"/>
    </row>
    <row r="307" spans="1:36" s="22" customFormat="1" x14ac:dyDescent="0.25">
      <c r="A307" s="28" t="str">
        <f>IF(H307&lt;&gt;"",MAX($A$7:A306)+1,"")</f>
        <v/>
      </c>
      <c r="B307" s="227" t="str">
        <f>IF(A307="","",PREF_PREGUNTA&amp;" - "&amp;IF(MAX(A:A)&gt;99,IF(A307&lt;100,"0",""),"")&amp;IF(A307&lt;10,"0","")&amp;A307&amp;IF(G307&lt;&gt;""," "&amp;G307,""))</f>
        <v/>
      </c>
      <c r="C307" s="414" t="str">
        <f t="shared" si="20"/>
        <v/>
      </c>
      <c r="D307" s="414" t="str">
        <f t="shared" si="23"/>
        <v/>
      </c>
      <c r="E307" s="414" t="str">
        <f t="shared" si="21"/>
        <v/>
      </c>
      <c r="F307" s="414" t="str">
        <f t="shared" si="22"/>
        <v/>
      </c>
      <c r="G307" s="232"/>
      <c r="H307" s="225"/>
      <c r="I307" s="268"/>
      <c r="J307" s="269"/>
      <c r="K307" s="270"/>
      <c r="L307" s="271"/>
      <c r="M307" s="272"/>
      <c r="N307" s="273"/>
      <c r="O307" s="258"/>
      <c r="P307" s="259"/>
      <c r="Q307" s="260"/>
      <c r="R307" s="261"/>
      <c r="S307" s="262"/>
      <c r="T307" s="263"/>
      <c r="U307" s="416"/>
      <c r="V307" s="411"/>
      <c r="W307" s="417"/>
      <c r="X307" s="418"/>
      <c r="Y307" s="419"/>
      <c r="Z307" s="420"/>
      <c r="AA307" s="263"/>
      <c r="AB307" s="263"/>
      <c r="AC307" s="263"/>
      <c r="AD307" s="263"/>
      <c r="AE307" s="263"/>
      <c r="AF307" s="263"/>
      <c r="AG307" s="264"/>
      <c r="AH307" s="265"/>
      <c r="AI307" s="266"/>
      <c r="AJ307" s="267"/>
    </row>
    <row r="308" spans="1:36" s="22" customFormat="1" x14ac:dyDescent="0.25">
      <c r="A308" s="28" t="str">
        <f>IF(H308&lt;&gt;"",MAX($A$7:A307)+1,"")</f>
        <v/>
      </c>
      <c r="B308" s="227" t="str">
        <f>IF(A308="","",PREF_PREGUNTA&amp;" - "&amp;IF(MAX(A:A)&gt;99,IF(A308&lt;100,"0",""),"")&amp;IF(A308&lt;10,"0","")&amp;A308&amp;IF(G308&lt;&gt;""," "&amp;G308,""))</f>
        <v/>
      </c>
      <c r="C308" s="414" t="str">
        <f t="shared" si="20"/>
        <v/>
      </c>
      <c r="D308" s="414" t="str">
        <f t="shared" si="23"/>
        <v/>
      </c>
      <c r="E308" s="414" t="str">
        <f t="shared" si="21"/>
        <v/>
      </c>
      <c r="F308" s="414" t="str">
        <f t="shared" si="22"/>
        <v/>
      </c>
      <c r="G308" s="232"/>
      <c r="H308" s="225"/>
      <c r="I308" s="268"/>
      <c r="J308" s="269"/>
      <c r="K308" s="270"/>
      <c r="L308" s="271"/>
      <c r="M308" s="272"/>
      <c r="N308" s="273"/>
      <c r="O308" s="258"/>
      <c r="P308" s="259"/>
      <c r="Q308" s="260"/>
      <c r="R308" s="261"/>
      <c r="S308" s="262"/>
      <c r="T308" s="263"/>
      <c r="U308" s="416"/>
      <c r="V308" s="411"/>
      <c r="W308" s="417"/>
      <c r="X308" s="418"/>
      <c r="Y308" s="419"/>
      <c r="Z308" s="420"/>
      <c r="AA308" s="263"/>
      <c r="AB308" s="263"/>
      <c r="AC308" s="263"/>
      <c r="AD308" s="263"/>
      <c r="AE308" s="263"/>
      <c r="AF308" s="263"/>
      <c r="AG308" s="264"/>
      <c r="AH308" s="265"/>
      <c r="AI308" s="266"/>
      <c r="AJ308" s="267"/>
    </row>
    <row r="309" spans="1:36" s="22" customFormat="1" x14ac:dyDescent="0.25">
      <c r="A309" s="28" t="str">
        <f>IF(H309&lt;&gt;"",MAX($A$7:A308)+1,"")</f>
        <v/>
      </c>
      <c r="B309" s="227" t="str">
        <f>IF(A309="","",PREF_PREGUNTA&amp;" - "&amp;IF(MAX(A:A)&gt;99,IF(A309&lt;100,"0",""),"")&amp;IF(A309&lt;10,"0","")&amp;A309&amp;IF(G309&lt;&gt;""," "&amp;G309,""))</f>
        <v/>
      </c>
      <c r="C309" s="414" t="str">
        <f t="shared" si="20"/>
        <v/>
      </c>
      <c r="D309" s="414" t="str">
        <f t="shared" si="23"/>
        <v/>
      </c>
      <c r="E309" s="414" t="str">
        <f t="shared" si="21"/>
        <v/>
      </c>
      <c r="F309" s="414" t="str">
        <f t="shared" si="22"/>
        <v/>
      </c>
      <c r="G309" s="232"/>
      <c r="H309" s="225"/>
      <c r="I309" s="268"/>
      <c r="J309" s="269"/>
      <c r="K309" s="270"/>
      <c r="L309" s="271"/>
      <c r="M309" s="272"/>
      <c r="N309" s="273"/>
      <c r="O309" s="258"/>
      <c r="P309" s="259"/>
      <c r="Q309" s="260"/>
      <c r="R309" s="261"/>
      <c r="S309" s="262"/>
      <c r="T309" s="263"/>
      <c r="U309" s="416"/>
      <c r="V309" s="411"/>
      <c r="W309" s="417"/>
      <c r="X309" s="418"/>
      <c r="Y309" s="419"/>
      <c r="Z309" s="420"/>
      <c r="AA309" s="263"/>
      <c r="AB309" s="263"/>
      <c r="AC309" s="263"/>
      <c r="AD309" s="263"/>
      <c r="AE309" s="263"/>
      <c r="AF309" s="263"/>
      <c r="AG309" s="264"/>
      <c r="AH309" s="265"/>
      <c r="AI309" s="266"/>
      <c r="AJ309" s="267"/>
    </row>
    <row r="310" spans="1:36" s="22" customFormat="1" x14ac:dyDescent="0.25">
      <c r="A310" s="28" t="str">
        <f>IF(H310&lt;&gt;"",MAX($A$7:A309)+1,"")</f>
        <v/>
      </c>
      <c r="B310" s="227" t="str">
        <f>IF(A310="","",PREF_PREGUNTA&amp;" - "&amp;IF(MAX(A:A)&gt;99,IF(A310&lt;100,"0",""),"")&amp;IF(A310&lt;10,"0","")&amp;A310&amp;IF(G310&lt;&gt;""," "&amp;G310,""))</f>
        <v/>
      </c>
      <c r="C310" s="414" t="str">
        <f t="shared" si="20"/>
        <v/>
      </c>
      <c r="D310" s="414" t="str">
        <f t="shared" si="23"/>
        <v/>
      </c>
      <c r="E310" s="414" t="str">
        <f t="shared" si="21"/>
        <v/>
      </c>
      <c r="F310" s="414" t="str">
        <f t="shared" si="22"/>
        <v/>
      </c>
      <c r="G310" s="232"/>
      <c r="H310" s="225"/>
      <c r="I310" s="268"/>
      <c r="J310" s="269"/>
      <c r="K310" s="270"/>
      <c r="L310" s="271"/>
      <c r="M310" s="272"/>
      <c r="N310" s="273"/>
      <c r="O310" s="258"/>
      <c r="P310" s="259"/>
      <c r="Q310" s="260"/>
      <c r="R310" s="261"/>
      <c r="S310" s="262"/>
      <c r="T310" s="263"/>
      <c r="U310" s="416"/>
      <c r="V310" s="411"/>
      <c r="W310" s="417"/>
      <c r="X310" s="418"/>
      <c r="Y310" s="419"/>
      <c r="Z310" s="420"/>
      <c r="AA310" s="263"/>
      <c r="AB310" s="263"/>
      <c r="AC310" s="263"/>
      <c r="AD310" s="263"/>
      <c r="AE310" s="263"/>
      <c r="AF310" s="263"/>
      <c r="AG310" s="264"/>
      <c r="AH310" s="265"/>
      <c r="AI310" s="266"/>
      <c r="AJ310" s="267"/>
    </row>
    <row r="311" spans="1:36" s="22" customFormat="1" x14ac:dyDescent="0.25">
      <c r="A311" s="28" t="str">
        <f>IF(H311&lt;&gt;"",MAX($A$7:A310)+1,"")</f>
        <v/>
      </c>
      <c r="B311" s="227" t="str">
        <f>IF(A311="","",PREF_PREGUNTA&amp;" - "&amp;IF(MAX(A:A)&gt;99,IF(A311&lt;100,"0",""),"")&amp;IF(A311&lt;10,"0","")&amp;A311&amp;IF(G311&lt;&gt;""," "&amp;G311,""))</f>
        <v/>
      </c>
      <c r="C311" s="414" t="str">
        <f t="shared" si="20"/>
        <v/>
      </c>
      <c r="D311" s="414" t="str">
        <f t="shared" si="23"/>
        <v/>
      </c>
      <c r="E311" s="414" t="str">
        <f t="shared" si="21"/>
        <v/>
      </c>
      <c r="F311" s="414" t="str">
        <f t="shared" si="22"/>
        <v/>
      </c>
      <c r="G311" s="232"/>
      <c r="H311" s="225"/>
      <c r="I311" s="268"/>
      <c r="J311" s="269"/>
      <c r="K311" s="270"/>
      <c r="L311" s="271"/>
      <c r="M311" s="272"/>
      <c r="N311" s="273"/>
      <c r="O311" s="258"/>
      <c r="P311" s="259"/>
      <c r="Q311" s="260"/>
      <c r="R311" s="261"/>
      <c r="S311" s="262"/>
      <c r="T311" s="263"/>
      <c r="U311" s="416"/>
      <c r="V311" s="411"/>
      <c r="W311" s="417"/>
      <c r="X311" s="418"/>
      <c r="Y311" s="419"/>
      <c r="Z311" s="420"/>
      <c r="AA311" s="263"/>
      <c r="AB311" s="263"/>
      <c r="AC311" s="263"/>
      <c r="AD311" s="263"/>
      <c r="AE311" s="263"/>
      <c r="AF311" s="263"/>
      <c r="AG311" s="264"/>
      <c r="AH311" s="265"/>
      <c r="AI311" s="266"/>
      <c r="AJ311" s="267"/>
    </row>
    <row r="312" spans="1:36" s="22" customFormat="1" x14ac:dyDescent="0.25">
      <c r="A312" s="28" t="str">
        <f>IF(H312&lt;&gt;"",MAX($A$7:A311)+1,"")</f>
        <v/>
      </c>
      <c r="B312" s="227" t="str">
        <f>IF(A312="","",PREF_PREGUNTA&amp;" - "&amp;IF(MAX(A:A)&gt;99,IF(A312&lt;100,"0",""),"")&amp;IF(A312&lt;10,"0","")&amp;A312&amp;IF(G312&lt;&gt;""," "&amp;G312,""))</f>
        <v/>
      </c>
      <c r="C312" s="414" t="str">
        <f t="shared" si="20"/>
        <v/>
      </c>
      <c r="D312" s="414" t="str">
        <f t="shared" si="23"/>
        <v/>
      </c>
      <c r="E312" s="414" t="str">
        <f t="shared" si="21"/>
        <v/>
      </c>
      <c r="F312" s="414" t="str">
        <f t="shared" si="22"/>
        <v/>
      </c>
      <c r="G312" s="232"/>
      <c r="H312" s="225"/>
      <c r="I312" s="268"/>
      <c r="J312" s="269"/>
      <c r="K312" s="270"/>
      <c r="L312" s="271"/>
      <c r="M312" s="272"/>
      <c r="N312" s="273"/>
      <c r="O312" s="258"/>
      <c r="P312" s="259"/>
      <c r="Q312" s="260"/>
      <c r="R312" s="261"/>
      <c r="S312" s="262"/>
      <c r="T312" s="263"/>
      <c r="U312" s="416"/>
      <c r="V312" s="411"/>
      <c r="W312" s="417"/>
      <c r="X312" s="418"/>
      <c r="Y312" s="419"/>
      <c r="Z312" s="420"/>
      <c r="AA312" s="263"/>
      <c r="AB312" s="263"/>
      <c r="AC312" s="263"/>
      <c r="AD312" s="263"/>
      <c r="AE312" s="263"/>
      <c r="AF312" s="263"/>
      <c r="AG312" s="264"/>
      <c r="AH312" s="265"/>
      <c r="AI312" s="266"/>
      <c r="AJ312" s="267"/>
    </row>
    <row r="313" spans="1:36" s="22" customFormat="1" x14ac:dyDescent="0.25">
      <c r="A313" s="28" t="str">
        <f>IF(H313&lt;&gt;"",MAX($A$7:A312)+1,"")</f>
        <v/>
      </c>
      <c r="B313" s="227" t="str">
        <f>IF(A313="","",PREF_PREGUNTA&amp;" - "&amp;IF(MAX(A:A)&gt;99,IF(A313&lt;100,"0",""),"")&amp;IF(A313&lt;10,"0","")&amp;A313&amp;IF(G313&lt;&gt;""," "&amp;G313,""))</f>
        <v/>
      </c>
      <c r="C313" s="414" t="str">
        <f t="shared" si="20"/>
        <v/>
      </c>
      <c r="D313" s="414" t="str">
        <f t="shared" si="23"/>
        <v/>
      </c>
      <c r="E313" s="414" t="str">
        <f t="shared" si="21"/>
        <v/>
      </c>
      <c r="F313" s="414" t="str">
        <f t="shared" si="22"/>
        <v/>
      </c>
      <c r="G313" s="232"/>
      <c r="H313" s="225"/>
      <c r="I313" s="268"/>
      <c r="J313" s="269"/>
      <c r="K313" s="270"/>
      <c r="L313" s="271"/>
      <c r="M313" s="272"/>
      <c r="N313" s="273"/>
      <c r="O313" s="258"/>
      <c r="P313" s="259"/>
      <c r="Q313" s="260"/>
      <c r="R313" s="261"/>
      <c r="S313" s="262"/>
      <c r="T313" s="263"/>
      <c r="U313" s="416"/>
      <c r="V313" s="411"/>
      <c r="W313" s="417"/>
      <c r="X313" s="418"/>
      <c r="Y313" s="419"/>
      <c r="Z313" s="420"/>
      <c r="AA313" s="263"/>
      <c r="AB313" s="263"/>
      <c r="AC313" s="263"/>
      <c r="AD313" s="263"/>
      <c r="AE313" s="263"/>
      <c r="AF313" s="263"/>
      <c r="AG313" s="264"/>
      <c r="AH313" s="265"/>
      <c r="AI313" s="266"/>
      <c r="AJ313" s="267"/>
    </row>
    <row r="314" spans="1:36" s="22" customFormat="1" x14ac:dyDescent="0.25">
      <c r="A314" s="28" t="str">
        <f>IF(H314&lt;&gt;"",MAX($A$7:A313)+1,"")</f>
        <v/>
      </c>
      <c r="B314" s="227" t="str">
        <f>IF(A314="","",PREF_PREGUNTA&amp;" - "&amp;IF(MAX(A:A)&gt;99,IF(A314&lt;100,"0",""),"")&amp;IF(A314&lt;10,"0","")&amp;A314&amp;IF(G314&lt;&gt;""," "&amp;G314,""))</f>
        <v/>
      </c>
      <c r="C314" s="414" t="str">
        <f t="shared" si="20"/>
        <v/>
      </c>
      <c r="D314" s="414" t="str">
        <f t="shared" si="23"/>
        <v/>
      </c>
      <c r="E314" s="414" t="str">
        <f t="shared" si="21"/>
        <v/>
      </c>
      <c r="F314" s="414" t="str">
        <f t="shared" si="22"/>
        <v/>
      </c>
      <c r="G314" s="232"/>
      <c r="H314" s="225"/>
      <c r="I314" s="268"/>
      <c r="J314" s="269"/>
      <c r="K314" s="270"/>
      <c r="L314" s="271"/>
      <c r="M314" s="272"/>
      <c r="N314" s="273"/>
      <c r="O314" s="258"/>
      <c r="P314" s="259"/>
      <c r="Q314" s="260"/>
      <c r="R314" s="261"/>
      <c r="S314" s="262"/>
      <c r="T314" s="263"/>
      <c r="U314" s="416"/>
      <c r="V314" s="411"/>
      <c r="W314" s="417"/>
      <c r="X314" s="418"/>
      <c r="Y314" s="419"/>
      <c r="Z314" s="420"/>
      <c r="AA314" s="263"/>
      <c r="AB314" s="263"/>
      <c r="AC314" s="263"/>
      <c r="AD314" s="263"/>
      <c r="AE314" s="263"/>
      <c r="AF314" s="263"/>
      <c r="AG314" s="264"/>
      <c r="AH314" s="265"/>
      <c r="AI314" s="266"/>
      <c r="AJ314" s="267"/>
    </row>
    <row r="315" spans="1:36" s="22" customFormat="1" x14ac:dyDescent="0.25">
      <c r="A315" s="28" t="str">
        <f>IF(H315&lt;&gt;"",MAX($A$7:A314)+1,"")</f>
        <v/>
      </c>
      <c r="B315" s="227" t="str">
        <f>IF(A315="","",PREF_PREGUNTA&amp;" - "&amp;IF(MAX(A:A)&gt;99,IF(A315&lt;100,"0",""),"")&amp;IF(A315&lt;10,"0","")&amp;A315&amp;IF(G315&lt;&gt;""," "&amp;G315,""))</f>
        <v/>
      </c>
      <c r="C315" s="414" t="str">
        <f t="shared" si="20"/>
        <v/>
      </c>
      <c r="D315" s="414" t="str">
        <f t="shared" si="23"/>
        <v/>
      </c>
      <c r="E315" s="414" t="str">
        <f t="shared" si="21"/>
        <v/>
      </c>
      <c r="F315" s="414" t="str">
        <f t="shared" si="22"/>
        <v/>
      </c>
      <c r="G315" s="232"/>
      <c r="H315" s="225"/>
      <c r="I315" s="268"/>
      <c r="J315" s="269"/>
      <c r="K315" s="270"/>
      <c r="L315" s="271"/>
      <c r="M315" s="272"/>
      <c r="N315" s="273"/>
      <c r="O315" s="258"/>
      <c r="P315" s="259"/>
      <c r="Q315" s="260"/>
      <c r="R315" s="261"/>
      <c r="S315" s="262"/>
      <c r="T315" s="263"/>
      <c r="U315" s="416"/>
      <c r="V315" s="411"/>
      <c r="W315" s="417"/>
      <c r="X315" s="418"/>
      <c r="Y315" s="419"/>
      <c r="Z315" s="420"/>
      <c r="AA315" s="263"/>
      <c r="AB315" s="263"/>
      <c r="AC315" s="263"/>
      <c r="AD315" s="263"/>
      <c r="AE315" s="263"/>
      <c r="AF315" s="263"/>
      <c r="AG315" s="264"/>
      <c r="AH315" s="265"/>
      <c r="AI315" s="266"/>
      <c r="AJ315" s="267"/>
    </row>
    <row r="316" spans="1:36" s="22" customFormat="1" x14ac:dyDescent="0.25">
      <c r="A316" s="28" t="str">
        <f>IF(H316&lt;&gt;"",MAX($A$7:A315)+1,"")</f>
        <v/>
      </c>
      <c r="B316" s="227" t="str">
        <f>IF(A316="","",PREF_PREGUNTA&amp;" - "&amp;IF(MAX(A:A)&gt;99,IF(A316&lt;100,"0",""),"")&amp;IF(A316&lt;10,"0","")&amp;A316&amp;IF(G316&lt;&gt;""," "&amp;G316,""))</f>
        <v/>
      </c>
      <c r="C316" s="414" t="str">
        <f t="shared" si="20"/>
        <v/>
      </c>
      <c r="D316" s="414" t="str">
        <f t="shared" si="23"/>
        <v/>
      </c>
      <c r="E316" s="414" t="str">
        <f t="shared" si="21"/>
        <v/>
      </c>
      <c r="F316" s="414" t="str">
        <f t="shared" si="22"/>
        <v/>
      </c>
      <c r="G316" s="232"/>
      <c r="H316" s="225"/>
      <c r="I316" s="268"/>
      <c r="J316" s="269"/>
      <c r="K316" s="270"/>
      <c r="L316" s="271"/>
      <c r="M316" s="272"/>
      <c r="N316" s="273"/>
      <c r="O316" s="258"/>
      <c r="P316" s="259"/>
      <c r="Q316" s="260"/>
      <c r="R316" s="261"/>
      <c r="S316" s="262"/>
      <c r="T316" s="263"/>
      <c r="U316" s="416"/>
      <c r="V316" s="411"/>
      <c r="W316" s="417"/>
      <c r="X316" s="418"/>
      <c r="Y316" s="419"/>
      <c r="Z316" s="420"/>
      <c r="AA316" s="263"/>
      <c r="AB316" s="263"/>
      <c r="AC316" s="263"/>
      <c r="AD316" s="263"/>
      <c r="AE316" s="263"/>
      <c r="AF316" s="263"/>
      <c r="AG316" s="264"/>
      <c r="AH316" s="265"/>
      <c r="AI316" s="266"/>
      <c r="AJ316" s="267"/>
    </row>
    <row r="317" spans="1:36" s="22" customFormat="1" x14ac:dyDescent="0.25">
      <c r="A317" s="28" t="str">
        <f>IF(H317&lt;&gt;"",MAX($A$7:A316)+1,"")</f>
        <v/>
      </c>
      <c r="B317" s="227" t="str">
        <f>IF(A317="","",PREF_PREGUNTA&amp;" - "&amp;IF(MAX(A:A)&gt;99,IF(A317&lt;100,"0",""),"")&amp;IF(A317&lt;10,"0","")&amp;A317&amp;IF(G317&lt;&gt;""," "&amp;G317,""))</f>
        <v/>
      </c>
      <c r="C317" s="414" t="str">
        <f t="shared" si="20"/>
        <v/>
      </c>
      <c r="D317" s="414" t="str">
        <f t="shared" si="23"/>
        <v/>
      </c>
      <c r="E317" s="414" t="str">
        <f t="shared" si="21"/>
        <v/>
      </c>
      <c r="F317" s="414" t="str">
        <f t="shared" si="22"/>
        <v/>
      </c>
      <c r="G317" s="232"/>
      <c r="H317" s="225"/>
      <c r="I317" s="268"/>
      <c r="J317" s="269"/>
      <c r="K317" s="270"/>
      <c r="L317" s="271"/>
      <c r="M317" s="272"/>
      <c r="N317" s="273"/>
      <c r="O317" s="258"/>
      <c r="P317" s="259"/>
      <c r="Q317" s="260"/>
      <c r="R317" s="261"/>
      <c r="S317" s="262"/>
      <c r="T317" s="263"/>
      <c r="U317" s="416"/>
      <c r="V317" s="411"/>
      <c r="W317" s="417"/>
      <c r="X317" s="418"/>
      <c r="Y317" s="419"/>
      <c r="Z317" s="420"/>
      <c r="AA317" s="263"/>
      <c r="AB317" s="263"/>
      <c r="AC317" s="263"/>
      <c r="AD317" s="263"/>
      <c r="AE317" s="263"/>
      <c r="AF317" s="263"/>
      <c r="AG317" s="264"/>
      <c r="AH317" s="265"/>
      <c r="AI317" s="266"/>
      <c r="AJ317" s="267"/>
    </row>
    <row r="318" spans="1:36" s="22" customFormat="1" x14ac:dyDescent="0.25">
      <c r="A318" s="28" t="str">
        <f>IF(H318&lt;&gt;"",MAX($A$7:A317)+1,"")</f>
        <v/>
      </c>
      <c r="B318" s="227" t="str">
        <f>IF(A318="","",PREF_PREGUNTA&amp;" - "&amp;IF(MAX(A:A)&gt;99,IF(A318&lt;100,"0",""),"")&amp;IF(A318&lt;10,"0","")&amp;A318&amp;IF(G318&lt;&gt;""," "&amp;G318,""))</f>
        <v/>
      </c>
      <c r="C318" s="414" t="str">
        <f t="shared" si="20"/>
        <v/>
      </c>
      <c r="D318" s="414" t="str">
        <f t="shared" si="23"/>
        <v/>
      </c>
      <c r="E318" s="414" t="str">
        <f t="shared" si="21"/>
        <v/>
      </c>
      <c r="F318" s="414" t="str">
        <f t="shared" si="22"/>
        <v/>
      </c>
      <c r="G318" s="232"/>
      <c r="H318" s="225"/>
      <c r="I318" s="268"/>
      <c r="J318" s="269"/>
      <c r="K318" s="270"/>
      <c r="L318" s="271"/>
      <c r="M318" s="272"/>
      <c r="N318" s="273"/>
      <c r="O318" s="258"/>
      <c r="P318" s="259"/>
      <c r="Q318" s="260"/>
      <c r="R318" s="261"/>
      <c r="S318" s="262"/>
      <c r="T318" s="263"/>
      <c r="U318" s="416"/>
      <c r="V318" s="411"/>
      <c r="W318" s="417"/>
      <c r="X318" s="418"/>
      <c r="Y318" s="419"/>
      <c r="Z318" s="420"/>
      <c r="AA318" s="263"/>
      <c r="AB318" s="263"/>
      <c r="AC318" s="263"/>
      <c r="AD318" s="263"/>
      <c r="AE318" s="263"/>
      <c r="AF318" s="263"/>
      <c r="AG318" s="264"/>
      <c r="AH318" s="265"/>
      <c r="AI318" s="266"/>
      <c r="AJ318" s="267"/>
    </row>
    <row r="319" spans="1:36" s="22" customFormat="1" x14ac:dyDescent="0.25">
      <c r="A319" s="28" t="str">
        <f>IF(H319&lt;&gt;"",MAX($A$7:A318)+1,"")</f>
        <v/>
      </c>
      <c r="B319" s="227" t="str">
        <f>IF(A319="","",PREF_PREGUNTA&amp;" - "&amp;IF(MAX(A:A)&gt;99,IF(A319&lt;100,"0",""),"")&amp;IF(A319&lt;10,"0","")&amp;A319&amp;IF(G319&lt;&gt;""," "&amp;G319,""))</f>
        <v/>
      </c>
      <c r="C319" s="414" t="str">
        <f t="shared" si="20"/>
        <v/>
      </c>
      <c r="D319" s="414" t="str">
        <f t="shared" si="23"/>
        <v/>
      </c>
      <c r="E319" s="414" t="str">
        <f t="shared" si="21"/>
        <v/>
      </c>
      <c r="F319" s="414" t="str">
        <f t="shared" si="22"/>
        <v/>
      </c>
      <c r="G319" s="232"/>
      <c r="H319" s="225"/>
      <c r="I319" s="268"/>
      <c r="J319" s="269"/>
      <c r="K319" s="270"/>
      <c r="L319" s="271"/>
      <c r="M319" s="272"/>
      <c r="N319" s="273"/>
      <c r="O319" s="258"/>
      <c r="P319" s="259"/>
      <c r="Q319" s="260"/>
      <c r="R319" s="261"/>
      <c r="S319" s="262"/>
      <c r="T319" s="263"/>
      <c r="U319" s="416"/>
      <c r="V319" s="411"/>
      <c r="W319" s="417"/>
      <c r="X319" s="418"/>
      <c r="Y319" s="419"/>
      <c r="Z319" s="420"/>
      <c r="AA319" s="263"/>
      <c r="AB319" s="263"/>
      <c r="AC319" s="263"/>
      <c r="AD319" s="263"/>
      <c r="AE319" s="263"/>
      <c r="AF319" s="263"/>
      <c r="AG319" s="264"/>
      <c r="AH319" s="265"/>
      <c r="AI319" s="266"/>
      <c r="AJ319" s="267"/>
    </row>
    <row r="320" spans="1:36" s="22" customFormat="1" x14ac:dyDescent="0.25">
      <c r="A320" s="28" t="str">
        <f>IF(H320&lt;&gt;"",MAX($A$7:A319)+1,"")</f>
        <v/>
      </c>
      <c r="B320" s="227" t="str">
        <f>IF(A320="","",PREF_PREGUNTA&amp;" - "&amp;IF(MAX(A:A)&gt;99,IF(A320&lt;100,"0",""),"")&amp;IF(A320&lt;10,"0","")&amp;A320&amp;IF(G320&lt;&gt;""," "&amp;G320,""))</f>
        <v/>
      </c>
      <c r="C320" s="414" t="str">
        <f t="shared" si="20"/>
        <v/>
      </c>
      <c r="D320" s="414" t="str">
        <f t="shared" si="23"/>
        <v/>
      </c>
      <c r="E320" s="414" t="str">
        <f t="shared" si="21"/>
        <v/>
      </c>
      <c r="F320" s="414" t="str">
        <f t="shared" si="22"/>
        <v/>
      </c>
      <c r="G320" s="232"/>
      <c r="H320" s="225"/>
      <c r="I320" s="268"/>
      <c r="J320" s="269"/>
      <c r="K320" s="270"/>
      <c r="L320" s="271"/>
      <c r="M320" s="272"/>
      <c r="N320" s="273"/>
      <c r="O320" s="258"/>
      <c r="P320" s="259"/>
      <c r="Q320" s="260"/>
      <c r="R320" s="261"/>
      <c r="S320" s="262"/>
      <c r="T320" s="263"/>
      <c r="U320" s="416"/>
      <c r="V320" s="411"/>
      <c r="W320" s="417"/>
      <c r="X320" s="418"/>
      <c r="Y320" s="419"/>
      <c r="Z320" s="420"/>
      <c r="AA320" s="263"/>
      <c r="AB320" s="263"/>
      <c r="AC320" s="263"/>
      <c r="AD320" s="263"/>
      <c r="AE320" s="263"/>
      <c r="AF320" s="263"/>
      <c r="AG320" s="264"/>
      <c r="AH320" s="265"/>
      <c r="AI320" s="266"/>
      <c r="AJ320" s="267"/>
    </row>
    <row r="321" spans="1:36" s="22" customFormat="1" x14ac:dyDescent="0.25">
      <c r="A321" s="28" t="str">
        <f>IF(H321&lt;&gt;"",MAX($A$7:A320)+1,"")</f>
        <v/>
      </c>
      <c r="B321" s="227" t="str">
        <f>IF(A321="","",PREF_PREGUNTA&amp;" - "&amp;IF(MAX(A:A)&gt;99,IF(A321&lt;100,"0",""),"")&amp;IF(A321&lt;10,"0","")&amp;A321&amp;IF(G321&lt;&gt;""," "&amp;G321,""))</f>
        <v/>
      </c>
      <c r="C321" s="414" t="str">
        <f t="shared" si="20"/>
        <v/>
      </c>
      <c r="D321" s="414" t="str">
        <f t="shared" si="23"/>
        <v/>
      </c>
      <c r="E321" s="414" t="str">
        <f t="shared" si="21"/>
        <v/>
      </c>
      <c r="F321" s="414" t="str">
        <f t="shared" si="22"/>
        <v/>
      </c>
      <c r="G321" s="232"/>
      <c r="H321" s="225"/>
      <c r="I321" s="268"/>
      <c r="J321" s="269"/>
      <c r="K321" s="270"/>
      <c r="L321" s="271"/>
      <c r="M321" s="272"/>
      <c r="N321" s="273"/>
      <c r="O321" s="258"/>
      <c r="P321" s="259"/>
      <c r="Q321" s="260"/>
      <c r="R321" s="261"/>
      <c r="S321" s="262"/>
      <c r="T321" s="263"/>
      <c r="U321" s="416"/>
      <c r="V321" s="411"/>
      <c r="W321" s="417"/>
      <c r="X321" s="418"/>
      <c r="Y321" s="419"/>
      <c r="Z321" s="420"/>
      <c r="AA321" s="263"/>
      <c r="AB321" s="263"/>
      <c r="AC321" s="263"/>
      <c r="AD321" s="263"/>
      <c r="AE321" s="263"/>
      <c r="AF321" s="263"/>
      <c r="AG321" s="264"/>
      <c r="AH321" s="265"/>
      <c r="AI321" s="266"/>
      <c r="AJ321" s="267"/>
    </row>
    <row r="322" spans="1:36" s="22" customFormat="1" x14ac:dyDescent="0.25">
      <c r="A322" s="28" t="str">
        <f>IF(H322&lt;&gt;"",MAX($A$7:A321)+1,"")</f>
        <v/>
      </c>
      <c r="B322" s="227" t="str">
        <f>IF(A322="","",PREF_PREGUNTA&amp;" - "&amp;IF(MAX(A:A)&gt;99,IF(A322&lt;100,"0",""),"")&amp;IF(A322&lt;10,"0","")&amp;A322&amp;IF(G322&lt;&gt;""," "&amp;G322,""))</f>
        <v/>
      </c>
      <c r="C322" s="414" t="str">
        <f t="shared" si="20"/>
        <v/>
      </c>
      <c r="D322" s="414" t="str">
        <f t="shared" si="23"/>
        <v/>
      </c>
      <c r="E322" s="414" t="str">
        <f t="shared" si="21"/>
        <v/>
      </c>
      <c r="F322" s="414" t="str">
        <f t="shared" si="22"/>
        <v/>
      </c>
      <c r="G322" s="232"/>
      <c r="H322" s="225"/>
      <c r="I322" s="268"/>
      <c r="J322" s="269"/>
      <c r="K322" s="270"/>
      <c r="L322" s="271"/>
      <c r="M322" s="272"/>
      <c r="N322" s="273"/>
      <c r="O322" s="258"/>
      <c r="P322" s="259"/>
      <c r="Q322" s="260"/>
      <c r="R322" s="261"/>
      <c r="S322" s="262"/>
      <c r="T322" s="263"/>
      <c r="U322" s="416"/>
      <c r="V322" s="411"/>
      <c r="W322" s="417"/>
      <c r="X322" s="418"/>
      <c r="Y322" s="419"/>
      <c r="Z322" s="420"/>
      <c r="AA322" s="263"/>
      <c r="AB322" s="263"/>
      <c r="AC322" s="263"/>
      <c r="AD322" s="263"/>
      <c r="AE322" s="263"/>
      <c r="AF322" s="263"/>
      <c r="AG322" s="264"/>
      <c r="AH322" s="265"/>
      <c r="AI322" s="266"/>
      <c r="AJ322" s="267"/>
    </row>
    <row r="323" spans="1:36" s="22" customFormat="1" x14ac:dyDescent="0.25">
      <c r="A323" s="28" t="str">
        <f>IF(H323&lt;&gt;"",MAX($A$7:A322)+1,"")</f>
        <v/>
      </c>
      <c r="B323" s="227" t="str">
        <f>IF(A323="","",PREF_PREGUNTA&amp;" - "&amp;IF(MAX(A:A)&gt;99,IF(A323&lt;100,"0",""),"")&amp;IF(A323&lt;10,"0","")&amp;A323&amp;IF(G323&lt;&gt;""," "&amp;G323,""))</f>
        <v/>
      </c>
      <c r="C323" s="414" t="str">
        <f t="shared" si="20"/>
        <v/>
      </c>
      <c r="D323" s="414" t="str">
        <f t="shared" si="23"/>
        <v/>
      </c>
      <c r="E323" s="414" t="str">
        <f t="shared" si="21"/>
        <v/>
      </c>
      <c r="F323" s="414" t="str">
        <f t="shared" si="22"/>
        <v/>
      </c>
      <c r="G323" s="232"/>
      <c r="H323" s="225"/>
      <c r="I323" s="268"/>
      <c r="J323" s="269"/>
      <c r="K323" s="270"/>
      <c r="L323" s="271"/>
      <c r="M323" s="272"/>
      <c r="N323" s="273"/>
      <c r="O323" s="258"/>
      <c r="P323" s="259"/>
      <c r="Q323" s="260"/>
      <c r="R323" s="261"/>
      <c r="S323" s="262"/>
      <c r="T323" s="263"/>
      <c r="U323" s="416"/>
      <c r="V323" s="411"/>
      <c r="W323" s="417"/>
      <c r="X323" s="418"/>
      <c r="Y323" s="419"/>
      <c r="Z323" s="420"/>
      <c r="AA323" s="263"/>
      <c r="AB323" s="263"/>
      <c r="AC323" s="263"/>
      <c r="AD323" s="263"/>
      <c r="AE323" s="263"/>
      <c r="AF323" s="263"/>
      <c r="AG323" s="264"/>
      <c r="AH323" s="265"/>
      <c r="AI323" s="266"/>
      <c r="AJ323" s="267"/>
    </row>
    <row r="324" spans="1:36" s="22" customFormat="1" x14ac:dyDescent="0.25">
      <c r="A324" s="28" t="str">
        <f>IF(H324&lt;&gt;"",MAX($A$7:A323)+1,"")</f>
        <v/>
      </c>
      <c r="B324" s="227" t="str">
        <f>IF(A324="","",PREF_PREGUNTA&amp;" - "&amp;IF(MAX(A:A)&gt;99,IF(A324&lt;100,"0",""),"")&amp;IF(A324&lt;10,"0","")&amp;A324&amp;IF(G324&lt;&gt;""," "&amp;G324,""))</f>
        <v/>
      </c>
      <c r="C324" s="414" t="str">
        <f t="shared" si="20"/>
        <v/>
      </c>
      <c r="D324" s="414" t="str">
        <f t="shared" si="23"/>
        <v/>
      </c>
      <c r="E324" s="414" t="str">
        <f t="shared" si="21"/>
        <v/>
      </c>
      <c r="F324" s="414" t="str">
        <f t="shared" si="22"/>
        <v/>
      </c>
      <c r="G324" s="232"/>
      <c r="H324" s="225"/>
      <c r="I324" s="268"/>
      <c r="J324" s="269"/>
      <c r="K324" s="270"/>
      <c r="L324" s="271"/>
      <c r="M324" s="272"/>
      <c r="N324" s="273"/>
      <c r="O324" s="258"/>
      <c r="P324" s="259"/>
      <c r="Q324" s="260"/>
      <c r="R324" s="261"/>
      <c r="S324" s="262"/>
      <c r="T324" s="263"/>
      <c r="U324" s="416"/>
      <c r="V324" s="411"/>
      <c r="W324" s="417"/>
      <c r="X324" s="418"/>
      <c r="Y324" s="419"/>
      <c r="Z324" s="420"/>
      <c r="AA324" s="263"/>
      <c r="AB324" s="263"/>
      <c r="AC324" s="263"/>
      <c r="AD324" s="263"/>
      <c r="AE324" s="263"/>
      <c r="AF324" s="263"/>
      <c r="AG324" s="264"/>
      <c r="AH324" s="265"/>
      <c r="AI324" s="266"/>
      <c r="AJ324" s="267"/>
    </row>
    <row r="325" spans="1:36" s="22" customFormat="1" x14ac:dyDescent="0.25">
      <c r="A325" s="28" t="str">
        <f>IF(H325&lt;&gt;"",MAX($A$7:A324)+1,"")</f>
        <v/>
      </c>
      <c r="B325" s="227" t="str">
        <f>IF(A325="","",PREF_PREGUNTA&amp;" - "&amp;IF(MAX(A:A)&gt;99,IF(A325&lt;100,"0",""),"")&amp;IF(A325&lt;10,"0","")&amp;A325&amp;IF(G325&lt;&gt;""," "&amp;G325,""))</f>
        <v/>
      </c>
      <c r="C325" s="414" t="str">
        <f t="shared" si="20"/>
        <v/>
      </c>
      <c r="D325" s="414" t="str">
        <f t="shared" si="23"/>
        <v/>
      </c>
      <c r="E325" s="414" t="str">
        <f t="shared" si="21"/>
        <v/>
      </c>
      <c r="F325" s="414" t="str">
        <f t="shared" si="22"/>
        <v/>
      </c>
      <c r="G325" s="232"/>
      <c r="H325" s="225"/>
      <c r="I325" s="268"/>
      <c r="J325" s="269"/>
      <c r="K325" s="270"/>
      <c r="L325" s="271"/>
      <c r="M325" s="272"/>
      <c r="N325" s="273"/>
      <c r="O325" s="258"/>
      <c r="P325" s="259"/>
      <c r="Q325" s="260"/>
      <c r="R325" s="261"/>
      <c r="S325" s="262"/>
      <c r="T325" s="263"/>
      <c r="U325" s="416"/>
      <c r="V325" s="411"/>
      <c r="W325" s="417"/>
      <c r="X325" s="418"/>
      <c r="Y325" s="419"/>
      <c r="Z325" s="420"/>
      <c r="AA325" s="263"/>
      <c r="AB325" s="263"/>
      <c r="AC325" s="263"/>
      <c r="AD325" s="263"/>
      <c r="AE325" s="263"/>
      <c r="AF325" s="263"/>
      <c r="AG325" s="264"/>
      <c r="AH325" s="265"/>
      <c r="AI325" s="266"/>
      <c r="AJ325" s="267"/>
    </row>
    <row r="326" spans="1:36" s="22" customFormat="1" x14ac:dyDescent="0.25">
      <c r="A326" s="28" t="str">
        <f>IF(H326&lt;&gt;"",MAX($A$7:A325)+1,"")</f>
        <v/>
      </c>
      <c r="B326" s="227" t="str">
        <f>IF(A326="","",PREF_PREGUNTA&amp;" - "&amp;IF(MAX(A:A)&gt;99,IF(A326&lt;100,"0",""),"")&amp;IF(A326&lt;10,"0","")&amp;A326&amp;IF(G326&lt;&gt;""," "&amp;G326,""))</f>
        <v/>
      </c>
      <c r="C326" s="414" t="str">
        <f t="shared" si="20"/>
        <v/>
      </c>
      <c r="D326" s="414" t="str">
        <f t="shared" si="23"/>
        <v/>
      </c>
      <c r="E326" s="414" t="str">
        <f t="shared" si="21"/>
        <v/>
      </c>
      <c r="F326" s="414" t="str">
        <f t="shared" si="22"/>
        <v/>
      </c>
      <c r="G326" s="232"/>
      <c r="H326" s="225"/>
      <c r="I326" s="268"/>
      <c r="J326" s="269"/>
      <c r="K326" s="270"/>
      <c r="L326" s="271"/>
      <c r="M326" s="272"/>
      <c r="N326" s="273"/>
      <c r="O326" s="258"/>
      <c r="P326" s="259"/>
      <c r="Q326" s="260"/>
      <c r="R326" s="261"/>
      <c r="S326" s="262"/>
      <c r="T326" s="263"/>
      <c r="U326" s="416"/>
      <c r="V326" s="411"/>
      <c r="W326" s="417"/>
      <c r="X326" s="418"/>
      <c r="Y326" s="419"/>
      <c r="Z326" s="420"/>
      <c r="AA326" s="263"/>
      <c r="AB326" s="263"/>
      <c r="AC326" s="263"/>
      <c r="AD326" s="263"/>
      <c r="AE326" s="263"/>
      <c r="AF326" s="263"/>
      <c r="AG326" s="264"/>
      <c r="AH326" s="265"/>
      <c r="AI326" s="266"/>
      <c r="AJ326" s="267"/>
    </row>
    <row r="327" spans="1:36" s="22" customFormat="1" x14ac:dyDescent="0.25">
      <c r="A327" s="28" t="str">
        <f>IF(H327&lt;&gt;"",MAX($A$7:A326)+1,"")</f>
        <v/>
      </c>
      <c r="B327" s="227" t="str">
        <f>IF(A327="","",PREF_PREGUNTA&amp;" - "&amp;IF(MAX(A:A)&gt;99,IF(A327&lt;100,"0",""),"")&amp;IF(A327&lt;10,"0","")&amp;A327&amp;IF(G327&lt;&gt;""," "&amp;G327,""))</f>
        <v/>
      </c>
      <c r="C327" s="414" t="str">
        <f t="shared" ref="C327:C390" si="24">IF(COUNTIF(U327:Z327,"&gt;0")=0,"",COUNTIF(U327:Z327,"&gt;0"))</f>
        <v/>
      </c>
      <c r="D327" s="414" t="str">
        <f t="shared" si="23"/>
        <v/>
      </c>
      <c r="E327" s="414" t="str">
        <f t="shared" ref="E327:E390" si="25">IF(SUMIF(U327:Z327,"&gt;0")=0,"",SUMIF(U327:Z327,"&gt;0"))</f>
        <v/>
      </c>
      <c r="F327" s="414" t="str">
        <f t="shared" ref="F327:F390" si="26">IF(SUMIF(U327:Z327,"&lt;0")=0,"",SUMIF(U327:Z327,"&lt;0"))</f>
        <v/>
      </c>
      <c r="G327" s="232"/>
      <c r="H327" s="225"/>
      <c r="I327" s="268"/>
      <c r="J327" s="269"/>
      <c r="K327" s="270"/>
      <c r="L327" s="271"/>
      <c r="M327" s="272"/>
      <c r="N327" s="273"/>
      <c r="O327" s="258"/>
      <c r="P327" s="259"/>
      <c r="Q327" s="260"/>
      <c r="R327" s="261"/>
      <c r="S327" s="262"/>
      <c r="T327" s="263"/>
      <c r="U327" s="416"/>
      <c r="V327" s="411"/>
      <c r="W327" s="417"/>
      <c r="X327" s="418"/>
      <c r="Y327" s="419"/>
      <c r="Z327" s="420"/>
      <c r="AA327" s="263"/>
      <c r="AB327" s="263"/>
      <c r="AC327" s="263"/>
      <c r="AD327" s="263"/>
      <c r="AE327" s="263"/>
      <c r="AF327" s="263"/>
      <c r="AG327" s="264"/>
      <c r="AH327" s="265"/>
      <c r="AI327" s="266"/>
      <c r="AJ327" s="267"/>
    </row>
    <row r="328" spans="1:36" s="22" customFormat="1" x14ac:dyDescent="0.25">
      <c r="A328" s="28" t="str">
        <f>IF(H328&lt;&gt;"",MAX($A$7:A327)+1,"")</f>
        <v/>
      </c>
      <c r="B328" s="227" t="str">
        <f>IF(A328="","",PREF_PREGUNTA&amp;" - "&amp;IF(MAX(A:A)&gt;99,IF(A328&lt;100,"0",""),"")&amp;IF(A328&lt;10,"0","")&amp;A328&amp;IF(G328&lt;&gt;""," "&amp;G328,""))</f>
        <v/>
      </c>
      <c r="C328" s="414" t="str">
        <f t="shared" si="24"/>
        <v/>
      </c>
      <c r="D328" s="414" t="str">
        <f t="shared" ref="D328:D391" si="27">IF(C328="","",COUNTA(I328:N328)-C328)</f>
        <v/>
      </c>
      <c r="E328" s="414" t="str">
        <f t="shared" si="25"/>
        <v/>
      </c>
      <c r="F328" s="414" t="str">
        <f t="shared" si="26"/>
        <v/>
      </c>
      <c r="G328" s="232"/>
      <c r="H328" s="225"/>
      <c r="I328" s="268"/>
      <c r="J328" s="269"/>
      <c r="K328" s="270"/>
      <c r="L328" s="271"/>
      <c r="M328" s="272"/>
      <c r="N328" s="273"/>
      <c r="O328" s="258"/>
      <c r="P328" s="259"/>
      <c r="Q328" s="260"/>
      <c r="R328" s="261"/>
      <c r="S328" s="262"/>
      <c r="T328" s="263"/>
      <c r="U328" s="416"/>
      <c r="V328" s="411"/>
      <c r="W328" s="417"/>
      <c r="X328" s="418"/>
      <c r="Y328" s="419"/>
      <c r="Z328" s="420"/>
      <c r="AA328" s="263"/>
      <c r="AB328" s="263"/>
      <c r="AC328" s="263"/>
      <c r="AD328" s="263"/>
      <c r="AE328" s="263"/>
      <c r="AF328" s="263"/>
      <c r="AG328" s="264"/>
      <c r="AH328" s="265"/>
      <c r="AI328" s="266"/>
      <c r="AJ328" s="267"/>
    </row>
    <row r="329" spans="1:36" s="22" customFormat="1" x14ac:dyDescent="0.25">
      <c r="A329" s="28" t="str">
        <f>IF(H329&lt;&gt;"",MAX($A$7:A328)+1,"")</f>
        <v/>
      </c>
      <c r="B329" s="227" t="str">
        <f>IF(A329="","",PREF_PREGUNTA&amp;" - "&amp;IF(MAX(A:A)&gt;99,IF(A329&lt;100,"0",""),"")&amp;IF(A329&lt;10,"0","")&amp;A329&amp;IF(G329&lt;&gt;""," "&amp;G329,""))</f>
        <v/>
      </c>
      <c r="C329" s="414" t="str">
        <f t="shared" si="24"/>
        <v/>
      </c>
      <c r="D329" s="414" t="str">
        <f t="shared" si="27"/>
        <v/>
      </c>
      <c r="E329" s="414" t="str">
        <f t="shared" si="25"/>
        <v/>
      </c>
      <c r="F329" s="414" t="str">
        <f t="shared" si="26"/>
        <v/>
      </c>
      <c r="G329" s="232"/>
      <c r="H329" s="225"/>
      <c r="I329" s="268"/>
      <c r="J329" s="269"/>
      <c r="K329" s="270"/>
      <c r="L329" s="271"/>
      <c r="M329" s="272"/>
      <c r="N329" s="273"/>
      <c r="O329" s="258"/>
      <c r="P329" s="259"/>
      <c r="Q329" s="260"/>
      <c r="R329" s="261"/>
      <c r="S329" s="262"/>
      <c r="T329" s="263"/>
      <c r="U329" s="416"/>
      <c r="V329" s="411"/>
      <c r="W329" s="417"/>
      <c r="X329" s="418"/>
      <c r="Y329" s="419"/>
      <c r="Z329" s="420"/>
      <c r="AA329" s="263"/>
      <c r="AB329" s="263"/>
      <c r="AC329" s="263"/>
      <c r="AD329" s="263"/>
      <c r="AE329" s="263"/>
      <c r="AF329" s="263"/>
      <c r="AG329" s="264"/>
      <c r="AH329" s="265"/>
      <c r="AI329" s="266"/>
      <c r="AJ329" s="267"/>
    </row>
    <row r="330" spans="1:36" s="22" customFormat="1" x14ac:dyDescent="0.25">
      <c r="A330" s="28" t="str">
        <f>IF(H330&lt;&gt;"",MAX($A$7:A329)+1,"")</f>
        <v/>
      </c>
      <c r="B330" s="227" t="str">
        <f>IF(A330="","",PREF_PREGUNTA&amp;" - "&amp;IF(MAX(A:A)&gt;99,IF(A330&lt;100,"0",""),"")&amp;IF(A330&lt;10,"0","")&amp;A330&amp;IF(G330&lt;&gt;""," "&amp;G330,""))</f>
        <v/>
      </c>
      <c r="C330" s="414" t="str">
        <f t="shared" si="24"/>
        <v/>
      </c>
      <c r="D330" s="414" t="str">
        <f t="shared" si="27"/>
        <v/>
      </c>
      <c r="E330" s="414" t="str">
        <f t="shared" si="25"/>
        <v/>
      </c>
      <c r="F330" s="414" t="str">
        <f t="shared" si="26"/>
        <v/>
      </c>
      <c r="G330" s="232"/>
      <c r="H330" s="225"/>
      <c r="I330" s="268"/>
      <c r="J330" s="269"/>
      <c r="K330" s="270"/>
      <c r="L330" s="271"/>
      <c r="M330" s="272"/>
      <c r="N330" s="273"/>
      <c r="O330" s="258"/>
      <c r="P330" s="259"/>
      <c r="Q330" s="260"/>
      <c r="R330" s="261"/>
      <c r="S330" s="262"/>
      <c r="T330" s="263"/>
      <c r="U330" s="416"/>
      <c r="V330" s="411"/>
      <c r="W330" s="417"/>
      <c r="X330" s="418"/>
      <c r="Y330" s="419"/>
      <c r="Z330" s="420"/>
      <c r="AA330" s="263"/>
      <c r="AB330" s="263"/>
      <c r="AC330" s="263"/>
      <c r="AD330" s="263"/>
      <c r="AE330" s="263"/>
      <c r="AF330" s="263"/>
      <c r="AG330" s="264"/>
      <c r="AH330" s="265"/>
      <c r="AI330" s="266"/>
      <c r="AJ330" s="267"/>
    </row>
    <row r="331" spans="1:36" s="22" customFormat="1" x14ac:dyDescent="0.25">
      <c r="A331" s="28" t="str">
        <f>IF(H331&lt;&gt;"",MAX($A$7:A330)+1,"")</f>
        <v/>
      </c>
      <c r="B331" s="227" t="str">
        <f>IF(A331="","",PREF_PREGUNTA&amp;" - "&amp;IF(MAX(A:A)&gt;99,IF(A331&lt;100,"0",""),"")&amp;IF(A331&lt;10,"0","")&amp;A331&amp;IF(G331&lt;&gt;""," "&amp;G331,""))</f>
        <v/>
      </c>
      <c r="C331" s="414" t="str">
        <f t="shared" si="24"/>
        <v/>
      </c>
      <c r="D331" s="414" t="str">
        <f t="shared" si="27"/>
        <v/>
      </c>
      <c r="E331" s="414" t="str">
        <f t="shared" si="25"/>
        <v/>
      </c>
      <c r="F331" s="414" t="str">
        <f t="shared" si="26"/>
        <v/>
      </c>
      <c r="G331" s="232"/>
      <c r="H331" s="225"/>
      <c r="I331" s="268"/>
      <c r="J331" s="269"/>
      <c r="K331" s="270"/>
      <c r="L331" s="271"/>
      <c r="M331" s="272"/>
      <c r="N331" s="273"/>
      <c r="O331" s="258"/>
      <c r="P331" s="259"/>
      <c r="Q331" s="260"/>
      <c r="R331" s="261"/>
      <c r="S331" s="262"/>
      <c r="T331" s="263"/>
      <c r="U331" s="416"/>
      <c r="V331" s="411"/>
      <c r="W331" s="417"/>
      <c r="X331" s="418"/>
      <c r="Y331" s="419"/>
      <c r="Z331" s="420"/>
      <c r="AA331" s="263"/>
      <c r="AB331" s="263"/>
      <c r="AC331" s="263"/>
      <c r="AD331" s="263"/>
      <c r="AE331" s="263"/>
      <c r="AF331" s="263"/>
      <c r="AG331" s="264"/>
      <c r="AH331" s="265"/>
      <c r="AI331" s="266"/>
      <c r="AJ331" s="267"/>
    </row>
    <row r="332" spans="1:36" s="22" customFormat="1" x14ac:dyDescent="0.25">
      <c r="A332" s="28" t="str">
        <f>IF(H332&lt;&gt;"",MAX($A$7:A331)+1,"")</f>
        <v/>
      </c>
      <c r="B332" s="227" t="str">
        <f>IF(A332="","",PREF_PREGUNTA&amp;" - "&amp;IF(MAX(A:A)&gt;99,IF(A332&lt;100,"0",""),"")&amp;IF(A332&lt;10,"0","")&amp;A332&amp;IF(G332&lt;&gt;""," "&amp;G332,""))</f>
        <v/>
      </c>
      <c r="C332" s="414" t="str">
        <f t="shared" si="24"/>
        <v/>
      </c>
      <c r="D332" s="414" t="str">
        <f t="shared" si="27"/>
        <v/>
      </c>
      <c r="E332" s="414" t="str">
        <f t="shared" si="25"/>
        <v/>
      </c>
      <c r="F332" s="414" t="str">
        <f t="shared" si="26"/>
        <v/>
      </c>
      <c r="G332" s="232"/>
      <c r="H332" s="225"/>
      <c r="I332" s="268"/>
      <c r="J332" s="269"/>
      <c r="K332" s="270"/>
      <c r="L332" s="271"/>
      <c r="M332" s="272"/>
      <c r="N332" s="273"/>
      <c r="O332" s="258"/>
      <c r="P332" s="259"/>
      <c r="Q332" s="260"/>
      <c r="R332" s="261"/>
      <c r="S332" s="262"/>
      <c r="T332" s="263"/>
      <c r="U332" s="416"/>
      <c r="V332" s="411"/>
      <c r="W332" s="417"/>
      <c r="X332" s="418"/>
      <c r="Y332" s="419"/>
      <c r="Z332" s="420"/>
      <c r="AA332" s="263"/>
      <c r="AB332" s="263"/>
      <c r="AC332" s="263"/>
      <c r="AD332" s="263"/>
      <c r="AE332" s="263"/>
      <c r="AF332" s="263"/>
      <c r="AG332" s="264"/>
      <c r="AH332" s="265"/>
      <c r="AI332" s="266"/>
      <c r="AJ332" s="267"/>
    </row>
    <row r="333" spans="1:36" s="22" customFormat="1" x14ac:dyDescent="0.25">
      <c r="A333" s="28" t="str">
        <f>IF(H333&lt;&gt;"",MAX($A$7:A332)+1,"")</f>
        <v/>
      </c>
      <c r="B333" s="227" t="str">
        <f>IF(A333="","",PREF_PREGUNTA&amp;" - "&amp;IF(MAX(A:A)&gt;99,IF(A333&lt;100,"0",""),"")&amp;IF(A333&lt;10,"0","")&amp;A333&amp;IF(G333&lt;&gt;""," "&amp;G333,""))</f>
        <v/>
      </c>
      <c r="C333" s="414" t="str">
        <f t="shared" si="24"/>
        <v/>
      </c>
      <c r="D333" s="414" t="str">
        <f t="shared" si="27"/>
        <v/>
      </c>
      <c r="E333" s="414" t="str">
        <f t="shared" si="25"/>
        <v/>
      </c>
      <c r="F333" s="414" t="str">
        <f t="shared" si="26"/>
        <v/>
      </c>
      <c r="G333" s="232"/>
      <c r="H333" s="225"/>
      <c r="I333" s="268"/>
      <c r="J333" s="269"/>
      <c r="K333" s="270"/>
      <c r="L333" s="271"/>
      <c r="M333" s="272"/>
      <c r="N333" s="273"/>
      <c r="O333" s="258"/>
      <c r="P333" s="259"/>
      <c r="Q333" s="260"/>
      <c r="R333" s="261"/>
      <c r="S333" s="262"/>
      <c r="T333" s="263"/>
      <c r="U333" s="416"/>
      <c r="V333" s="411"/>
      <c r="W333" s="417"/>
      <c r="X333" s="418"/>
      <c r="Y333" s="419"/>
      <c r="Z333" s="420"/>
      <c r="AA333" s="263"/>
      <c r="AB333" s="263"/>
      <c r="AC333" s="263"/>
      <c r="AD333" s="263"/>
      <c r="AE333" s="263"/>
      <c r="AF333" s="263"/>
      <c r="AG333" s="264"/>
      <c r="AH333" s="265"/>
      <c r="AI333" s="266"/>
      <c r="AJ333" s="267"/>
    </row>
    <row r="334" spans="1:36" s="22" customFormat="1" x14ac:dyDescent="0.25">
      <c r="A334" s="28" t="str">
        <f>IF(H334&lt;&gt;"",MAX($A$7:A333)+1,"")</f>
        <v/>
      </c>
      <c r="B334" s="227" t="str">
        <f>IF(A334="","",PREF_PREGUNTA&amp;" - "&amp;IF(MAX(A:A)&gt;99,IF(A334&lt;100,"0",""),"")&amp;IF(A334&lt;10,"0","")&amp;A334&amp;IF(G334&lt;&gt;""," "&amp;G334,""))</f>
        <v/>
      </c>
      <c r="C334" s="414" t="str">
        <f t="shared" si="24"/>
        <v/>
      </c>
      <c r="D334" s="414" t="str">
        <f t="shared" si="27"/>
        <v/>
      </c>
      <c r="E334" s="414" t="str">
        <f t="shared" si="25"/>
        <v/>
      </c>
      <c r="F334" s="414" t="str">
        <f t="shared" si="26"/>
        <v/>
      </c>
      <c r="G334" s="232"/>
      <c r="H334" s="225"/>
      <c r="I334" s="268"/>
      <c r="J334" s="269"/>
      <c r="K334" s="270"/>
      <c r="L334" s="271"/>
      <c r="M334" s="272"/>
      <c r="N334" s="273"/>
      <c r="O334" s="258"/>
      <c r="P334" s="259"/>
      <c r="Q334" s="260"/>
      <c r="R334" s="261"/>
      <c r="S334" s="262"/>
      <c r="T334" s="263"/>
      <c r="U334" s="416"/>
      <c r="V334" s="411"/>
      <c r="W334" s="417"/>
      <c r="X334" s="418"/>
      <c r="Y334" s="419"/>
      <c r="Z334" s="420"/>
      <c r="AA334" s="263"/>
      <c r="AB334" s="263"/>
      <c r="AC334" s="263"/>
      <c r="AD334" s="263"/>
      <c r="AE334" s="263"/>
      <c r="AF334" s="263"/>
      <c r="AG334" s="264"/>
      <c r="AH334" s="265"/>
      <c r="AI334" s="266"/>
      <c r="AJ334" s="267"/>
    </row>
    <row r="335" spans="1:36" s="22" customFormat="1" x14ac:dyDescent="0.25">
      <c r="A335" s="28" t="str">
        <f>IF(H335&lt;&gt;"",MAX($A$7:A334)+1,"")</f>
        <v/>
      </c>
      <c r="B335" s="227" t="str">
        <f>IF(A335="","",PREF_PREGUNTA&amp;" - "&amp;IF(MAX(A:A)&gt;99,IF(A335&lt;100,"0",""),"")&amp;IF(A335&lt;10,"0","")&amp;A335&amp;IF(G335&lt;&gt;""," "&amp;G335,""))</f>
        <v/>
      </c>
      <c r="C335" s="414" t="str">
        <f t="shared" si="24"/>
        <v/>
      </c>
      <c r="D335" s="414" t="str">
        <f t="shared" si="27"/>
        <v/>
      </c>
      <c r="E335" s="414" t="str">
        <f t="shared" si="25"/>
        <v/>
      </c>
      <c r="F335" s="414" t="str">
        <f t="shared" si="26"/>
        <v/>
      </c>
      <c r="G335" s="232"/>
      <c r="H335" s="225"/>
      <c r="I335" s="268"/>
      <c r="J335" s="269"/>
      <c r="K335" s="270"/>
      <c r="L335" s="271"/>
      <c r="M335" s="272"/>
      <c r="N335" s="273"/>
      <c r="O335" s="258"/>
      <c r="P335" s="259"/>
      <c r="Q335" s="260"/>
      <c r="R335" s="261"/>
      <c r="S335" s="262"/>
      <c r="T335" s="263"/>
      <c r="U335" s="416"/>
      <c r="V335" s="411"/>
      <c r="W335" s="417"/>
      <c r="X335" s="418"/>
      <c r="Y335" s="419"/>
      <c r="Z335" s="420"/>
      <c r="AA335" s="263"/>
      <c r="AB335" s="263"/>
      <c r="AC335" s="263"/>
      <c r="AD335" s="263"/>
      <c r="AE335" s="263"/>
      <c r="AF335" s="263"/>
      <c r="AG335" s="264"/>
      <c r="AH335" s="265"/>
      <c r="AI335" s="266"/>
      <c r="AJ335" s="267"/>
    </row>
    <row r="336" spans="1:36" s="22" customFormat="1" x14ac:dyDescent="0.25">
      <c r="A336" s="28" t="str">
        <f>IF(H336&lt;&gt;"",MAX($A$7:A335)+1,"")</f>
        <v/>
      </c>
      <c r="B336" s="227" t="str">
        <f>IF(A336="","",PREF_PREGUNTA&amp;" - "&amp;IF(MAX(A:A)&gt;99,IF(A336&lt;100,"0",""),"")&amp;IF(A336&lt;10,"0","")&amp;A336&amp;IF(G336&lt;&gt;""," "&amp;G336,""))</f>
        <v/>
      </c>
      <c r="C336" s="414" t="str">
        <f t="shared" si="24"/>
        <v/>
      </c>
      <c r="D336" s="414" t="str">
        <f t="shared" si="27"/>
        <v/>
      </c>
      <c r="E336" s="414" t="str">
        <f t="shared" si="25"/>
        <v/>
      </c>
      <c r="F336" s="414" t="str">
        <f t="shared" si="26"/>
        <v/>
      </c>
      <c r="G336" s="232"/>
      <c r="H336" s="225"/>
      <c r="I336" s="268"/>
      <c r="J336" s="269"/>
      <c r="K336" s="270"/>
      <c r="L336" s="271"/>
      <c r="M336" s="272"/>
      <c r="N336" s="273"/>
      <c r="O336" s="258"/>
      <c r="P336" s="259"/>
      <c r="Q336" s="260"/>
      <c r="R336" s="261"/>
      <c r="S336" s="262"/>
      <c r="T336" s="263"/>
      <c r="U336" s="416"/>
      <c r="V336" s="411"/>
      <c r="W336" s="417"/>
      <c r="X336" s="418"/>
      <c r="Y336" s="419"/>
      <c r="Z336" s="420"/>
      <c r="AA336" s="263"/>
      <c r="AB336" s="263"/>
      <c r="AC336" s="263"/>
      <c r="AD336" s="263"/>
      <c r="AE336" s="263"/>
      <c r="AF336" s="263"/>
      <c r="AG336" s="264"/>
      <c r="AH336" s="265"/>
      <c r="AI336" s="266"/>
      <c r="AJ336" s="267"/>
    </row>
    <row r="337" spans="1:36" s="22" customFormat="1" x14ac:dyDescent="0.25">
      <c r="A337" s="28" t="str">
        <f>IF(H337&lt;&gt;"",MAX($A$7:A336)+1,"")</f>
        <v/>
      </c>
      <c r="B337" s="227" t="str">
        <f>IF(A337="","",PREF_PREGUNTA&amp;" - "&amp;IF(MAX(A:A)&gt;99,IF(A337&lt;100,"0",""),"")&amp;IF(A337&lt;10,"0","")&amp;A337&amp;IF(G337&lt;&gt;""," "&amp;G337,""))</f>
        <v/>
      </c>
      <c r="C337" s="414" t="str">
        <f t="shared" si="24"/>
        <v/>
      </c>
      <c r="D337" s="414" t="str">
        <f t="shared" si="27"/>
        <v/>
      </c>
      <c r="E337" s="414" t="str">
        <f t="shared" si="25"/>
        <v/>
      </c>
      <c r="F337" s="414" t="str">
        <f t="shared" si="26"/>
        <v/>
      </c>
      <c r="G337" s="232"/>
      <c r="H337" s="225"/>
      <c r="I337" s="268"/>
      <c r="J337" s="269"/>
      <c r="K337" s="270"/>
      <c r="L337" s="271"/>
      <c r="M337" s="272"/>
      <c r="N337" s="273"/>
      <c r="O337" s="258"/>
      <c r="P337" s="259"/>
      <c r="Q337" s="260"/>
      <c r="R337" s="261"/>
      <c r="S337" s="262"/>
      <c r="T337" s="263"/>
      <c r="U337" s="416"/>
      <c r="V337" s="411"/>
      <c r="W337" s="417"/>
      <c r="X337" s="418"/>
      <c r="Y337" s="419"/>
      <c r="Z337" s="420"/>
      <c r="AA337" s="263"/>
      <c r="AB337" s="263"/>
      <c r="AC337" s="263"/>
      <c r="AD337" s="263"/>
      <c r="AE337" s="263"/>
      <c r="AF337" s="263"/>
      <c r="AG337" s="264"/>
      <c r="AH337" s="265"/>
      <c r="AI337" s="266"/>
      <c r="AJ337" s="267"/>
    </row>
    <row r="338" spans="1:36" s="22" customFormat="1" x14ac:dyDescent="0.25">
      <c r="A338" s="28" t="str">
        <f>IF(H338&lt;&gt;"",MAX($A$7:A337)+1,"")</f>
        <v/>
      </c>
      <c r="B338" s="227" t="str">
        <f>IF(A338="","",PREF_PREGUNTA&amp;" - "&amp;IF(MAX(A:A)&gt;99,IF(A338&lt;100,"0",""),"")&amp;IF(A338&lt;10,"0","")&amp;A338&amp;IF(G338&lt;&gt;""," "&amp;G338,""))</f>
        <v/>
      </c>
      <c r="C338" s="414" t="str">
        <f t="shared" si="24"/>
        <v/>
      </c>
      <c r="D338" s="414" t="str">
        <f t="shared" si="27"/>
        <v/>
      </c>
      <c r="E338" s="414" t="str">
        <f t="shared" si="25"/>
        <v/>
      </c>
      <c r="F338" s="414" t="str">
        <f t="shared" si="26"/>
        <v/>
      </c>
      <c r="G338" s="232"/>
      <c r="H338" s="225"/>
      <c r="I338" s="268"/>
      <c r="J338" s="269"/>
      <c r="K338" s="270"/>
      <c r="L338" s="271"/>
      <c r="M338" s="272"/>
      <c r="N338" s="273"/>
      <c r="O338" s="258"/>
      <c r="P338" s="259"/>
      <c r="Q338" s="260"/>
      <c r="R338" s="261"/>
      <c r="S338" s="262"/>
      <c r="T338" s="263"/>
      <c r="U338" s="416"/>
      <c r="V338" s="411"/>
      <c r="W338" s="417"/>
      <c r="X338" s="418"/>
      <c r="Y338" s="419"/>
      <c r="Z338" s="420"/>
      <c r="AA338" s="263"/>
      <c r="AB338" s="263"/>
      <c r="AC338" s="263"/>
      <c r="AD338" s="263"/>
      <c r="AE338" s="263"/>
      <c r="AF338" s="263"/>
      <c r="AG338" s="264"/>
      <c r="AH338" s="265"/>
      <c r="AI338" s="266"/>
      <c r="AJ338" s="267"/>
    </row>
    <row r="339" spans="1:36" s="22" customFormat="1" x14ac:dyDescent="0.25">
      <c r="A339" s="28" t="str">
        <f>IF(H339&lt;&gt;"",MAX($A$7:A338)+1,"")</f>
        <v/>
      </c>
      <c r="B339" s="227" t="str">
        <f>IF(A339="","",PREF_PREGUNTA&amp;" - "&amp;IF(MAX(A:A)&gt;99,IF(A339&lt;100,"0",""),"")&amp;IF(A339&lt;10,"0","")&amp;A339&amp;IF(G339&lt;&gt;""," "&amp;G339,""))</f>
        <v/>
      </c>
      <c r="C339" s="414" t="str">
        <f t="shared" si="24"/>
        <v/>
      </c>
      <c r="D339" s="414" t="str">
        <f t="shared" si="27"/>
        <v/>
      </c>
      <c r="E339" s="414" t="str">
        <f t="shared" si="25"/>
        <v/>
      </c>
      <c r="F339" s="414" t="str">
        <f t="shared" si="26"/>
        <v/>
      </c>
      <c r="G339" s="232"/>
      <c r="H339" s="225"/>
      <c r="I339" s="268"/>
      <c r="J339" s="269"/>
      <c r="K339" s="270"/>
      <c r="L339" s="271"/>
      <c r="M339" s="272"/>
      <c r="N339" s="273"/>
      <c r="O339" s="258"/>
      <c r="P339" s="259"/>
      <c r="Q339" s="260"/>
      <c r="R339" s="261"/>
      <c r="S339" s="262"/>
      <c r="T339" s="263"/>
      <c r="U339" s="416"/>
      <c r="V339" s="411"/>
      <c r="W339" s="417"/>
      <c r="X339" s="418"/>
      <c r="Y339" s="419"/>
      <c r="Z339" s="420"/>
      <c r="AA339" s="263"/>
      <c r="AB339" s="263"/>
      <c r="AC339" s="263"/>
      <c r="AD339" s="263"/>
      <c r="AE339" s="263"/>
      <c r="AF339" s="263"/>
      <c r="AG339" s="264"/>
      <c r="AH339" s="265"/>
      <c r="AI339" s="266"/>
      <c r="AJ339" s="267"/>
    </row>
    <row r="340" spans="1:36" s="22" customFormat="1" x14ac:dyDescent="0.25">
      <c r="A340" s="28" t="str">
        <f>IF(H340&lt;&gt;"",MAX($A$7:A339)+1,"")</f>
        <v/>
      </c>
      <c r="B340" s="227" t="str">
        <f>IF(A340="","",PREF_PREGUNTA&amp;" - "&amp;IF(MAX(A:A)&gt;99,IF(A340&lt;100,"0",""),"")&amp;IF(A340&lt;10,"0","")&amp;A340&amp;IF(G340&lt;&gt;""," "&amp;G340,""))</f>
        <v/>
      </c>
      <c r="C340" s="414" t="str">
        <f t="shared" si="24"/>
        <v/>
      </c>
      <c r="D340" s="414" t="str">
        <f t="shared" si="27"/>
        <v/>
      </c>
      <c r="E340" s="414" t="str">
        <f t="shared" si="25"/>
        <v/>
      </c>
      <c r="F340" s="414" t="str">
        <f t="shared" si="26"/>
        <v/>
      </c>
      <c r="G340" s="232"/>
      <c r="H340" s="225"/>
      <c r="I340" s="268"/>
      <c r="J340" s="269"/>
      <c r="K340" s="270"/>
      <c r="L340" s="271"/>
      <c r="M340" s="272"/>
      <c r="N340" s="273"/>
      <c r="O340" s="258"/>
      <c r="P340" s="259"/>
      <c r="Q340" s="260"/>
      <c r="R340" s="261"/>
      <c r="S340" s="262"/>
      <c r="T340" s="263"/>
      <c r="U340" s="416"/>
      <c r="V340" s="411"/>
      <c r="W340" s="417"/>
      <c r="X340" s="418"/>
      <c r="Y340" s="419"/>
      <c r="Z340" s="420"/>
      <c r="AA340" s="263"/>
      <c r="AB340" s="263"/>
      <c r="AC340" s="263"/>
      <c r="AD340" s="263"/>
      <c r="AE340" s="263"/>
      <c r="AF340" s="263"/>
      <c r="AG340" s="264"/>
      <c r="AH340" s="265"/>
      <c r="AI340" s="266"/>
      <c r="AJ340" s="267"/>
    </row>
    <row r="341" spans="1:36" s="22" customFormat="1" x14ac:dyDescent="0.25">
      <c r="A341" s="28" t="str">
        <f>IF(H341&lt;&gt;"",MAX($A$7:A340)+1,"")</f>
        <v/>
      </c>
      <c r="B341" s="227" t="str">
        <f>IF(A341="","",PREF_PREGUNTA&amp;" - "&amp;IF(MAX(A:A)&gt;99,IF(A341&lt;100,"0",""),"")&amp;IF(A341&lt;10,"0","")&amp;A341&amp;IF(G341&lt;&gt;""," "&amp;G341,""))</f>
        <v/>
      </c>
      <c r="C341" s="414" t="str">
        <f t="shared" si="24"/>
        <v/>
      </c>
      <c r="D341" s="414" t="str">
        <f t="shared" si="27"/>
        <v/>
      </c>
      <c r="E341" s="414" t="str">
        <f t="shared" si="25"/>
        <v/>
      </c>
      <c r="F341" s="414" t="str">
        <f t="shared" si="26"/>
        <v/>
      </c>
      <c r="G341" s="232"/>
      <c r="H341" s="225"/>
      <c r="I341" s="268"/>
      <c r="J341" s="269"/>
      <c r="K341" s="270"/>
      <c r="L341" s="271"/>
      <c r="M341" s="272"/>
      <c r="N341" s="273"/>
      <c r="O341" s="258"/>
      <c r="P341" s="259"/>
      <c r="Q341" s="260"/>
      <c r="R341" s="261"/>
      <c r="S341" s="262"/>
      <c r="T341" s="263"/>
      <c r="U341" s="416"/>
      <c r="V341" s="411"/>
      <c r="W341" s="417"/>
      <c r="X341" s="418"/>
      <c r="Y341" s="419"/>
      <c r="Z341" s="420"/>
      <c r="AA341" s="263"/>
      <c r="AB341" s="263"/>
      <c r="AC341" s="263"/>
      <c r="AD341" s="263"/>
      <c r="AE341" s="263"/>
      <c r="AF341" s="263"/>
      <c r="AG341" s="264"/>
      <c r="AH341" s="265"/>
      <c r="AI341" s="266"/>
      <c r="AJ341" s="267"/>
    </row>
    <row r="342" spans="1:36" s="22" customFormat="1" x14ac:dyDescent="0.25">
      <c r="A342" s="28" t="str">
        <f>IF(H342&lt;&gt;"",MAX($A$7:A341)+1,"")</f>
        <v/>
      </c>
      <c r="B342" s="227" t="str">
        <f>IF(A342="","",PREF_PREGUNTA&amp;" - "&amp;IF(MAX(A:A)&gt;99,IF(A342&lt;100,"0",""),"")&amp;IF(A342&lt;10,"0","")&amp;A342&amp;IF(G342&lt;&gt;""," "&amp;G342,""))</f>
        <v/>
      </c>
      <c r="C342" s="414" t="str">
        <f t="shared" si="24"/>
        <v/>
      </c>
      <c r="D342" s="414" t="str">
        <f t="shared" si="27"/>
        <v/>
      </c>
      <c r="E342" s="414" t="str">
        <f t="shared" si="25"/>
        <v/>
      </c>
      <c r="F342" s="414" t="str">
        <f t="shared" si="26"/>
        <v/>
      </c>
      <c r="G342" s="232"/>
      <c r="H342" s="225"/>
      <c r="I342" s="268"/>
      <c r="J342" s="269"/>
      <c r="K342" s="270"/>
      <c r="L342" s="271"/>
      <c r="M342" s="272"/>
      <c r="N342" s="273"/>
      <c r="O342" s="258"/>
      <c r="P342" s="259"/>
      <c r="Q342" s="260"/>
      <c r="R342" s="261"/>
      <c r="S342" s="262"/>
      <c r="T342" s="263"/>
      <c r="U342" s="416"/>
      <c r="V342" s="411"/>
      <c r="W342" s="417"/>
      <c r="X342" s="418"/>
      <c r="Y342" s="419"/>
      <c r="Z342" s="420"/>
      <c r="AA342" s="263"/>
      <c r="AB342" s="263"/>
      <c r="AC342" s="263"/>
      <c r="AD342" s="263"/>
      <c r="AE342" s="263"/>
      <c r="AF342" s="263"/>
      <c r="AG342" s="264"/>
      <c r="AH342" s="265"/>
      <c r="AI342" s="266"/>
      <c r="AJ342" s="267"/>
    </row>
    <row r="343" spans="1:36" s="22" customFormat="1" x14ac:dyDescent="0.25">
      <c r="A343" s="28" t="str">
        <f>IF(H343&lt;&gt;"",MAX($A$7:A342)+1,"")</f>
        <v/>
      </c>
      <c r="B343" s="227" t="str">
        <f>IF(A343="","",PREF_PREGUNTA&amp;" - "&amp;IF(MAX(A:A)&gt;99,IF(A343&lt;100,"0",""),"")&amp;IF(A343&lt;10,"0","")&amp;A343&amp;IF(G343&lt;&gt;""," "&amp;G343,""))</f>
        <v/>
      </c>
      <c r="C343" s="414" t="str">
        <f t="shared" si="24"/>
        <v/>
      </c>
      <c r="D343" s="414" t="str">
        <f t="shared" si="27"/>
        <v/>
      </c>
      <c r="E343" s="414" t="str">
        <f t="shared" si="25"/>
        <v/>
      </c>
      <c r="F343" s="414" t="str">
        <f t="shared" si="26"/>
        <v/>
      </c>
      <c r="G343" s="232"/>
      <c r="H343" s="225"/>
      <c r="I343" s="268"/>
      <c r="J343" s="269"/>
      <c r="K343" s="270"/>
      <c r="L343" s="271"/>
      <c r="M343" s="272"/>
      <c r="N343" s="273"/>
      <c r="O343" s="258"/>
      <c r="P343" s="259"/>
      <c r="Q343" s="260"/>
      <c r="R343" s="261"/>
      <c r="S343" s="262"/>
      <c r="T343" s="263"/>
      <c r="U343" s="416"/>
      <c r="V343" s="411"/>
      <c r="W343" s="417"/>
      <c r="X343" s="418"/>
      <c r="Y343" s="419"/>
      <c r="Z343" s="420"/>
      <c r="AA343" s="263"/>
      <c r="AB343" s="263"/>
      <c r="AC343" s="263"/>
      <c r="AD343" s="263"/>
      <c r="AE343" s="263"/>
      <c r="AF343" s="263"/>
      <c r="AG343" s="264"/>
      <c r="AH343" s="265"/>
      <c r="AI343" s="266"/>
      <c r="AJ343" s="267"/>
    </row>
    <row r="344" spans="1:36" s="22" customFormat="1" x14ac:dyDescent="0.25">
      <c r="A344" s="28" t="str">
        <f>IF(H344&lt;&gt;"",MAX($A$7:A343)+1,"")</f>
        <v/>
      </c>
      <c r="B344" s="227" t="str">
        <f>IF(A344="","",PREF_PREGUNTA&amp;" - "&amp;IF(MAX(A:A)&gt;99,IF(A344&lt;100,"0",""),"")&amp;IF(A344&lt;10,"0","")&amp;A344&amp;IF(G344&lt;&gt;""," "&amp;G344,""))</f>
        <v/>
      </c>
      <c r="C344" s="414" t="str">
        <f t="shared" si="24"/>
        <v/>
      </c>
      <c r="D344" s="414" t="str">
        <f t="shared" si="27"/>
        <v/>
      </c>
      <c r="E344" s="414" t="str">
        <f t="shared" si="25"/>
        <v/>
      </c>
      <c r="F344" s="414" t="str">
        <f t="shared" si="26"/>
        <v/>
      </c>
      <c r="G344" s="232"/>
      <c r="H344" s="225"/>
      <c r="I344" s="268"/>
      <c r="J344" s="269"/>
      <c r="K344" s="270"/>
      <c r="L344" s="271"/>
      <c r="M344" s="272"/>
      <c r="N344" s="273"/>
      <c r="O344" s="258"/>
      <c r="P344" s="259"/>
      <c r="Q344" s="260"/>
      <c r="R344" s="261"/>
      <c r="S344" s="262"/>
      <c r="T344" s="263"/>
      <c r="U344" s="416"/>
      <c r="V344" s="411"/>
      <c r="W344" s="417"/>
      <c r="X344" s="418"/>
      <c r="Y344" s="419"/>
      <c r="Z344" s="420"/>
      <c r="AA344" s="263"/>
      <c r="AB344" s="263"/>
      <c r="AC344" s="263"/>
      <c r="AD344" s="263"/>
      <c r="AE344" s="263"/>
      <c r="AF344" s="263"/>
      <c r="AG344" s="264"/>
      <c r="AH344" s="265"/>
      <c r="AI344" s="266"/>
      <c r="AJ344" s="267"/>
    </row>
    <row r="345" spans="1:36" s="22" customFormat="1" x14ac:dyDescent="0.25">
      <c r="A345" s="28" t="str">
        <f>IF(H345&lt;&gt;"",MAX($A$7:A344)+1,"")</f>
        <v/>
      </c>
      <c r="B345" s="227" t="str">
        <f>IF(A345="","",PREF_PREGUNTA&amp;" - "&amp;IF(MAX(A:A)&gt;99,IF(A345&lt;100,"0",""),"")&amp;IF(A345&lt;10,"0","")&amp;A345&amp;IF(G345&lt;&gt;""," "&amp;G345,""))</f>
        <v/>
      </c>
      <c r="C345" s="414" t="str">
        <f t="shared" si="24"/>
        <v/>
      </c>
      <c r="D345" s="414" t="str">
        <f t="shared" si="27"/>
        <v/>
      </c>
      <c r="E345" s="414" t="str">
        <f t="shared" si="25"/>
        <v/>
      </c>
      <c r="F345" s="414" t="str">
        <f t="shared" si="26"/>
        <v/>
      </c>
      <c r="G345" s="232"/>
      <c r="H345" s="225"/>
      <c r="I345" s="268"/>
      <c r="J345" s="269"/>
      <c r="K345" s="270"/>
      <c r="L345" s="271"/>
      <c r="M345" s="272"/>
      <c r="N345" s="273"/>
      <c r="O345" s="258"/>
      <c r="P345" s="259"/>
      <c r="Q345" s="260"/>
      <c r="R345" s="261"/>
      <c r="S345" s="262"/>
      <c r="T345" s="263"/>
      <c r="U345" s="416"/>
      <c r="V345" s="411"/>
      <c r="W345" s="417"/>
      <c r="X345" s="418"/>
      <c r="Y345" s="419"/>
      <c r="Z345" s="420"/>
      <c r="AA345" s="263"/>
      <c r="AB345" s="263"/>
      <c r="AC345" s="263"/>
      <c r="AD345" s="263"/>
      <c r="AE345" s="263"/>
      <c r="AF345" s="263"/>
      <c r="AG345" s="264"/>
      <c r="AH345" s="265"/>
      <c r="AI345" s="266"/>
      <c r="AJ345" s="267"/>
    </row>
    <row r="346" spans="1:36" s="22" customFormat="1" x14ac:dyDescent="0.25">
      <c r="A346" s="28" t="str">
        <f>IF(H346&lt;&gt;"",MAX($A$7:A345)+1,"")</f>
        <v/>
      </c>
      <c r="B346" s="227" t="str">
        <f>IF(A346="","",PREF_PREGUNTA&amp;" - "&amp;IF(MAX(A:A)&gt;99,IF(A346&lt;100,"0",""),"")&amp;IF(A346&lt;10,"0","")&amp;A346&amp;IF(G346&lt;&gt;""," "&amp;G346,""))</f>
        <v/>
      </c>
      <c r="C346" s="414" t="str">
        <f t="shared" si="24"/>
        <v/>
      </c>
      <c r="D346" s="414" t="str">
        <f t="shared" si="27"/>
        <v/>
      </c>
      <c r="E346" s="414" t="str">
        <f t="shared" si="25"/>
        <v/>
      </c>
      <c r="F346" s="414" t="str">
        <f t="shared" si="26"/>
        <v/>
      </c>
      <c r="G346" s="232"/>
      <c r="H346" s="225"/>
      <c r="I346" s="268"/>
      <c r="J346" s="269"/>
      <c r="K346" s="270"/>
      <c r="L346" s="271"/>
      <c r="M346" s="272"/>
      <c r="N346" s="273"/>
      <c r="O346" s="258"/>
      <c r="P346" s="259"/>
      <c r="Q346" s="260"/>
      <c r="R346" s="261"/>
      <c r="S346" s="262"/>
      <c r="T346" s="263"/>
      <c r="U346" s="416"/>
      <c r="V346" s="411"/>
      <c r="W346" s="417"/>
      <c r="X346" s="418"/>
      <c r="Y346" s="419"/>
      <c r="Z346" s="420"/>
      <c r="AA346" s="263"/>
      <c r="AB346" s="263"/>
      <c r="AC346" s="263"/>
      <c r="AD346" s="263"/>
      <c r="AE346" s="263"/>
      <c r="AF346" s="263"/>
      <c r="AG346" s="264"/>
      <c r="AH346" s="265"/>
      <c r="AI346" s="266"/>
      <c r="AJ346" s="267"/>
    </row>
    <row r="347" spans="1:36" s="22" customFormat="1" x14ac:dyDescent="0.25">
      <c r="A347" s="28" t="str">
        <f>IF(H347&lt;&gt;"",MAX($A$7:A346)+1,"")</f>
        <v/>
      </c>
      <c r="B347" s="227" t="str">
        <f>IF(A347="","",PREF_PREGUNTA&amp;" - "&amp;IF(MAX(A:A)&gt;99,IF(A347&lt;100,"0",""),"")&amp;IF(A347&lt;10,"0","")&amp;A347&amp;IF(G347&lt;&gt;""," "&amp;G347,""))</f>
        <v/>
      </c>
      <c r="C347" s="414" t="str">
        <f t="shared" si="24"/>
        <v/>
      </c>
      <c r="D347" s="414" t="str">
        <f t="shared" si="27"/>
        <v/>
      </c>
      <c r="E347" s="414" t="str">
        <f t="shared" si="25"/>
        <v/>
      </c>
      <c r="F347" s="414" t="str">
        <f t="shared" si="26"/>
        <v/>
      </c>
      <c r="G347" s="232"/>
      <c r="H347" s="225"/>
      <c r="I347" s="268"/>
      <c r="J347" s="269"/>
      <c r="K347" s="270"/>
      <c r="L347" s="271"/>
      <c r="M347" s="272"/>
      <c r="N347" s="273"/>
      <c r="O347" s="258"/>
      <c r="P347" s="259"/>
      <c r="Q347" s="260"/>
      <c r="R347" s="261"/>
      <c r="S347" s="262"/>
      <c r="T347" s="263"/>
      <c r="U347" s="416"/>
      <c r="V347" s="411"/>
      <c r="W347" s="417"/>
      <c r="X347" s="418"/>
      <c r="Y347" s="419"/>
      <c r="Z347" s="420"/>
      <c r="AA347" s="263"/>
      <c r="AB347" s="263"/>
      <c r="AC347" s="263"/>
      <c r="AD347" s="263"/>
      <c r="AE347" s="263"/>
      <c r="AF347" s="263"/>
      <c r="AG347" s="264"/>
      <c r="AH347" s="265"/>
      <c r="AI347" s="266"/>
      <c r="AJ347" s="267"/>
    </row>
    <row r="348" spans="1:36" s="22" customFormat="1" x14ac:dyDescent="0.25">
      <c r="A348" s="28" t="str">
        <f>IF(H348&lt;&gt;"",MAX($A$7:A347)+1,"")</f>
        <v/>
      </c>
      <c r="B348" s="227" t="str">
        <f>IF(A348="","",PREF_PREGUNTA&amp;" - "&amp;IF(MAX(A:A)&gt;99,IF(A348&lt;100,"0",""),"")&amp;IF(A348&lt;10,"0","")&amp;A348&amp;IF(G348&lt;&gt;""," "&amp;G348,""))</f>
        <v/>
      </c>
      <c r="C348" s="414" t="str">
        <f t="shared" si="24"/>
        <v/>
      </c>
      <c r="D348" s="414" t="str">
        <f t="shared" si="27"/>
        <v/>
      </c>
      <c r="E348" s="414" t="str">
        <f t="shared" si="25"/>
        <v/>
      </c>
      <c r="F348" s="414" t="str">
        <f t="shared" si="26"/>
        <v/>
      </c>
      <c r="G348" s="232"/>
      <c r="H348" s="225"/>
      <c r="I348" s="268"/>
      <c r="J348" s="269"/>
      <c r="K348" s="270"/>
      <c r="L348" s="271"/>
      <c r="M348" s="272"/>
      <c r="N348" s="273"/>
      <c r="O348" s="258"/>
      <c r="P348" s="259"/>
      <c r="Q348" s="260"/>
      <c r="R348" s="261"/>
      <c r="S348" s="262"/>
      <c r="T348" s="263"/>
      <c r="U348" s="416"/>
      <c r="V348" s="411"/>
      <c r="W348" s="417"/>
      <c r="X348" s="418"/>
      <c r="Y348" s="419"/>
      <c r="Z348" s="420"/>
      <c r="AA348" s="263"/>
      <c r="AB348" s="263"/>
      <c r="AC348" s="263"/>
      <c r="AD348" s="263"/>
      <c r="AE348" s="263"/>
      <c r="AF348" s="263"/>
      <c r="AG348" s="264"/>
      <c r="AH348" s="265"/>
      <c r="AI348" s="266"/>
      <c r="AJ348" s="267"/>
    </row>
    <row r="349" spans="1:36" s="22" customFormat="1" x14ac:dyDescent="0.25">
      <c r="A349" s="28" t="str">
        <f>IF(H349&lt;&gt;"",MAX($A$7:A348)+1,"")</f>
        <v/>
      </c>
      <c r="B349" s="227" t="str">
        <f>IF(A349="","",PREF_PREGUNTA&amp;" - "&amp;IF(MAX(A:A)&gt;99,IF(A349&lt;100,"0",""),"")&amp;IF(A349&lt;10,"0","")&amp;A349&amp;IF(G349&lt;&gt;""," "&amp;G349,""))</f>
        <v/>
      </c>
      <c r="C349" s="414" t="str">
        <f t="shared" si="24"/>
        <v/>
      </c>
      <c r="D349" s="414" t="str">
        <f t="shared" si="27"/>
        <v/>
      </c>
      <c r="E349" s="414" t="str">
        <f t="shared" si="25"/>
        <v/>
      </c>
      <c r="F349" s="414" t="str">
        <f t="shared" si="26"/>
        <v/>
      </c>
      <c r="G349" s="232"/>
      <c r="H349" s="225"/>
      <c r="I349" s="268"/>
      <c r="J349" s="269"/>
      <c r="K349" s="270"/>
      <c r="L349" s="271"/>
      <c r="M349" s="272"/>
      <c r="N349" s="273"/>
      <c r="O349" s="258"/>
      <c r="P349" s="259"/>
      <c r="Q349" s="260"/>
      <c r="R349" s="261"/>
      <c r="S349" s="262"/>
      <c r="T349" s="263"/>
      <c r="U349" s="416"/>
      <c r="V349" s="411"/>
      <c r="W349" s="417"/>
      <c r="X349" s="418"/>
      <c r="Y349" s="419"/>
      <c r="Z349" s="420"/>
      <c r="AA349" s="263"/>
      <c r="AB349" s="263"/>
      <c r="AC349" s="263"/>
      <c r="AD349" s="263"/>
      <c r="AE349" s="263"/>
      <c r="AF349" s="263"/>
      <c r="AG349" s="264"/>
      <c r="AH349" s="265"/>
      <c r="AI349" s="266"/>
      <c r="AJ349" s="267"/>
    </row>
    <row r="350" spans="1:36" s="22" customFormat="1" x14ac:dyDescent="0.25">
      <c r="A350" s="28" t="str">
        <f>IF(H350&lt;&gt;"",MAX($A$7:A349)+1,"")</f>
        <v/>
      </c>
      <c r="B350" s="227" t="str">
        <f>IF(A350="","",PREF_PREGUNTA&amp;" - "&amp;IF(MAX(A:A)&gt;99,IF(A350&lt;100,"0",""),"")&amp;IF(A350&lt;10,"0","")&amp;A350&amp;IF(G350&lt;&gt;""," "&amp;G350,""))</f>
        <v/>
      </c>
      <c r="C350" s="414" t="str">
        <f t="shared" si="24"/>
        <v/>
      </c>
      <c r="D350" s="414" t="str">
        <f t="shared" si="27"/>
        <v/>
      </c>
      <c r="E350" s="414" t="str">
        <f t="shared" si="25"/>
        <v/>
      </c>
      <c r="F350" s="414" t="str">
        <f t="shared" si="26"/>
        <v/>
      </c>
      <c r="G350" s="232"/>
      <c r="H350" s="225"/>
      <c r="I350" s="268"/>
      <c r="J350" s="269"/>
      <c r="K350" s="270"/>
      <c r="L350" s="271"/>
      <c r="M350" s="272"/>
      <c r="N350" s="273"/>
      <c r="O350" s="258"/>
      <c r="P350" s="259"/>
      <c r="Q350" s="260"/>
      <c r="R350" s="261"/>
      <c r="S350" s="262"/>
      <c r="T350" s="263"/>
      <c r="U350" s="416"/>
      <c r="V350" s="411"/>
      <c r="W350" s="417"/>
      <c r="X350" s="418"/>
      <c r="Y350" s="419"/>
      <c r="Z350" s="420"/>
      <c r="AA350" s="263"/>
      <c r="AB350" s="263"/>
      <c r="AC350" s="263"/>
      <c r="AD350" s="263"/>
      <c r="AE350" s="263"/>
      <c r="AF350" s="263"/>
      <c r="AG350" s="264"/>
      <c r="AH350" s="265"/>
      <c r="AI350" s="266"/>
      <c r="AJ350" s="267"/>
    </row>
    <row r="351" spans="1:36" s="22" customFormat="1" x14ac:dyDescent="0.25">
      <c r="A351" s="28" t="str">
        <f>IF(H351&lt;&gt;"",MAX($A$7:A350)+1,"")</f>
        <v/>
      </c>
      <c r="B351" s="227" t="str">
        <f>IF(A351="","",PREF_PREGUNTA&amp;" - "&amp;IF(MAX(A:A)&gt;99,IF(A351&lt;100,"0",""),"")&amp;IF(A351&lt;10,"0","")&amp;A351&amp;IF(G351&lt;&gt;""," "&amp;G351,""))</f>
        <v/>
      </c>
      <c r="C351" s="414" t="str">
        <f t="shared" si="24"/>
        <v/>
      </c>
      <c r="D351" s="414" t="str">
        <f t="shared" si="27"/>
        <v/>
      </c>
      <c r="E351" s="414" t="str">
        <f t="shared" si="25"/>
        <v/>
      </c>
      <c r="F351" s="414" t="str">
        <f t="shared" si="26"/>
        <v/>
      </c>
      <c r="G351" s="232"/>
      <c r="H351" s="225"/>
      <c r="I351" s="268"/>
      <c r="J351" s="269"/>
      <c r="K351" s="270"/>
      <c r="L351" s="271"/>
      <c r="M351" s="272"/>
      <c r="N351" s="273"/>
      <c r="O351" s="258"/>
      <c r="P351" s="259"/>
      <c r="Q351" s="260"/>
      <c r="R351" s="261"/>
      <c r="S351" s="262"/>
      <c r="T351" s="263"/>
      <c r="U351" s="416"/>
      <c r="V351" s="411"/>
      <c r="W351" s="417"/>
      <c r="X351" s="418"/>
      <c r="Y351" s="419"/>
      <c r="Z351" s="420"/>
      <c r="AA351" s="263"/>
      <c r="AB351" s="263"/>
      <c r="AC351" s="263"/>
      <c r="AD351" s="263"/>
      <c r="AE351" s="263"/>
      <c r="AF351" s="263"/>
      <c r="AG351" s="264"/>
      <c r="AH351" s="265"/>
      <c r="AI351" s="266"/>
      <c r="AJ351" s="267"/>
    </row>
    <row r="352" spans="1:36" s="22" customFormat="1" x14ac:dyDescent="0.25">
      <c r="A352" s="28" t="str">
        <f>IF(H352&lt;&gt;"",MAX($A$7:A351)+1,"")</f>
        <v/>
      </c>
      <c r="B352" s="227" t="str">
        <f>IF(A352="","",PREF_PREGUNTA&amp;" - "&amp;IF(MAX(A:A)&gt;99,IF(A352&lt;100,"0",""),"")&amp;IF(A352&lt;10,"0","")&amp;A352&amp;IF(G352&lt;&gt;""," "&amp;G352,""))</f>
        <v/>
      </c>
      <c r="C352" s="414" t="str">
        <f t="shared" si="24"/>
        <v/>
      </c>
      <c r="D352" s="414" t="str">
        <f t="shared" si="27"/>
        <v/>
      </c>
      <c r="E352" s="414" t="str">
        <f t="shared" si="25"/>
        <v/>
      </c>
      <c r="F352" s="414" t="str">
        <f t="shared" si="26"/>
        <v/>
      </c>
      <c r="G352" s="232"/>
      <c r="H352" s="225"/>
      <c r="I352" s="268"/>
      <c r="J352" s="269"/>
      <c r="K352" s="270"/>
      <c r="L352" s="271"/>
      <c r="M352" s="272"/>
      <c r="N352" s="273"/>
      <c r="O352" s="258"/>
      <c r="P352" s="259"/>
      <c r="Q352" s="260"/>
      <c r="R352" s="261"/>
      <c r="S352" s="262"/>
      <c r="T352" s="263"/>
      <c r="U352" s="416"/>
      <c r="V352" s="411"/>
      <c r="W352" s="417"/>
      <c r="X352" s="418"/>
      <c r="Y352" s="419"/>
      <c r="Z352" s="420"/>
      <c r="AA352" s="263"/>
      <c r="AB352" s="263"/>
      <c r="AC352" s="263"/>
      <c r="AD352" s="263"/>
      <c r="AE352" s="263"/>
      <c r="AF352" s="263"/>
      <c r="AG352" s="264"/>
      <c r="AH352" s="265"/>
      <c r="AI352" s="266"/>
      <c r="AJ352" s="267"/>
    </row>
    <row r="353" spans="1:36" s="22" customFormat="1" x14ac:dyDescent="0.25">
      <c r="A353" s="28" t="str">
        <f>IF(H353&lt;&gt;"",MAX($A$7:A352)+1,"")</f>
        <v/>
      </c>
      <c r="B353" s="227" t="str">
        <f>IF(A353="","",PREF_PREGUNTA&amp;" - "&amp;IF(MAX(A:A)&gt;99,IF(A353&lt;100,"0",""),"")&amp;IF(A353&lt;10,"0","")&amp;A353&amp;IF(G353&lt;&gt;""," "&amp;G353,""))</f>
        <v/>
      </c>
      <c r="C353" s="414" t="str">
        <f t="shared" si="24"/>
        <v/>
      </c>
      <c r="D353" s="414" t="str">
        <f t="shared" si="27"/>
        <v/>
      </c>
      <c r="E353" s="414" t="str">
        <f t="shared" si="25"/>
        <v/>
      </c>
      <c r="F353" s="414" t="str">
        <f t="shared" si="26"/>
        <v/>
      </c>
      <c r="G353" s="232"/>
      <c r="H353" s="225"/>
      <c r="I353" s="268"/>
      <c r="J353" s="269"/>
      <c r="K353" s="270"/>
      <c r="L353" s="271"/>
      <c r="M353" s="272"/>
      <c r="N353" s="273"/>
      <c r="O353" s="258"/>
      <c r="P353" s="259"/>
      <c r="Q353" s="260"/>
      <c r="R353" s="261"/>
      <c r="S353" s="262"/>
      <c r="T353" s="263"/>
      <c r="U353" s="416"/>
      <c r="V353" s="411"/>
      <c r="W353" s="417"/>
      <c r="X353" s="418"/>
      <c r="Y353" s="419"/>
      <c r="Z353" s="420"/>
      <c r="AA353" s="263"/>
      <c r="AB353" s="263"/>
      <c r="AC353" s="263"/>
      <c r="AD353" s="263"/>
      <c r="AE353" s="263"/>
      <c r="AF353" s="263"/>
      <c r="AG353" s="264"/>
      <c r="AH353" s="265"/>
      <c r="AI353" s="266"/>
      <c r="AJ353" s="267"/>
    </row>
    <row r="354" spans="1:36" s="22" customFormat="1" x14ac:dyDescent="0.25">
      <c r="A354" s="28" t="str">
        <f>IF(H354&lt;&gt;"",MAX($A$7:A353)+1,"")</f>
        <v/>
      </c>
      <c r="B354" s="227" t="str">
        <f>IF(A354="","",PREF_PREGUNTA&amp;" - "&amp;IF(MAX(A:A)&gt;99,IF(A354&lt;100,"0",""),"")&amp;IF(A354&lt;10,"0","")&amp;A354&amp;IF(G354&lt;&gt;""," "&amp;G354,""))</f>
        <v/>
      </c>
      <c r="C354" s="414" t="str">
        <f t="shared" si="24"/>
        <v/>
      </c>
      <c r="D354" s="414" t="str">
        <f t="shared" si="27"/>
        <v/>
      </c>
      <c r="E354" s="414" t="str">
        <f t="shared" si="25"/>
        <v/>
      </c>
      <c r="F354" s="414" t="str">
        <f t="shared" si="26"/>
        <v/>
      </c>
      <c r="G354" s="232"/>
      <c r="H354" s="225"/>
      <c r="I354" s="268"/>
      <c r="J354" s="269"/>
      <c r="K354" s="270"/>
      <c r="L354" s="271"/>
      <c r="M354" s="272"/>
      <c r="N354" s="273"/>
      <c r="O354" s="258"/>
      <c r="P354" s="259"/>
      <c r="Q354" s="260"/>
      <c r="R354" s="261"/>
      <c r="S354" s="262"/>
      <c r="T354" s="263"/>
      <c r="U354" s="416"/>
      <c r="V354" s="411"/>
      <c r="W354" s="417"/>
      <c r="X354" s="418"/>
      <c r="Y354" s="419"/>
      <c r="Z354" s="420"/>
      <c r="AA354" s="263"/>
      <c r="AB354" s="263"/>
      <c r="AC354" s="263"/>
      <c r="AD354" s="263"/>
      <c r="AE354" s="263"/>
      <c r="AF354" s="263"/>
      <c r="AG354" s="264"/>
      <c r="AH354" s="265"/>
      <c r="AI354" s="266"/>
      <c r="AJ354" s="267"/>
    </row>
    <row r="355" spans="1:36" s="22" customFormat="1" x14ac:dyDescent="0.25">
      <c r="A355" s="28" t="str">
        <f>IF(H355&lt;&gt;"",MAX($A$7:A354)+1,"")</f>
        <v/>
      </c>
      <c r="B355" s="227" t="str">
        <f>IF(A355="","",PREF_PREGUNTA&amp;" - "&amp;IF(MAX(A:A)&gt;99,IF(A355&lt;100,"0",""),"")&amp;IF(A355&lt;10,"0","")&amp;A355&amp;IF(G355&lt;&gt;""," "&amp;G355,""))</f>
        <v/>
      </c>
      <c r="C355" s="414" t="str">
        <f t="shared" si="24"/>
        <v/>
      </c>
      <c r="D355" s="414" t="str">
        <f t="shared" si="27"/>
        <v/>
      </c>
      <c r="E355" s="414" t="str">
        <f t="shared" si="25"/>
        <v/>
      </c>
      <c r="F355" s="414" t="str">
        <f t="shared" si="26"/>
        <v/>
      </c>
      <c r="G355" s="232"/>
      <c r="H355" s="225"/>
      <c r="I355" s="268"/>
      <c r="J355" s="269"/>
      <c r="K355" s="270"/>
      <c r="L355" s="271"/>
      <c r="M355" s="272"/>
      <c r="N355" s="273"/>
      <c r="O355" s="258"/>
      <c r="P355" s="259"/>
      <c r="Q355" s="260"/>
      <c r="R355" s="261"/>
      <c r="S355" s="262"/>
      <c r="T355" s="263"/>
      <c r="U355" s="416"/>
      <c r="V355" s="411"/>
      <c r="W355" s="417"/>
      <c r="X355" s="418"/>
      <c r="Y355" s="419"/>
      <c r="Z355" s="420"/>
      <c r="AA355" s="263"/>
      <c r="AB355" s="263"/>
      <c r="AC355" s="263"/>
      <c r="AD355" s="263"/>
      <c r="AE355" s="263"/>
      <c r="AF355" s="263"/>
      <c r="AG355" s="264"/>
      <c r="AH355" s="265"/>
      <c r="AI355" s="266"/>
      <c r="AJ355" s="267"/>
    </row>
    <row r="356" spans="1:36" s="22" customFormat="1" x14ac:dyDescent="0.25">
      <c r="A356" s="28" t="str">
        <f>IF(H356&lt;&gt;"",MAX($A$7:A355)+1,"")</f>
        <v/>
      </c>
      <c r="B356" s="227" t="str">
        <f>IF(A356="","",PREF_PREGUNTA&amp;" - "&amp;IF(MAX(A:A)&gt;99,IF(A356&lt;100,"0",""),"")&amp;IF(A356&lt;10,"0","")&amp;A356&amp;IF(G356&lt;&gt;""," "&amp;G356,""))</f>
        <v/>
      </c>
      <c r="C356" s="414" t="str">
        <f t="shared" si="24"/>
        <v/>
      </c>
      <c r="D356" s="414" t="str">
        <f t="shared" si="27"/>
        <v/>
      </c>
      <c r="E356" s="414" t="str">
        <f t="shared" si="25"/>
        <v/>
      </c>
      <c r="F356" s="414" t="str">
        <f t="shared" si="26"/>
        <v/>
      </c>
      <c r="G356" s="232"/>
      <c r="H356" s="225"/>
      <c r="I356" s="268"/>
      <c r="J356" s="269"/>
      <c r="K356" s="270"/>
      <c r="L356" s="271"/>
      <c r="M356" s="272"/>
      <c r="N356" s="273"/>
      <c r="O356" s="258"/>
      <c r="P356" s="259"/>
      <c r="Q356" s="260"/>
      <c r="R356" s="261"/>
      <c r="S356" s="262"/>
      <c r="T356" s="263"/>
      <c r="U356" s="416"/>
      <c r="V356" s="411"/>
      <c r="W356" s="417"/>
      <c r="X356" s="418"/>
      <c r="Y356" s="419"/>
      <c r="Z356" s="420"/>
      <c r="AA356" s="263"/>
      <c r="AB356" s="263"/>
      <c r="AC356" s="263"/>
      <c r="AD356" s="263"/>
      <c r="AE356" s="263"/>
      <c r="AF356" s="263"/>
      <c r="AG356" s="264"/>
      <c r="AH356" s="265"/>
      <c r="AI356" s="266"/>
      <c r="AJ356" s="267"/>
    </row>
    <row r="357" spans="1:36" s="22" customFormat="1" x14ac:dyDescent="0.25">
      <c r="A357" s="28" t="str">
        <f>IF(H357&lt;&gt;"",MAX($A$7:A356)+1,"")</f>
        <v/>
      </c>
      <c r="B357" s="227" t="str">
        <f>IF(A357="","",PREF_PREGUNTA&amp;" - "&amp;IF(MAX(A:A)&gt;99,IF(A357&lt;100,"0",""),"")&amp;IF(A357&lt;10,"0","")&amp;A357&amp;IF(G357&lt;&gt;""," "&amp;G357,""))</f>
        <v/>
      </c>
      <c r="C357" s="414" t="str">
        <f t="shared" si="24"/>
        <v/>
      </c>
      <c r="D357" s="414" t="str">
        <f t="shared" si="27"/>
        <v/>
      </c>
      <c r="E357" s="414" t="str">
        <f t="shared" si="25"/>
        <v/>
      </c>
      <c r="F357" s="414" t="str">
        <f t="shared" si="26"/>
        <v/>
      </c>
      <c r="G357" s="232"/>
      <c r="H357" s="225"/>
      <c r="I357" s="268"/>
      <c r="J357" s="269"/>
      <c r="K357" s="270"/>
      <c r="L357" s="271"/>
      <c r="M357" s="272"/>
      <c r="N357" s="273"/>
      <c r="O357" s="258"/>
      <c r="P357" s="259"/>
      <c r="Q357" s="260"/>
      <c r="R357" s="261"/>
      <c r="S357" s="262"/>
      <c r="T357" s="263"/>
      <c r="U357" s="416"/>
      <c r="V357" s="411"/>
      <c r="W357" s="417"/>
      <c r="X357" s="418"/>
      <c r="Y357" s="419"/>
      <c r="Z357" s="420"/>
      <c r="AA357" s="263"/>
      <c r="AB357" s="263"/>
      <c r="AC357" s="263"/>
      <c r="AD357" s="263"/>
      <c r="AE357" s="263"/>
      <c r="AF357" s="263"/>
      <c r="AG357" s="264"/>
      <c r="AH357" s="265"/>
      <c r="AI357" s="266"/>
      <c r="AJ357" s="267"/>
    </row>
    <row r="358" spans="1:36" s="22" customFormat="1" x14ac:dyDescent="0.25">
      <c r="A358" s="28" t="str">
        <f>IF(H358&lt;&gt;"",MAX($A$7:A357)+1,"")</f>
        <v/>
      </c>
      <c r="B358" s="227" t="str">
        <f>IF(A358="","",PREF_PREGUNTA&amp;" - "&amp;IF(MAX(A:A)&gt;99,IF(A358&lt;100,"0",""),"")&amp;IF(A358&lt;10,"0","")&amp;A358&amp;IF(G358&lt;&gt;""," "&amp;G358,""))</f>
        <v/>
      </c>
      <c r="C358" s="414" t="str">
        <f t="shared" si="24"/>
        <v/>
      </c>
      <c r="D358" s="414" t="str">
        <f t="shared" si="27"/>
        <v/>
      </c>
      <c r="E358" s="414" t="str">
        <f t="shared" si="25"/>
        <v/>
      </c>
      <c r="F358" s="414" t="str">
        <f t="shared" si="26"/>
        <v/>
      </c>
      <c r="G358" s="232"/>
      <c r="H358" s="225"/>
      <c r="I358" s="268"/>
      <c r="J358" s="269"/>
      <c r="K358" s="270"/>
      <c r="L358" s="271"/>
      <c r="M358" s="272"/>
      <c r="N358" s="273"/>
      <c r="O358" s="258"/>
      <c r="P358" s="259"/>
      <c r="Q358" s="260"/>
      <c r="R358" s="261"/>
      <c r="S358" s="262"/>
      <c r="T358" s="263"/>
      <c r="U358" s="416"/>
      <c r="V358" s="411"/>
      <c r="W358" s="417"/>
      <c r="X358" s="418"/>
      <c r="Y358" s="419"/>
      <c r="Z358" s="420"/>
      <c r="AA358" s="263"/>
      <c r="AB358" s="263"/>
      <c r="AC358" s="263"/>
      <c r="AD358" s="263"/>
      <c r="AE358" s="263"/>
      <c r="AF358" s="263"/>
      <c r="AG358" s="264"/>
      <c r="AH358" s="265"/>
      <c r="AI358" s="266"/>
      <c r="AJ358" s="267"/>
    </row>
    <row r="359" spans="1:36" s="22" customFormat="1" x14ac:dyDescent="0.25">
      <c r="A359" s="28" t="str">
        <f>IF(H359&lt;&gt;"",MAX($A$7:A358)+1,"")</f>
        <v/>
      </c>
      <c r="B359" s="227" t="str">
        <f>IF(A359="","",PREF_PREGUNTA&amp;" - "&amp;IF(MAX(A:A)&gt;99,IF(A359&lt;100,"0",""),"")&amp;IF(A359&lt;10,"0","")&amp;A359&amp;IF(G359&lt;&gt;""," "&amp;G359,""))</f>
        <v/>
      </c>
      <c r="C359" s="414" t="str">
        <f t="shared" si="24"/>
        <v/>
      </c>
      <c r="D359" s="414" t="str">
        <f t="shared" si="27"/>
        <v/>
      </c>
      <c r="E359" s="414" t="str">
        <f t="shared" si="25"/>
        <v/>
      </c>
      <c r="F359" s="414" t="str">
        <f t="shared" si="26"/>
        <v/>
      </c>
      <c r="G359" s="232"/>
      <c r="H359" s="225"/>
      <c r="I359" s="268"/>
      <c r="J359" s="269"/>
      <c r="K359" s="270"/>
      <c r="L359" s="271"/>
      <c r="M359" s="272"/>
      <c r="N359" s="273"/>
      <c r="O359" s="258"/>
      <c r="P359" s="259"/>
      <c r="Q359" s="260"/>
      <c r="R359" s="261"/>
      <c r="S359" s="262"/>
      <c r="T359" s="263"/>
      <c r="U359" s="416"/>
      <c r="V359" s="411"/>
      <c r="W359" s="417"/>
      <c r="X359" s="418"/>
      <c r="Y359" s="419"/>
      <c r="Z359" s="420"/>
      <c r="AA359" s="263"/>
      <c r="AB359" s="263"/>
      <c r="AC359" s="263"/>
      <c r="AD359" s="263"/>
      <c r="AE359" s="263"/>
      <c r="AF359" s="263"/>
      <c r="AG359" s="264"/>
      <c r="AH359" s="265"/>
      <c r="AI359" s="266"/>
      <c r="AJ359" s="267"/>
    </row>
    <row r="360" spans="1:36" s="22" customFormat="1" x14ac:dyDescent="0.25">
      <c r="A360" s="28" t="str">
        <f>IF(H360&lt;&gt;"",MAX($A$7:A359)+1,"")</f>
        <v/>
      </c>
      <c r="B360" s="227" t="str">
        <f>IF(A360="","",PREF_PREGUNTA&amp;" - "&amp;IF(MAX(A:A)&gt;99,IF(A360&lt;100,"0",""),"")&amp;IF(A360&lt;10,"0","")&amp;A360&amp;IF(G360&lt;&gt;""," "&amp;G360,""))</f>
        <v/>
      </c>
      <c r="C360" s="414" t="str">
        <f t="shared" si="24"/>
        <v/>
      </c>
      <c r="D360" s="414" t="str">
        <f t="shared" si="27"/>
        <v/>
      </c>
      <c r="E360" s="414" t="str">
        <f t="shared" si="25"/>
        <v/>
      </c>
      <c r="F360" s="414" t="str">
        <f t="shared" si="26"/>
        <v/>
      </c>
      <c r="G360" s="232"/>
      <c r="H360" s="225"/>
      <c r="I360" s="268"/>
      <c r="J360" s="269"/>
      <c r="K360" s="270"/>
      <c r="L360" s="271"/>
      <c r="M360" s="272"/>
      <c r="N360" s="273"/>
      <c r="O360" s="258"/>
      <c r="P360" s="259"/>
      <c r="Q360" s="260"/>
      <c r="R360" s="261"/>
      <c r="S360" s="262"/>
      <c r="T360" s="263"/>
      <c r="U360" s="416"/>
      <c r="V360" s="411"/>
      <c r="W360" s="417"/>
      <c r="X360" s="418"/>
      <c r="Y360" s="419"/>
      <c r="Z360" s="420"/>
      <c r="AA360" s="263"/>
      <c r="AB360" s="263"/>
      <c r="AC360" s="263"/>
      <c r="AD360" s="263"/>
      <c r="AE360" s="263"/>
      <c r="AF360" s="263"/>
      <c r="AG360" s="264"/>
      <c r="AH360" s="265"/>
      <c r="AI360" s="266"/>
      <c r="AJ360" s="267"/>
    </row>
    <row r="361" spans="1:36" s="22" customFormat="1" x14ac:dyDescent="0.25">
      <c r="A361" s="28" t="str">
        <f>IF(H361&lt;&gt;"",MAX($A$7:A360)+1,"")</f>
        <v/>
      </c>
      <c r="B361" s="227" t="str">
        <f>IF(A361="","",PREF_PREGUNTA&amp;" - "&amp;IF(MAX(A:A)&gt;99,IF(A361&lt;100,"0",""),"")&amp;IF(A361&lt;10,"0","")&amp;A361&amp;IF(G361&lt;&gt;""," "&amp;G361,""))</f>
        <v/>
      </c>
      <c r="C361" s="414" t="str">
        <f t="shared" si="24"/>
        <v/>
      </c>
      <c r="D361" s="414" t="str">
        <f t="shared" si="27"/>
        <v/>
      </c>
      <c r="E361" s="414" t="str">
        <f t="shared" si="25"/>
        <v/>
      </c>
      <c r="F361" s="414" t="str">
        <f t="shared" si="26"/>
        <v/>
      </c>
      <c r="G361" s="232"/>
      <c r="H361" s="225"/>
      <c r="I361" s="268"/>
      <c r="J361" s="269"/>
      <c r="K361" s="270"/>
      <c r="L361" s="271"/>
      <c r="M361" s="272"/>
      <c r="N361" s="273"/>
      <c r="O361" s="258"/>
      <c r="P361" s="259"/>
      <c r="Q361" s="260"/>
      <c r="R361" s="261"/>
      <c r="S361" s="262"/>
      <c r="T361" s="263"/>
      <c r="U361" s="416"/>
      <c r="V361" s="411"/>
      <c r="W361" s="417"/>
      <c r="X361" s="418"/>
      <c r="Y361" s="419"/>
      <c r="Z361" s="420"/>
      <c r="AA361" s="263"/>
      <c r="AB361" s="263"/>
      <c r="AC361" s="263"/>
      <c r="AD361" s="263"/>
      <c r="AE361" s="263"/>
      <c r="AF361" s="263"/>
      <c r="AG361" s="264"/>
      <c r="AH361" s="265"/>
      <c r="AI361" s="266"/>
      <c r="AJ361" s="267"/>
    </row>
    <row r="362" spans="1:36" s="22" customFormat="1" x14ac:dyDescent="0.25">
      <c r="A362" s="28" t="str">
        <f>IF(H362&lt;&gt;"",MAX($A$7:A361)+1,"")</f>
        <v/>
      </c>
      <c r="B362" s="227" t="str">
        <f>IF(A362="","",PREF_PREGUNTA&amp;" - "&amp;IF(MAX(A:A)&gt;99,IF(A362&lt;100,"0",""),"")&amp;IF(A362&lt;10,"0","")&amp;A362&amp;IF(G362&lt;&gt;""," "&amp;G362,""))</f>
        <v/>
      </c>
      <c r="C362" s="414" t="str">
        <f t="shared" si="24"/>
        <v/>
      </c>
      <c r="D362" s="414" t="str">
        <f t="shared" si="27"/>
        <v/>
      </c>
      <c r="E362" s="414" t="str">
        <f t="shared" si="25"/>
        <v/>
      </c>
      <c r="F362" s="414" t="str">
        <f t="shared" si="26"/>
        <v/>
      </c>
      <c r="G362" s="232"/>
      <c r="H362" s="225"/>
      <c r="I362" s="268"/>
      <c r="J362" s="269"/>
      <c r="K362" s="270"/>
      <c r="L362" s="271"/>
      <c r="M362" s="272"/>
      <c r="N362" s="273"/>
      <c r="O362" s="258"/>
      <c r="P362" s="259"/>
      <c r="Q362" s="260"/>
      <c r="R362" s="261"/>
      <c r="S362" s="262"/>
      <c r="T362" s="263"/>
      <c r="U362" s="416"/>
      <c r="V362" s="411"/>
      <c r="W362" s="417"/>
      <c r="X362" s="418"/>
      <c r="Y362" s="419"/>
      <c r="Z362" s="420"/>
      <c r="AA362" s="263"/>
      <c r="AB362" s="263"/>
      <c r="AC362" s="263"/>
      <c r="AD362" s="263"/>
      <c r="AE362" s="263"/>
      <c r="AF362" s="263"/>
      <c r="AG362" s="264"/>
      <c r="AH362" s="265"/>
      <c r="AI362" s="266"/>
      <c r="AJ362" s="267"/>
    </row>
    <row r="363" spans="1:36" s="22" customFormat="1" x14ac:dyDescent="0.25">
      <c r="A363" s="28" t="str">
        <f>IF(H363&lt;&gt;"",MAX($A$7:A362)+1,"")</f>
        <v/>
      </c>
      <c r="B363" s="227" t="str">
        <f>IF(A363="","",PREF_PREGUNTA&amp;" - "&amp;IF(MAX(A:A)&gt;99,IF(A363&lt;100,"0",""),"")&amp;IF(A363&lt;10,"0","")&amp;A363&amp;IF(G363&lt;&gt;""," "&amp;G363,""))</f>
        <v/>
      </c>
      <c r="C363" s="414" t="str">
        <f t="shared" si="24"/>
        <v/>
      </c>
      <c r="D363" s="414" t="str">
        <f t="shared" si="27"/>
        <v/>
      </c>
      <c r="E363" s="414" t="str">
        <f t="shared" si="25"/>
        <v/>
      </c>
      <c r="F363" s="414" t="str">
        <f t="shared" si="26"/>
        <v/>
      </c>
      <c r="G363" s="232"/>
      <c r="H363" s="225"/>
      <c r="I363" s="268"/>
      <c r="J363" s="269"/>
      <c r="K363" s="270"/>
      <c r="L363" s="271"/>
      <c r="M363" s="272"/>
      <c r="N363" s="273"/>
      <c r="O363" s="258"/>
      <c r="P363" s="259"/>
      <c r="Q363" s="260"/>
      <c r="R363" s="261"/>
      <c r="S363" s="262"/>
      <c r="T363" s="263"/>
      <c r="U363" s="416"/>
      <c r="V363" s="411"/>
      <c r="W363" s="417"/>
      <c r="X363" s="418"/>
      <c r="Y363" s="419"/>
      <c r="Z363" s="420"/>
      <c r="AA363" s="263"/>
      <c r="AB363" s="263"/>
      <c r="AC363" s="263"/>
      <c r="AD363" s="263"/>
      <c r="AE363" s="263"/>
      <c r="AF363" s="263"/>
      <c r="AG363" s="264"/>
      <c r="AH363" s="265"/>
      <c r="AI363" s="266"/>
      <c r="AJ363" s="267"/>
    </row>
    <row r="364" spans="1:36" s="22" customFormat="1" x14ac:dyDescent="0.25">
      <c r="A364" s="28" t="str">
        <f>IF(H364&lt;&gt;"",MAX($A$7:A363)+1,"")</f>
        <v/>
      </c>
      <c r="B364" s="227" t="str">
        <f>IF(A364="","",PREF_PREGUNTA&amp;" - "&amp;IF(MAX(A:A)&gt;99,IF(A364&lt;100,"0",""),"")&amp;IF(A364&lt;10,"0","")&amp;A364&amp;IF(G364&lt;&gt;""," "&amp;G364,""))</f>
        <v/>
      </c>
      <c r="C364" s="414" t="str">
        <f t="shared" si="24"/>
        <v/>
      </c>
      <c r="D364" s="414" t="str">
        <f t="shared" si="27"/>
        <v/>
      </c>
      <c r="E364" s="414" t="str">
        <f t="shared" si="25"/>
        <v/>
      </c>
      <c r="F364" s="414" t="str">
        <f t="shared" si="26"/>
        <v/>
      </c>
      <c r="G364" s="232"/>
      <c r="H364" s="225"/>
      <c r="I364" s="268"/>
      <c r="J364" s="269"/>
      <c r="K364" s="270"/>
      <c r="L364" s="271"/>
      <c r="M364" s="272"/>
      <c r="N364" s="273"/>
      <c r="O364" s="258"/>
      <c r="P364" s="259"/>
      <c r="Q364" s="260"/>
      <c r="R364" s="261"/>
      <c r="S364" s="262"/>
      <c r="T364" s="263"/>
      <c r="U364" s="416"/>
      <c r="V364" s="411"/>
      <c r="W364" s="417"/>
      <c r="X364" s="418"/>
      <c r="Y364" s="419"/>
      <c r="Z364" s="420"/>
      <c r="AA364" s="263"/>
      <c r="AB364" s="263"/>
      <c r="AC364" s="263"/>
      <c r="AD364" s="263"/>
      <c r="AE364" s="263"/>
      <c r="AF364" s="263"/>
      <c r="AG364" s="264"/>
      <c r="AH364" s="265"/>
      <c r="AI364" s="266"/>
      <c r="AJ364" s="267"/>
    </row>
    <row r="365" spans="1:36" s="22" customFormat="1" x14ac:dyDescent="0.25">
      <c r="A365" s="28" t="str">
        <f>IF(H365&lt;&gt;"",MAX($A$7:A364)+1,"")</f>
        <v/>
      </c>
      <c r="B365" s="227" t="str">
        <f>IF(A365="","",PREF_PREGUNTA&amp;" - "&amp;IF(MAX(A:A)&gt;99,IF(A365&lt;100,"0",""),"")&amp;IF(A365&lt;10,"0","")&amp;A365&amp;IF(G365&lt;&gt;""," "&amp;G365,""))</f>
        <v/>
      </c>
      <c r="C365" s="414" t="str">
        <f t="shared" si="24"/>
        <v/>
      </c>
      <c r="D365" s="414" t="str">
        <f t="shared" si="27"/>
        <v/>
      </c>
      <c r="E365" s="414" t="str">
        <f t="shared" si="25"/>
        <v/>
      </c>
      <c r="F365" s="414" t="str">
        <f t="shared" si="26"/>
        <v/>
      </c>
      <c r="G365" s="232"/>
      <c r="H365" s="225"/>
      <c r="I365" s="268"/>
      <c r="J365" s="269"/>
      <c r="K365" s="270"/>
      <c r="L365" s="271"/>
      <c r="M365" s="272"/>
      <c r="N365" s="273"/>
      <c r="O365" s="258"/>
      <c r="P365" s="259"/>
      <c r="Q365" s="260"/>
      <c r="R365" s="261"/>
      <c r="S365" s="262"/>
      <c r="T365" s="263"/>
      <c r="U365" s="416"/>
      <c r="V365" s="411"/>
      <c r="W365" s="417"/>
      <c r="X365" s="418"/>
      <c r="Y365" s="419"/>
      <c r="Z365" s="420"/>
      <c r="AA365" s="263"/>
      <c r="AB365" s="263"/>
      <c r="AC365" s="263"/>
      <c r="AD365" s="263"/>
      <c r="AE365" s="263"/>
      <c r="AF365" s="263"/>
      <c r="AG365" s="264"/>
      <c r="AH365" s="265"/>
      <c r="AI365" s="266"/>
      <c r="AJ365" s="267"/>
    </row>
    <row r="366" spans="1:36" s="22" customFormat="1" x14ac:dyDescent="0.25">
      <c r="A366" s="28" t="str">
        <f>IF(H366&lt;&gt;"",MAX($A$7:A365)+1,"")</f>
        <v/>
      </c>
      <c r="B366" s="227" t="str">
        <f>IF(A366="","",PREF_PREGUNTA&amp;" - "&amp;IF(MAX(A:A)&gt;99,IF(A366&lt;100,"0",""),"")&amp;IF(A366&lt;10,"0","")&amp;A366&amp;IF(G366&lt;&gt;""," "&amp;G366,""))</f>
        <v/>
      </c>
      <c r="C366" s="414" t="str">
        <f t="shared" si="24"/>
        <v/>
      </c>
      <c r="D366" s="414" t="str">
        <f t="shared" si="27"/>
        <v/>
      </c>
      <c r="E366" s="414" t="str">
        <f t="shared" si="25"/>
        <v/>
      </c>
      <c r="F366" s="414" t="str">
        <f t="shared" si="26"/>
        <v/>
      </c>
      <c r="G366" s="232"/>
      <c r="H366" s="225"/>
      <c r="I366" s="268"/>
      <c r="J366" s="269"/>
      <c r="K366" s="270"/>
      <c r="L366" s="271"/>
      <c r="M366" s="272"/>
      <c r="N366" s="273"/>
      <c r="O366" s="258"/>
      <c r="P366" s="259"/>
      <c r="Q366" s="260"/>
      <c r="R366" s="261"/>
      <c r="S366" s="262"/>
      <c r="T366" s="263"/>
      <c r="U366" s="416"/>
      <c r="V366" s="411"/>
      <c r="W366" s="417"/>
      <c r="X366" s="418"/>
      <c r="Y366" s="419"/>
      <c r="Z366" s="420"/>
      <c r="AA366" s="263"/>
      <c r="AB366" s="263"/>
      <c r="AC366" s="263"/>
      <c r="AD366" s="263"/>
      <c r="AE366" s="263"/>
      <c r="AF366" s="263"/>
      <c r="AG366" s="264"/>
      <c r="AH366" s="265"/>
      <c r="AI366" s="266"/>
      <c r="AJ366" s="267"/>
    </row>
    <row r="367" spans="1:36" s="22" customFormat="1" x14ac:dyDescent="0.25">
      <c r="A367" s="28" t="str">
        <f>IF(H367&lt;&gt;"",MAX($A$7:A366)+1,"")</f>
        <v/>
      </c>
      <c r="B367" s="227" t="str">
        <f>IF(A367="","",PREF_PREGUNTA&amp;" - "&amp;IF(MAX(A:A)&gt;99,IF(A367&lt;100,"0",""),"")&amp;IF(A367&lt;10,"0","")&amp;A367&amp;IF(G367&lt;&gt;""," "&amp;G367,""))</f>
        <v/>
      </c>
      <c r="C367" s="414" t="str">
        <f t="shared" si="24"/>
        <v/>
      </c>
      <c r="D367" s="414" t="str">
        <f t="shared" si="27"/>
        <v/>
      </c>
      <c r="E367" s="414" t="str">
        <f t="shared" si="25"/>
        <v/>
      </c>
      <c r="F367" s="414" t="str">
        <f t="shared" si="26"/>
        <v/>
      </c>
      <c r="G367" s="232"/>
      <c r="H367" s="225"/>
      <c r="I367" s="268"/>
      <c r="J367" s="269"/>
      <c r="K367" s="270"/>
      <c r="L367" s="271"/>
      <c r="M367" s="272"/>
      <c r="N367" s="273"/>
      <c r="O367" s="258"/>
      <c r="P367" s="259"/>
      <c r="Q367" s="260"/>
      <c r="R367" s="261"/>
      <c r="S367" s="262"/>
      <c r="T367" s="263"/>
      <c r="U367" s="416"/>
      <c r="V367" s="411"/>
      <c r="W367" s="417"/>
      <c r="X367" s="418"/>
      <c r="Y367" s="419"/>
      <c r="Z367" s="420"/>
      <c r="AA367" s="263"/>
      <c r="AB367" s="263"/>
      <c r="AC367" s="263"/>
      <c r="AD367" s="263"/>
      <c r="AE367" s="263"/>
      <c r="AF367" s="263"/>
      <c r="AG367" s="264"/>
      <c r="AH367" s="265"/>
      <c r="AI367" s="266"/>
      <c r="AJ367" s="267"/>
    </row>
    <row r="368" spans="1:36" s="22" customFormat="1" x14ac:dyDescent="0.25">
      <c r="A368" s="28" t="str">
        <f>IF(H368&lt;&gt;"",MAX($A$7:A367)+1,"")</f>
        <v/>
      </c>
      <c r="B368" s="227" t="str">
        <f>IF(A368="","",PREF_PREGUNTA&amp;" - "&amp;IF(MAX(A:A)&gt;99,IF(A368&lt;100,"0",""),"")&amp;IF(A368&lt;10,"0","")&amp;A368&amp;IF(G368&lt;&gt;""," "&amp;G368,""))</f>
        <v/>
      </c>
      <c r="C368" s="414" t="str">
        <f t="shared" si="24"/>
        <v/>
      </c>
      <c r="D368" s="414" t="str">
        <f t="shared" si="27"/>
        <v/>
      </c>
      <c r="E368" s="414" t="str">
        <f t="shared" si="25"/>
        <v/>
      </c>
      <c r="F368" s="414" t="str">
        <f t="shared" si="26"/>
        <v/>
      </c>
      <c r="G368" s="232"/>
      <c r="H368" s="225"/>
      <c r="I368" s="268"/>
      <c r="J368" s="269"/>
      <c r="K368" s="270"/>
      <c r="L368" s="271"/>
      <c r="M368" s="272"/>
      <c r="N368" s="273"/>
      <c r="O368" s="258"/>
      <c r="P368" s="259"/>
      <c r="Q368" s="260"/>
      <c r="R368" s="261"/>
      <c r="S368" s="262"/>
      <c r="T368" s="263"/>
      <c r="U368" s="416"/>
      <c r="V368" s="411"/>
      <c r="W368" s="417"/>
      <c r="X368" s="418"/>
      <c r="Y368" s="419"/>
      <c r="Z368" s="420"/>
      <c r="AA368" s="263"/>
      <c r="AB368" s="263"/>
      <c r="AC368" s="263"/>
      <c r="AD368" s="263"/>
      <c r="AE368" s="263"/>
      <c r="AF368" s="263"/>
      <c r="AG368" s="264"/>
      <c r="AH368" s="265"/>
      <c r="AI368" s="266"/>
      <c r="AJ368" s="267"/>
    </row>
    <row r="369" spans="1:36" s="22" customFormat="1" x14ac:dyDescent="0.25">
      <c r="A369" s="28" t="str">
        <f>IF(H369&lt;&gt;"",MAX($A$7:A368)+1,"")</f>
        <v/>
      </c>
      <c r="B369" s="227" t="str">
        <f>IF(A369="","",PREF_PREGUNTA&amp;" - "&amp;IF(MAX(A:A)&gt;99,IF(A369&lt;100,"0",""),"")&amp;IF(A369&lt;10,"0","")&amp;A369&amp;IF(G369&lt;&gt;""," "&amp;G369,""))</f>
        <v/>
      </c>
      <c r="C369" s="414" t="str">
        <f t="shared" si="24"/>
        <v/>
      </c>
      <c r="D369" s="414" t="str">
        <f t="shared" si="27"/>
        <v/>
      </c>
      <c r="E369" s="414" t="str">
        <f t="shared" si="25"/>
        <v/>
      </c>
      <c r="F369" s="414" t="str">
        <f t="shared" si="26"/>
        <v/>
      </c>
      <c r="G369" s="232"/>
      <c r="H369" s="225"/>
      <c r="I369" s="268"/>
      <c r="J369" s="269"/>
      <c r="K369" s="270"/>
      <c r="L369" s="271"/>
      <c r="M369" s="272"/>
      <c r="N369" s="273"/>
      <c r="O369" s="258"/>
      <c r="P369" s="259"/>
      <c r="Q369" s="260"/>
      <c r="R369" s="261"/>
      <c r="S369" s="262"/>
      <c r="T369" s="263"/>
      <c r="U369" s="416"/>
      <c r="V369" s="411"/>
      <c r="W369" s="417"/>
      <c r="X369" s="418"/>
      <c r="Y369" s="419"/>
      <c r="Z369" s="420"/>
      <c r="AA369" s="263"/>
      <c r="AB369" s="263"/>
      <c r="AC369" s="263"/>
      <c r="AD369" s="263"/>
      <c r="AE369" s="263"/>
      <c r="AF369" s="263"/>
      <c r="AG369" s="264"/>
      <c r="AH369" s="265"/>
      <c r="AI369" s="266"/>
      <c r="AJ369" s="267"/>
    </row>
    <row r="370" spans="1:36" s="22" customFormat="1" x14ac:dyDescent="0.25">
      <c r="A370" s="28" t="str">
        <f>IF(H370&lt;&gt;"",MAX($A$7:A369)+1,"")</f>
        <v/>
      </c>
      <c r="B370" s="227" t="str">
        <f>IF(A370="","",PREF_PREGUNTA&amp;" - "&amp;IF(MAX(A:A)&gt;99,IF(A370&lt;100,"0",""),"")&amp;IF(A370&lt;10,"0","")&amp;A370&amp;IF(G370&lt;&gt;""," "&amp;G370,""))</f>
        <v/>
      </c>
      <c r="C370" s="414" t="str">
        <f t="shared" si="24"/>
        <v/>
      </c>
      <c r="D370" s="414" t="str">
        <f t="shared" si="27"/>
        <v/>
      </c>
      <c r="E370" s="414" t="str">
        <f t="shared" si="25"/>
        <v/>
      </c>
      <c r="F370" s="414" t="str">
        <f t="shared" si="26"/>
        <v/>
      </c>
      <c r="G370" s="232"/>
      <c r="H370" s="225"/>
      <c r="I370" s="268"/>
      <c r="J370" s="269"/>
      <c r="K370" s="270"/>
      <c r="L370" s="271"/>
      <c r="M370" s="272"/>
      <c r="N370" s="273"/>
      <c r="O370" s="258"/>
      <c r="P370" s="259"/>
      <c r="Q370" s="260"/>
      <c r="R370" s="261"/>
      <c r="S370" s="262"/>
      <c r="T370" s="263"/>
      <c r="U370" s="416"/>
      <c r="V370" s="411"/>
      <c r="W370" s="417"/>
      <c r="X370" s="418"/>
      <c r="Y370" s="419"/>
      <c r="Z370" s="420"/>
      <c r="AA370" s="263"/>
      <c r="AB370" s="263"/>
      <c r="AC370" s="263"/>
      <c r="AD370" s="263"/>
      <c r="AE370" s="263"/>
      <c r="AF370" s="263"/>
      <c r="AG370" s="264"/>
      <c r="AH370" s="265"/>
      <c r="AI370" s="266"/>
      <c r="AJ370" s="267"/>
    </row>
    <row r="371" spans="1:36" s="22" customFormat="1" x14ac:dyDescent="0.25">
      <c r="A371" s="28" t="str">
        <f>IF(H371&lt;&gt;"",MAX($A$7:A370)+1,"")</f>
        <v/>
      </c>
      <c r="B371" s="227" t="str">
        <f>IF(A371="","",PREF_PREGUNTA&amp;" - "&amp;IF(MAX(A:A)&gt;99,IF(A371&lt;100,"0",""),"")&amp;IF(A371&lt;10,"0","")&amp;A371&amp;IF(G371&lt;&gt;""," "&amp;G371,""))</f>
        <v/>
      </c>
      <c r="C371" s="414" t="str">
        <f t="shared" si="24"/>
        <v/>
      </c>
      <c r="D371" s="414" t="str">
        <f t="shared" si="27"/>
        <v/>
      </c>
      <c r="E371" s="414" t="str">
        <f t="shared" si="25"/>
        <v/>
      </c>
      <c r="F371" s="414" t="str">
        <f t="shared" si="26"/>
        <v/>
      </c>
      <c r="G371" s="232"/>
      <c r="H371" s="225"/>
      <c r="I371" s="268"/>
      <c r="J371" s="269"/>
      <c r="K371" s="270"/>
      <c r="L371" s="271"/>
      <c r="M371" s="272"/>
      <c r="N371" s="273"/>
      <c r="O371" s="258"/>
      <c r="P371" s="259"/>
      <c r="Q371" s="260"/>
      <c r="R371" s="261"/>
      <c r="S371" s="262"/>
      <c r="T371" s="263"/>
      <c r="U371" s="416"/>
      <c r="V371" s="411"/>
      <c r="W371" s="417"/>
      <c r="X371" s="418"/>
      <c r="Y371" s="419"/>
      <c r="Z371" s="420"/>
      <c r="AA371" s="263"/>
      <c r="AB371" s="263"/>
      <c r="AC371" s="263"/>
      <c r="AD371" s="263"/>
      <c r="AE371" s="263"/>
      <c r="AF371" s="263"/>
      <c r="AG371" s="264"/>
      <c r="AH371" s="265"/>
      <c r="AI371" s="266"/>
      <c r="AJ371" s="267"/>
    </row>
    <row r="372" spans="1:36" s="22" customFormat="1" x14ac:dyDescent="0.25">
      <c r="A372" s="28" t="str">
        <f>IF(H372&lt;&gt;"",MAX($A$7:A371)+1,"")</f>
        <v/>
      </c>
      <c r="B372" s="227" t="str">
        <f>IF(A372="","",PREF_PREGUNTA&amp;" - "&amp;IF(MAX(A:A)&gt;99,IF(A372&lt;100,"0",""),"")&amp;IF(A372&lt;10,"0","")&amp;A372&amp;IF(G372&lt;&gt;""," "&amp;G372,""))</f>
        <v/>
      </c>
      <c r="C372" s="414" t="str">
        <f t="shared" si="24"/>
        <v/>
      </c>
      <c r="D372" s="414" t="str">
        <f t="shared" si="27"/>
        <v/>
      </c>
      <c r="E372" s="414" t="str">
        <f t="shared" si="25"/>
        <v/>
      </c>
      <c r="F372" s="414" t="str">
        <f t="shared" si="26"/>
        <v/>
      </c>
      <c r="G372" s="232"/>
      <c r="H372" s="225"/>
      <c r="I372" s="268"/>
      <c r="J372" s="269"/>
      <c r="K372" s="270"/>
      <c r="L372" s="271"/>
      <c r="M372" s="272"/>
      <c r="N372" s="273"/>
      <c r="O372" s="258"/>
      <c r="P372" s="259"/>
      <c r="Q372" s="260"/>
      <c r="R372" s="261"/>
      <c r="S372" s="262"/>
      <c r="T372" s="263"/>
      <c r="U372" s="416"/>
      <c r="V372" s="411"/>
      <c r="W372" s="417"/>
      <c r="X372" s="418"/>
      <c r="Y372" s="419"/>
      <c r="Z372" s="420"/>
      <c r="AA372" s="263"/>
      <c r="AB372" s="263"/>
      <c r="AC372" s="263"/>
      <c r="AD372" s="263"/>
      <c r="AE372" s="263"/>
      <c r="AF372" s="263"/>
      <c r="AG372" s="264"/>
      <c r="AH372" s="265"/>
      <c r="AI372" s="266"/>
      <c r="AJ372" s="267"/>
    </row>
    <row r="373" spans="1:36" s="22" customFormat="1" x14ac:dyDescent="0.25">
      <c r="A373" s="28" t="str">
        <f>IF(H373&lt;&gt;"",MAX($A$7:A372)+1,"")</f>
        <v/>
      </c>
      <c r="B373" s="227" t="str">
        <f>IF(A373="","",PREF_PREGUNTA&amp;" - "&amp;IF(MAX(A:A)&gt;99,IF(A373&lt;100,"0",""),"")&amp;IF(A373&lt;10,"0","")&amp;A373&amp;IF(G373&lt;&gt;""," "&amp;G373,""))</f>
        <v/>
      </c>
      <c r="C373" s="414" t="str">
        <f t="shared" si="24"/>
        <v/>
      </c>
      <c r="D373" s="414" t="str">
        <f t="shared" si="27"/>
        <v/>
      </c>
      <c r="E373" s="414" t="str">
        <f t="shared" si="25"/>
        <v/>
      </c>
      <c r="F373" s="414" t="str">
        <f t="shared" si="26"/>
        <v/>
      </c>
      <c r="G373" s="232"/>
      <c r="H373" s="225"/>
      <c r="I373" s="268"/>
      <c r="J373" s="269"/>
      <c r="K373" s="270"/>
      <c r="L373" s="271"/>
      <c r="M373" s="272"/>
      <c r="N373" s="273"/>
      <c r="O373" s="258"/>
      <c r="P373" s="259"/>
      <c r="Q373" s="260"/>
      <c r="R373" s="261"/>
      <c r="S373" s="262"/>
      <c r="T373" s="263"/>
      <c r="U373" s="416"/>
      <c r="V373" s="411"/>
      <c r="W373" s="417"/>
      <c r="X373" s="418"/>
      <c r="Y373" s="419"/>
      <c r="Z373" s="420"/>
      <c r="AA373" s="263"/>
      <c r="AB373" s="263"/>
      <c r="AC373" s="263"/>
      <c r="AD373" s="263"/>
      <c r="AE373" s="263"/>
      <c r="AF373" s="263"/>
      <c r="AG373" s="264"/>
      <c r="AH373" s="265"/>
      <c r="AI373" s="266"/>
      <c r="AJ373" s="267"/>
    </row>
    <row r="374" spans="1:36" s="22" customFormat="1" x14ac:dyDescent="0.25">
      <c r="A374" s="28" t="str">
        <f>IF(H374&lt;&gt;"",MAX($A$7:A373)+1,"")</f>
        <v/>
      </c>
      <c r="B374" s="227" t="str">
        <f>IF(A374="","",PREF_PREGUNTA&amp;" - "&amp;IF(MAX(A:A)&gt;99,IF(A374&lt;100,"0",""),"")&amp;IF(A374&lt;10,"0","")&amp;A374&amp;IF(G374&lt;&gt;""," "&amp;G374,""))</f>
        <v/>
      </c>
      <c r="C374" s="414" t="str">
        <f t="shared" si="24"/>
        <v/>
      </c>
      <c r="D374" s="414" t="str">
        <f t="shared" si="27"/>
        <v/>
      </c>
      <c r="E374" s="414" t="str">
        <f t="shared" si="25"/>
        <v/>
      </c>
      <c r="F374" s="414" t="str">
        <f t="shared" si="26"/>
        <v/>
      </c>
      <c r="G374" s="232"/>
      <c r="H374" s="225"/>
      <c r="I374" s="268"/>
      <c r="J374" s="269"/>
      <c r="K374" s="270"/>
      <c r="L374" s="271"/>
      <c r="M374" s="272"/>
      <c r="N374" s="273"/>
      <c r="O374" s="258"/>
      <c r="P374" s="259"/>
      <c r="Q374" s="260"/>
      <c r="R374" s="261"/>
      <c r="S374" s="262"/>
      <c r="T374" s="263"/>
      <c r="U374" s="416"/>
      <c r="V374" s="411"/>
      <c r="W374" s="417"/>
      <c r="X374" s="418"/>
      <c r="Y374" s="419"/>
      <c r="Z374" s="420"/>
      <c r="AA374" s="263"/>
      <c r="AB374" s="263"/>
      <c r="AC374" s="263"/>
      <c r="AD374" s="263"/>
      <c r="AE374" s="263"/>
      <c r="AF374" s="263"/>
      <c r="AG374" s="264"/>
      <c r="AH374" s="265"/>
      <c r="AI374" s="266"/>
      <c r="AJ374" s="267"/>
    </row>
    <row r="375" spans="1:36" s="22" customFormat="1" x14ac:dyDescent="0.25">
      <c r="A375" s="28" t="str">
        <f>IF(H375&lt;&gt;"",MAX($A$7:A374)+1,"")</f>
        <v/>
      </c>
      <c r="B375" s="227" t="str">
        <f>IF(A375="","",PREF_PREGUNTA&amp;" - "&amp;IF(MAX(A:A)&gt;99,IF(A375&lt;100,"0",""),"")&amp;IF(A375&lt;10,"0","")&amp;A375&amp;IF(G375&lt;&gt;""," "&amp;G375,""))</f>
        <v/>
      </c>
      <c r="C375" s="414" t="str">
        <f t="shared" si="24"/>
        <v/>
      </c>
      <c r="D375" s="414" t="str">
        <f t="shared" si="27"/>
        <v/>
      </c>
      <c r="E375" s="414" t="str">
        <f t="shared" si="25"/>
        <v/>
      </c>
      <c r="F375" s="414" t="str">
        <f t="shared" si="26"/>
        <v/>
      </c>
      <c r="G375" s="232"/>
      <c r="H375" s="225"/>
      <c r="I375" s="268"/>
      <c r="J375" s="269"/>
      <c r="K375" s="270"/>
      <c r="L375" s="271"/>
      <c r="M375" s="272"/>
      <c r="N375" s="273"/>
      <c r="O375" s="258"/>
      <c r="P375" s="259"/>
      <c r="Q375" s="260"/>
      <c r="R375" s="261"/>
      <c r="S375" s="262"/>
      <c r="T375" s="263"/>
      <c r="U375" s="416"/>
      <c r="V375" s="411"/>
      <c r="W375" s="417"/>
      <c r="X375" s="418"/>
      <c r="Y375" s="419"/>
      <c r="Z375" s="420"/>
      <c r="AA375" s="263"/>
      <c r="AB375" s="263"/>
      <c r="AC375" s="263"/>
      <c r="AD375" s="263"/>
      <c r="AE375" s="263"/>
      <c r="AF375" s="263"/>
      <c r="AG375" s="264"/>
      <c r="AH375" s="265"/>
      <c r="AI375" s="266"/>
      <c r="AJ375" s="267"/>
    </row>
    <row r="376" spans="1:36" s="22" customFormat="1" x14ac:dyDescent="0.25">
      <c r="A376" s="28" t="str">
        <f>IF(H376&lt;&gt;"",MAX($A$7:A375)+1,"")</f>
        <v/>
      </c>
      <c r="B376" s="227" t="str">
        <f>IF(A376="","",PREF_PREGUNTA&amp;" - "&amp;IF(MAX(A:A)&gt;99,IF(A376&lt;100,"0",""),"")&amp;IF(A376&lt;10,"0","")&amp;A376&amp;IF(G376&lt;&gt;""," "&amp;G376,""))</f>
        <v/>
      </c>
      <c r="C376" s="414" t="str">
        <f t="shared" si="24"/>
        <v/>
      </c>
      <c r="D376" s="414" t="str">
        <f t="shared" si="27"/>
        <v/>
      </c>
      <c r="E376" s="414" t="str">
        <f t="shared" si="25"/>
        <v/>
      </c>
      <c r="F376" s="414" t="str">
        <f t="shared" si="26"/>
        <v/>
      </c>
      <c r="G376" s="232"/>
      <c r="H376" s="225"/>
      <c r="I376" s="268"/>
      <c r="J376" s="269"/>
      <c r="K376" s="270"/>
      <c r="L376" s="271"/>
      <c r="M376" s="272"/>
      <c r="N376" s="273"/>
      <c r="O376" s="258"/>
      <c r="P376" s="259"/>
      <c r="Q376" s="260"/>
      <c r="R376" s="261"/>
      <c r="S376" s="262"/>
      <c r="T376" s="263"/>
      <c r="U376" s="416"/>
      <c r="V376" s="411"/>
      <c r="W376" s="417"/>
      <c r="X376" s="418"/>
      <c r="Y376" s="419"/>
      <c r="Z376" s="420"/>
      <c r="AA376" s="263"/>
      <c r="AB376" s="263"/>
      <c r="AC376" s="263"/>
      <c r="AD376" s="263"/>
      <c r="AE376" s="263"/>
      <c r="AF376" s="263"/>
      <c r="AG376" s="264"/>
      <c r="AH376" s="265"/>
      <c r="AI376" s="266"/>
      <c r="AJ376" s="267"/>
    </row>
    <row r="377" spans="1:36" s="22" customFormat="1" x14ac:dyDescent="0.25">
      <c r="A377" s="28" t="str">
        <f>IF(H377&lt;&gt;"",MAX($A$7:A376)+1,"")</f>
        <v/>
      </c>
      <c r="B377" s="227" t="str">
        <f>IF(A377="","",PREF_PREGUNTA&amp;" - "&amp;IF(MAX(A:A)&gt;99,IF(A377&lt;100,"0",""),"")&amp;IF(A377&lt;10,"0","")&amp;A377&amp;IF(G377&lt;&gt;""," "&amp;G377,""))</f>
        <v/>
      </c>
      <c r="C377" s="414" t="str">
        <f t="shared" si="24"/>
        <v/>
      </c>
      <c r="D377" s="414" t="str">
        <f t="shared" si="27"/>
        <v/>
      </c>
      <c r="E377" s="414" t="str">
        <f t="shared" si="25"/>
        <v/>
      </c>
      <c r="F377" s="414" t="str">
        <f t="shared" si="26"/>
        <v/>
      </c>
      <c r="G377" s="232"/>
      <c r="H377" s="225"/>
      <c r="I377" s="268"/>
      <c r="J377" s="269"/>
      <c r="K377" s="270"/>
      <c r="L377" s="271"/>
      <c r="M377" s="272"/>
      <c r="N377" s="273"/>
      <c r="O377" s="258"/>
      <c r="P377" s="259"/>
      <c r="Q377" s="260"/>
      <c r="R377" s="261"/>
      <c r="S377" s="262"/>
      <c r="T377" s="263"/>
      <c r="U377" s="416"/>
      <c r="V377" s="411"/>
      <c r="W377" s="417"/>
      <c r="X377" s="418"/>
      <c r="Y377" s="419"/>
      <c r="Z377" s="420"/>
      <c r="AA377" s="263"/>
      <c r="AB377" s="263"/>
      <c r="AC377" s="263"/>
      <c r="AD377" s="263"/>
      <c r="AE377" s="263"/>
      <c r="AF377" s="263"/>
      <c r="AG377" s="264"/>
      <c r="AH377" s="265"/>
      <c r="AI377" s="266"/>
      <c r="AJ377" s="267"/>
    </row>
    <row r="378" spans="1:36" s="22" customFormat="1" x14ac:dyDescent="0.25">
      <c r="A378" s="28" t="str">
        <f>IF(H378&lt;&gt;"",MAX($A$7:A377)+1,"")</f>
        <v/>
      </c>
      <c r="B378" s="227" t="str">
        <f>IF(A378="","",PREF_PREGUNTA&amp;" - "&amp;IF(MAX(A:A)&gt;99,IF(A378&lt;100,"0",""),"")&amp;IF(A378&lt;10,"0","")&amp;A378&amp;IF(G378&lt;&gt;""," "&amp;G378,""))</f>
        <v/>
      </c>
      <c r="C378" s="414" t="str">
        <f t="shared" si="24"/>
        <v/>
      </c>
      <c r="D378" s="414" t="str">
        <f t="shared" si="27"/>
        <v/>
      </c>
      <c r="E378" s="414" t="str">
        <f t="shared" si="25"/>
        <v/>
      </c>
      <c r="F378" s="414" t="str">
        <f t="shared" si="26"/>
        <v/>
      </c>
      <c r="G378" s="232"/>
      <c r="H378" s="225"/>
      <c r="I378" s="268"/>
      <c r="J378" s="269"/>
      <c r="K378" s="270"/>
      <c r="L378" s="271"/>
      <c r="M378" s="272"/>
      <c r="N378" s="273"/>
      <c r="O378" s="258"/>
      <c r="P378" s="259"/>
      <c r="Q378" s="260"/>
      <c r="R378" s="261"/>
      <c r="S378" s="262"/>
      <c r="T378" s="263"/>
      <c r="U378" s="416"/>
      <c r="V378" s="411"/>
      <c r="W378" s="417"/>
      <c r="X378" s="418"/>
      <c r="Y378" s="419"/>
      <c r="Z378" s="420"/>
      <c r="AA378" s="263"/>
      <c r="AB378" s="263"/>
      <c r="AC378" s="263"/>
      <c r="AD378" s="263"/>
      <c r="AE378" s="263"/>
      <c r="AF378" s="263"/>
      <c r="AG378" s="264"/>
      <c r="AH378" s="265"/>
      <c r="AI378" s="266"/>
      <c r="AJ378" s="267"/>
    </row>
    <row r="379" spans="1:36" s="22" customFormat="1" x14ac:dyDescent="0.25">
      <c r="A379" s="28" t="str">
        <f>IF(H379&lt;&gt;"",MAX($A$7:A378)+1,"")</f>
        <v/>
      </c>
      <c r="B379" s="227" t="str">
        <f>IF(A379="","",PREF_PREGUNTA&amp;" - "&amp;IF(MAX(A:A)&gt;99,IF(A379&lt;100,"0",""),"")&amp;IF(A379&lt;10,"0","")&amp;A379&amp;IF(G379&lt;&gt;""," "&amp;G379,""))</f>
        <v/>
      </c>
      <c r="C379" s="414" t="str">
        <f t="shared" si="24"/>
        <v/>
      </c>
      <c r="D379" s="414" t="str">
        <f t="shared" si="27"/>
        <v/>
      </c>
      <c r="E379" s="414" t="str">
        <f t="shared" si="25"/>
        <v/>
      </c>
      <c r="F379" s="414" t="str">
        <f t="shared" si="26"/>
        <v/>
      </c>
      <c r="G379" s="232"/>
      <c r="H379" s="225"/>
      <c r="I379" s="268"/>
      <c r="J379" s="269"/>
      <c r="K379" s="270"/>
      <c r="L379" s="271"/>
      <c r="M379" s="272"/>
      <c r="N379" s="273"/>
      <c r="O379" s="258"/>
      <c r="P379" s="259"/>
      <c r="Q379" s="260"/>
      <c r="R379" s="261"/>
      <c r="S379" s="262"/>
      <c r="T379" s="263"/>
      <c r="U379" s="416"/>
      <c r="V379" s="411"/>
      <c r="W379" s="417"/>
      <c r="X379" s="418"/>
      <c r="Y379" s="419"/>
      <c r="Z379" s="420"/>
      <c r="AA379" s="263"/>
      <c r="AB379" s="263"/>
      <c r="AC379" s="263"/>
      <c r="AD379" s="263"/>
      <c r="AE379" s="263"/>
      <c r="AF379" s="263"/>
      <c r="AG379" s="264"/>
      <c r="AH379" s="265"/>
      <c r="AI379" s="266"/>
      <c r="AJ379" s="267"/>
    </row>
    <row r="380" spans="1:36" s="22" customFormat="1" x14ac:dyDescent="0.25">
      <c r="A380" s="28" t="str">
        <f>IF(H380&lt;&gt;"",MAX($A$7:A379)+1,"")</f>
        <v/>
      </c>
      <c r="B380" s="227" t="str">
        <f>IF(A380="","",PREF_PREGUNTA&amp;" - "&amp;IF(MAX(A:A)&gt;99,IF(A380&lt;100,"0",""),"")&amp;IF(A380&lt;10,"0","")&amp;A380&amp;IF(G380&lt;&gt;""," "&amp;G380,""))</f>
        <v/>
      </c>
      <c r="C380" s="414" t="str">
        <f t="shared" si="24"/>
        <v/>
      </c>
      <c r="D380" s="414" t="str">
        <f t="shared" si="27"/>
        <v/>
      </c>
      <c r="E380" s="414" t="str">
        <f t="shared" si="25"/>
        <v/>
      </c>
      <c r="F380" s="414" t="str">
        <f t="shared" si="26"/>
        <v/>
      </c>
      <c r="G380" s="232"/>
      <c r="H380" s="225"/>
      <c r="I380" s="268"/>
      <c r="J380" s="269"/>
      <c r="K380" s="270"/>
      <c r="L380" s="271"/>
      <c r="M380" s="272"/>
      <c r="N380" s="273"/>
      <c r="O380" s="258"/>
      <c r="P380" s="259"/>
      <c r="Q380" s="260"/>
      <c r="R380" s="261"/>
      <c r="S380" s="262"/>
      <c r="T380" s="263"/>
      <c r="U380" s="416"/>
      <c r="V380" s="411"/>
      <c r="W380" s="417"/>
      <c r="X380" s="418"/>
      <c r="Y380" s="419"/>
      <c r="Z380" s="420"/>
      <c r="AA380" s="263"/>
      <c r="AB380" s="263"/>
      <c r="AC380" s="263"/>
      <c r="AD380" s="263"/>
      <c r="AE380" s="263"/>
      <c r="AF380" s="263"/>
      <c r="AG380" s="264"/>
      <c r="AH380" s="265"/>
      <c r="AI380" s="266"/>
      <c r="AJ380" s="267"/>
    </row>
    <row r="381" spans="1:36" s="22" customFormat="1" x14ac:dyDescent="0.25">
      <c r="A381" s="28" t="str">
        <f>IF(H381&lt;&gt;"",MAX($A$7:A380)+1,"")</f>
        <v/>
      </c>
      <c r="B381" s="227" t="str">
        <f>IF(A381="","",PREF_PREGUNTA&amp;" - "&amp;IF(MAX(A:A)&gt;99,IF(A381&lt;100,"0",""),"")&amp;IF(A381&lt;10,"0","")&amp;A381&amp;IF(G381&lt;&gt;""," "&amp;G381,""))</f>
        <v/>
      </c>
      <c r="C381" s="414" t="str">
        <f t="shared" si="24"/>
        <v/>
      </c>
      <c r="D381" s="414" t="str">
        <f t="shared" si="27"/>
        <v/>
      </c>
      <c r="E381" s="414" t="str">
        <f t="shared" si="25"/>
        <v/>
      </c>
      <c r="F381" s="414" t="str">
        <f t="shared" si="26"/>
        <v/>
      </c>
      <c r="G381" s="232"/>
      <c r="H381" s="225"/>
      <c r="I381" s="268"/>
      <c r="J381" s="269"/>
      <c r="K381" s="270"/>
      <c r="L381" s="271"/>
      <c r="M381" s="272"/>
      <c r="N381" s="273"/>
      <c r="O381" s="258"/>
      <c r="P381" s="259"/>
      <c r="Q381" s="260"/>
      <c r="R381" s="261"/>
      <c r="S381" s="262"/>
      <c r="T381" s="263"/>
      <c r="U381" s="416"/>
      <c r="V381" s="411"/>
      <c r="W381" s="417"/>
      <c r="X381" s="418"/>
      <c r="Y381" s="419"/>
      <c r="Z381" s="420"/>
      <c r="AA381" s="263"/>
      <c r="AB381" s="263"/>
      <c r="AC381" s="263"/>
      <c r="AD381" s="263"/>
      <c r="AE381" s="263"/>
      <c r="AF381" s="263"/>
      <c r="AG381" s="264"/>
      <c r="AH381" s="265"/>
      <c r="AI381" s="266"/>
      <c r="AJ381" s="267"/>
    </row>
    <row r="382" spans="1:36" s="22" customFormat="1" x14ac:dyDescent="0.25">
      <c r="A382" s="28" t="str">
        <f>IF(H382&lt;&gt;"",MAX($A$7:A381)+1,"")</f>
        <v/>
      </c>
      <c r="B382" s="227" t="str">
        <f>IF(A382="","",PREF_PREGUNTA&amp;" - "&amp;IF(MAX(A:A)&gt;99,IF(A382&lt;100,"0",""),"")&amp;IF(A382&lt;10,"0","")&amp;A382&amp;IF(G382&lt;&gt;""," "&amp;G382,""))</f>
        <v/>
      </c>
      <c r="C382" s="414" t="str">
        <f t="shared" si="24"/>
        <v/>
      </c>
      <c r="D382" s="414" t="str">
        <f t="shared" si="27"/>
        <v/>
      </c>
      <c r="E382" s="414" t="str">
        <f t="shared" si="25"/>
        <v/>
      </c>
      <c r="F382" s="414" t="str">
        <f t="shared" si="26"/>
        <v/>
      </c>
      <c r="G382" s="232"/>
      <c r="H382" s="225"/>
      <c r="I382" s="268"/>
      <c r="J382" s="269"/>
      <c r="K382" s="270"/>
      <c r="L382" s="271"/>
      <c r="M382" s="272"/>
      <c r="N382" s="273"/>
      <c r="O382" s="258"/>
      <c r="P382" s="259"/>
      <c r="Q382" s="260"/>
      <c r="R382" s="261"/>
      <c r="S382" s="262"/>
      <c r="T382" s="263"/>
      <c r="U382" s="416"/>
      <c r="V382" s="411"/>
      <c r="W382" s="417"/>
      <c r="X382" s="418"/>
      <c r="Y382" s="419"/>
      <c r="Z382" s="420"/>
      <c r="AA382" s="263"/>
      <c r="AB382" s="263"/>
      <c r="AC382" s="263"/>
      <c r="AD382" s="263"/>
      <c r="AE382" s="263"/>
      <c r="AF382" s="263"/>
      <c r="AG382" s="264"/>
      <c r="AH382" s="265"/>
      <c r="AI382" s="266"/>
      <c r="AJ382" s="267"/>
    </row>
    <row r="383" spans="1:36" s="22" customFormat="1" x14ac:dyDescent="0.25">
      <c r="A383" s="28" t="str">
        <f>IF(H383&lt;&gt;"",MAX($A$7:A382)+1,"")</f>
        <v/>
      </c>
      <c r="B383" s="227" t="str">
        <f>IF(A383="","",PREF_PREGUNTA&amp;" - "&amp;IF(MAX(A:A)&gt;99,IF(A383&lt;100,"0",""),"")&amp;IF(A383&lt;10,"0","")&amp;A383&amp;IF(G383&lt;&gt;""," "&amp;G383,""))</f>
        <v/>
      </c>
      <c r="C383" s="414" t="str">
        <f t="shared" si="24"/>
        <v/>
      </c>
      <c r="D383" s="414" t="str">
        <f t="shared" si="27"/>
        <v/>
      </c>
      <c r="E383" s="414" t="str">
        <f t="shared" si="25"/>
        <v/>
      </c>
      <c r="F383" s="414" t="str">
        <f t="shared" si="26"/>
        <v/>
      </c>
      <c r="G383" s="232"/>
      <c r="H383" s="225"/>
      <c r="I383" s="268"/>
      <c r="J383" s="269"/>
      <c r="K383" s="270"/>
      <c r="L383" s="271"/>
      <c r="M383" s="272"/>
      <c r="N383" s="273"/>
      <c r="O383" s="258"/>
      <c r="P383" s="259"/>
      <c r="Q383" s="260"/>
      <c r="R383" s="261"/>
      <c r="S383" s="262"/>
      <c r="T383" s="263"/>
      <c r="U383" s="416"/>
      <c r="V383" s="411"/>
      <c r="W383" s="417"/>
      <c r="X383" s="418"/>
      <c r="Y383" s="419"/>
      <c r="Z383" s="420"/>
      <c r="AA383" s="263"/>
      <c r="AB383" s="263"/>
      <c r="AC383" s="263"/>
      <c r="AD383" s="263"/>
      <c r="AE383" s="263"/>
      <c r="AF383" s="263"/>
      <c r="AG383" s="264"/>
      <c r="AH383" s="265"/>
      <c r="AI383" s="266"/>
      <c r="AJ383" s="267"/>
    </row>
    <row r="384" spans="1:36" s="22" customFormat="1" x14ac:dyDescent="0.25">
      <c r="A384" s="28" t="str">
        <f>IF(H384&lt;&gt;"",MAX($A$7:A383)+1,"")</f>
        <v/>
      </c>
      <c r="B384" s="227" t="str">
        <f>IF(A384="","",PREF_PREGUNTA&amp;" - "&amp;IF(MAX(A:A)&gt;99,IF(A384&lt;100,"0",""),"")&amp;IF(A384&lt;10,"0","")&amp;A384&amp;IF(G384&lt;&gt;""," "&amp;G384,""))</f>
        <v/>
      </c>
      <c r="C384" s="414" t="str">
        <f t="shared" si="24"/>
        <v/>
      </c>
      <c r="D384" s="414" t="str">
        <f t="shared" si="27"/>
        <v/>
      </c>
      <c r="E384" s="414" t="str">
        <f t="shared" si="25"/>
        <v/>
      </c>
      <c r="F384" s="414" t="str">
        <f t="shared" si="26"/>
        <v/>
      </c>
      <c r="G384" s="232"/>
      <c r="H384" s="225"/>
      <c r="I384" s="268"/>
      <c r="J384" s="269"/>
      <c r="K384" s="270"/>
      <c r="L384" s="271"/>
      <c r="M384" s="272"/>
      <c r="N384" s="273"/>
      <c r="O384" s="258"/>
      <c r="P384" s="259"/>
      <c r="Q384" s="260"/>
      <c r="R384" s="261"/>
      <c r="S384" s="262"/>
      <c r="T384" s="263"/>
      <c r="U384" s="416"/>
      <c r="V384" s="411"/>
      <c r="W384" s="417"/>
      <c r="X384" s="418"/>
      <c r="Y384" s="419"/>
      <c r="Z384" s="420"/>
      <c r="AA384" s="263"/>
      <c r="AB384" s="263"/>
      <c r="AC384" s="263"/>
      <c r="AD384" s="263"/>
      <c r="AE384" s="263"/>
      <c r="AF384" s="263"/>
      <c r="AG384" s="264"/>
      <c r="AH384" s="265"/>
      <c r="AI384" s="266"/>
      <c r="AJ384" s="267"/>
    </row>
    <row r="385" spans="1:36" s="22" customFormat="1" x14ac:dyDescent="0.25">
      <c r="A385" s="28" t="str">
        <f>IF(H385&lt;&gt;"",MAX($A$7:A384)+1,"")</f>
        <v/>
      </c>
      <c r="B385" s="227" t="str">
        <f>IF(A385="","",PREF_PREGUNTA&amp;" - "&amp;IF(MAX(A:A)&gt;99,IF(A385&lt;100,"0",""),"")&amp;IF(A385&lt;10,"0","")&amp;A385&amp;IF(G385&lt;&gt;""," "&amp;G385,""))</f>
        <v/>
      </c>
      <c r="C385" s="414" t="str">
        <f t="shared" si="24"/>
        <v/>
      </c>
      <c r="D385" s="414" t="str">
        <f t="shared" si="27"/>
        <v/>
      </c>
      <c r="E385" s="414" t="str">
        <f t="shared" si="25"/>
        <v/>
      </c>
      <c r="F385" s="414" t="str">
        <f t="shared" si="26"/>
        <v/>
      </c>
      <c r="G385" s="232"/>
      <c r="H385" s="225"/>
      <c r="I385" s="268"/>
      <c r="J385" s="269"/>
      <c r="K385" s="270"/>
      <c r="L385" s="271"/>
      <c r="M385" s="272"/>
      <c r="N385" s="273"/>
      <c r="O385" s="258"/>
      <c r="P385" s="259"/>
      <c r="Q385" s="260"/>
      <c r="R385" s="261"/>
      <c r="S385" s="262"/>
      <c r="T385" s="263"/>
      <c r="U385" s="416"/>
      <c r="V385" s="411"/>
      <c r="W385" s="417"/>
      <c r="X385" s="418"/>
      <c r="Y385" s="419"/>
      <c r="Z385" s="420"/>
      <c r="AA385" s="263"/>
      <c r="AB385" s="263"/>
      <c r="AC385" s="263"/>
      <c r="AD385" s="263"/>
      <c r="AE385" s="263"/>
      <c r="AF385" s="263"/>
      <c r="AG385" s="264"/>
      <c r="AH385" s="265"/>
      <c r="AI385" s="266"/>
      <c r="AJ385" s="267"/>
    </row>
    <row r="386" spans="1:36" s="22" customFormat="1" x14ac:dyDescent="0.25">
      <c r="A386" s="28" t="str">
        <f>IF(H386&lt;&gt;"",MAX($A$7:A385)+1,"")</f>
        <v/>
      </c>
      <c r="B386" s="227" t="str">
        <f>IF(A386="","",PREF_PREGUNTA&amp;" - "&amp;IF(MAX(A:A)&gt;99,IF(A386&lt;100,"0",""),"")&amp;IF(A386&lt;10,"0","")&amp;A386&amp;IF(G386&lt;&gt;""," "&amp;G386,""))</f>
        <v/>
      </c>
      <c r="C386" s="414" t="str">
        <f t="shared" si="24"/>
        <v/>
      </c>
      <c r="D386" s="414" t="str">
        <f t="shared" si="27"/>
        <v/>
      </c>
      <c r="E386" s="414" t="str">
        <f t="shared" si="25"/>
        <v/>
      </c>
      <c r="F386" s="414" t="str">
        <f t="shared" si="26"/>
        <v/>
      </c>
      <c r="G386" s="232"/>
      <c r="H386" s="225"/>
      <c r="I386" s="268"/>
      <c r="J386" s="269"/>
      <c r="K386" s="270"/>
      <c r="L386" s="271"/>
      <c r="M386" s="272"/>
      <c r="N386" s="273"/>
      <c r="O386" s="258"/>
      <c r="P386" s="259"/>
      <c r="Q386" s="260"/>
      <c r="R386" s="261"/>
      <c r="S386" s="262"/>
      <c r="T386" s="263"/>
      <c r="U386" s="416"/>
      <c r="V386" s="411"/>
      <c r="W386" s="417"/>
      <c r="X386" s="418"/>
      <c r="Y386" s="419"/>
      <c r="Z386" s="420"/>
      <c r="AA386" s="263"/>
      <c r="AB386" s="263"/>
      <c r="AC386" s="263"/>
      <c r="AD386" s="263"/>
      <c r="AE386" s="263"/>
      <c r="AF386" s="263"/>
      <c r="AG386" s="264"/>
      <c r="AH386" s="265"/>
      <c r="AI386" s="266"/>
      <c r="AJ386" s="267"/>
    </row>
    <row r="387" spans="1:36" s="22" customFormat="1" x14ac:dyDescent="0.25">
      <c r="A387" s="28" t="str">
        <f>IF(H387&lt;&gt;"",MAX($A$7:A386)+1,"")</f>
        <v/>
      </c>
      <c r="B387" s="227" t="str">
        <f>IF(A387="","",PREF_PREGUNTA&amp;" - "&amp;IF(MAX(A:A)&gt;99,IF(A387&lt;100,"0",""),"")&amp;IF(A387&lt;10,"0","")&amp;A387&amp;IF(G387&lt;&gt;""," "&amp;G387,""))</f>
        <v/>
      </c>
      <c r="C387" s="414" t="str">
        <f t="shared" si="24"/>
        <v/>
      </c>
      <c r="D387" s="414" t="str">
        <f t="shared" si="27"/>
        <v/>
      </c>
      <c r="E387" s="414" t="str">
        <f t="shared" si="25"/>
        <v/>
      </c>
      <c r="F387" s="414" t="str">
        <f t="shared" si="26"/>
        <v/>
      </c>
      <c r="G387" s="232"/>
      <c r="H387" s="225"/>
      <c r="I387" s="268"/>
      <c r="J387" s="269"/>
      <c r="K387" s="270"/>
      <c r="L387" s="271"/>
      <c r="M387" s="272"/>
      <c r="N387" s="273"/>
      <c r="O387" s="258"/>
      <c r="P387" s="259"/>
      <c r="Q387" s="260"/>
      <c r="R387" s="261"/>
      <c r="S387" s="262"/>
      <c r="T387" s="263"/>
      <c r="U387" s="416"/>
      <c r="V387" s="411"/>
      <c r="W387" s="417"/>
      <c r="X387" s="418"/>
      <c r="Y387" s="419"/>
      <c r="Z387" s="420"/>
      <c r="AA387" s="263"/>
      <c r="AB387" s="263"/>
      <c r="AC387" s="263"/>
      <c r="AD387" s="263"/>
      <c r="AE387" s="263"/>
      <c r="AF387" s="263"/>
      <c r="AG387" s="264"/>
      <c r="AH387" s="265"/>
      <c r="AI387" s="266"/>
      <c r="AJ387" s="267"/>
    </row>
    <row r="388" spans="1:36" s="22" customFormat="1" x14ac:dyDescent="0.25">
      <c r="A388" s="28" t="str">
        <f>IF(H388&lt;&gt;"",MAX($A$7:A387)+1,"")</f>
        <v/>
      </c>
      <c r="B388" s="227" t="str">
        <f>IF(A388="","",PREF_PREGUNTA&amp;" - "&amp;IF(MAX(A:A)&gt;99,IF(A388&lt;100,"0",""),"")&amp;IF(A388&lt;10,"0","")&amp;A388&amp;IF(G388&lt;&gt;""," "&amp;G388,""))</f>
        <v/>
      </c>
      <c r="C388" s="414" t="str">
        <f t="shared" si="24"/>
        <v/>
      </c>
      <c r="D388" s="414" t="str">
        <f t="shared" si="27"/>
        <v/>
      </c>
      <c r="E388" s="414" t="str">
        <f t="shared" si="25"/>
        <v/>
      </c>
      <c r="F388" s="414" t="str">
        <f t="shared" si="26"/>
        <v/>
      </c>
      <c r="G388" s="232"/>
      <c r="H388" s="225"/>
      <c r="I388" s="268"/>
      <c r="J388" s="269"/>
      <c r="K388" s="270"/>
      <c r="L388" s="271"/>
      <c r="M388" s="272"/>
      <c r="N388" s="273"/>
      <c r="O388" s="258"/>
      <c r="P388" s="259"/>
      <c r="Q388" s="260"/>
      <c r="R388" s="261"/>
      <c r="S388" s="262"/>
      <c r="T388" s="263"/>
      <c r="U388" s="416"/>
      <c r="V388" s="411"/>
      <c r="W388" s="417"/>
      <c r="X388" s="418"/>
      <c r="Y388" s="419"/>
      <c r="Z388" s="420"/>
      <c r="AA388" s="263"/>
      <c r="AB388" s="263"/>
      <c r="AC388" s="263"/>
      <c r="AD388" s="263"/>
      <c r="AE388" s="263"/>
      <c r="AF388" s="263"/>
      <c r="AG388" s="264"/>
      <c r="AH388" s="265"/>
      <c r="AI388" s="266"/>
      <c r="AJ388" s="267"/>
    </row>
    <row r="389" spans="1:36" s="22" customFormat="1" x14ac:dyDescent="0.25">
      <c r="A389" s="28" t="str">
        <f>IF(H389&lt;&gt;"",MAX($A$7:A388)+1,"")</f>
        <v/>
      </c>
      <c r="B389" s="227" t="str">
        <f>IF(A389="","",PREF_PREGUNTA&amp;" - "&amp;IF(MAX(A:A)&gt;99,IF(A389&lt;100,"0",""),"")&amp;IF(A389&lt;10,"0","")&amp;A389&amp;IF(G389&lt;&gt;""," "&amp;G389,""))</f>
        <v/>
      </c>
      <c r="C389" s="414" t="str">
        <f t="shared" si="24"/>
        <v/>
      </c>
      <c r="D389" s="414" t="str">
        <f t="shared" si="27"/>
        <v/>
      </c>
      <c r="E389" s="414" t="str">
        <f t="shared" si="25"/>
        <v/>
      </c>
      <c r="F389" s="414" t="str">
        <f t="shared" si="26"/>
        <v/>
      </c>
      <c r="G389" s="232"/>
      <c r="H389" s="225"/>
      <c r="I389" s="268"/>
      <c r="J389" s="269"/>
      <c r="K389" s="270"/>
      <c r="L389" s="271"/>
      <c r="M389" s="272"/>
      <c r="N389" s="273"/>
      <c r="O389" s="258"/>
      <c r="P389" s="259"/>
      <c r="Q389" s="260"/>
      <c r="R389" s="261"/>
      <c r="S389" s="262"/>
      <c r="T389" s="263"/>
      <c r="U389" s="416"/>
      <c r="V389" s="411"/>
      <c r="W389" s="417"/>
      <c r="X389" s="418"/>
      <c r="Y389" s="419"/>
      <c r="Z389" s="420"/>
      <c r="AA389" s="263"/>
      <c r="AB389" s="263"/>
      <c r="AC389" s="263"/>
      <c r="AD389" s="263"/>
      <c r="AE389" s="263"/>
      <c r="AF389" s="263"/>
      <c r="AG389" s="264"/>
      <c r="AH389" s="265"/>
      <c r="AI389" s="266"/>
      <c r="AJ389" s="267"/>
    </row>
    <row r="390" spans="1:36" s="22" customFormat="1" x14ac:dyDescent="0.25">
      <c r="A390" s="28" t="str">
        <f>IF(H390&lt;&gt;"",MAX($A$7:A389)+1,"")</f>
        <v/>
      </c>
      <c r="B390" s="227" t="str">
        <f>IF(A390="","",PREF_PREGUNTA&amp;" - "&amp;IF(MAX(A:A)&gt;99,IF(A390&lt;100,"0",""),"")&amp;IF(A390&lt;10,"0","")&amp;A390&amp;IF(G390&lt;&gt;""," "&amp;G390,""))</f>
        <v/>
      </c>
      <c r="C390" s="414" t="str">
        <f t="shared" si="24"/>
        <v/>
      </c>
      <c r="D390" s="414" t="str">
        <f t="shared" si="27"/>
        <v/>
      </c>
      <c r="E390" s="414" t="str">
        <f t="shared" si="25"/>
        <v/>
      </c>
      <c r="F390" s="414" t="str">
        <f t="shared" si="26"/>
        <v/>
      </c>
      <c r="G390" s="232"/>
      <c r="H390" s="225"/>
      <c r="I390" s="268"/>
      <c r="J390" s="269"/>
      <c r="K390" s="270"/>
      <c r="L390" s="271"/>
      <c r="M390" s="272"/>
      <c r="N390" s="273"/>
      <c r="O390" s="258"/>
      <c r="P390" s="259"/>
      <c r="Q390" s="260"/>
      <c r="R390" s="261"/>
      <c r="S390" s="262"/>
      <c r="T390" s="263"/>
      <c r="U390" s="416"/>
      <c r="V390" s="411"/>
      <c r="W390" s="417"/>
      <c r="X390" s="418"/>
      <c r="Y390" s="419"/>
      <c r="Z390" s="420"/>
      <c r="AA390" s="263"/>
      <c r="AB390" s="263"/>
      <c r="AC390" s="263"/>
      <c r="AD390" s="263"/>
      <c r="AE390" s="263"/>
      <c r="AF390" s="263"/>
      <c r="AG390" s="264"/>
      <c r="AH390" s="265"/>
      <c r="AI390" s="266"/>
      <c r="AJ390" s="267"/>
    </row>
    <row r="391" spans="1:36" s="22" customFormat="1" x14ac:dyDescent="0.25">
      <c r="A391" s="28" t="str">
        <f>IF(H391&lt;&gt;"",MAX($A$7:A390)+1,"")</f>
        <v/>
      </c>
      <c r="B391" s="227" t="str">
        <f>IF(A391="","",PREF_PREGUNTA&amp;" - "&amp;IF(MAX(A:A)&gt;99,IF(A391&lt;100,"0",""),"")&amp;IF(A391&lt;10,"0","")&amp;A391&amp;IF(G391&lt;&gt;""," "&amp;G391,""))</f>
        <v/>
      </c>
      <c r="C391" s="414" t="str">
        <f t="shared" ref="C391:C454" si="28">IF(COUNTIF(U391:Z391,"&gt;0")=0,"",COUNTIF(U391:Z391,"&gt;0"))</f>
        <v/>
      </c>
      <c r="D391" s="414" t="str">
        <f t="shared" si="27"/>
        <v/>
      </c>
      <c r="E391" s="414" t="str">
        <f t="shared" ref="E391:E454" si="29">IF(SUMIF(U391:Z391,"&gt;0")=0,"",SUMIF(U391:Z391,"&gt;0"))</f>
        <v/>
      </c>
      <c r="F391" s="414" t="str">
        <f t="shared" ref="F391:F454" si="30">IF(SUMIF(U391:Z391,"&lt;0")=0,"",SUMIF(U391:Z391,"&lt;0"))</f>
        <v/>
      </c>
      <c r="G391" s="232"/>
      <c r="H391" s="225"/>
      <c r="I391" s="268"/>
      <c r="J391" s="269"/>
      <c r="K391" s="270"/>
      <c r="L391" s="271"/>
      <c r="M391" s="272"/>
      <c r="N391" s="273"/>
      <c r="O391" s="258"/>
      <c r="P391" s="259"/>
      <c r="Q391" s="260"/>
      <c r="R391" s="261"/>
      <c r="S391" s="262"/>
      <c r="T391" s="263"/>
      <c r="U391" s="416"/>
      <c r="V391" s="411"/>
      <c r="W391" s="417"/>
      <c r="X391" s="418"/>
      <c r="Y391" s="419"/>
      <c r="Z391" s="420"/>
      <c r="AA391" s="263"/>
      <c r="AB391" s="263"/>
      <c r="AC391" s="263"/>
      <c r="AD391" s="263"/>
      <c r="AE391" s="263"/>
      <c r="AF391" s="263"/>
      <c r="AG391" s="264"/>
      <c r="AH391" s="265"/>
      <c r="AI391" s="266"/>
      <c r="AJ391" s="267"/>
    </row>
    <row r="392" spans="1:36" s="22" customFormat="1" x14ac:dyDescent="0.25">
      <c r="A392" s="28" t="str">
        <f>IF(H392&lt;&gt;"",MAX($A$7:A391)+1,"")</f>
        <v/>
      </c>
      <c r="B392" s="227" t="str">
        <f>IF(A392="","",PREF_PREGUNTA&amp;" - "&amp;IF(MAX(A:A)&gt;99,IF(A392&lt;100,"0",""),"")&amp;IF(A392&lt;10,"0","")&amp;A392&amp;IF(G392&lt;&gt;""," "&amp;G392,""))</f>
        <v/>
      </c>
      <c r="C392" s="414" t="str">
        <f t="shared" si="28"/>
        <v/>
      </c>
      <c r="D392" s="414" t="str">
        <f t="shared" ref="D392:D455" si="31">IF(C392="","",COUNTA(I392:N392)-C392)</f>
        <v/>
      </c>
      <c r="E392" s="414" t="str">
        <f t="shared" si="29"/>
        <v/>
      </c>
      <c r="F392" s="414" t="str">
        <f t="shared" si="30"/>
        <v/>
      </c>
      <c r="G392" s="232"/>
      <c r="H392" s="225"/>
      <c r="I392" s="268"/>
      <c r="J392" s="269"/>
      <c r="K392" s="270"/>
      <c r="L392" s="271"/>
      <c r="M392" s="272"/>
      <c r="N392" s="273"/>
      <c r="O392" s="258"/>
      <c r="P392" s="259"/>
      <c r="Q392" s="260"/>
      <c r="R392" s="261"/>
      <c r="S392" s="262"/>
      <c r="T392" s="263"/>
      <c r="U392" s="416"/>
      <c r="V392" s="411"/>
      <c r="W392" s="417"/>
      <c r="X392" s="418"/>
      <c r="Y392" s="419"/>
      <c r="Z392" s="420"/>
      <c r="AA392" s="263"/>
      <c r="AB392" s="263"/>
      <c r="AC392" s="263"/>
      <c r="AD392" s="263"/>
      <c r="AE392" s="263"/>
      <c r="AF392" s="263"/>
      <c r="AG392" s="264"/>
      <c r="AH392" s="265"/>
      <c r="AI392" s="266"/>
      <c r="AJ392" s="267"/>
    </row>
    <row r="393" spans="1:36" s="22" customFormat="1" x14ac:dyDescent="0.25">
      <c r="A393" s="28" t="str">
        <f>IF(H393&lt;&gt;"",MAX($A$7:A392)+1,"")</f>
        <v/>
      </c>
      <c r="B393" s="227" t="str">
        <f>IF(A393="","",PREF_PREGUNTA&amp;" - "&amp;IF(MAX(A:A)&gt;99,IF(A393&lt;100,"0",""),"")&amp;IF(A393&lt;10,"0","")&amp;A393&amp;IF(G393&lt;&gt;""," "&amp;G393,""))</f>
        <v/>
      </c>
      <c r="C393" s="414" t="str">
        <f t="shared" si="28"/>
        <v/>
      </c>
      <c r="D393" s="414" t="str">
        <f t="shared" si="31"/>
        <v/>
      </c>
      <c r="E393" s="414" t="str">
        <f t="shared" si="29"/>
        <v/>
      </c>
      <c r="F393" s="414" t="str">
        <f t="shared" si="30"/>
        <v/>
      </c>
      <c r="G393" s="232"/>
      <c r="H393" s="225"/>
      <c r="I393" s="268"/>
      <c r="J393" s="269"/>
      <c r="K393" s="270"/>
      <c r="L393" s="271"/>
      <c r="M393" s="272"/>
      <c r="N393" s="273"/>
      <c r="O393" s="258"/>
      <c r="P393" s="259"/>
      <c r="Q393" s="260"/>
      <c r="R393" s="261"/>
      <c r="S393" s="262"/>
      <c r="T393" s="263"/>
      <c r="U393" s="416"/>
      <c r="V393" s="411"/>
      <c r="W393" s="417"/>
      <c r="X393" s="418"/>
      <c r="Y393" s="419"/>
      <c r="Z393" s="420"/>
      <c r="AA393" s="263"/>
      <c r="AB393" s="263"/>
      <c r="AC393" s="263"/>
      <c r="AD393" s="263"/>
      <c r="AE393" s="263"/>
      <c r="AF393" s="263"/>
      <c r="AG393" s="264"/>
      <c r="AH393" s="265"/>
      <c r="AI393" s="266"/>
      <c r="AJ393" s="267"/>
    </row>
    <row r="394" spans="1:36" s="22" customFormat="1" x14ac:dyDescent="0.25">
      <c r="A394" s="28" t="str">
        <f>IF(H394&lt;&gt;"",MAX($A$7:A393)+1,"")</f>
        <v/>
      </c>
      <c r="B394" s="227" t="str">
        <f>IF(A394="","",PREF_PREGUNTA&amp;" - "&amp;IF(MAX(A:A)&gt;99,IF(A394&lt;100,"0",""),"")&amp;IF(A394&lt;10,"0","")&amp;A394&amp;IF(G394&lt;&gt;""," "&amp;G394,""))</f>
        <v/>
      </c>
      <c r="C394" s="414" t="str">
        <f t="shared" si="28"/>
        <v/>
      </c>
      <c r="D394" s="414" t="str">
        <f t="shared" si="31"/>
        <v/>
      </c>
      <c r="E394" s="414" t="str">
        <f t="shared" si="29"/>
        <v/>
      </c>
      <c r="F394" s="414" t="str">
        <f t="shared" si="30"/>
        <v/>
      </c>
      <c r="G394" s="232"/>
      <c r="H394" s="225"/>
      <c r="I394" s="268"/>
      <c r="J394" s="269"/>
      <c r="K394" s="270"/>
      <c r="L394" s="271"/>
      <c r="M394" s="272"/>
      <c r="N394" s="273"/>
      <c r="O394" s="258"/>
      <c r="P394" s="259"/>
      <c r="Q394" s="260"/>
      <c r="R394" s="261"/>
      <c r="S394" s="262"/>
      <c r="T394" s="263"/>
      <c r="U394" s="416"/>
      <c r="V394" s="411"/>
      <c r="W394" s="417"/>
      <c r="X394" s="418"/>
      <c r="Y394" s="419"/>
      <c r="Z394" s="420"/>
      <c r="AA394" s="263"/>
      <c r="AB394" s="263"/>
      <c r="AC394" s="263"/>
      <c r="AD394" s="263"/>
      <c r="AE394" s="263"/>
      <c r="AF394" s="263"/>
      <c r="AG394" s="264"/>
      <c r="AH394" s="265"/>
      <c r="AI394" s="266"/>
      <c r="AJ394" s="267"/>
    </row>
    <row r="395" spans="1:36" s="22" customFormat="1" x14ac:dyDescent="0.25">
      <c r="A395" s="28" t="str">
        <f>IF(H395&lt;&gt;"",MAX($A$7:A394)+1,"")</f>
        <v/>
      </c>
      <c r="B395" s="227" t="str">
        <f>IF(A395="","",PREF_PREGUNTA&amp;" - "&amp;IF(MAX(A:A)&gt;99,IF(A395&lt;100,"0",""),"")&amp;IF(A395&lt;10,"0","")&amp;A395&amp;IF(G395&lt;&gt;""," "&amp;G395,""))</f>
        <v/>
      </c>
      <c r="C395" s="414" t="str">
        <f t="shared" si="28"/>
        <v/>
      </c>
      <c r="D395" s="414" t="str">
        <f t="shared" si="31"/>
        <v/>
      </c>
      <c r="E395" s="414" t="str">
        <f t="shared" si="29"/>
        <v/>
      </c>
      <c r="F395" s="414" t="str">
        <f t="shared" si="30"/>
        <v/>
      </c>
      <c r="G395" s="232"/>
      <c r="H395" s="225"/>
      <c r="I395" s="268"/>
      <c r="J395" s="269"/>
      <c r="K395" s="270"/>
      <c r="L395" s="271"/>
      <c r="M395" s="272"/>
      <c r="N395" s="273"/>
      <c r="O395" s="258"/>
      <c r="P395" s="259"/>
      <c r="Q395" s="260"/>
      <c r="R395" s="261"/>
      <c r="S395" s="262"/>
      <c r="T395" s="263"/>
      <c r="U395" s="416"/>
      <c r="V395" s="411"/>
      <c r="W395" s="417"/>
      <c r="X395" s="418"/>
      <c r="Y395" s="419"/>
      <c r="Z395" s="420"/>
      <c r="AA395" s="263"/>
      <c r="AB395" s="263"/>
      <c r="AC395" s="263"/>
      <c r="AD395" s="263"/>
      <c r="AE395" s="263"/>
      <c r="AF395" s="263"/>
      <c r="AG395" s="264"/>
      <c r="AH395" s="265"/>
      <c r="AI395" s="266"/>
      <c r="AJ395" s="267"/>
    </row>
    <row r="396" spans="1:36" s="22" customFormat="1" x14ac:dyDescent="0.25">
      <c r="A396" s="28" t="str">
        <f>IF(H396&lt;&gt;"",MAX($A$7:A395)+1,"")</f>
        <v/>
      </c>
      <c r="B396" s="227" t="str">
        <f>IF(A396="","",PREF_PREGUNTA&amp;" - "&amp;IF(MAX(A:A)&gt;99,IF(A396&lt;100,"0",""),"")&amp;IF(A396&lt;10,"0","")&amp;A396&amp;IF(G396&lt;&gt;""," "&amp;G396,""))</f>
        <v/>
      </c>
      <c r="C396" s="414" t="str">
        <f t="shared" si="28"/>
        <v/>
      </c>
      <c r="D396" s="414" t="str">
        <f t="shared" si="31"/>
        <v/>
      </c>
      <c r="E396" s="414" t="str">
        <f t="shared" si="29"/>
        <v/>
      </c>
      <c r="F396" s="414" t="str">
        <f t="shared" si="30"/>
        <v/>
      </c>
      <c r="G396" s="232"/>
      <c r="H396" s="225"/>
      <c r="I396" s="268"/>
      <c r="J396" s="269"/>
      <c r="K396" s="270"/>
      <c r="L396" s="271"/>
      <c r="M396" s="272"/>
      <c r="N396" s="273"/>
      <c r="O396" s="258"/>
      <c r="P396" s="259"/>
      <c r="Q396" s="260"/>
      <c r="R396" s="261"/>
      <c r="S396" s="262"/>
      <c r="T396" s="263"/>
      <c r="U396" s="416"/>
      <c r="V396" s="411"/>
      <c r="W396" s="417"/>
      <c r="X396" s="418"/>
      <c r="Y396" s="419"/>
      <c r="Z396" s="420"/>
      <c r="AA396" s="263"/>
      <c r="AB396" s="263"/>
      <c r="AC396" s="263"/>
      <c r="AD396" s="263"/>
      <c r="AE396" s="263"/>
      <c r="AF396" s="263"/>
      <c r="AG396" s="264"/>
      <c r="AH396" s="265"/>
      <c r="AI396" s="266"/>
      <c r="AJ396" s="267"/>
    </row>
    <row r="397" spans="1:36" s="22" customFormat="1" x14ac:dyDescent="0.25">
      <c r="A397" s="28" t="str">
        <f>IF(H397&lt;&gt;"",MAX($A$7:A396)+1,"")</f>
        <v/>
      </c>
      <c r="B397" s="227" t="str">
        <f>IF(A397="","",PREF_PREGUNTA&amp;" - "&amp;IF(MAX(A:A)&gt;99,IF(A397&lt;100,"0",""),"")&amp;IF(A397&lt;10,"0","")&amp;A397&amp;IF(G397&lt;&gt;""," "&amp;G397,""))</f>
        <v/>
      </c>
      <c r="C397" s="414" t="str">
        <f t="shared" si="28"/>
        <v/>
      </c>
      <c r="D397" s="414" t="str">
        <f t="shared" si="31"/>
        <v/>
      </c>
      <c r="E397" s="414" t="str">
        <f t="shared" si="29"/>
        <v/>
      </c>
      <c r="F397" s="414" t="str">
        <f t="shared" si="30"/>
        <v/>
      </c>
      <c r="G397" s="232"/>
      <c r="H397" s="225"/>
      <c r="I397" s="268"/>
      <c r="J397" s="269"/>
      <c r="K397" s="270"/>
      <c r="L397" s="271"/>
      <c r="M397" s="272"/>
      <c r="N397" s="273"/>
      <c r="O397" s="258"/>
      <c r="P397" s="259"/>
      <c r="Q397" s="260"/>
      <c r="R397" s="261"/>
      <c r="S397" s="262"/>
      <c r="T397" s="263"/>
      <c r="U397" s="416"/>
      <c r="V397" s="411"/>
      <c r="W397" s="417"/>
      <c r="X397" s="418"/>
      <c r="Y397" s="419"/>
      <c r="Z397" s="420"/>
      <c r="AA397" s="263"/>
      <c r="AB397" s="263"/>
      <c r="AC397" s="263"/>
      <c r="AD397" s="263"/>
      <c r="AE397" s="263"/>
      <c r="AF397" s="263"/>
      <c r="AG397" s="264"/>
      <c r="AH397" s="265"/>
      <c r="AI397" s="266"/>
      <c r="AJ397" s="267"/>
    </row>
    <row r="398" spans="1:36" s="22" customFormat="1" x14ac:dyDescent="0.25">
      <c r="A398" s="28" t="str">
        <f>IF(H398&lt;&gt;"",MAX($A$7:A397)+1,"")</f>
        <v/>
      </c>
      <c r="B398" s="227" t="str">
        <f>IF(A398="","",PREF_PREGUNTA&amp;" - "&amp;IF(MAX(A:A)&gt;99,IF(A398&lt;100,"0",""),"")&amp;IF(A398&lt;10,"0","")&amp;A398&amp;IF(G398&lt;&gt;""," "&amp;G398,""))</f>
        <v/>
      </c>
      <c r="C398" s="414" t="str">
        <f t="shared" si="28"/>
        <v/>
      </c>
      <c r="D398" s="414" t="str">
        <f t="shared" si="31"/>
        <v/>
      </c>
      <c r="E398" s="414" t="str">
        <f t="shared" si="29"/>
        <v/>
      </c>
      <c r="F398" s="414" t="str">
        <f t="shared" si="30"/>
        <v/>
      </c>
      <c r="G398" s="232"/>
      <c r="H398" s="225"/>
      <c r="I398" s="268"/>
      <c r="J398" s="269"/>
      <c r="K398" s="270"/>
      <c r="L398" s="271"/>
      <c r="M398" s="272"/>
      <c r="N398" s="273"/>
      <c r="O398" s="258"/>
      <c r="P398" s="259"/>
      <c r="Q398" s="260"/>
      <c r="R398" s="261"/>
      <c r="S398" s="262"/>
      <c r="T398" s="263"/>
      <c r="U398" s="416"/>
      <c r="V398" s="411"/>
      <c r="W398" s="417"/>
      <c r="X398" s="418"/>
      <c r="Y398" s="419"/>
      <c r="Z398" s="420"/>
      <c r="AA398" s="263"/>
      <c r="AB398" s="263"/>
      <c r="AC398" s="263"/>
      <c r="AD398" s="263"/>
      <c r="AE398" s="263"/>
      <c r="AF398" s="263"/>
      <c r="AG398" s="264"/>
      <c r="AH398" s="265"/>
      <c r="AI398" s="266"/>
      <c r="AJ398" s="267"/>
    </row>
    <row r="399" spans="1:36" s="22" customFormat="1" x14ac:dyDescent="0.25">
      <c r="A399" s="28" t="str">
        <f>IF(H399&lt;&gt;"",MAX($A$7:A398)+1,"")</f>
        <v/>
      </c>
      <c r="B399" s="227" t="str">
        <f>IF(A399="","",PREF_PREGUNTA&amp;" - "&amp;IF(MAX(A:A)&gt;99,IF(A399&lt;100,"0",""),"")&amp;IF(A399&lt;10,"0","")&amp;A399&amp;IF(G399&lt;&gt;""," "&amp;G399,""))</f>
        <v/>
      </c>
      <c r="C399" s="414" t="str">
        <f t="shared" si="28"/>
        <v/>
      </c>
      <c r="D399" s="414" t="str">
        <f t="shared" si="31"/>
        <v/>
      </c>
      <c r="E399" s="414" t="str">
        <f t="shared" si="29"/>
        <v/>
      </c>
      <c r="F399" s="414" t="str">
        <f t="shared" si="30"/>
        <v/>
      </c>
      <c r="G399" s="232"/>
      <c r="H399" s="225"/>
      <c r="I399" s="268"/>
      <c r="J399" s="269"/>
      <c r="K399" s="270"/>
      <c r="L399" s="271"/>
      <c r="M399" s="272"/>
      <c r="N399" s="273"/>
      <c r="O399" s="258"/>
      <c r="P399" s="259"/>
      <c r="Q399" s="260"/>
      <c r="R399" s="261"/>
      <c r="S399" s="262"/>
      <c r="T399" s="263"/>
      <c r="U399" s="416"/>
      <c r="V399" s="411"/>
      <c r="W399" s="417"/>
      <c r="X399" s="418"/>
      <c r="Y399" s="419"/>
      <c r="Z399" s="420"/>
      <c r="AA399" s="263"/>
      <c r="AB399" s="263"/>
      <c r="AC399" s="263"/>
      <c r="AD399" s="263"/>
      <c r="AE399" s="263"/>
      <c r="AF399" s="263"/>
      <c r="AG399" s="264"/>
      <c r="AH399" s="265"/>
      <c r="AI399" s="266"/>
      <c r="AJ399" s="267"/>
    </row>
    <row r="400" spans="1:36" s="22" customFormat="1" x14ac:dyDescent="0.25">
      <c r="A400" s="28" t="str">
        <f>IF(H400&lt;&gt;"",MAX($A$7:A399)+1,"")</f>
        <v/>
      </c>
      <c r="B400" s="227" t="str">
        <f>IF(A400="","",PREF_PREGUNTA&amp;" - "&amp;IF(MAX(A:A)&gt;99,IF(A400&lt;100,"0",""),"")&amp;IF(A400&lt;10,"0","")&amp;A400&amp;IF(G400&lt;&gt;""," "&amp;G400,""))</f>
        <v/>
      </c>
      <c r="C400" s="414" t="str">
        <f t="shared" si="28"/>
        <v/>
      </c>
      <c r="D400" s="414" t="str">
        <f t="shared" si="31"/>
        <v/>
      </c>
      <c r="E400" s="414" t="str">
        <f t="shared" si="29"/>
        <v/>
      </c>
      <c r="F400" s="414" t="str">
        <f t="shared" si="30"/>
        <v/>
      </c>
      <c r="G400" s="232"/>
      <c r="H400" s="225"/>
      <c r="I400" s="268"/>
      <c r="J400" s="269"/>
      <c r="K400" s="270"/>
      <c r="L400" s="271"/>
      <c r="M400" s="272"/>
      <c r="N400" s="273"/>
      <c r="O400" s="258"/>
      <c r="P400" s="259"/>
      <c r="Q400" s="260"/>
      <c r="R400" s="261"/>
      <c r="S400" s="262"/>
      <c r="T400" s="263"/>
      <c r="U400" s="416"/>
      <c r="V400" s="411"/>
      <c r="W400" s="417"/>
      <c r="X400" s="418"/>
      <c r="Y400" s="419"/>
      <c r="Z400" s="420"/>
      <c r="AA400" s="263"/>
      <c r="AB400" s="263"/>
      <c r="AC400" s="263"/>
      <c r="AD400" s="263"/>
      <c r="AE400" s="263"/>
      <c r="AF400" s="263"/>
      <c r="AG400" s="264"/>
      <c r="AH400" s="265"/>
      <c r="AI400" s="266"/>
      <c r="AJ400" s="267"/>
    </row>
    <row r="401" spans="1:36" s="22" customFormat="1" x14ac:dyDescent="0.25">
      <c r="A401" s="28" t="str">
        <f>IF(H401&lt;&gt;"",MAX($A$7:A400)+1,"")</f>
        <v/>
      </c>
      <c r="B401" s="227" t="str">
        <f>IF(A401="","",PREF_PREGUNTA&amp;" - "&amp;IF(MAX(A:A)&gt;99,IF(A401&lt;100,"0",""),"")&amp;IF(A401&lt;10,"0","")&amp;A401&amp;IF(G401&lt;&gt;""," "&amp;G401,""))</f>
        <v/>
      </c>
      <c r="C401" s="414" t="str">
        <f t="shared" si="28"/>
        <v/>
      </c>
      <c r="D401" s="414" t="str">
        <f t="shared" si="31"/>
        <v/>
      </c>
      <c r="E401" s="414" t="str">
        <f t="shared" si="29"/>
        <v/>
      </c>
      <c r="F401" s="414" t="str">
        <f t="shared" si="30"/>
        <v/>
      </c>
      <c r="G401" s="232"/>
      <c r="H401" s="225"/>
      <c r="I401" s="268"/>
      <c r="J401" s="269"/>
      <c r="K401" s="270"/>
      <c r="L401" s="271"/>
      <c r="M401" s="272"/>
      <c r="N401" s="273"/>
      <c r="O401" s="258"/>
      <c r="P401" s="259"/>
      <c r="Q401" s="260"/>
      <c r="R401" s="261"/>
      <c r="S401" s="262"/>
      <c r="T401" s="263"/>
      <c r="U401" s="416"/>
      <c r="V401" s="411"/>
      <c r="W401" s="417"/>
      <c r="X401" s="418"/>
      <c r="Y401" s="419"/>
      <c r="Z401" s="420"/>
      <c r="AA401" s="263"/>
      <c r="AB401" s="263"/>
      <c r="AC401" s="263"/>
      <c r="AD401" s="263"/>
      <c r="AE401" s="263"/>
      <c r="AF401" s="263"/>
      <c r="AG401" s="264"/>
      <c r="AH401" s="265"/>
      <c r="AI401" s="266"/>
      <c r="AJ401" s="267"/>
    </row>
    <row r="402" spans="1:36" s="22" customFormat="1" x14ac:dyDescent="0.25">
      <c r="A402" s="28" t="str">
        <f>IF(H402&lt;&gt;"",MAX($A$7:A401)+1,"")</f>
        <v/>
      </c>
      <c r="B402" s="227" t="str">
        <f>IF(A402="","",PREF_PREGUNTA&amp;" - "&amp;IF(MAX(A:A)&gt;99,IF(A402&lt;100,"0",""),"")&amp;IF(A402&lt;10,"0","")&amp;A402&amp;IF(G402&lt;&gt;""," "&amp;G402,""))</f>
        <v/>
      </c>
      <c r="C402" s="414" t="str">
        <f t="shared" si="28"/>
        <v/>
      </c>
      <c r="D402" s="414" t="str">
        <f t="shared" si="31"/>
        <v/>
      </c>
      <c r="E402" s="414" t="str">
        <f t="shared" si="29"/>
        <v/>
      </c>
      <c r="F402" s="414" t="str">
        <f t="shared" si="30"/>
        <v/>
      </c>
      <c r="G402" s="232"/>
      <c r="H402" s="225"/>
      <c r="I402" s="268"/>
      <c r="J402" s="269"/>
      <c r="K402" s="270"/>
      <c r="L402" s="271"/>
      <c r="M402" s="272"/>
      <c r="N402" s="273"/>
      <c r="O402" s="258"/>
      <c r="P402" s="259"/>
      <c r="Q402" s="260"/>
      <c r="R402" s="261"/>
      <c r="S402" s="262"/>
      <c r="T402" s="263"/>
      <c r="U402" s="416"/>
      <c r="V402" s="411"/>
      <c r="W402" s="417"/>
      <c r="X402" s="418"/>
      <c r="Y402" s="419"/>
      <c r="Z402" s="420"/>
      <c r="AA402" s="263"/>
      <c r="AB402" s="263"/>
      <c r="AC402" s="263"/>
      <c r="AD402" s="263"/>
      <c r="AE402" s="263"/>
      <c r="AF402" s="263"/>
      <c r="AG402" s="264"/>
      <c r="AH402" s="265"/>
      <c r="AI402" s="266"/>
      <c r="AJ402" s="267"/>
    </row>
    <row r="403" spans="1:36" s="22" customFormat="1" x14ac:dyDescent="0.25">
      <c r="A403" s="28" t="str">
        <f>IF(H403&lt;&gt;"",MAX($A$7:A402)+1,"")</f>
        <v/>
      </c>
      <c r="B403" s="227" t="str">
        <f>IF(A403="","",PREF_PREGUNTA&amp;" - "&amp;IF(MAX(A:A)&gt;99,IF(A403&lt;100,"0",""),"")&amp;IF(A403&lt;10,"0","")&amp;A403&amp;IF(G403&lt;&gt;""," "&amp;G403,""))</f>
        <v/>
      </c>
      <c r="C403" s="414" t="str">
        <f t="shared" si="28"/>
        <v/>
      </c>
      <c r="D403" s="414" t="str">
        <f t="shared" si="31"/>
        <v/>
      </c>
      <c r="E403" s="414" t="str">
        <f t="shared" si="29"/>
        <v/>
      </c>
      <c r="F403" s="414" t="str">
        <f t="shared" si="30"/>
        <v/>
      </c>
      <c r="G403" s="232"/>
      <c r="H403" s="225"/>
      <c r="I403" s="268"/>
      <c r="J403" s="269"/>
      <c r="K403" s="270"/>
      <c r="L403" s="271"/>
      <c r="M403" s="272"/>
      <c r="N403" s="273"/>
      <c r="O403" s="258"/>
      <c r="P403" s="259"/>
      <c r="Q403" s="260"/>
      <c r="R403" s="261"/>
      <c r="S403" s="262"/>
      <c r="T403" s="263"/>
      <c r="U403" s="416"/>
      <c r="V403" s="411"/>
      <c r="W403" s="417"/>
      <c r="X403" s="418"/>
      <c r="Y403" s="419"/>
      <c r="Z403" s="420"/>
      <c r="AA403" s="263"/>
      <c r="AB403" s="263"/>
      <c r="AC403" s="263"/>
      <c r="AD403" s="263"/>
      <c r="AE403" s="263"/>
      <c r="AF403" s="263"/>
      <c r="AG403" s="264"/>
      <c r="AH403" s="265"/>
      <c r="AI403" s="266"/>
      <c r="AJ403" s="267"/>
    </row>
    <row r="404" spans="1:36" s="22" customFormat="1" x14ac:dyDescent="0.25">
      <c r="A404" s="28" t="str">
        <f>IF(H404&lt;&gt;"",MAX($A$7:A403)+1,"")</f>
        <v/>
      </c>
      <c r="B404" s="227" t="str">
        <f>IF(A404="","",PREF_PREGUNTA&amp;" - "&amp;IF(MAX(A:A)&gt;99,IF(A404&lt;100,"0",""),"")&amp;IF(A404&lt;10,"0","")&amp;A404&amp;IF(G404&lt;&gt;""," "&amp;G404,""))</f>
        <v/>
      </c>
      <c r="C404" s="414" t="str">
        <f t="shared" si="28"/>
        <v/>
      </c>
      <c r="D404" s="414" t="str">
        <f t="shared" si="31"/>
        <v/>
      </c>
      <c r="E404" s="414" t="str">
        <f t="shared" si="29"/>
        <v/>
      </c>
      <c r="F404" s="414" t="str">
        <f t="shared" si="30"/>
        <v/>
      </c>
      <c r="G404" s="232"/>
      <c r="H404" s="225"/>
      <c r="I404" s="268"/>
      <c r="J404" s="269"/>
      <c r="K404" s="270"/>
      <c r="L404" s="271"/>
      <c r="M404" s="272"/>
      <c r="N404" s="273"/>
      <c r="O404" s="258"/>
      <c r="P404" s="259"/>
      <c r="Q404" s="260"/>
      <c r="R404" s="261"/>
      <c r="S404" s="262"/>
      <c r="T404" s="263"/>
      <c r="U404" s="416"/>
      <c r="V404" s="411"/>
      <c r="W404" s="417"/>
      <c r="X404" s="418"/>
      <c r="Y404" s="419"/>
      <c r="Z404" s="420"/>
      <c r="AA404" s="263"/>
      <c r="AB404" s="263"/>
      <c r="AC404" s="263"/>
      <c r="AD404" s="263"/>
      <c r="AE404" s="263"/>
      <c r="AF404" s="263"/>
      <c r="AG404" s="264"/>
      <c r="AH404" s="265"/>
      <c r="AI404" s="266"/>
      <c r="AJ404" s="267"/>
    </row>
    <row r="405" spans="1:36" s="22" customFormat="1" x14ac:dyDescent="0.25">
      <c r="A405" s="28" t="str">
        <f>IF(H405&lt;&gt;"",MAX($A$7:A404)+1,"")</f>
        <v/>
      </c>
      <c r="B405" s="227" t="str">
        <f>IF(A405="","",PREF_PREGUNTA&amp;" - "&amp;IF(MAX(A:A)&gt;99,IF(A405&lt;100,"0",""),"")&amp;IF(A405&lt;10,"0","")&amp;A405&amp;IF(G405&lt;&gt;""," "&amp;G405,""))</f>
        <v/>
      </c>
      <c r="C405" s="414" t="str">
        <f t="shared" si="28"/>
        <v/>
      </c>
      <c r="D405" s="414" t="str">
        <f t="shared" si="31"/>
        <v/>
      </c>
      <c r="E405" s="414" t="str">
        <f t="shared" si="29"/>
        <v/>
      </c>
      <c r="F405" s="414" t="str">
        <f t="shared" si="30"/>
        <v/>
      </c>
      <c r="G405" s="232"/>
      <c r="H405" s="225"/>
      <c r="I405" s="268"/>
      <c r="J405" s="269"/>
      <c r="K405" s="270"/>
      <c r="L405" s="271"/>
      <c r="M405" s="272"/>
      <c r="N405" s="273"/>
      <c r="O405" s="258"/>
      <c r="P405" s="259"/>
      <c r="Q405" s="260"/>
      <c r="R405" s="261"/>
      <c r="S405" s="262"/>
      <c r="T405" s="263"/>
      <c r="U405" s="416"/>
      <c r="V405" s="411"/>
      <c r="W405" s="417"/>
      <c r="X405" s="418"/>
      <c r="Y405" s="419"/>
      <c r="Z405" s="420"/>
      <c r="AA405" s="263"/>
      <c r="AB405" s="263"/>
      <c r="AC405" s="263"/>
      <c r="AD405" s="263"/>
      <c r="AE405" s="263"/>
      <c r="AF405" s="263"/>
      <c r="AG405" s="264"/>
      <c r="AH405" s="265"/>
      <c r="AI405" s="266"/>
      <c r="AJ405" s="267"/>
    </row>
    <row r="406" spans="1:36" s="22" customFormat="1" x14ac:dyDescent="0.25">
      <c r="A406" s="28" t="str">
        <f>IF(H406&lt;&gt;"",MAX($A$7:A405)+1,"")</f>
        <v/>
      </c>
      <c r="B406" s="227" t="str">
        <f>IF(A406="","",PREF_PREGUNTA&amp;" - "&amp;IF(MAX(A:A)&gt;99,IF(A406&lt;100,"0",""),"")&amp;IF(A406&lt;10,"0","")&amp;A406&amp;IF(G406&lt;&gt;""," "&amp;G406,""))</f>
        <v/>
      </c>
      <c r="C406" s="414" t="str">
        <f t="shared" si="28"/>
        <v/>
      </c>
      <c r="D406" s="414" t="str">
        <f t="shared" si="31"/>
        <v/>
      </c>
      <c r="E406" s="414" t="str">
        <f t="shared" si="29"/>
        <v/>
      </c>
      <c r="F406" s="414" t="str">
        <f t="shared" si="30"/>
        <v/>
      </c>
      <c r="G406" s="232"/>
      <c r="H406" s="225"/>
      <c r="I406" s="268"/>
      <c r="J406" s="269"/>
      <c r="K406" s="270"/>
      <c r="L406" s="271"/>
      <c r="M406" s="272"/>
      <c r="N406" s="273"/>
      <c r="O406" s="258"/>
      <c r="P406" s="259"/>
      <c r="Q406" s="260"/>
      <c r="R406" s="261"/>
      <c r="S406" s="262"/>
      <c r="T406" s="263"/>
      <c r="U406" s="416"/>
      <c r="V406" s="411"/>
      <c r="W406" s="417"/>
      <c r="X406" s="418"/>
      <c r="Y406" s="419"/>
      <c r="Z406" s="420"/>
      <c r="AA406" s="263"/>
      <c r="AB406" s="263"/>
      <c r="AC406" s="263"/>
      <c r="AD406" s="263"/>
      <c r="AE406" s="263"/>
      <c r="AF406" s="263"/>
      <c r="AG406" s="264"/>
      <c r="AH406" s="265"/>
      <c r="AI406" s="266"/>
      <c r="AJ406" s="267"/>
    </row>
    <row r="407" spans="1:36" s="22" customFormat="1" x14ac:dyDescent="0.25">
      <c r="A407" s="28" t="str">
        <f>IF(H407&lt;&gt;"",MAX($A$7:A406)+1,"")</f>
        <v/>
      </c>
      <c r="B407" s="227" t="str">
        <f>IF(A407="","",PREF_PREGUNTA&amp;" - "&amp;IF(MAX(A:A)&gt;99,IF(A407&lt;100,"0",""),"")&amp;IF(A407&lt;10,"0","")&amp;A407&amp;IF(G407&lt;&gt;""," "&amp;G407,""))</f>
        <v/>
      </c>
      <c r="C407" s="414" t="str">
        <f t="shared" si="28"/>
        <v/>
      </c>
      <c r="D407" s="414" t="str">
        <f t="shared" si="31"/>
        <v/>
      </c>
      <c r="E407" s="414" t="str">
        <f t="shared" si="29"/>
        <v/>
      </c>
      <c r="F407" s="414" t="str">
        <f t="shared" si="30"/>
        <v/>
      </c>
      <c r="G407" s="232"/>
      <c r="H407" s="225"/>
      <c r="I407" s="268"/>
      <c r="J407" s="269"/>
      <c r="K407" s="270"/>
      <c r="L407" s="271"/>
      <c r="M407" s="272"/>
      <c r="N407" s="273"/>
      <c r="O407" s="258"/>
      <c r="P407" s="259"/>
      <c r="Q407" s="260"/>
      <c r="R407" s="261"/>
      <c r="S407" s="262"/>
      <c r="T407" s="263"/>
      <c r="U407" s="416"/>
      <c r="V407" s="411"/>
      <c r="W407" s="417"/>
      <c r="X407" s="418"/>
      <c r="Y407" s="419"/>
      <c r="Z407" s="420"/>
      <c r="AA407" s="263"/>
      <c r="AB407" s="263"/>
      <c r="AC407" s="263"/>
      <c r="AD407" s="263"/>
      <c r="AE407" s="263"/>
      <c r="AF407" s="263"/>
      <c r="AG407" s="264"/>
      <c r="AH407" s="265"/>
      <c r="AI407" s="266"/>
      <c r="AJ407" s="267"/>
    </row>
    <row r="408" spans="1:36" s="22" customFormat="1" x14ac:dyDescent="0.25">
      <c r="A408" s="28" t="str">
        <f>IF(H408&lt;&gt;"",MAX($A$7:A407)+1,"")</f>
        <v/>
      </c>
      <c r="B408" s="227" t="str">
        <f>IF(A408="","",PREF_PREGUNTA&amp;" - "&amp;IF(MAX(A:A)&gt;99,IF(A408&lt;100,"0",""),"")&amp;IF(A408&lt;10,"0","")&amp;A408&amp;IF(G408&lt;&gt;""," "&amp;G408,""))</f>
        <v/>
      </c>
      <c r="C408" s="414" t="str">
        <f t="shared" si="28"/>
        <v/>
      </c>
      <c r="D408" s="414" t="str">
        <f t="shared" si="31"/>
        <v/>
      </c>
      <c r="E408" s="414" t="str">
        <f t="shared" si="29"/>
        <v/>
      </c>
      <c r="F408" s="414" t="str">
        <f t="shared" si="30"/>
        <v/>
      </c>
      <c r="G408" s="232"/>
      <c r="H408" s="225"/>
      <c r="I408" s="268"/>
      <c r="J408" s="269"/>
      <c r="K408" s="270"/>
      <c r="L408" s="271"/>
      <c r="M408" s="272"/>
      <c r="N408" s="273"/>
      <c r="O408" s="258"/>
      <c r="P408" s="259"/>
      <c r="Q408" s="260"/>
      <c r="R408" s="261"/>
      <c r="S408" s="262"/>
      <c r="T408" s="263"/>
      <c r="U408" s="416"/>
      <c r="V408" s="411"/>
      <c r="W408" s="417"/>
      <c r="X408" s="418"/>
      <c r="Y408" s="419"/>
      <c r="Z408" s="420"/>
      <c r="AA408" s="263"/>
      <c r="AB408" s="263"/>
      <c r="AC408" s="263"/>
      <c r="AD408" s="263"/>
      <c r="AE408" s="263"/>
      <c r="AF408" s="263"/>
      <c r="AG408" s="264"/>
      <c r="AH408" s="265"/>
      <c r="AI408" s="266"/>
      <c r="AJ408" s="267"/>
    </row>
    <row r="409" spans="1:36" s="22" customFormat="1" x14ac:dyDescent="0.25">
      <c r="A409" s="28" t="str">
        <f>IF(H409&lt;&gt;"",MAX($A$7:A408)+1,"")</f>
        <v/>
      </c>
      <c r="B409" s="227" t="str">
        <f>IF(A409="","",PREF_PREGUNTA&amp;" - "&amp;IF(MAX(A:A)&gt;99,IF(A409&lt;100,"0",""),"")&amp;IF(A409&lt;10,"0","")&amp;A409&amp;IF(G409&lt;&gt;""," "&amp;G409,""))</f>
        <v/>
      </c>
      <c r="C409" s="414" t="str">
        <f t="shared" si="28"/>
        <v/>
      </c>
      <c r="D409" s="414" t="str">
        <f t="shared" si="31"/>
        <v/>
      </c>
      <c r="E409" s="414" t="str">
        <f t="shared" si="29"/>
        <v/>
      </c>
      <c r="F409" s="414" t="str">
        <f t="shared" si="30"/>
        <v/>
      </c>
      <c r="G409" s="232"/>
      <c r="H409" s="225"/>
      <c r="I409" s="268"/>
      <c r="J409" s="269"/>
      <c r="K409" s="270"/>
      <c r="L409" s="271"/>
      <c r="M409" s="272"/>
      <c r="N409" s="273"/>
      <c r="O409" s="258"/>
      <c r="P409" s="259"/>
      <c r="Q409" s="260"/>
      <c r="R409" s="261"/>
      <c r="S409" s="262"/>
      <c r="T409" s="263"/>
      <c r="U409" s="416"/>
      <c r="V409" s="411"/>
      <c r="W409" s="417"/>
      <c r="X409" s="418"/>
      <c r="Y409" s="419"/>
      <c r="Z409" s="420"/>
      <c r="AA409" s="263"/>
      <c r="AB409" s="263"/>
      <c r="AC409" s="263"/>
      <c r="AD409" s="263"/>
      <c r="AE409" s="263"/>
      <c r="AF409" s="263"/>
      <c r="AG409" s="264"/>
      <c r="AH409" s="265"/>
      <c r="AI409" s="266"/>
      <c r="AJ409" s="267"/>
    </row>
    <row r="410" spans="1:36" s="22" customFormat="1" x14ac:dyDescent="0.25">
      <c r="A410" s="28" t="str">
        <f>IF(H410&lt;&gt;"",MAX($A$7:A409)+1,"")</f>
        <v/>
      </c>
      <c r="B410" s="227" t="str">
        <f>IF(A410="","",PREF_PREGUNTA&amp;" - "&amp;IF(MAX(A:A)&gt;99,IF(A410&lt;100,"0",""),"")&amp;IF(A410&lt;10,"0","")&amp;A410&amp;IF(G410&lt;&gt;""," "&amp;G410,""))</f>
        <v/>
      </c>
      <c r="C410" s="414" t="str">
        <f t="shared" si="28"/>
        <v/>
      </c>
      <c r="D410" s="414" t="str">
        <f t="shared" si="31"/>
        <v/>
      </c>
      <c r="E410" s="414" t="str">
        <f t="shared" si="29"/>
        <v/>
      </c>
      <c r="F410" s="414" t="str">
        <f t="shared" si="30"/>
        <v/>
      </c>
      <c r="G410" s="232"/>
      <c r="H410" s="225"/>
      <c r="I410" s="268"/>
      <c r="J410" s="269"/>
      <c r="K410" s="270"/>
      <c r="L410" s="271"/>
      <c r="M410" s="272"/>
      <c r="N410" s="273"/>
      <c r="O410" s="258"/>
      <c r="P410" s="259"/>
      <c r="Q410" s="260"/>
      <c r="R410" s="261"/>
      <c r="S410" s="262"/>
      <c r="T410" s="263"/>
      <c r="U410" s="416"/>
      <c r="V410" s="411"/>
      <c r="W410" s="417"/>
      <c r="X410" s="418"/>
      <c r="Y410" s="419"/>
      <c r="Z410" s="420"/>
      <c r="AA410" s="263"/>
      <c r="AB410" s="263"/>
      <c r="AC410" s="263"/>
      <c r="AD410" s="263"/>
      <c r="AE410" s="263"/>
      <c r="AF410" s="263"/>
      <c r="AG410" s="264"/>
      <c r="AH410" s="265"/>
      <c r="AI410" s="266"/>
      <c r="AJ410" s="267"/>
    </row>
    <row r="411" spans="1:36" s="22" customFormat="1" x14ac:dyDescent="0.25">
      <c r="A411" s="28" t="str">
        <f>IF(H411&lt;&gt;"",MAX($A$7:A410)+1,"")</f>
        <v/>
      </c>
      <c r="B411" s="227" t="str">
        <f>IF(A411="","",PREF_PREGUNTA&amp;" - "&amp;IF(MAX(A:A)&gt;99,IF(A411&lt;100,"0",""),"")&amp;IF(A411&lt;10,"0","")&amp;A411&amp;IF(G411&lt;&gt;""," "&amp;G411,""))</f>
        <v/>
      </c>
      <c r="C411" s="414" t="str">
        <f t="shared" si="28"/>
        <v/>
      </c>
      <c r="D411" s="414" t="str">
        <f t="shared" si="31"/>
        <v/>
      </c>
      <c r="E411" s="414" t="str">
        <f t="shared" si="29"/>
        <v/>
      </c>
      <c r="F411" s="414" t="str">
        <f t="shared" si="30"/>
        <v/>
      </c>
      <c r="G411" s="232"/>
      <c r="H411" s="225"/>
      <c r="I411" s="268"/>
      <c r="J411" s="269"/>
      <c r="K411" s="270"/>
      <c r="L411" s="271"/>
      <c r="M411" s="272"/>
      <c r="N411" s="273"/>
      <c r="O411" s="258"/>
      <c r="P411" s="259"/>
      <c r="Q411" s="260"/>
      <c r="R411" s="261"/>
      <c r="S411" s="262"/>
      <c r="T411" s="263"/>
      <c r="U411" s="416"/>
      <c r="V411" s="411"/>
      <c r="W411" s="417"/>
      <c r="X411" s="418"/>
      <c r="Y411" s="419"/>
      <c r="Z411" s="420"/>
      <c r="AA411" s="263"/>
      <c r="AB411" s="263"/>
      <c r="AC411" s="263"/>
      <c r="AD411" s="263"/>
      <c r="AE411" s="263"/>
      <c r="AF411" s="263"/>
      <c r="AG411" s="264"/>
      <c r="AH411" s="265"/>
      <c r="AI411" s="266"/>
      <c r="AJ411" s="267"/>
    </row>
    <row r="412" spans="1:36" s="22" customFormat="1" x14ac:dyDescent="0.25">
      <c r="A412" s="28" t="str">
        <f>IF(H412&lt;&gt;"",MAX($A$7:A411)+1,"")</f>
        <v/>
      </c>
      <c r="B412" s="227" t="str">
        <f>IF(A412="","",PREF_PREGUNTA&amp;" - "&amp;IF(MAX(A:A)&gt;99,IF(A412&lt;100,"0",""),"")&amp;IF(A412&lt;10,"0","")&amp;A412&amp;IF(G412&lt;&gt;""," "&amp;G412,""))</f>
        <v/>
      </c>
      <c r="C412" s="414" t="str">
        <f t="shared" si="28"/>
        <v/>
      </c>
      <c r="D412" s="414" t="str">
        <f t="shared" si="31"/>
        <v/>
      </c>
      <c r="E412" s="414" t="str">
        <f t="shared" si="29"/>
        <v/>
      </c>
      <c r="F412" s="414" t="str">
        <f t="shared" si="30"/>
        <v/>
      </c>
      <c r="G412" s="232"/>
      <c r="H412" s="225"/>
      <c r="I412" s="268"/>
      <c r="J412" s="269"/>
      <c r="K412" s="270"/>
      <c r="L412" s="271"/>
      <c r="M412" s="272"/>
      <c r="N412" s="273"/>
      <c r="O412" s="258"/>
      <c r="P412" s="259"/>
      <c r="Q412" s="260"/>
      <c r="R412" s="261"/>
      <c r="S412" s="262"/>
      <c r="T412" s="263"/>
      <c r="U412" s="416"/>
      <c r="V412" s="411"/>
      <c r="W412" s="417"/>
      <c r="X412" s="418"/>
      <c r="Y412" s="419"/>
      <c r="Z412" s="420"/>
      <c r="AA412" s="263"/>
      <c r="AB412" s="263"/>
      <c r="AC412" s="263"/>
      <c r="AD412" s="263"/>
      <c r="AE412" s="263"/>
      <c r="AF412" s="263"/>
      <c r="AG412" s="264"/>
      <c r="AH412" s="265"/>
      <c r="AI412" s="266"/>
      <c r="AJ412" s="267"/>
    </row>
    <row r="413" spans="1:36" s="22" customFormat="1" x14ac:dyDescent="0.25">
      <c r="A413" s="28" t="str">
        <f>IF(H413&lt;&gt;"",MAX($A$7:A412)+1,"")</f>
        <v/>
      </c>
      <c r="B413" s="227" t="str">
        <f>IF(A413="","",PREF_PREGUNTA&amp;" - "&amp;IF(MAX(A:A)&gt;99,IF(A413&lt;100,"0",""),"")&amp;IF(A413&lt;10,"0","")&amp;A413&amp;IF(G413&lt;&gt;""," "&amp;G413,""))</f>
        <v/>
      </c>
      <c r="C413" s="414" t="str">
        <f t="shared" si="28"/>
        <v/>
      </c>
      <c r="D413" s="414" t="str">
        <f t="shared" si="31"/>
        <v/>
      </c>
      <c r="E413" s="414" t="str">
        <f t="shared" si="29"/>
        <v/>
      </c>
      <c r="F413" s="414" t="str">
        <f t="shared" si="30"/>
        <v/>
      </c>
      <c r="G413" s="232"/>
      <c r="H413" s="225"/>
      <c r="I413" s="268"/>
      <c r="J413" s="269"/>
      <c r="K413" s="270"/>
      <c r="L413" s="271"/>
      <c r="M413" s="272"/>
      <c r="N413" s="273"/>
      <c r="O413" s="258"/>
      <c r="P413" s="259"/>
      <c r="Q413" s="260"/>
      <c r="R413" s="261"/>
      <c r="S413" s="262"/>
      <c r="T413" s="263"/>
      <c r="U413" s="416"/>
      <c r="V413" s="411"/>
      <c r="W413" s="417"/>
      <c r="X413" s="418"/>
      <c r="Y413" s="419"/>
      <c r="Z413" s="420"/>
      <c r="AA413" s="263"/>
      <c r="AB413" s="263"/>
      <c r="AC413" s="263"/>
      <c r="AD413" s="263"/>
      <c r="AE413" s="263"/>
      <c r="AF413" s="263"/>
      <c r="AG413" s="264"/>
      <c r="AH413" s="265"/>
      <c r="AI413" s="266"/>
      <c r="AJ413" s="267"/>
    </row>
    <row r="414" spans="1:36" s="22" customFormat="1" x14ac:dyDescent="0.25">
      <c r="A414" s="28" t="str">
        <f>IF(H414&lt;&gt;"",MAX($A$7:A413)+1,"")</f>
        <v/>
      </c>
      <c r="B414" s="227" t="str">
        <f>IF(A414="","",PREF_PREGUNTA&amp;" - "&amp;IF(MAX(A:A)&gt;99,IF(A414&lt;100,"0",""),"")&amp;IF(A414&lt;10,"0","")&amp;A414&amp;IF(G414&lt;&gt;""," "&amp;G414,""))</f>
        <v/>
      </c>
      <c r="C414" s="414" t="str">
        <f t="shared" si="28"/>
        <v/>
      </c>
      <c r="D414" s="414" t="str">
        <f t="shared" si="31"/>
        <v/>
      </c>
      <c r="E414" s="414" t="str">
        <f t="shared" si="29"/>
        <v/>
      </c>
      <c r="F414" s="414" t="str">
        <f t="shared" si="30"/>
        <v/>
      </c>
      <c r="G414" s="232"/>
      <c r="H414" s="225"/>
      <c r="I414" s="268"/>
      <c r="J414" s="269"/>
      <c r="K414" s="270"/>
      <c r="L414" s="271"/>
      <c r="M414" s="272"/>
      <c r="N414" s="273"/>
      <c r="O414" s="258"/>
      <c r="P414" s="259"/>
      <c r="Q414" s="260"/>
      <c r="R414" s="261"/>
      <c r="S414" s="262"/>
      <c r="T414" s="263"/>
      <c r="U414" s="416"/>
      <c r="V414" s="411"/>
      <c r="W414" s="417"/>
      <c r="X414" s="418"/>
      <c r="Y414" s="419"/>
      <c r="Z414" s="420"/>
      <c r="AA414" s="263"/>
      <c r="AB414" s="263"/>
      <c r="AC414" s="263"/>
      <c r="AD414" s="263"/>
      <c r="AE414" s="263"/>
      <c r="AF414" s="263"/>
      <c r="AG414" s="264"/>
      <c r="AH414" s="265"/>
      <c r="AI414" s="266"/>
      <c r="AJ414" s="267"/>
    </row>
    <row r="415" spans="1:36" s="22" customFormat="1" x14ac:dyDescent="0.25">
      <c r="A415" s="28" t="str">
        <f>IF(H415&lt;&gt;"",MAX($A$7:A414)+1,"")</f>
        <v/>
      </c>
      <c r="B415" s="227" t="str">
        <f>IF(A415="","",PREF_PREGUNTA&amp;" - "&amp;IF(MAX(A:A)&gt;99,IF(A415&lt;100,"0",""),"")&amp;IF(A415&lt;10,"0","")&amp;A415&amp;IF(G415&lt;&gt;""," "&amp;G415,""))</f>
        <v/>
      </c>
      <c r="C415" s="414" t="str">
        <f t="shared" si="28"/>
        <v/>
      </c>
      <c r="D415" s="414" t="str">
        <f t="shared" si="31"/>
        <v/>
      </c>
      <c r="E415" s="414" t="str">
        <f t="shared" si="29"/>
        <v/>
      </c>
      <c r="F415" s="414" t="str">
        <f t="shared" si="30"/>
        <v/>
      </c>
      <c r="G415" s="232"/>
      <c r="H415" s="225"/>
      <c r="I415" s="268"/>
      <c r="J415" s="269"/>
      <c r="K415" s="270"/>
      <c r="L415" s="271"/>
      <c r="M415" s="272"/>
      <c r="N415" s="273"/>
      <c r="O415" s="258"/>
      <c r="P415" s="259"/>
      <c r="Q415" s="260"/>
      <c r="R415" s="261"/>
      <c r="S415" s="262"/>
      <c r="T415" s="263"/>
      <c r="U415" s="416"/>
      <c r="V415" s="411"/>
      <c r="W415" s="417"/>
      <c r="X415" s="418"/>
      <c r="Y415" s="419"/>
      <c r="Z415" s="420"/>
      <c r="AA415" s="263"/>
      <c r="AB415" s="263"/>
      <c r="AC415" s="263"/>
      <c r="AD415" s="263"/>
      <c r="AE415" s="263"/>
      <c r="AF415" s="263"/>
      <c r="AG415" s="264"/>
      <c r="AH415" s="265"/>
      <c r="AI415" s="266"/>
      <c r="AJ415" s="267"/>
    </row>
    <row r="416" spans="1:36" s="22" customFormat="1" x14ac:dyDescent="0.25">
      <c r="A416" s="28" t="str">
        <f>IF(H416&lt;&gt;"",MAX($A$7:A415)+1,"")</f>
        <v/>
      </c>
      <c r="B416" s="227" t="str">
        <f>IF(A416="","",PREF_PREGUNTA&amp;" - "&amp;IF(MAX(A:A)&gt;99,IF(A416&lt;100,"0",""),"")&amp;IF(A416&lt;10,"0","")&amp;A416&amp;IF(G416&lt;&gt;""," "&amp;G416,""))</f>
        <v/>
      </c>
      <c r="C416" s="414" t="str">
        <f t="shared" si="28"/>
        <v/>
      </c>
      <c r="D416" s="414" t="str">
        <f t="shared" si="31"/>
        <v/>
      </c>
      <c r="E416" s="414" t="str">
        <f t="shared" si="29"/>
        <v/>
      </c>
      <c r="F416" s="414" t="str">
        <f t="shared" si="30"/>
        <v/>
      </c>
      <c r="G416" s="232"/>
      <c r="H416" s="225"/>
      <c r="I416" s="268"/>
      <c r="J416" s="269"/>
      <c r="K416" s="270"/>
      <c r="L416" s="271"/>
      <c r="M416" s="272"/>
      <c r="N416" s="273"/>
      <c r="O416" s="258"/>
      <c r="P416" s="259"/>
      <c r="Q416" s="260"/>
      <c r="R416" s="261"/>
      <c r="S416" s="262"/>
      <c r="T416" s="263"/>
      <c r="U416" s="416"/>
      <c r="V416" s="411"/>
      <c r="W416" s="417"/>
      <c r="X416" s="418"/>
      <c r="Y416" s="419"/>
      <c r="Z416" s="420"/>
      <c r="AA416" s="263"/>
      <c r="AB416" s="263"/>
      <c r="AC416" s="263"/>
      <c r="AD416" s="263"/>
      <c r="AE416" s="263"/>
      <c r="AF416" s="263"/>
      <c r="AG416" s="264"/>
      <c r="AH416" s="265"/>
      <c r="AI416" s="266"/>
      <c r="AJ416" s="267"/>
    </row>
    <row r="417" spans="1:36" s="22" customFormat="1" x14ac:dyDescent="0.25">
      <c r="A417" s="28" t="str">
        <f>IF(H417&lt;&gt;"",MAX($A$7:A416)+1,"")</f>
        <v/>
      </c>
      <c r="B417" s="227" t="str">
        <f>IF(A417="","",PREF_PREGUNTA&amp;" - "&amp;IF(MAX(A:A)&gt;99,IF(A417&lt;100,"0",""),"")&amp;IF(A417&lt;10,"0","")&amp;A417&amp;IF(G417&lt;&gt;""," "&amp;G417,""))</f>
        <v/>
      </c>
      <c r="C417" s="414" t="str">
        <f t="shared" si="28"/>
        <v/>
      </c>
      <c r="D417" s="414" t="str">
        <f t="shared" si="31"/>
        <v/>
      </c>
      <c r="E417" s="414" t="str">
        <f t="shared" si="29"/>
        <v/>
      </c>
      <c r="F417" s="414" t="str">
        <f t="shared" si="30"/>
        <v/>
      </c>
      <c r="G417" s="232"/>
      <c r="H417" s="225"/>
      <c r="I417" s="268"/>
      <c r="J417" s="269"/>
      <c r="K417" s="270"/>
      <c r="L417" s="271"/>
      <c r="M417" s="272"/>
      <c r="N417" s="273"/>
      <c r="O417" s="258"/>
      <c r="P417" s="259"/>
      <c r="Q417" s="260"/>
      <c r="R417" s="261"/>
      <c r="S417" s="262"/>
      <c r="T417" s="263"/>
      <c r="U417" s="416"/>
      <c r="V417" s="411"/>
      <c r="W417" s="417"/>
      <c r="X417" s="418"/>
      <c r="Y417" s="419"/>
      <c r="Z417" s="420"/>
      <c r="AA417" s="263"/>
      <c r="AB417" s="263"/>
      <c r="AC417" s="263"/>
      <c r="AD417" s="263"/>
      <c r="AE417" s="263"/>
      <c r="AF417" s="263"/>
      <c r="AG417" s="264"/>
      <c r="AH417" s="265"/>
      <c r="AI417" s="266"/>
      <c r="AJ417" s="267"/>
    </row>
    <row r="418" spans="1:36" s="22" customFormat="1" x14ac:dyDescent="0.25">
      <c r="A418" s="28" t="str">
        <f>IF(H418&lt;&gt;"",MAX($A$7:A417)+1,"")</f>
        <v/>
      </c>
      <c r="B418" s="227" t="str">
        <f>IF(A418="","",PREF_PREGUNTA&amp;" - "&amp;IF(MAX(A:A)&gt;99,IF(A418&lt;100,"0",""),"")&amp;IF(A418&lt;10,"0","")&amp;A418&amp;IF(G418&lt;&gt;""," "&amp;G418,""))</f>
        <v/>
      </c>
      <c r="C418" s="414" t="str">
        <f t="shared" si="28"/>
        <v/>
      </c>
      <c r="D418" s="414" t="str">
        <f t="shared" si="31"/>
        <v/>
      </c>
      <c r="E418" s="414" t="str">
        <f t="shared" si="29"/>
        <v/>
      </c>
      <c r="F418" s="414" t="str">
        <f t="shared" si="30"/>
        <v/>
      </c>
      <c r="G418" s="232"/>
      <c r="H418" s="225"/>
      <c r="I418" s="268"/>
      <c r="J418" s="269"/>
      <c r="K418" s="270"/>
      <c r="L418" s="271"/>
      <c r="M418" s="272"/>
      <c r="N418" s="273"/>
      <c r="O418" s="258"/>
      <c r="P418" s="259"/>
      <c r="Q418" s="260"/>
      <c r="R418" s="261"/>
      <c r="S418" s="262"/>
      <c r="T418" s="263"/>
      <c r="U418" s="416"/>
      <c r="V418" s="411"/>
      <c r="W418" s="417"/>
      <c r="X418" s="418"/>
      <c r="Y418" s="419"/>
      <c r="Z418" s="420"/>
      <c r="AA418" s="263"/>
      <c r="AB418" s="263"/>
      <c r="AC418" s="263"/>
      <c r="AD418" s="263"/>
      <c r="AE418" s="263"/>
      <c r="AF418" s="263"/>
      <c r="AG418" s="264"/>
      <c r="AH418" s="265"/>
      <c r="AI418" s="266"/>
      <c r="AJ418" s="267"/>
    </row>
    <row r="419" spans="1:36" s="22" customFormat="1" x14ac:dyDescent="0.25">
      <c r="A419" s="28" t="str">
        <f>IF(H419&lt;&gt;"",MAX($A$7:A418)+1,"")</f>
        <v/>
      </c>
      <c r="B419" s="227" t="str">
        <f>IF(A419="","",PREF_PREGUNTA&amp;" - "&amp;IF(MAX(A:A)&gt;99,IF(A419&lt;100,"0",""),"")&amp;IF(A419&lt;10,"0","")&amp;A419&amp;IF(G419&lt;&gt;""," "&amp;G419,""))</f>
        <v/>
      </c>
      <c r="C419" s="414" t="str">
        <f t="shared" si="28"/>
        <v/>
      </c>
      <c r="D419" s="414" t="str">
        <f t="shared" si="31"/>
        <v/>
      </c>
      <c r="E419" s="414" t="str">
        <f t="shared" si="29"/>
        <v/>
      </c>
      <c r="F419" s="414" t="str">
        <f t="shared" si="30"/>
        <v/>
      </c>
      <c r="G419" s="232"/>
      <c r="H419" s="225"/>
      <c r="I419" s="268"/>
      <c r="J419" s="269"/>
      <c r="K419" s="270"/>
      <c r="L419" s="271"/>
      <c r="M419" s="272"/>
      <c r="N419" s="273"/>
      <c r="O419" s="258"/>
      <c r="P419" s="259"/>
      <c r="Q419" s="260"/>
      <c r="R419" s="261"/>
      <c r="S419" s="262"/>
      <c r="T419" s="263"/>
      <c r="U419" s="416"/>
      <c r="V419" s="411"/>
      <c r="W419" s="417"/>
      <c r="X419" s="418"/>
      <c r="Y419" s="419"/>
      <c r="Z419" s="420"/>
      <c r="AA419" s="263"/>
      <c r="AB419" s="263"/>
      <c r="AC419" s="263"/>
      <c r="AD419" s="263"/>
      <c r="AE419" s="263"/>
      <c r="AF419" s="263"/>
      <c r="AG419" s="264"/>
      <c r="AH419" s="265"/>
      <c r="AI419" s="266"/>
      <c r="AJ419" s="267"/>
    </row>
    <row r="420" spans="1:36" s="22" customFormat="1" x14ac:dyDescent="0.25">
      <c r="A420" s="28" t="str">
        <f>IF(H420&lt;&gt;"",MAX($A$7:A419)+1,"")</f>
        <v/>
      </c>
      <c r="B420" s="227" t="str">
        <f>IF(A420="","",PREF_PREGUNTA&amp;" - "&amp;IF(MAX(A:A)&gt;99,IF(A420&lt;100,"0",""),"")&amp;IF(A420&lt;10,"0","")&amp;A420&amp;IF(G420&lt;&gt;""," "&amp;G420,""))</f>
        <v/>
      </c>
      <c r="C420" s="414" t="str">
        <f t="shared" si="28"/>
        <v/>
      </c>
      <c r="D420" s="414" t="str">
        <f t="shared" si="31"/>
        <v/>
      </c>
      <c r="E420" s="414" t="str">
        <f t="shared" si="29"/>
        <v/>
      </c>
      <c r="F420" s="414" t="str">
        <f t="shared" si="30"/>
        <v/>
      </c>
      <c r="G420" s="232"/>
      <c r="H420" s="225"/>
      <c r="I420" s="268"/>
      <c r="J420" s="269"/>
      <c r="K420" s="270"/>
      <c r="L420" s="271"/>
      <c r="M420" s="272"/>
      <c r="N420" s="273"/>
      <c r="O420" s="258"/>
      <c r="P420" s="259"/>
      <c r="Q420" s="260"/>
      <c r="R420" s="261"/>
      <c r="S420" s="262"/>
      <c r="T420" s="263"/>
      <c r="U420" s="416"/>
      <c r="V420" s="411"/>
      <c r="W420" s="417"/>
      <c r="X420" s="418"/>
      <c r="Y420" s="419"/>
      <c r="Z420" s="420"/>
      <c r="AA420" s="263"/>
      <c r="AB420" s="263"/>
      <c r="AC420" s="263"/>
      <c r="AD420" s="263"/>
      <c r="AE420" s="263"/>
      <c r="AF420" s="263"/>
      <c r="AG420" s="264"/>
      <c r="AH420" s="265"/>
      <c r="AI420" s="266"/>
      <c r="AJ420" s="267"/>
    </row>
    <row r="421" spans="1:36" s="22" customFormat="1" x14ac:dyDescent="0.25">
      <c r="A421" s="28" t="str">
        <f>IF(H421&lt;&gt;"",MAX($A$7:A420)+1,"")</f>
        <v/>
      </c>
      <c r="B421" s="227" t="str">
        <f>IF(A421="","",PREF_PREGUNTA&amp;" - "&amp;IF(MAX(A:A)&gt;99,IF(A421&lt;100,"0",""),"")&amp;IF(A421&lt;10,"0","")&amp;A421&amp;IF(G421&lt;&gt;""," "&amp;G421,""))</f>
        <v/>
      </c>
      <c r="C421" s="414" t="str">
        <f t="shared" si="28"/>
        <v/>
      </c>
      <c r="D421" s="414" t="str">
        <f t="shared" si="31"/>
        <v/>
      </c>
      <c r="E421" s="414" t="str">
        <f t="shared" si="29"/>
        <v/>
      </c>
      <c r="F421" s="414" t="str">
        <f t="shared" si="30"/>
        <v/>
      </c>
      <c r="G421" s="232"/>
      <c r="H421" s="225"/>
      <c r="I421" s="268"/>
      <c r="J421" s="269"/>
      <c r="K421" s="270"/>
      <c r="L421" s="271"/>
      <c r="M421" s="272"/>
      <c r="N421" s="273"/>
      <c r="O421" s="258"/>
      <c r="P421" s="259"/>
      <c r="Q421" s="260"/>
      <c r="R421" s="261"/>
      <c r="S421" s="262"/>
      <c r="T421" s="263"/>
      <c r="U421" s="416"/>
      <c r="V421" s="411"/>
      <c r="W421" s="417"/>
      <c r="X421" s="418"/>
      <c r="Y421" s="419"/>
      <c r="Z421" s="420"/>
      <c r="AA421" s="263"/>
      <c r="AB421" s="263"/>
      <c r="AC421" s="263"/>
      <c r="AD421" s="263"/>
      <c r="AE421" s="263"/>
      <c r="AF421" s="263"/>
      <c r="AG421" s="264"/>
      <c r="AH421" s="265"/>
      <c r="AI421" s="266"/>
      <c r="AJ421" s="267"/>
    </row>
    <row r="422" spans="1:36" s="22" customFormat="1" x14ac:dyDescent="0.25">
      <c r="A422" s="28" t="str">
        <f>IF(H422&lt;&gt;"",MAX($A$7:A421)+1,"")</f>
        <v/>
      </c>
      <c r="B422" s="227" t="str">
        <f>IF(A422="","",PREF_PREGUNTA&amp;" - "&amp;IF(MAX(A:A)&gt;99,IF(A422&lt;100,"0",""),"")&amp;IF(A422&lt;10,"0","")&amp;A422&amp;IF(G422&lt;&gt;""," "&amp;G422,""))</f>
        <v/>
      </c>
      <c r="C422" s="414" t="str">
        <f t="shared" si="28"/>
        <v/>
      </c>
      <c r="D422" s="414" t="str">
        <f t="shared" si="31"/>
        <v/>
      </c>
      <c r="E422" s="414" t="str">
        <f t="shared" si="29"/>
        <v/>
      </c>
      <c r="F422" s="414" t="str">
        <f t="shared" si="30"/>
        <v/>
      </c>
      <c r="G422" s="232"/>
      <c r="H422" s="225"/>
      <c r="I422" s="268"/>
      <c r="J422" s="269"/>
      <c r="K422" s="270"/>
      <c r="L422" s="271"/>
      <c r="M422" s="272"/>
      <c r="N422" s="273"/>
      <c r="O422" s="258"/>
      <c r="P422" s="259"/>
      <c r="Q422" s="260"/>
      <c r="R422" s="261"/>
      <c r="S422" s="262"/>
      <c r="T422" s="263"/>
      <c r="U422" s="416"/>
      <c r="V422" s="411"/>
      <c r="W422" s="417"/>
      <c r="X422" s="418"/>
      <c r="Y422" s="419"/>
      <c r="Z422" s="420"/>
      <c r="AA422" s="263"/>
      <c r="AB422" s="263"/>
      <c r="AC422" s="263"/>
      <c r="AD422" s="263"/>
      <c r="AE422" s="263"/>
      <c r="AF422" s="263"/>
      <c r="AG422" s="264"/>
      <c r="AH422" s="265"/>
      <c r="AI422" s="266"/>
      <c r="AJ422" s="267"/>
    </row>
    <row r="423" spans="1:36" s="22" customFormat="1" x14ac:dyDescent="0.25">
      <c r="A423" s="28" t="str">
        <f>IF(H423&lt;&gt;"",MAX($A$7:A422)+1,"")</f>
        <v/>
      </c>
      <c r="B423" s="227" t="str">
        <f>IF(A423="","",PREF_PREGUNTA&amp;" - "&amp;IF(MAX(A:A)&gt;99,IF(A423&lt;100,"0",""),"")&amp;IF(A423&lt;10,"0","")&amp;A423&amp;IF(G423&lt;&gt;""," "&amp;G423,""))</f>
        <v/>
      </c>
      <c r="C423" s="414" t="str">
        <f t="shared" si="28"/>
        <v/>
      </c>
      <c r="D423" s="414" t="str">
        <f t="shared" si="31"/>
        <v/>
      </c>
      <c r="E423" s="414" t="str">
        <f t="shared" si="29"/>
        <v/>
      </c>
      <c r="F423" s="414" t="str">
        <f t="shared" si="30"/>
        <v/>
      </c>
      <c r="G423" s="232"/>
      <c r="H423" s="225"/>
      <c r="I423" s="268"/>
      <c r="J423" s="269"/>
      <c r="K423" s="270"/>
      <c r="L423" s="271"/>
      <c r="M423" s="272"/>
      <c r="N423" s="273"/>
      <c r="O423" s="258"/>
      <c r="P423" s="259"/>
      <c r="Q423" s="260"/>
      <c r="R423" s="261"/>
      <c r="S423" s="262"/>
      <c r="T423" s="263"/>
      <c r="U423" s="416"/>
      <c r="V423" s="411"/>
      <c r="W423" s="417"/>
      <c r="X423" s="418"/>
      <c r="Y423" s="419"/>
      <c r="Z423" s="420"/>
      <c r="AA423" s="263"/>
      <c r="AB423" s="263"/>
      <c r="AC423" s="263"/>
      <c r="AD423" s="263"/>
      <c r="AE423" s="263"/>
      <c r="AF423" s="263"/>
      <c r="AG423" s="264"/>
      <c r="AH423" s="265"/>
      <c r="AI423" s="266"/>
      <c r="AJ423" s="267"/>
    </row>
    <row r="424" spans="1:36" s="22" customFormat="1" x14ac:dyDescent="0.25">
      <c r="A424" s="28" t="str">
        <f>IF(H424&lt;&gt;"",MAX($A$7:A423)+1,"")</f>
        <v/>
      </c>
      <c r="B424" s="227" t="str">
        <f>IF(A424="","",PREF_PREGUNTA&amp;" - "&amp;IF(MAX(A:A)&gt;99,IF(A424&lt;100,"0",""),"")&amp;IF(A424&lt;10,"0","")&amp;A424&amp;IF(G424&lt;&gt;""," "&amp;G424,""))</f>
        <v/>
      </c>
      <c r="C424" s="414" t="str">
        <f t="shared" si="28"/>
        <v/>
      </c>
      <c r="D424" s="414" t="str">
        <f t="shared" si="31"/>
        <v/>
      </c>
      <c r="E424" s="414" t="str">
        <f t="shared" si="29"/>
        <v/>
      </c>
      <c r="F424" s="414" t="str">
        <f t="shared" si="30"/>
        <v/>
      </c>
      <c r="G424" s="232"/>
      <c r="H424" s="225"/>
      <c r="I424" s="268"/>
      <c r="J424" s="269"/>
      <c r="K424" s="270"/>
      <c r="L424" s="271"/>
      <c r="M424" s="272"/>
      <c r="N424" s="273"/>
      <c r="O424" s="258"/>
      <c r="P424" s="259"/>
      <c r="Q424" s="260"/>
      <c r="R424" s="261"/>
      <c r="S424" s="262"/>
      <c r="T424" s="263"/>
      <c r="U424" s="416"/>
      <c r="V424" s="411"/>
      <c r="W424" s="417"/>
      <c r="X424" s="418"/>
      <c r="Y424" s="419"/>
      <c r="Z424" s="420"/>
      <c r="AA424" s="263"/>
      <c r="AB424" s="263"/>
      <c r="AC424" s="263"/>
      <c r="AD424" s="263"/>
      <c r="AE424" s="263"/>
      <c r="AF424" s="263"/>
      <c r="AG424" s="264"/>
      <c r="AH424" s="265"/>
      <c r="AI424" s="266"/>
      <c r="AJ424" s="267"/>
    </row>
    <row r="425" spans="1:36" s="22" customFormat="1" x14ac:dyDescent="0.25">
      <c r="A425" s="28" t="str">
        <f>IF(H425&lt;&gt;"",MAX($A$7:A424)+1,"")</f>
        <v/>
      </c>
      <c r="B425" s="227" t="str">
        <f>IF(A425="","",PREF_PREGUNTA&amp;" - "&amp;IF(MAX(A:A)&gt;99,IF(A425&lt;100,"0",""),"")&amp;IF(A425&lt;10,"0","")&amp;A425&amp;IF(G425&lt;&gt;""," "&amp;G425,""))</f>
        <v/>
      </c>
      <c r="C425" s="414" t="str">
        <f t="shared" si="28"/>
        <v/>
      </c>
      <c r="D425" s="414" t="str">
        <f t="shared" si="31"/>
        <v/>
      </c>
      <c r="E425" s="414" t="str">
        <f t="shared" si="29"/>
        <v/>
      </c>
      <c r="F425" s="414" t="str">
        <f t="shared" si="30"/>
        <v/>
      </c>
      <c r="G425" s="232"/>
      <c r="H425" s="225"/>
      <c r="I425" s="268"/>
      <c r="J425" s="269"/>
      <c r="K425" s="270"/>
      <c r="L425" s="271"/>
      <c r="M425" s="272"/>
      <c r="N425" s="273"/>
      <c r="O425" s="258"/>
      <c r="P425" s="259"/>
      <c r="Q425" s="260"/>
      <c r="R425" s="261"/>
      <c r="S425" s="262"/>
      <c r="T425" s="263"/>
      <c r="U425" s="416"/>
      <c r="V425" s="411"/>
      <c r="W425" s="417"/>
      <c r="X425" s="418"/>
      <c r="Y425" s="419"/>
      <c r="Z425" s="420"/>
      <c r="AA425" s="263"/>
      <c r="AB425" s="263"/>
      <c r="AC425" s="263"/>
      <c r="AD425" s="263"/>
      <c r="AE425" s="263"/>
      <c r="AF425" s="263"/>
      <c r="AG425" s="264"/>
      <c r="AH425" s="265"/>
      <c r="AI425" s="266"/>
      <c r="AJ425" s="267"/>
    </row>
    <row r="426" spans="1:36" s="22" customFormat="1" x14ac:dyDescent="0.25">
      <c r="A426" s="28" t="str">
        <f>IF(H426&lt;&gt;"",MAX($A$7:A425)+1,"")</f>
        <v/>
      </c>
      <c r="B426" s="227" t="str">
        <f>IF(A426="","",PREF_PREGUNTA&amp;" - "&amp;IF(MAX(A:A)&gt;99,IF(A426&lt;100,"0",""),"")&amp;IF(A426&lt;10,"0","")&amp;A426&amp;IF(G426&lt;&gt;""," "&amp;G426,""))</f>
        <v/>
      </c>
      <c r="C426" s="414" t="str">
        <f t="shared" si="28"/>
        <v/>
      </c>
      <c r="D426" s="414" t="str">
        <f t="shared" si="31"/>
        <v/>
      </c>
      <c r="E426" s="414" t="str">
        <f t="shared" si="29"/>
        <v/>
      </c>
      <c r="F426" s="414" t="str">
        <f t="shared" si="30"/>
        <v/>
      </c>
      <c r="G426" s="232"/>
      <c r="H426" s="225"/>
      <c r="I426" s="268"/>
      <c r="J426" s="269"/>
      <c r="K426" s="270"/>
      <c r="L426" s="271"/>
      <c r="M426" s="272"/>
      <c r="N426" s="273"/>
      <c r="O426" s="258"/>
      <c r="P426" s="259"/>
      <c r="Q426" s="260"/>
      <c r="R426" s="261"/>
      <c r="S426" s="262"/>
      <c r="T426" s="263"/>
      <c r="U426" s="416"/>
      <c r="V426" s="411"/>
      <c r="W426" s="417"/>
      <c r="X426" s="418"/>
      <c r="Y426" s="419"/>
      <c r="Z426" s="420"/>
      <c r="AA426" s="263"/>
      <c r="AB426" s="263"/>
      <c r="AC426" s="263"/>
      <c r="AD426" s="263"/>
      <c r="AE426" s="263"/>
      <c r="AF426" s="263"/>
      <c r="AG426" s="264"/>
      <c r="AH426" s="265"/>
      <c r="AI426" s="266"/>
      <c r="AJ426" s="267"/>
    </row>
    <row r="427" spans="1:36" s="22" customFormat="1" x14ac:dyDescent="0.25">
      <c r="A427" s="28" t="str">
        <f>IF(H427&lt;&gt;"",MAX($A$7:A426)+1,"")</f>
        <v/>
      </c>
      <c r="B427" s="227" t="str">
        <f>IF(A427="","",PREF_PREGUNTA&amp;" - "&amp;IF(MAX(A:A)&gt;99,IF(A427&lt;100,"0",""),"")&amp;IF(A427&lt;10,"0","")&amp;A427&amp;IF(G427&lt;&gt;""," "&amp;G427,""))</f>
        <v/>
      </c>
      <c r="C427" s="414" t="str">
        <f t="shared" si="28"/>
        <v/>
      </c>
      <c r="D427" s="414" t="str">
        <f t="shared" si="31"/>
        <v/>
      </c>
      <c r="E427" s="414" t="str">
        <f t="shared" si="29"/>
        <v/>
      </c>
      <c r="F427" s="414" t="str">
        <f t="shared" si="30"/>
        <v/>
      </c>
      <c r="G427" s="232"/>
      <c r="H427" s="225"/>
      <c r="I427" s="268"/>
      <c r="J427" s="269"/>
      <c r="K427" s="270"/>
      <c r="L427" s="271"/>
      <c r="M427" s="272"/>
      <c r="N427" s="273"/>
      <c r="O427" s="258"/>
      <c r="P427" s="259"/>
      <c r="Q427" s="260"/>
      <c r="R427" s="261"/>
      <c r="S427" s="262"/>
      <c r="T427" s="263"/>
      <c r="U427" s="416"/>
      <c r="V427" s="411"/>
      <c r="W427" s="417"/>
      <c r="X427" s="418"/>
      <c r="Y427" s="419"/>
      <c r="Z427" s="420"/>
      <c r="AA427" s="263"/>
      <c r="AB427" s="263"/>
      <c r="AC427" s="263"/>
      <c r="AD427" s="263"/>
      <c r="AE427" s="263"/>
      <c r="AF427" s="263"/>
      <c r="AG427" s="264"/>
      <c r="AH427" s="265"/>
      <c r="AI427" s="266"/>
      <c r="AJ427" s="267"/>
    </row>
    <row r="428" spans="1:36" s="22" customFormat="1" x14ac:dyDescent="0.25">
      <c r="A428" s="28" t="str">
        <f>IF(H428&lt;&gt;"",MAX($A$7:A427)+1,"")</f>
        <v/>
      </c>
      <c r="B428" s="227" t="str">
        <f>IF(A428="","",PREF_PREGUNTA&amp;" - "&amp;IF(MAX(A:A)&gt;99,IF(A428&lt;100,"0",""),"")&amp;IF(A428&lt;10,"0","")&amp;A428&amp;IF(G428&lt;&gt;""," "&amp;G428,""))</f>
        <v/>
      </c>
      <c r="C428" s="414" t="str">
        <f t="shared" si="28"/>
        <v/>
      </c>
      <c r="D428" s="414" t="str">
        <f t="shared" si="31"/>
        <v/>
      </c>
      <c r="E428" s="414" t="str">
        <f t="shared" si="29"/>
        <v/>
      </c>
      <c r="F428" s="414" t="str">
        <f t="shared" si="30"/>
        <v/>
      </c>
      <c r="G428" s="232"/>
      <c r="H428" s="225"/>
      <c r="I428" s="268"/>
      <c r="J428" s="269"/>
      <c r="K428" s="270"/>
      <c r="L428" s="271"/>
      <c r="M428" s="272"/>
      <c r="N428" s="273"/>
      <c r="O428" s="258"/>
      <c r="P428" s="259"/>
      <c r="Q428" s="260"/>
      <c r="R428" s="261"/>
      <c r="S428" s="262"/>
      <c r="T428" s="263"/>
      <c r="U428" s="416"/>
      <c r="V428" s="411"/>
      <c r="W428" s="417"/>
      <c r="X428" s="418"/>
      <c r="Y428" s="419"/>
      <c r="Z428" s="420"/>
      <c r="AA428" s="263"/>
      <c r="AB428" s="263"/>
      <c r="AC428" s="263"/>
      <c r="AD428" s="263"/>
      <c r="AE428" s="263"/>
      <c r="AF428" s="263"/>
      <c r="AG428" s="264"/>
      <c r="AH428" s="265"/>
      <c r="AI428" s="266"/>
      <c r="AJ428" s="267"/>
    </row>
    <row r="429" spans="1:36" s="22" customFormat="1" x14ac:dyDescent="0.25">
      <c r="A429" s="28" t="str">
        <f>IF(H429&lt;&gt;"",MAX($A$7:A428)+1,"")</f>
        <v/>
      </c>
      <c r="B429" s="227" t="str">
        <f>IF(A429="","",PREF_PREGUNTA&amp;" - "&amp;IF(MAX(A:A)&gt;99,IF(A429&lt;100,"0",""),"")&amp;IF(A429&lt;10,"0","")&amp;A429&amp;IF(G429&lt;&gt;""," "&amp;G429,""))</f>
        <v/>
      </c>
      <c r="C429" s="414" t="str">
        <f t="shared" si="28"/>
        <v/>
      </c>
      <c r="D429" s="414" t="str">
        <f t="shared" si="31"/>
        <v/>
      </c>
      <c r="E429" s="414" t="str">
        <f t="shared" si="29"/>
        <v/>
      </c>
      <c r="F429" s="414" t="str">
        <f t="shared" si="30"/>
        <v/>
      </c>
      <c r="G429" s="232"/>
      <c r="H429" s="225"/>
      <c r="I429" s="268"/>
      <c r="J429" s="269"/>
      <c r="K429" s="270"/>
      <c r="L429" s="271"/>
      <c r="M429" s="272"/>
      <c r="N429" s="273"/>
      <c r="O429" s="258"/>
      <c r="P429" s="259"/>
      <c r="Q429" s="260"/>
      <c r="R429" s="261"/>
      <c r="S429" s="262"/>
      <c r="T429" s="263"/>
      <c r="U429" s="416"/>
      <c r="V429" s="411"/>
      <c r="W429" s="417"/>
      <c r="X429" s="418"/>
      <c r="Y429" s="419"/>
      <c r="Z429" s="420"/>
      <c r="AA429" s="263"/>
      <c r="AB429" s="263"/>
      <c r="AC429" s="263"/>
      <c r="AD429" s="263"/>
      <c r="AE429" s="263"/>
      <c r="AF429" s="263"/>
      <c r="AG429" s="264"/>
      <c r="AH429" s="265"/>
      <c r="AI429" s="266"/>
      <c r="AJ429" s="267"/>
    </row>
    <row r="430" spans="1:36" s="22" customFormat="1" x14ac:dyDescent="0.25">
      <c r="A430" s="28" t="str">
        <f>IF(H430&lt;&gt;"",MAX($A$7:A429)+1,"")</f>
        <v/>
      </c>
      <c r="B430" s="227" t="str">
        <f>IF(A430="","",PREF_PREGUNTA&amp;" - "&amp;IF(MAX(A:A)&gt;99,IF(A430&lt;100,"0",""),"")&amp;IF(A430&lt;10,"0","")&amp;A430&amp;IF(G430&lt;&gt;""," "&amp;G430,""))</f>
        <v/>
      </c>
      <c r="C430" s="414" t="str">
        <f t="shared" si="28"/>
        <v/>
      </c>
      <c r="D430" s="414" t="str">
        <f t="shared" si="31"/>
        <v/>
      </c>
      <c r="E430" s="414" t="str">
        <f t="shared" si="29"/>
        <v/>
      </c>
      <c r="F430" s="414" t="str">
        <f t="shared" si="30"/>
        <v/>
      </c>
      <c r="G430" s="232"/>
      <c r="H430" s="225"/>
      <c r="I430" s="268"/>
      <c r="J430" s="269"/>
      <c r="K430" s="270"/>
      <c r="L430" s="271"/>
      <c r="M430" s="272"/>
      <c r="N430" s="273"/>
      <c r="O430" s="258"/>
      <c r="P430" s="259"/>
      <c r="Q430" s="260"/>
      <c r="R430" s="261"/>
      <c r="S430" s="262"/>
      <c r="T430" s="263"/>
      <c r="U430" s="416"/>
      <c r="V430" s="411"/>
      <c r="W430" s="417"/>
      <c r="X430" s="418"/>
      <c r="Y430" s="419"/>
      <c r="Z430" s="420"/>
      <c r="AA430" s="263"/>
      <c r="AB430" s="263"/>
      <c r="AC430" s="263"/>
      <c r="AD430" s="263"/>
      <c r="AE430" s="263"/>
      <c r="AF430" s="263"/>
      <c r="AG430" s="264"/>
      <c r="AH430" s="265"/>
      <c r="AI430" s="266"/>
      <c r="AJ430" s="267"/>
    </row>
    <row r="431" spans="1:36" s="22" customFormat="1" x14ac:dyDescent="0.25">
      <c r="A431" s="28" t="str">
        <f>IF(H431&lt;&gt;"",MAX($A$7:A430)+1,"")</f>
        <v/>
      </c>
      <c r="B431" s="227" t="str">
        <f>IF(A431="","",PREF_PREGUNTA&amp;" - "&amp;IF(MAX(A:A)&gt;99,IF(A431&lt;100,"0",""),"")&amp;IF(A431&lt;10,"0","")&amp;A431&amp;IF(G431&lt;&gt;""," "&amp;G431,""))</f>
        <v/>
      </c>
      <c r="C431" s="414" t="str">
        <f t="shared" si="28"/>
        <v/>
      </c>
      <c r="D431" s="414" t="str">
        <f t="shared" si="31"/>
        <v/>
      </c>
      <c r="E431" s="414" t="str">
        <f t="shared" si="29"/>
        <v/>
      </c>
      <c r="F431" s="414" t="str">
        <f t="shared" si="30"/>
        <v/>
      </c>
      <c r="G431" s="232"/>
      <c r="H431" s="225"/>
      <c r="I431" s="268"/>
      <c r="J431" s="269"/>
      <c r="K431" s="270"/>
      <c r="L431" s="271"/>
      <c r="M431" s="272"/>
      <c r="N431" s="273"/>
      <c r="O431" s="258"/>
      <c r="P431" s="259"/>
      <c r="Q431" s="260"/>
      <c r="R431" s="261"/>
      <c r="S431" s="262"/>
      <c r="T431" s="263"/>
      <c r="U431" s="416"/>
      <c r="V431" s="411"/>
      <c r="W431" s="417"/>
      <c r="X431" s="418"/>
      <c r="Y431" s="419"/>
      <c r="Z431" s="420"/>
      <c r="AA431" s="263"/>
      <c r="AB431" s="263"/>
      <c r="AC431" s="263"/>
      <c r="AD431" s="263"/>
      <c r="AE431" s="263"/>
      <c r="AF431" s="263"/>
      <c r="AG431" s="264"/>
      <c r="AH431" s="265"/>
      <c r="AI431" s="266"/>
      <c r="AJ431" s="267"/>
    </row>
    <row r="432" spans="1:36" s="22" customFormat="1" x14ac:dyDescent="0.25">
      <c r="A432" s="28" t="str">
        <f>IF(H432&lt;&gt;"",MAX($A$7:A431)+1,"")</f>
        <v/>
      </c>
      <c r="B432" s="227" t="str">
        <f>IF(A432="","",PREF_PREGUNTA&amp;" - "&amp;IF(MAX(A:A)&gt;99,IF(A432&lt;100,"0",""),"")&amp;IF(A432&lt;10,"0","")&amp;A432&amp;IF(G432&lt;&gt;""," "&amp;G432,""))</f>
        <v/>
      </c>
      <c r="C432" s="414" t="str">
        <f t="shared" si="28"/>
        <v/>
      </c>
      <c r="D432" s="414" t="str">
        <f t="shared" si="31"/>
        <v/>
      </c>
      <c r="E432" s="414" t="str">
        <f t="shared" si="29"/>
        <v/>
      </c>
      <c r="F432" s="414" t="str">
        <f t="shared" si="30"/>
        <v/>
      </c>
      <c r="G432" s="232"/>
      <c r="H432" s="225"/>
      <c r="I432" s="268"/>
      <c r="J432" s="269"/>
      <c r="K432" s="270"/>
      <c r="L432" s="271"/>
      <c r="M432" s="272"/>
      <c r="N432" s="273"/>
      <c r="O432" s="258"/>
      <c r="P432" s="259"/>
      <c r="Q432" s="260"/>
      <c r="R432" s="261"/>
      <c r="S432" s="262"/>
      <c r="T432" s="263"/>
      <c r="U432" s="416"/>
      <c r="V432" s="411"/>
      <c r="W432" s="417"/>
      <c r="X432" s="418"/>
      <c r="Y432" s="419"/>
      <c r="Z432" s="420"/>
      <c r="AA432" s="263"/>
      <c r="AB432" s="263"/>
      <c r="AC432" s="263"/>
      <c r="AD432" s="263"/>
      <c r="AE432" s="263"/>
      <c r="AF432" s="263"/>
      <c r="AG432" s="264"/>
      <c r="AH432" s="265"/>
      <c r="AI432" s="266"/>
      <c r="AJ432" s="267"/>
    </row>
    <row r="433" spans="1:36" s="22" customFormat="1" x14ac:dyDescent="0.25">
      <c r="A433" s="28" t="str">
        <f>IF(H433&lt;&gt;"",MAX($A$7:A432)+1,"")</f>
        <v/>
      </c>
      <c r="B433" s="227" t="str">
        <f>IF(A433="","",PREF_PREGUNTA&amp;" - "&amp;IF(MAX(A:A)&gt;99,IF(A433&lt;100,"0",""),"")&amp;IF(A433&lt;10,"0","")&amp;A433&amp;IF(G433&lt;&gt;""," "&amp;G433,""))</f>
        <v/>
      </c>
      <c r="C433" s="414" t="str">
        <f t="shared" si="28"/>
        <v/>
      </c>
      <c r="D433" s="414" t="str">
        <f t="shared" si="31"/>
        <v/>
      </c>
      <c r="E433" s="414" t="str">
        <f t="shared" si="29"/>
        <v/>
      </c>
      <c r="F433" s="414" t="str">
        <f t="shared" si="30"/>
        <v/>
      </c>
      <c r="G433" s="232"/>
      <c r="H433" s="225"/>
      <c r="I433" s="268"/>
      <c r="J433" s="269"/>
      <c r="K433" s="270"/>
      <c r="L433" s="271"/>
      <c r="M433" s="272"/>
      <c r="N433" s="273"/>
      <c r="O433" s="258"/>
      <c r="P433" s="259"/>
      <c r="Q433" s="260"/>
      <c r="R433" s="261"/>
      <c r="S433" s="262"/>
      <c r="T433" s="263"/>
      <c r="U433" s="416"/>
      <c r="V433" s="411"/>
      <c r="W433" s="417"/>
      <c r="X433" s="418"/>
      <c r="Y433" s="419"/>
      <c r="Z433" s="420"/>
      <c r="AA433" s="263"/>
      <c r="AB433" s="263"/>
      <c r="AC433" s="263"/>
      <c r="AD433" s="263"/>
      <c r="AE433" s="263"/>
      <c r="AF433" s="263"/>
      <c r="AG433" s="264"/>
      <c r="AH433" s="265"/>
      <c r="AI433" s="266"/>
      <c r="AJ433" s="267"/>
    </row>
    <row r="434" spans="1:36" s="22" customFormat="1" x14ac:dyDescent="0.25">
      <c r="A434" s="28" t="str">
        <f>IF(H434&lt;&gt;"",MAX($A$7:A433)+1,"")</f>
        <v/>
      </c>
      <c r="B434" s="227" t="str">
        <f>IF(A434="","",PREF_PREGUNTA&amp;" - "&amp;IF(MAX(A:A)&gt;99,IF(A434&lt;100,"0",""),"")&amp;IF(A434&lt;10,"0","")&amp;A434&amp;IF(G434&lt;&gt;""," "&amp;G434,""))</f>
        <v/>
      </c>
      <c r="C434" s="414" t="str">
        <f t="shared" si="28"/>
        <v/>
      </c>
      <c r="D434" s="414" t="str">
        <f t="shared" si="31"/>
        <v/>
      </c>
      <c r="E434" s="414" t="str">
        <f t="shared" si="29"/>
        <v/>
      </c>
      <c r="F434" s="414" t="str">
        <f t="shared" si="30"/>
        <v/>
      </c>
      <c r="G434" s="232"/>
      <c r="H434" s="225"/>
      <c r="I434" s="268"/>
      <c r="J434" s="269"/>
      <c r="K434" s="270"/>
      <c r="L434" s="271"/>
      <c r="M434" s="272"/>
      <c r="N434" s="273"/>
      <c r="O434" s="258"/>
      <c r="P434" s="259"/>
      <c r="Q434" s="260"/>
      <c r="R434" s="261"/>
      <c r="S434" s="262"/>
      <c r="T434" s="263"/>
      <c r="U434" s="416"/>
      <c r="V434" s="411"/>
      <c r="W434" s="417"/>
      <c r="X434" s="418"/>
      <c r="Y434" s="419"/>
      <c r="Z434" s="420"/>
      <c r="AA434" s="263"/>
      <c r="AB434" s="263"/>
      <c r="AC434" s="263"/>
      <c r="AD434" s="263"/>
      <c r="AE434" s="263"/>
      <c r="AF434" s="263"/>
      <c r="AG434" s="264"/>
      <c r="AH434" s="265"/>
      <c r="AI434" s="266"/>
      <c r="AJ434" s="267"/>
    </row>
    <row r="435" spans="1:36" s="22" customFormat="1" x14ac:dyDescent="0.25">
      <c r="A435" s="28" t="str">
        <f>IF(H435&lt;&gt;"",MAX($A$7:A434)+1,"")</f>
        <v/>
      </c>
      <c r="B435" s="227" t="str">
        <f>IF(A435="","",PREF_PREGUNTA&amp;" - "&amp;IF(MAX(A:A)&gt;99,IF(A435&lt;100,"0",""),"")&amp;IF(A435&lt;10,"0","")&amp;A435&amp;IF(G435&lt;&gt;""," "&amp;G435,""))</f>
        <v/>
      </c>
      <c r="C435" s="414" t="str">
        <f t="shared" si="28"/>
        <v/>
      </c>
      <c r="D435" s="414" t="str">
        <f t="shared" si="31"/>
        <v/>
      </c>
      <c r="E435" s="414" t="str">
        <f t="shared" si="29"/>
        <v/>
      </c>
      <c r="F435" s="414" t="str">
        <f t="shared" si="30"/>
        <v/>
      </c>
      <c r="G435" s="232"/>
      <c r="H435" s="225"/>
      <c r="I435" s="268"/>
      <c r="J435" s="269"/>
      <c r="K435" s="270"/>
      <c r="L435" s="271"/>
      <c r="M435" s="272"/>
      <c r="N435" s="273"/>
      <c r="O435" s="258"/>
      <c r="P435" s="259"/>
      <c r="Q435" s="260"/>
      <c r="R435" s="261"/>
      <c r="S435" s="262"/>
      <c r="T435" s="263"/>
      <c r="U435" s="416"/>
      <c r="V435" s="411"/>
      <c r="W435" s="417"/>
      <c r="X435" s="418"/>
      <c r="Y435" s="419"/>
      <c r="Z435" s="420"/>
      <c r="AA435" s="263"/>
      <c r="AB435" s="263"/>
      <c r="AC435" s="263"/>
      <c r="AD435" s="263"/>
      <c r="AE435" s="263"/>
      <c r="AF435" s="263"/>
      <c r="AG435" s="264"/>
      <c r="AH435" s="265"/>
      <c r="AI435" s="266"/>
      <c r="AJ435" s="267"/>
    </row>
    <row r="436" spans="1:36" s="22" customFormat="1" x14ac:dyDescent="0.25">
      <c r="A436" s="28" t="str">
        <f>IF(H436&lt;&gt;"",MAX($A$7:A435)+1,"")</f>
        <v/>
      </c>
      <c r="B436" s="227" t="str">
        <f>IF(A436="","",PREF_PREGUNTA&amp;" - "&amp;IF(MAX(A:A)&gt;99,IF(A436&lt;100,"0",""),"")&amp;IF(A436&lt;10,"0","")&amp;A436&amp;IF(G436&lt;&gt;""," "&amp;G436,""))</f>
        <v/>
      </c>
      <c r="C436" s="414" t="str">
        <f t="shared" si="28"/>
        <v/>
      </c>
      <c r="D436" s="414" t="str">
        <f t="shared" si="31"/>
        <v/>
      </c>
      <c r="E436" s="414" t="str">
        <f t="shared" si="29"/>
        <v/>
      </c>
      <c r="F436" s="414" t="str">
        <f t="shared" si="30"/>
        <v/>
      </c>
      <c r="G436" s="232"/>
      <c r="H436" s="225"/>
      <c r="I436" s="268"/>
      <c r="J436" s="269"/>
      <c r="K436" s="270"/>
      <c r="L436" s="271"/>
      <c r="M436" s="272"/>
      <c r="N436" s="273"/>
      <c r="O436" s="258"/>
      <c r="P436" s="259"/>
      <c r="Q436" s="260"/>
      <c r="R436" s="261"/>
      <c r="S436" s="262"/>
      <c r="T436" s="263"/>
      <c r="U436" s="416"/>
      <c r="V436" s="411"/>
      <c r="W436" s="417"/>
      <c r="X436" s="418"/>
      <c r="Y436" s="419"/>
      <c r="Z436" s="420"/>
      <c r="AA436" s="263"/>
      <c r="AB436" s="263"/>
      <c r="AC436" s="263"/>
      <c r="AD436" s="263"/>
      <c r="AE436" s="263"/>
      <c r="AF436" s="263"/>
      <c r="AG436" s="264"/>
      <c r="AH436" s="265"/>
      <c r="AI436" s="266"/>
      <c r="AJ436" s="267"/>
    </row>
    <row r="437" spans="1:36" s="22" customFormat="1" x14ac:dyDescent="0.25">
      <c r="A437" s="28" t="str">
        <f>IF(H437&lt;&gt;"",MAX($A$7:A436)+1,"")</f>
        <v/>
      </c>
      <c r="B437" s="227" t="str">
        <f>IF(A437="","",PREF_PREGUNTA&amp;" - "&amp;IF(MAX(A:A)&gt;99,IF(A437&lt;100,"0",""),"")&amp;IF(A437&lt;10,"0","")&amp;A437&amp;IF(G437&lt;&gt;""," "&amp;G437,""))</f>
        <v/>
      </c>
      <c r="C437" s="414" t="str">
        <f t="shared" si="28"/>
        <v/>
      </c>
      <c r="D437" s="414" t="str">
        <f t="shared" si="31"/>
        <v/>
      </c>
      <c r="E437" s="414" t="str">
        <f t="shared" si="29"/>
        <v/>
      </c>
      <c r="F437" s="414" t="str">
        <f t="shared" si="30"/>
        <v/>
      </c>
      <c r="G437" s="232"/>
      <c r="H437" s="225"/>
      <c r="I437" s="268"/>
      <c r="J437" s="269"/>
      <c r="K437" s="270"/>
      <c r="L437" s="271"/>
      <c r="M437" s="272"/>
      <c r="N437" s="273"/>
      <c r="O437" s="258"/>
      <c r="P437" s="259"/>
      <c r="Q437" s="260"/>
      <c r="R437" s="261"/>
      <c r="S437" s="262"/>
      <c r="T437" s="263"/>
      <c r="U437" s="416"/>
      <c r="V437" s="411"/>
      <c r="W437" s="417"/>
      <c r="X437" s="418"/>
      <c r="Y437" s="419"/>
      <c r="Z437" s="420"/>
      <c r="AA437" s="263"/>
      <c r="AB437" s="263"/>
      <c r="AC437" s="263"/>
      <c r="AD437" s="263"/>
      <c r="AE437" s="263"/>
      <c r="AF437" s="263"/>
      <c r="AG437" s="264"/>
      <c r="AH437" s="265"/>
      <c r="AI437" s="266"/>
      <c r="AJ437" s="267"/>
    </row>
    <row r="438" spans="1:36" s="22" customFormat="1" x14ac:dyDescent="0.25">
      <c r="A438" s="28" t="str">
        <f>IF(H438&lt;&gt;"",MAX($A$7:A437)+1,"")</f>
        <v/>
      </c>
      <c r="B438" s="227" t="str">
        <f>IF(A438="","",PREF_PREGUNTA&amp;" - "&amp;IF(MAX(A:A)&gt;99,IF(A438&lt;100,"0",""),"")&amp;IF(A438&lt;10,"0","")&amp;A438&amp;IF(G438&lt;&gt;""," "&amp;G438,""))</f>
        <v/>
      </c>
      <c r="C438" s="414" t="str">
        <f t="shared" si="28"/>
        <v/>
      </c>
      <c r="D438" s="414" t="str">
        <f t="shared" si="31"/>
        <v/>
      </c>
      <c r="E438" s="414" t="str">
        <f t="shared" si="29"/>
        <v/>
      </c>
      <c r="F438" s="414" t="str">
        <f t="shared" si="30"/>
        <v/>
      </c>
      <c r="G438" s="232"/>
      <c r="H438" s="225"/>
      <c r="I438" s="268"/>
      <c r="J438" s="269"/>
      <c r="K438" s="270"/>
      <c r="L438" s="271"/>
      <c r="M438" s="272"/>
      <c r="N438" s="273"/>
      <c r="O438" s="258"/>
      <c r="P438" s="259"/>
      <c r="Q438" s="260"/>
      <c r="R438" s="261"/>
      <c r="S438" s="262"/>
      <c r="T438" s="263"/>
      <c r="U438" s="416"/>
      <c r="V438" s="411"/>
      <c r="W438" s="417"/>
      <c r="X438" s="418"/>
      <c r="Y438" s="419"/>
      <c r="Z438" s="420"/>
      <c r="AA438" s="263"/>
      <c r="AB438" s="263"/>
      <c r="AC438" s="263"/>
      <c r="AD438" s="263"/>
      <c r="AE438" s="263"/>
      <c r="AF438" s="263"/>
      <c r="AG438" s="264"/>
      <c r="AH438" s="265"/>
      <c r="AI438" s="266"/>
      <c r="AJ438" s="267"/>
    </row>
    <row r="439" spans="1:36" s="22" customFormat="1" x14ac:dyDescent="0.25">
      <c r="A439" s="28" t="str">
        <f>IF(H439&lt;&gt;"",MAX($A$7:A438)+1,"")</f>
        <v/>
      </c>
      <c r="B439" s="227" t="str">
        <f>IF(A439="","",PREF_PREGUNTA&amp;" - "&amp;IF(MAX(A:A)&gt;99,IF(A439&lt;100,"0",""),"")&amp;IF(A439&lt;10,"0","")&amp;A439&amp;IF(G439&lt;&gt;""," "&amp;G439,""))</f>
        <v/>
      </c>
      <c r="C439" s="414" t="str">
        <f t="shared" si="28"/>
        <v/>
      </c>
      <c r="D439" s="414" t="str">
        <f t="shared" si="31"/>
        <v/>
      </c>
      <c r="E439" s="414" t="str">
        <f t="shared" si="29"/>
        <v/>
      </c>
      <c r="F439" s="414" t="str">
        <f t="shared" si="30"/>
        <v/>
      </c>
      <c r="G439" s="232"/>
      <c r="H439" s="225"/>
      <c r="I439" s="268"/>
      <c r="J439" s="269"/>
      <c r="K439" s="270"/>
      <c r="L439" s="271"/>
      <c r="M439" s="272"/>
      <c r="N439" s="273"/>
      <c r="O439" s="258"/>
      <c r="P439" s="259"/>
      <c r="Q439" s="260"/>
      <c r="R439" s="261"/>
      <c r="S439" s="262"/>
      <c r="T439" s="263"/>
      <c r="U439" s="416"/>
      <c r="V439" s="411"/>
      <c r="W439" s="417"/>
      <c r="X439" s="418"/>
      <c r="Y439" s="419"/>
      <c r="Z439" s="420"/>
      <c r="AA439" s="263"/>
      <c r="AB439" s="263"/>
      <c r="AC439" s="263"/>
      <c r="AD439" s="263"/>
      <c r="AE439" s="263"/>
      <c r="AF439" s="263"/>
      <c r="AG439" s="264"/>
      <c r="AH439" s="265"/>
      <c r="AI439" s="266"/>
      <c r="AJ439" s="267"/>
    </row>
    <row r="440" spans="1:36" s="22" customFormat="1" x14ac:dyDescent="0.25">
      <c r="A440" s="28" t="str">
        <f>IF(H440&lt;&gt;"",MAX($A$7:A439)+1,"")</f>
        <v/>
      </c>
      <c r="B440" s="227" t="str">
        <f>IF(A440="","",PREF_PREGUNTA&amp;" - "&amp;IF(MAX(A:A)&gt;99,IF(A440&lt;100,"0",""),"")&amp;IF(A440&lt;10,"0","")&amp;A440&amp;IF(G440&lt;&gt;""," "&amp;G440,""))</f>
        <v/>
      </c>
      <c r="C440" s="414" t="str">
        <f t="shared" si="28"/>
        <v/>
      </c>
      <c r="D440" s="414" t="str">
        <f t="shared" si="31"/>
        <v/>
      </c>
      <c r="E440" s="414" t="str">
        <f t="shared" si="29"/>
        <v/>
      </c>
      <c r="F440" s="414" t="str">
        <f t="shared" si="30"/>
        <v/>
      </c>
      <c r="G440" s="232"/>
      <c r="H440" s="225"/>
      <c r="I440" s="268"/>
      <c r="J440" s="269"/>
      <c r="K440" s="270"/>
      <c r="L440" s="271"/>
      <c r="M440" s="272"/>
      <c r="N440" s="273"/>
      <c r="O440" s="258"/>
      <c r="P440" s="259"/>
      <c r="Q440" s="260"/>
      <c r="R440" s="261"/>
      <c r="S440" s="262"/>
      <c r="T440" s="263"/>
      <c r="U440" s="416"/>
      <c r="V440" s="411"/>
      <c r="W440" s="417"/>
      <c r="X440" s="418"/>
      <c r="Y440" s="419"/>
      <c r="Z440" s="420"/>
      <c r="AA440" s="263"/>
      <c r="AB440" s="263"/>
      <c r="AC440" s="263"/>
      <c r="AD440" s="263"/>
      <c r="AE440" s="263"/>
      <c r="AF440" s="263"/>
      <c r="AG440" s="264"/>
      <c r="AH440" s="265"/>
      <c r="AI440" s="266"/>
      <c r="AJ440" s="267"/>
    </row>
    <row r="441" spans="1:36" s="22" customFormat="1" x14ac:dyDescent="0.25">
      <c r="A441" s="28" t="str">
        <f>IF(H441&lt;&gt;"",MAX($A$7:A440)+1,"")</f>
        <v/>
      </c>
      <c r="B441" s="227" t="str">
        <f>IF(A441="","",PREF_PREGUNTA&amp;" - "&amp;IF(MAX(A:A)&gt;99,IF(A441&lt;100,"0",""),"")&amp;IF(A441&lt;10,"0","")&amp;A441&amp;IF(G441&lt;&gt;""," "&amp;G441,""))</f>
        <v/>
      </c>
      <c r="C441" s="414" t="str">
        <f t="shared" si="28"/>
        <v/>
      </c>
      <c r="D441" s="414" t="str">
        <f t="shared" si="31"/>
        <v/>
      </c>
      <c r="E441" s="414" t="str">
        <f t="shared" si="29"/>
        <v/>
      </c>
      <c r="F441" s="414" t="str">
        <f t="shared" si="30"/>
        <v/>
      </c>
      <c r="G441" s="232"/>
      <c r="H441" s="225"/>
      <c r="I441" s="268"/>
      <c r="J441" s="269"/>
      <c r="K441" s="270"/>
      <c r="L441" s="271"/>
      <c r="M441" s="272"/>
      <c r="N441" s="273"/>
      <c r="O441" s="258"/>
      <c r="P441" s="259"/>
      <c r="Q441" s="260"/>
      <c r="R441" s="261"/>
      <c r="S441" s="262"/>
      <c r="T441" s="263"/>
      <c r="U441" s="416"/>
      <c r="V441" s="411"/>
      <c r="W441" s="417"/>
      <c r="X441" s="418"/>
      <c r="Y441" s="419"/>
      <c r="Z441" s="420"/>
      <c r="AA441" s="263"/>
      <c r="AB441" s="263"/>
      <c r="AC441" s="263"/>
      <c r="AD441" s="263"/>
      <c r="AE441" s="263"/>
      <c r="AF441" s="263"/>
      <c r="AG441" s="264"/>
      <c r="AH441" s="265"/>
      <c r="AI441" s="266"/>
      <c r="AJ441" s="267"/>
    </row>
    <row r="442" spans="1:36" s="22" customFormat="1" x14ac:dyDescent="0.25">
      <c r="A442" s="28" t="str">
        <f>IF(H442&lt;&gt;"",MAX($A$7:A441)+1,"")</f>
        <v/>
      </c>
      <c r="B442" s="227" t="str">
        <f>IF(A442="","",PREF_PREGUNTA&amp;" - "&amp;IF(MAX(A:A)&gt;99,IF(A442&lt;100,"0",""),"")&amp;IF(A442&lt;10,"0","")&amp;A442&amp;IF(G442&lt;&gt;""," "&amp;G442,""))</f>
        <v/>
      </c>
      <c r="C442" s="414" t="str">
        <f t="shared" si="28"/>
        <v/>
      </c>
      <c r="D442" s="414" t="str">
        <f t="shared" si="31"/>
        <v/>
      </c>
      <c r="E442" s="414" t="str">
        <f t="shared" si="29"/>
        <v/>
      </c>
      <c r="F442" s="414" t="str">
        <f t="shared" si="30"/>
        <v/>
      </c>
      <c r="G442" s="232"/>
      <c r="H442" s="225"/>
      <c r="I442" s="268"/>
      <c r="J442" s="269"/>
      <c r="K442" s="270"/>
      <c r="L442" s="271"/>
      <c r="M442" s="272"/>
      <c r="N442" s="273"/>
      <c r="O442" s="258"/>
      <c r="P442" s="259"/>
      <c r="Q442" s="260"/>
      <c r="R442" s="261"/>
      <c r="S442" s="262"/>
      <c r="T442" s="263"/>
      <c r="U442" s="416"/>
      <c r="V442" s="411"/>
      <c r="W442" s="417"/>
      <c r="X442" s="418"/>
      <c r="Y442" s="419"/>
      <c r="Z442" s="420"/>
      <c r="AA442" s="263"/>
      <c r="AB442" s="263"/>
      <c r="AC442" s="263"/>
      <c r="AD442" s="263"/>
      <c r="AE442" s="263"/>
      <c r="AF442" s="263"/>
      <c r="AG442" s="264"/>
      <c r="AH442" s="265"/>
      <c r="AI442" s="266"/>
      <c r="AJ442" s="267"/>
    </row>
    <row r="443" spans="1:36" s="22" customFormat="1" x14ac:dyDescent="0.25">
      <c r="A443" s="28" t="str">
        <f>IF(H443&lt;&gt;"",MAX($A$7:A442)+1,"")</f>
        <v/>
      </c>
      <c r="B443" s="227" t="str">
        <f>IF(A443="","",PREF_PREGUNTA&amp;" - "&amp;IF(MAX(A:A)&gt;99,IF(A443&lt;100,"0",""),"")&amp;IF(A443&lt;10,"0","")&amp;A443&amp;IF(G443&lt;&gt;""," "&amp;G443,""))</f>
        <v/>
      </c>
      <c r="C443" s="414" t="str">
        <f t="shared" si="28"/>
        <v/>
      </c>
      <c r="D443" s="414" t="str">
        <f t="shared" si="31"/>
        <v/>
      </c>
      <c r="E443" s="414" t="str">
        <f t="shared" si="29"/>
        <v/>
      </c>
      <c r="F443" s="414" t="str">
        <f t="shared" si="30"/>
        <v/>
      </c>
      <c r="G443" s="232"/>
      <c r="H443" s="225"/>
      <c r="I443" s="268"/>
      <c r="J443" s="269"/>
      <c r="K443" s="270"/>
      <c r="L443" s="271"/>
      <c r="M443" s="272"/>
      <c r="N443" s="273"/>
      <c r="O443" s="258"/>
      <c r="P443" s="259"/>
      <c r="Q443" s="260"/>
      <c r="R443" s="261"/>
      <c r="S443" s="262"/>
      <c r="T443" s="263"/>
      <c r="U443" s="416"/>
      <c r="V443" s="411"/>
      <c r="W443" s="417"/>
      <c r="X443" s="418"/>
      <c r="Y443" s="419"/>
      <c r="Z443" s="420"/>
      <c r="AA443" s="263"/>
      <c r="AB443" s="263"/>
      <c r="AC443" s="263"/>
      <c r="AD443" s="263"/>
      <c r="AE443" s="263"/>
      <c r="AF443" s="263"/>
      <c r="AG443" s="264"/>
      <c r="AH443" s="265"/>
      <c r="AI443" s="266"/>
      <c r="AJ443" s="267"/>
    </row>
    <row r="444" spans="1:36" s="22" customFormat="1" x14ac:dyDescent="0.25">
      <c r="A444" s="28" t="str">
        <f>IF(H444&lt;&gt;"",MAX($A$7:A443)+1,"")</f>
        <v/>
      </c>
      <c r="B444" s="227" t="str">
        <f>IF(A444="","",PREF_PREGUNTA&amp;" - "&amp;IF(MAX(A:A)&gt;99,IF(A444&lt;100,"0",""),"")&amp;IF(A444&lt;10,"0","")&amp;A444&amp;IF(G444&lt;&gt;""," "&amp;G444,""))</f>
        <v/>
      </c>
      <c r="C444" s="414" t="str">
        <f t="shared" si="28"/>
        <v/>
      </c>
      <c r="D444" s="414" t="str">
        <f t="shared" si="31"/>
        <v/>
      </c>
      <c r="E444" s="414" t="str">
        <f t="shared" si="29"/>
        <v/>
      </c>
      <c r="F444" s="414" t="str">
        <f t="shared" si="30"/>
        <v/>
      </c>
      <c r="G444" s="232"/>
      <c r="H444" s="225"/>
      <c r="I444" s="268"/>
      <c r="J444" s="269"/>
      <c r="K444" s="270"/>
      <c r="L444" s="271"/>
      <c r="M444" s="272"/>
      <c r="N444" s="273"/>
      <c r="O444" s="258"/>
      <c r="P444" s="259"/>
      <c r="Q444" s="260"/>
      <c r="R444" s="261"/>
      <c r="S444" s="262"/>
      <c r="T444" s="263"/>
      <c r="U444" s="416"/>
      <c r="V444" s="411"/>
      <c r="W444" s="417"/>
      <c r="X444" s="418"/>
      <c r="Y444" s="419"/>
      <c r="Z444" s="420"/>
      <c r="AA444" s="263"/>
      <c r="AB444" s="263"/>
      <c r="AC444" s="263"/>
      <c r="AD444" s="263"/>
      <c r="AE444" s="263"/>
      <c r="AF444" s="263"/>
      <c r="AG444" s="264"/>
      <c r="AH444" s="265"/>
      <c r="AI444" s="266"/>
      <c r="AJ444" s="267"/>
    </row>
    <row r="445" spans="1:36" s="22" customFormat="1" x14ac:dyDescent="0.25">
      <c r="A445" s="28" t="str">
        <f>IF(H445&lt;&gt;"",MAX($A$7:A444)+1,"")</f>
        <v/>
      </c>
      <c r="B445" s="227" t="str">
        <f>IF(A445="","",PREF_PREGUNTA&amp;" - "&amp;IF(MAX(A:A)&gt;99,IF(A445&lt;100,"0",""),"")&amp;IF(A445&lt;10,"0","")&amp;A445&amp;IF(G445&lt;&gt;""," "&amp;G445,""))</f>
        <v/>
      </c>
      <c r="C445" s="414" t="str">
        <f t="shared" si="28"/>
        <v/>
      </c>
      <c r="D445" s="414" t="str">
        <f t="shared" si="31"/>
        <v/>
      </c>
      <c r="E445" s="414" t="str">
        <f t="shared" si="29"/>
        <v/>
      </c>
      <c r="F445" s="414" t="str">
        <f t="shared" si="30"/>
        <v/>
      </c>
      <c r="G445" s="232"/>
      <c r="H445" s="225"/>
      <c r="I445" s="268"/>
      <c r="J445" s="269"/>
      <c r="K445" s="270"/>
      <c r="L445" s="271"/>
      <c r="M445" s="272"/>
      <c r="N445" s="273"/>
      <c r="O445" s="258"/>
      <c r="P445" s="259"/>
      <c r="Q445" s="260"/>
      <c r="R445" s="261"/>
      <c r="S445" s="262"/>
      <c r="T445" s="263"/>
      <c r="U445" s="416"/>
      <c r="V445" s="411"/>
      <c r="W445" s="417"/>
      <c r="X445" s="418"/>
      <c r="Y445" s="419"/>
      <c r="Z445" s="420"/>
      <c r="AA445" s="263"/>
      <c r="AB445" s="263"/>
      <c r="AC445" s="263"/>
      <c r="AD445" s="263"/>
      <c r="AE445" s="263"/>
      <c r="AF445" s="263"/>
      <c r="AG445" s="264"/>
      <c r="AH445" s="265"/>
      <c r="AI445" s="266"/>
      <c r="AJ445" s="267"/>
    </row>
    <row r="446" spans="1:36" s="22" customFormat="1" x14ac:dyDescent="0.25">
      <c r="A446" s="28" t="str">
        <f>IF(H446&lt;&gt;"",MAX($A$7:A445)+1,"")</f>
        <v/>
      </c>
      <c r="B446" s="227" t="str">
        <f>IF(A446="","",PREF_PREGUNTA&amp;" - "&amp;IF(MAX(A:A)&gt;99,IF(A446&lt;100,"0",""),"")&amp;IF(A446&lt;10,"0","")&amp;A446&amp;IF(G446&lt;&gt;""," "&amp;G446,""))</f>
        <v/>
      </c>
      <c r="C446" s="414" t="str">
        <f t="shared" si="28"/>
        <v/>
      </c>
      <c r="D446" s="414" t="str">
        <f t="shared" si="31"/>
        <v/>
      </c>
      <c r="E446" s="414" t="str">
        <f t="shared" si="29"/>
        <v/>
      </c>
      <c r="F446" s="414" t="str">
        <f t="shared" si="30"/>
        <v/>
      </c>
      <c r="G446" s="232"/>
      <c r="H446" s="225"/>
      <c r="I446" s="268"/>
      <c r="J446" s="269"/>
      <c r="K446" s="270"/>
      <c r="L446" s="271"/>
      <c r="M446" s="272"/>
      <c r="N446" s="273"/>
      <c r="O446" s="258"/>
      <c r="P446" s="259"/>
      <c r="Q446" s="260"/>
      <c r="R446" s="261"/>
      <c r="S446" s="262"/>
      <c r="T446" s="263"/>
      <c r="U446" s="416"/>
      <c r="V446" s="411"/>
      <c r="W446" s="417"/>
      <c r="X446" s="418"/>
      <c r="Y446" s="419"/>
      <c r="Z446" s="420"/>
      <c r="AA446" s="263"/>
      <c r="AB446" s="263"/>
      <c r="AC446" s="263"/>
      <c r="AD446" s="263"/>
      <c r="AE446" s="263"/>
      <c r="AF446" s="263"/>
      <c r="AG446" s="264"/>
      <c r="AH446" s="265"/>
      <c r="AI446" s="266"/>
      <c r="AJ446" s="267"/>
    </row>
    <row r="447" spans="1:36" s="22" customFormat="1" x14ac:dyDescent="0.25">
      <c r="A447" s="28" t="str">
        <f>IF(H447&lt;&gt;"",MAX($A$7:A446)+1,"")</f>
        <v/>
      </c>
      <c r="B447" s="227" t="str">
        <f>IF(A447="","",PREF_PREGUNTA&amp;" - "&amp;IF(MAX(A:A)&gt;99,IF(A447&lt;100,"0",""),"")&amp;IF(A447&lt;10,"0","")&amp;A447&amp;IF(G447&lt;&gt;""," "&amp;G447,""))</f>
        <v/>
      </c>
      <c r="C447" s="414" t="str">
        <f t="shared" si="28"/>
        <v/>
      </c>
      <c r="D447" s="414" t="str">
        <f t="shared" si="31"/>
        <v/>
      </c>
      <c r="E447" s="414" t="str">
        <f t="shared" si="29"/>
        <v/>
      </c>
      <c r="F447" s="414" t="str">
        <f t="shared" si="30"/>
        <v/>
      </c>
      <c r="G447" s="232"/>
      <c r="H447" s="225"/>
      <c r="I447" s="268"/>
      <c r="J447" s="269"/>
      <c r="K447" s="270"/>
      <c r="L447" s="271"/>
      <c r="M447" s="272"/>
      <c r="N447" s="273"/>
      <c r="O447" s="258"/>
      <c r="P447" s="259"/>
      <c r="Q447" s="260"/>
      <c r="R447" s="261"/>
      <c r="S447" s="262"/>
      <c r="T447" s="263"/>
      <c r="U447" s="416"/>
      <c r="V447" s="411"/>
      <c r="W447" s="417"/>
      <c r="X447" s="418"/>
      <c r="Y447" s="419"/>
      <c r="Z447" s="420"/>
      <c r="AA447" s="263"/>
      <c r="AB447" s="263"/>
      <c r="AC447" s="263"/>
      <c r="AD447" s="263"/>
      <c r="AE447" s="263"/>
      <c r="AF447" s="263"/>
      <c r="AG447" s="264"/>
      <c r="AH447" s="265"/>
      <c r="AI447" s="266"/>
      <c r="AJ447" s="267"/>
    </row>
    <row r="448" spans="1:36" s="22" customFormat="1" x14ac:dyDescent="0.25">
      <c r="A448" s="28" t="str">
        <f>IF(H448&lt;&gt;"",MAX($A$7:A447)+1,"")</f>
        <v/>
      </c>
      <c r="B448" s="227" t="str">
        <f>IF(A448="","",PREF_PREGUNTA&amp;" - "&amp;IF(MAX(A:A)&gt;99,IF(A448&lt;100,"0",""),"")&amp;IF(A448&lt;10,"0","")&amp;A448&amp;IF(G448&lt;&gt;""," "&amp;G448,""))</f>
        <v/>
      </c>
      <c r="C448" s="414" t="str">
        <f t="shared" si="28"/>
        <v/>
      </c>
      <c r="D448" s="414" t="str">
        <f t="shared" si="31"/>
        <v/>
      </c>
      <c r="E448" s="414" t="str">
        <f t="shared" si="29"/>
        <v/>
      </c>
      <c r="F448" s="414" t="str">
        <f t="shared" si="30"/>
        <v/>
      </c>
      <c r="G448" s="232"/>
      <c r="H448" s="225"/>
      <c r="I448" s="268"/>
      <c r="J448" s="269"/>
      <c r="K448" s="270"/>
      <c r="L448" s="271"/>
      <c r="M448" s="272"/>
      <c r="N448" s="273"/>
      <c r="O448" s="258"/>
      <c r="P448" s="259"/>
      <c r="Q448" s="260"/>
      <c r="R448" s="261"/>
      <c r="S448" s="262"/>
      <c r="T448" s="263"/>
      <c r="U448" s="416"/>
      <c r="V448" s="411"/>
      <c r="W448" s="417"/>
      <c r="X448" s="418"/>
      <c r="Y448" s="419"/>
      <c r="Z448" s="420"/>
      <c r="AA448" s="263"/>
      <c r="AB448" s="263"/>
      <c r="AC448" s="263"/>
      <c r="AD448" s="263"/>
      <c r="AE448" s="263"/>
      <c r="AF448" s="263"/>
      <c r="AG448" s="264"/>
      <c r="AH448" s="265"/>
      <c r="AI448" s="266"/>
      <c r="AJ448" s="267"/>
    </row>
    <row r="449" spans="1:36" s="22" customFormat="1" x14ac:dyDescent="0.25">
      <c r="A449" s="28" t="str">
        <f>IF(H449&lt;&gt;"",MAX($A$7:A448)+1,"")</f>
        <v/>
      </c>
      <c r="B449" s="227" t="str">
        <f>IF(A449="","",PREF_PREGUNTA&amp;" - "&amp;IF(MAX(A:A)&gt;99,IF(A449&lt;100,"0",""),"")&amp;IF(A449&lt;10,"0","")&amp;A449&amp;IF(G449&lt;&gt;""," "&amp;G449,""))</f>
        <v/>
      </c>
      <c r="C449" s="414" t="str">
        <f t="shared" si="28"/>
        <v/>
      </c>
      <c r="D449" s="414" t="str">
        <f t="shared" si="31"/>
        <v/>
      </c>
      <c r="E449" s="414" t="str">
        <f t="shared" si="29"/>
        <v/>
      </c>
      <c r="F449" s="414" t="str">
        <f t="shared" si="30"/>
        <v/>
      </c>
      <c r="G449" s="232"/>
      <c r="H449" s="225"/>
      <c r="I449" s="268"/>
      <c r="J449" s="269"/>
      <c r="K449" s="270"/>
      <c r="L449" s="271"/>
      <c r="M449" s="272"/>
      <c r="N449" s="273"/>
      <c r="O449" s="258"/>
      <c r="P449" s="259"/>
      <c r="Q449" s="260"/>
      <c r="R449" s="261"/>
      <c r="S449" s="262"/>
      <c r="T449" s="263"/>
      <c r="U449" s="416"/>
      <c r="V449" s="411"/>
      <c r="W449" s="417"/>
      <c r="X449" s="418"/>
      <c r="Y449" s="419"/>
      <c r="Z449" s="420"/>
      <c r="AA449" s="263"/>
      <c r="AB449" s="263"/>
      <c r="AC449" s="263"/>
      <c r="AD449" s="263"/>
      <c r="AE449" s="263"/>
      <c r="AF449" s="263"/>
      <c r="AG449" s="264"/>
      <c r="AH449" s="265"/>
      <c r="AI449" s="266"/>
      <c r="AJ449" s="267"/>
    </row>
    <row r="450" spans="1:36" s="22" customFormat="1" x14ac:dyDescent="0.25">
      <c r="A450" s="28" t="str">
        <f>IF(H450&lt;&gt;"",MAX($A$7:A449)+1,"")</f>
        <v/>
      </c>
      <c r="B450" s="227" t="str">
        <f>IF(A450="","",PREF_PREGUNTA&amp;" - "&amp;IF(MAX(A:A)&gt;99,IF(A450&lt;100,"0",""),"")&amp;IF(A450&lt;10,"0","")&amp;A450&amp;IF(G450&lt;&gt;""," "&amp;G450,""))</f>
        <v/>
      </c>
      <c r="C450" s="414" t="str">
        <f t="shared" si="28"/>
        <v/>
      </c>
      <c r="D450" s="414" t="str">
        <f t="shared" si="31"/>
        <v/>
      </c>
      <c r="E450" s="414" t="str">
        <f t="shared" si="29"/>
        <v/>
      </c>
      <c r="F450" s="414" t="str">
        <f t="shared" si="30"/>
        <v/>
      </c>
      <c r="G450" s="232"/>
      <c r="H450" s="225"/>
      <c r="I450" s="268"/>
      <c r="J450" s="269"/>
      <c r="K450" s="270"/>
      <c r="L450" s="271"/>
      <c r="M450" s="272"/>
      <c r="N450" s="273"/>
      <c r="O450" s="258"/>
      <c r="P450" s="259"/>
      <c r="Q450" s="260"/>
      <c r="R450" s="261"/>
      <c r="S450" s="262"/>
      <c r="T450" s="263"/>
      <c r="U450" s="416"/>
      <c r="V450" s="411"/>
      <c r="W450" s="417"/>
      <c r="X450" s="418"/>
      <c r="Y450" s="419"/>
      <c r="Z450" s="420"/>
      <c r="AA450" s="263"/>
      <c r="AB450" s="263"/>
      <c r="AC450" s="263"/>
      <c r="AD450" s="263"/>
      <c r="AE450" s="263"/>
      <c r="AF450" s="263"/>
      <c r="AG450" s="264"/>
      <c r="AH450" s="265"/>
      <c r="AI450" s="266"/>
      <c r="AJ450" s="267"/>
    </row>
    <row r="451" spans="1:36" s="22" customFormat="1" x14ac:dyDescent="0.25">
      <c r="A451" s="28" t="str">
        <f>IF(H451&lt;&gt;"",MAX($A$7:A450)+1,"")</f>
        <v/>
      </c>
      <c r="B451" s="227" t="str">
        <f>IF(A451="","",PREF_PREGUNTA&amp;" - "&amp;IF(MAX(A:A)&gt;99,IF(A451&lt;100,"0",""),"")&amp;IF(A451&lt;10,"0","")&amp;A451&amp;IF(G451&lt;&gt;""," "&amp;G451,""))</f>
        <v/>
      </c>
      <c r="C451" s="414" t="str">
        <f t="shared" si="28"/>
        <v/>
      </c>
      <c r="D451" s="414" t="str">
        <f t="shared" si="31"/>
        <v/>
      </c>
      <c r="E451" s="414" t="str">
        <f t="shared" si="29"/>
        <v/>
      </c>
      <c r="F451" s="414" t="str">
        <f t="shared" si="30"/>
        <v/>
      </c>
      <c r="G451" s="232"/>
      <c r="H451" s="225"/>
      <c r="I451" s="268"/>
      <c r="J451" s="269"/>
      <c r="K451" s="270"/>
      <c r="L451" s="271"/>
      <c r="M451" s="272"/>
      <c r="N451" s="273"/>
      <c r="O451" s="258"/>
      <c r="P451" s="259"/>
      <c r="Q451" s="260"/>
      <c r="R451" s="261"/>
      <c r="S451" s="262"/>
      <c r="T451" s="263"/>
      <c r="U451" s="416"/>
      <c r="V451" s="411"/>
      <c r="W451" s="417"/>
      <c r="X451" s="418"/>
      <c r="Y451" s="419"/>
      <c r="Z451" s="420"/>
      <c r="AA451" s="263"/>
      <c r="AB451" s="263"/>
      <c r="AC451" s="263"/>
      <c r="AD451" s="263"/>
      <c r="AE451" s="263"/>
      <c r="AF451" s="263"/>
      <c r="AG451" s="264"/>
      <c r="AH451" s="265"/>
      <c r="AI451" s="266"/>
      <c r="AJ451" s="267"/>
    </row>
    <row r="452" spans="1:36" s="22" customFormat="1" x14ac:dyDescent="0.25">
      <c r="A452" s="28" t="str">
        <f>IF(H452&lt;&gt;"",MAX($A$7:A451)+1,"")</f>
        <v/>
      </c>
      <c r="B452" s="227" t="str">
        <f>IF(A452="","",PREF_PREGUNTA&amp;" - "&amp;IF(MAX(A:A)&gt;99,IF(A452&lt;100,"0",""),"")&amp;IF(A452&lt;10,"0","")&amp;A452&amp;IF(G452&lt;&gt;""," "&amp;G452,""))</f>
        <v/>
      </c>
      <c r="C452" s="414" t="str">
        <f t="shared" si="28"/>
        <v/>
      </c>
      <c r="D452" s="414" t="str">
        <f t="shared" si="31"/>
        <v/>
      </c>
      <c r="E452" s="414" t="str">
        <f t="shared" si="29"/>
        <v/>
      </c>
      <c r="F452" s="414" t="str">
        <f t="shared" si="30"/>
        <v/>
      </c>
      <c r="G452" s="232"/>
      <c r="H452" s="225"/>
      <c r="I452" s="268"/>
      <c r="J452" s="269"/>
      <c r="K452" s="270"/>
      <c r="L452" s="271"/>
      <c r="M452" s="272"/>
      <c r="N452" s="273"/>
      <c r="O452" s="258"/>
      <c r="P452" s="259"/>
      <c r="Q452" s="260"/>
      <c r="R452" s="261"/>
      <c r="S452" s="262"/>
      <c r="T452" s="263"/>
      <c r="U452" s="416"/>
      <c r="V452" s="411"/>
      <c r="W452" s="417"/>
      <c r="X452" s="418"/>
      <c r="Y452" s="419"/>
      <c r="Z452" s="420"/>
      <c r="AA452" s="263"/>
      <c r="AB452" s="263"/>
      <c r="AC452" s="263"/>
      <c r="AD452" s="263"/>
      <c r="AE452" s="263"/>
      <c r="AF452" s="263"/>
      <c r="AG452" s="264"/>
      <c r="AH452" s="265"/>
      <c r="AI452" s="266"/>
      <c r="AJ452" s="267"/>
    </row>
    <row r="453" spans="1:36" s="22" customFormat="1" x14ac:dyDescent="0.25">
      <c r="A453" s="28" t="str">
        <f>IF(H453&lt;&gt;"",MAX($A$7:A452)+1,"")</f>
        <v/>
      </c>
      <c r="B453" s="227" t="str">
        <f>IF(A453="","",PREF_PREGUNTA&amp;" - "&amp;IF(MAX(A:A)&gt;99,IF(A453&lt;100,"0",""),"")&amp;IF(A453&lt;10,"0","")&amp;A453&amp;IF(G453&lt;&gt;""," "&amp;G453,""))</f>
        <v/>
      </c>
      <c r="C453" s="414" t="str">
        <f t="shared" si="28"/>
        <v/>
      </c>
      <c r="D453" s="414" t="str">
        <f t="shared" si="31"/>
        <v/>
      </c>
      <c r="E453" s="414" t="str">
        <f t="shared" si="29"/>
        <v/>
      </c>
      <c r="F453" s="414" t="str">
        <f t="shared" si="30"/>
        <v/>
      </c>
      <c r="G453" s="232"/>
      <c r="H453" s="225"/>
      <c r="I453" s="268"/>
      <c r="J453" s="269"/>
      <c r="K453" s="270"/>
      <c r="L453" s="271"/>
      <c r="M453" s="272"/>
      <c r="N453" s="273"/>
      <c r="O453" s="258"/>
      <c r="P453" s="259"/>
      <c r="Q453" s="260"/>
      <c r="R453" s="261"/>
      <c r="S453" s="262"/>
      <c r="T453" s="263"/>
      <c r="U453" s="416"/>
      <c r="V453" s="411"/>
      <c r="W453" s="417"/>
      <c r="X453" s="418"/>
      <c r="Y453" s="419"/>
      <c r="Z453" s="420"/>
      <c r="AA453" s="263"/>
      <c r="AB453" s="263"/>
      <c r="AC453" s="263"/>
      <c r="AD453" s="263"/>
      <c r="AE453" s="263"/>
      <c r="AF453" s="263"/>
      <c r="AG453" s="264"/>
      <c r="AH453" s="265"/>
      <c r="AI453" s="266"/>
      <c r="AJ453" s="267"/>
    </row>
    <row r="454" spans="1:36" s="22" customFormat="1" x14ac:dyDescent="0.25">
      <c r="A454" s="28" t="str">
        <f>IF(H454&lt;&gt;"",MAX($A$7:A453)+1,"")</f>
        <v/>
      </c>
      <c r="B454" s="227" t="str">
        <f>IF(A454="","",PREF_PREGUNTA&amp;" - "&amp;IF(MAX(A:A)&gt;99,IF(A454&lt;100,"0",""),"")&amp;IF(A454&lt;10,"0","")&amp;A454&amp;IF(G454&lt;&gt;""," "&amp;G454,""))</f>
        <v/>
      </c>
      <c r="C454" s="414" t="str">
        <f t="shared" si="28"/>
        <v/>
      </c>
      <c r="D454" s="414" t="str">
        <f t="shared" si="31"/>
        <v/>
      </c>
      <c r="E454" s="414" t="str">
        <f t="shared" si="29"/>
        <v/>
      </c>
      <c r="F454" s="414" t="str">
        <f t="shared" si="30"/>
        <v/>
      </c>
      <c r="G454" s="232"/>
      <c r="H454" s="225"/>
      <c r="I454" s="268"/>
      <c r="J454" s="269"/>
      <c r="K454" s="270"/>
      <c r="L454" s="271"/>
      <c r="M454" s="272"/>
      <c r="N454" s="273"/>
      <c r="O454" s="258"/>
      <c r="P454" s="259"/>
      <c r="Q454" s="260"/>
      <c r="R454" s="261"/>
      <c r="S454" s="262"/>
      <c r="T454" s="263"/>
      <c r="U454" s="416"/>
      <c r="V454" s="411"/>
      <c r="W454" s="417"/>
      <c r="X454" s="418"/>
      <c r="Y454" s="419"/>
      <c r="Z454" s="420"/>
      <c r="AA454" s="263"/>
      <c r="AB454" s="263"/>
      <c r="AC454" s="263"/>
      <c r="AD454" s="263"/>
      <c r="AE454" s="263"/>
      <c r="AF454" s="263"/>
      <c r="AG454" s="264"/>
      <c r="AH454" s="265"/>
      <c r="AI454" s="266"/>
      <c r="AJ454" s="267"/>
    </row>
    <row r="455" spans="1:36" s="22" customFormat="1" x14ac:dyDescent="0.25">
      <c r="A455" s="28" t="str">
        <f>IF(H455&lt;&gt;"",MAX($A$7:A454)+1,"")</f>
        <v/>
      </c>
      <c r="B455" s="227" t="str">
        <f>IF(A455="","",PREF_PREGUNTA&amp;" - "&amp;IF(MAX(A:A)&gt;99,IF(A455&lt;100,"0",""),"")&amp;IF(A455&lt;10,"0","")&amp;A455&amp;IF(G455&lt;&gt;""," "&amp;G455,""))</f>
        <v/>
      </c>
      <c r="C455" s="414" t="str">
        <f t="shared" ref="C455:C508" si="32">IF(COUNTIF(U455:Z455,"&gt;0")=0,"",COUNTIF(U455:Z455,"&gt;0"))</f>
        <v/>
      </c>
      <c r="D455" s="414" t="str">
        <f t="shared" si="31"/>
        <v/>
      </c>
      <c r="E455" s="414" t="str">
        <f t="shared" ref="E455:E508" si="33">IF(SUMIF(U455:Z455,"&gt;0")=0,"",SUMIF(U455:Z455,"&gt;0"))</f>
        <v/>
      </c>
      <c r="F455" s="414" t="str">
        <f t="shared" ref="F455:F508" si="34">IF(SUMIF(U455:Z455,"&lt;0")=0,"",SUMIF(U455:Z455,"&lt;0"))</f>
        <v/>
      </c>
      <c r="G455" s="232"/>
      <c r="H455" s="225"/>
      <c r="I455" s="268"/>
      <c r="J455" s="269"/>
      <c r="K455" s="270"/>
      <c r="L455" s="271"/>
      <c r="M455" s="272"/>
      <c r="N455" s="273"/>
      <c r="O455" s="258"/>
      <c r="P455" s="259"/>
      <c r="Q455" s="260"/>
      <c r="R455" s="261"/>
      <c r="S455" s="262"/>
      <c r="T455" s="263"/>
      <c r="U455" s="416"/>
      <c r="V455" s="411"/>
      <c r="W455" s="417"/>
      <c r="X455" s="418"/>
      <c r="Y455" s="419"/>
      <c r="Z455" s="420"/>
      <c r="AA455" s="263"/>
      <c r="AB455" s="263"/>
      <c r="AC455" s="263"/>
      <c r="AD455" s="263"/>
      <c r="AE455" s="263"/>
      <c r="AF455" s="263"/>
      <c r="AG455" s="264"/>
      <c r="AH455" s="265"/>
      <c r="AI455" s="266"/>
      <c r="AJ455" s="267"/>
    </row>
    <row r="456" spans="1:36" s="22" customFormat="1" x14ac:dyDescent="0.25">
      <c r="A456" s="28" t="str">
        <f>IF(H456&lt;&gt;"",MAX($A$7:A455)+1,"")</f>
        <v/>
      </c>
      <c r="B456" s="227" t="str">
        <f>IF(A456="","",PREF_PREGUNTA&amp;" - "&amp;IF(MAX(A:A)&gt;99,IF(A456&lt;100,"0",""),"")&amp;IF(A456&lt;10,"0","")&amp;A456&amp;IF(G456&lt;&gt;""," "&amp;G456,""))</f>
        <v/>
      </c>
      <c r="C456" s="414" t="str">
        <f t="shared" si="32"/>
        <v/>
      </c>
      <c r="D456" s="414" t="str">
        <f t="shared" ref="D456:D508" si="35">IF(C456="","",COUNTA(I456:N456)-C456)</f>
        <v/>
      </c>
      <c r="E456" s="414" t="str">
        <f t="shared" si="33"/>
        <v/>
      </c>
      <c r="F456" s="414" t="str">
        <f t="shared" si="34"/>
        <v/>
      </c>
      <c r="G456" s="232"/>
      <c r="H456" s="225"/>
      <c r="I456" s="268"/>
      <c r="J456" s="269"/>
      <c r="K456" s="270"/>
      <c r="L456" s="271"/>
      <c r="M456" s="272"/>
      <c r="N456" s="273"/>
      <c r="O456" s="258"/>
      <c r="P456" s="259"/>
      <c r="Q456" s="260"/>
      <c r="R456" s="261"/>
      <c r="S456" s="262"/>
      <c r="T456" s="263"/>
      <c r="U456" s="416"/>
      <c r="V456" s="411"/>
      <c r="W456" s="417"/>
      <c r="X456" s="418"/>
      <c r="Y456" s="419"/>
      <c r="Z456" s="420"/>
      <c r="AA456" s="263"/>
      <c r="AB456" s="263"/>
      <c r="AC456" s="263"/>
      <c r="AD456" s="263"/>
      <c r="AE456" s="263"/>
      <c r="AF456" s="263"/>
      <c r="AG456" s="264"/>
      <c r="AH456" s="265"/>
      <c r="AI456" s="266"/>
      <c r="AJ456" s="267"/>
    </row>
    <row r="457" spans="1:36" s="22" customFormat="1" x14ac:dyDescent="0.25">
      <c r="A457" s="28" t="str">
        <f>IF(H457&lt;&gt;"",MAX($A$7:A456)+1,"")</f>
        <v/>
      </c>
      <c r="B457" s="227" t="str">
        <f>IF(A457="","",PREF_PREGUNTA&amp;" - "&amp;IF(MAX(A:A)&gt;99,IF(A457&lt;100,"0",""),"")&amp;IF(A457&lt;10,"0","")&amp;A457&amp;IF(G457&lt;&gt;""," "&amp;G457,""))</f>
        <v/>
      </c>
      <c r="C457" s="414" t="str">
        <f t="shared" si="32"/>
        <v/>
      </c>
      <c r="D457" s="414" t="str">
        <f t="shared" si="35"/>
        <v/>
      </c>
      <c r="E457" s="414" t="str">
        <f t="shared" si="33"/>
        <v/>
      </c>
      <c r="F457" s="414" t="str">
        <f t="shared" si="34"/>
        <v/>
      </c>
      <c r="G457" s="232"/>
      <c r="H457" s="225"/>
      <c r="I457" s="268"/>
      <c r="J457" s="269"/>
      <c r="K457" s="270"/>
      <c r="L457" s="271"/>
      <c r="M457" s="272"/>
      <c r="N457" s="273"/>
      <c r="O457" s="258"/>
      <c r="P457" s="259"/>
      <c r="Q457" s="260"/>
      <c r="R457" s="261"/>
      <c r="S457" s="262"/>
      <c r="T457" s="263"/>
      <c r="U457" s="416"/>
      <c r="V457" s="411"/>
      <c r="W457" s="417"/>
      <c r="X457" s="418"/>
      <c r="Y457" s="419"/>
      <c r="Z457" s="420"/>
      <c r="AA457" s="263"/>
      <c r="AB457" s="263"/>
      <c r="AC457" s="263"/>
      <c r="AD457" s="263"/>
      <c r="AE457" s="263"/>
      <c r="AF457" s="263"/>
      <c r="AG457" s="264"/>
      <c r="AH457" s="265"/>
      <c r="AI457" s="266"/>
      <c r="AJ457" s="267"/>
    </row>
    <row r="458" spans="1:36" s="22" customFormat="1" x14ac:dyDescent="0.25">
      <c r="A458" s="28" t="str">
        <f>IF(H458&lt;&gt;"",MAX($A$7:A457)+1,"")</f>
        <v/>
      </c>
      <c r="B458" s="227" t="str">
        <f>IF(A458="","",PREF_PREGUNTA&amp;" - "&amp;IF(MAX(A:A)&gt;99,IF(A458&lt;100,"0",""),"")&amp;IF(A458&lt;10,"0","")&amp;A458&amp;IF(G458&lt;&gt;""," "&amp;G458,""))</f>
        <v/>
      </c>
      <c r="C458" s="414" t="str">
        <f t="shared" si="32"/>
        <v/>
      </c>
      <c r="D458" s="414" t="str">
        <f t="shared" si="35"/>
        <v/>
      </c>
      <c r="E458" s="414" t="str">
        <f t="shared" si="33"/>
        <v/>
      </c>
      <c r="F458" s="414" t="str">
        <f t="shared" si="34"/>
        <v/>
      </c>
      <c r="G458" s="232"/>
      <c r="H458" s="225"/>
      <c r="I458" s="268"/>
      <c r="J458" s="269"/>
      <c r="K458" s="270"/>
      <c r="L458" s="271"/>
      <c r="M458" s="272"/>
      <c r="N458" s="273"/>
      <c r="O458" s="258"/>
      <c r="P458" s="259"/>
      <c r="Q458" s="260"/>
      <c r="R458" s="261"/>
      <c r="S458" s="262"/>
      <c r="T458" s="263"/>
      <c r="U458" s="416"/>
      <c r="V458" s="411"/>
      <c r="W458" s="417"/>
      <c r="X458" s="418"/>
      <c r="Y458" s="419"/>
      <c r="Z458" s="420"/>
      <c r="AA458" s="263"/>
      <c r="AB458" s="263"/>
      <c r="AC458" s="263"/>
      <c r="AD458" s="263"/>
      <c r="AE458" s="263"/>
      <c r="AF458" s="263"/>
      <c r="AG458" s="264"/>
      <c r="AH458" s="265"/>
      <c r="AI458" s="266"/>
      <c r="AJ458" s="267"/>
    </row>
    <row r="459" spans="1:36" s="22" customFormat="1" x14ac:dyDescent="0.25">
      <c r="A459" s="28" t="str">
        <f>IF(H459&lt;&gt;"",MAX($A$7:A458)+1,"")</f>
        <v/>
      </c>
      <c r="B459" s="227" t="str">
        <f>IF(A459="","",PREF_PREGUNTA&amp;" - "&amp;IF(MAX(A:A)&gt;99,IF(A459&lt;100,"0",""),"")&amp;IF(A459&lt;10,"0","")&amp;A459&amp;IF(G459&lt;&gt;""," "&amp;G459,""))</f>
        <v/>
      </c>
      <c r="C459" s="414" t="str">
        <f t="shared" si="32"/>
        <v/>
      </c>
      <c r="D459" s="414" t="str">
        <f t="shared" si="35"/>
        <v/>
      </c>
      <c r="E459" s="414" t="str">
        <f t="shared" si="33"/>
        <v/>
      </c>
      <c r="F459" s="414" t="str">
        <f t="shared" si="34"/>
        <v/>
      </c>
      <c r="G459" s="232"/>
      <c r="H459" s="225"/>
      <c r="I459" s="268"/>
      <c r="J459" s="269"/>
      <c r="K459" s="270"/>
      <c r="L459" s="271"/>
      <c r="M459" s="272"/>
      <c r="N459" s="273"/>
      <c r="O459" s="258"/>
      <c r="P459" s="259"/>
      <c r="Q459" s="260"/>
      <c r="R459" s="261"/>
      <c r="S459" s="262"/>
      <c r="T459" s="263"/>
      <c r="U459" s="416"/>
      <c r="V459" s="411"/>
      <c r="W459" s="417"/>
      <c r="X459" s="418"/>
      <c r="Y459" s="419"/>
      <c r="Z459" s="420"/>
      <c r="AA459" s="263"/>
      <c r="AB459" s="263"/>
      <c r="AC459" s="263"/>
      <c r="AD459" s="263"/>
      <c r="AE459" s="263"/>
      <c r="AF459" s="263"/>
      <c r="AG459" s="264"/>
      <c r="AH459" s="265"/>
      <c r="AI459" s="266"/>
      <c r="AJ459" s="267"/>
    </row>
    <row r="460" spans="1:36" s="22" customFormat="1" x14ac:dyDescent="0.25">
      <c r="A460" s="28" t="str">
        <f>IF(H460&lt;&gt;"",MAX($A$7:A459)+1,"")</f>
        <v/>
      </c>
      <c r="B460" s="227" t="str">
        <f>IF(A460="","",PREF_PREGUNTA&amp;" - "&amp;IF(MAX(A:A)&gt;99,IF(A460&lt;100,"0",""),"")&amp;IF(A460&lt;10,"0","")&amp;A460&amp;IF(G460&lt;&gt;""," "&amp;G460,""))</f>
        <v/>
      </c>
      <c r="C460" s="414" t="str">
        <f t="shared" si="32"/>
        <v/>
      </c>
      <c r="D460" s="414" t="str">
        <f t="shared" si="35"/>
        <v/>
      </c>
      <c r="E460" s="414" t="str">
        <f t="shared" si="33"/>
        <v/>
      </c>
      <c r="F460" s="414" t="str">
        <f t="shared" si="34"/>
        <v/>
      </c>
      <c r="G460" s="232"/>
      <c r="H460" s="225"/>
      <c r="I460" s="268"/>
      <c r="J460" s="269"/>
      <c r="K460" s="270"/>
      <c r="L460" s="271"/>
      <c r="M460" s="272"/>
      <c r="N460" s="273"/>
      <c r="O460" s="258"/>
      <c r="P460" s="259"/>
      <c r="Q460" s="260"/>
      <c r="R460" s="261"/>
      <c r="S460" s="262"/>
      <c r="T460" s="263"/>
      <c r="U460" s="416"/>
      <c r="V460" s="411"/>
      <c r="W460" s="417"/>
      <c r="X460" s="418"/>
      <c r="Y460" s="419"/>
      <c r="Z460" s="420"/>
      <c r="AA460" s="263"/>
      <c r="AB460" s="263"/>
      <c r="AC460" s="263"/>
      <c r="AD460" s="263"/>
      <c r="AE460" s="263"/>
      <c r="AF460" s="263"/>
      <c r="AG460" s="264"/>
      <c r="AH460" s="265"/>
      <c r="AI460" s="266"/>
      <c r="AJ460" s="267"/>
    </row>
    <row r="461" spans="1:36" s="22" customFormat="1" x14ac:dyDescent="0.25">
      <c r="A461" s="28" t="str">
        <f>IF(H461&lt;&gt;"",MAX($A$7:A460)+1,"")</f>
        <v/>
      </c>
      <c r="B461" s="227" t="str">
        <f>IF(A461="","",PREF_PREGUNTA&amp;" - "&amp;IF(MAX(A:A)&gt;99,IF(A461&lt;100,"0",""),"")&amp;IF(A461&lt;10,"0","")&amp;A461&amp;IF(G461&lt;&gt;""," "&amp;G461,""))</f>
        <v/>
      </c>
      <c r="C461" s="414" t="str">
        <f t="shared" si="32"/>
        <v/>
      </c>
      <c r="D461" s="414" t="str">
        <f t="shared" si="35"/>
        <v/>
      </c>
      <c r="E461" s="414" t="str">
        <f t="shared" si="33"/>
        <v/>
      </c>
      <c r="F461" s="414" t="str">
        <f t="shared" si="34"/>
        <v/>
      </c>
      <c r="G461" s="232"/>
      <c r="H461" s="225"/>
      <c r="I461" s="268"/>
      <c r="J461" s="269"/>
      <c r="K461" s="270"/>
      <c r="L461" s="271"/>
      <c r="M461" s="272"/>
      <c r="N461" s="273"/>
      <c r="O461" s="258"/>
      <c r="P461" s="259"/>
      <c r="Q461" s="260"/>
      <c r="R461" s="261"/>
      <c r="S461" s="262"/>
      <c r="T461" s="263"/>
      <c r="U461" s="416"/>
      <c r="V461" s="411"/>
      <c r="W461" s="417"/>
      <c r="X461" s="418"/>
      <c r="Y461" s="419"/>
      <c r="Z461" s="420"/>
      <c r="AA461" s="263"/>
      <c r="AB461" s="263"/>
      <c r="AC461" s="263"/>
      <c r="AD461" s="263"/>
      <c r="AE461" s="263"/>
      <c r="AF461" s="263"/>
      <c r="AG461" s="264"/>
      <c r="AH461" s="265"/>
      <c r="AI461" s="266"/>
      <c r="AJ461" s="267"/>
    </row>
    <row r="462" spans="1:36" s="22" customFormat="1" x14ac:dyDescent="0.25">
      <c r="A462" s="28" t="str">
        <f>IF(H462&lt;&gt;"",MAX($A$7:A461)+1,"")</f>
        <v/>
      </c>
      <c r="B462" s="227" t="str">
        <f>IF(A462="","",PREF_PREGUNTA&amp;" - "&amp;IF(MAX(A:A)&gt;99,IF(A462&lt;100,"0",""),"")&amp;IF(A462&lt;10,"0","")&amp;A462&amp;IF(G462&lt;&gt;""," "&amp;G462,""))</f>
        <v/>
      </c>
      <c r="C462" s="414" t="str">
        <f t="shared" si="32"/>
        <v/>
      </c>
      <c r="D462" s="414" t="str">
        <f t="shared" si="35"/>
        <v/>
      </c>
      <c r="E462" s="414" t="str">
        <f t="shared" si="33"/>
        <v/>
      </c>
      <c r="F462" s="414" t="str">
        <f t="shared" si="34"/>
        <v/>
      </c>
      <c r="G462" s="232"/>
      <c r="H462" s="225"/>
      <c r="I462" s="268"/>
      <c r="J462" s="269"/>
      <c r="K462" s="270"/>
      <c r="L462" s="271"/>
      <c r="M462" s="272"/>
      <c r="N462" s="273"/>
      <c r="O462" s="258"/>
      <c r="P462" s="259"/>
      <c r="Q462" s="260"/>
      <c r="R462" s="261"/>
      <c r="S462" s="262"/>
      <c r="T462" s="263"/>
      <c r="U462" s="416"/>
      <c r="V462" s="411"/>
      <c r="W462" s="417"/>
      <c r="X462" s="418"/>
      <c r="Y462" s="419"/>
      <c r="Z462" s="420"/>
      <c r="AA462" s="263"/>
      <c r="AB462" s="263"/>
      <c r="AC462" s="263"/>
      <c r="AD462" s="263"/>
      <c r="AE462" s="263"/>
      <c r="AF462" s="263"/>
      <c r="AG462" s="264"/>
      <c r="AH462" s="265"/>
      <c r="AI462" s="266"/>
      <c r="AJ462" s="267"/>
    </row>
    <row r="463" spans="1:36" s="22" customFormat="1" x14ac:dyDescent="0.25">
      <c r="A463" s="28" t="str">
        <f>IF(H463&lt;&gt;"",MAX($A$7:A462)+1,"")</f>
        <v/>
      </c>
      <c r="B463" s="227" t="str">
        <f>IF(A463="","",PREF_PREGUNTA&amp;" - "&amp;IF(MAX(A:A)&gt;99,IF(A463&lt;100,"0",""),"")&amp;IF(A463&lt;10,"0","")&amp;A463&amp;IF(G463&lt;&gt;""," "&amp;G463,""))</f>
        <v/>
      </c>
      <c r="C463" s="414" t="str">
        <f t="shared" si="32"/>
        <v/>
      </c>
      <c r="D463" s="414" t="str">
        <f t="shared" si="35"/>
        <v/>
      </c>
      <c r="E463" s="414" t="str">
        <f t="shared" si="33"/>
        <v/>
      </c>
      <c r="F463" s="414" t="str">
        <f t="shared" si="34"/>
        <v/>
      </c>
      <c r="G463" s="232"/>
      <c r="H463" s="225"/>
      <c r="I463" s="268"/>
      <c r="J463" s="269"/>
      <c r="K463" s="270"/>
      <c r="L463" s="271"/>
      <c r="M463" s="272"/>
      <c r="N463" s="273"/>
      <c r="O463" s="258"/>
      <c r="P463" s="259"/>
      <c r="Q463" s="260"/>
      <c r="R463" s="261"/>
      <c r="S463" s="262"/>
      <c r="T463" s="263"/>
      <c r="U463" s="416"/>
      <c r="V463" s="411"/>
      <c r="W463" s="417"/>
      <c r="X463" s="418"/>
      <c r="Y463" s="419"/>
      <c r="Z463" s="420"/>
      <c r="AA463" s="263"/>
      <c r="AB463" s="263"/>
      <c r="AC463" s="263"/>
      <c r="AD463" s="263"/>
      <c r="AE463" s="263"/>
      <c r="AF463" s="263"/>
      <c r="AG463" s="264"/>
      <c r="AH463" s="265"/>
      <c r="AI463" s="266"/>
      <c r="AJ463" s="267"/>
    </row>
    <row r="464" spans="1:36" s="22" customFormat="1" x14ac:dyDescent="0.25">
      <c r="A464" s="28" t="str">
        <f>IF(H464&lt;&gt;"",MAX($A$7:A463)+1,"")</f>
        <v/>
      </c>
      <c r="B464" s="227" t="str">
        <f>IF(A464="","",PREF_PREGUNTA&amp;" - "&amp;IF(MAX(A:A)&gt;99,IF(A464&lt;100,"0",""),"")&amp;IF(A464&lt;10,"0","")&amp;A464&amp;IF(G464&lt;&gt;""," "&amp;G464,""))</f>
        <v/>
      </c>
      <c r="C464" s="414" t="str">
        <f t="shared" si="32"/>
        <v/>
      </c>
      <c r="D464" s="414" t="str">
        <f t="shared" si="35"/>
        <v/>
      </c>
      <c r="E464" s="414" t="str">
        <f t="shared" si="33"/>
        <v/>
      </c>
      <c r="F464" s="414" t="str">
        <f t="shared" si="34"/>
        <v/>
      </c>
      <c r="G464" s="232"/>
      <c r="H464" s="225"/>
      <c r="I464" s="268"/>
      <c r="J464" s="269"/>
      <c r="K464" s="270"/>
      <c r="L464" s="271"/>
      <c r="M464" s="272"/>
      <c r="N464" s="273"/>
      <c r="O464" s="258"/>
      <c r="P464" s="259"/>
      <c r="Q464" s="260"/>
      <c r="R464" s="261"/>
      <c r="S464" s="262"/>
      <c r="T464" s="263"/>
      <c r="U464" s="416"/>
      <c r="V464" s="411"/>
      <c r="W464" s="417"/>
      <c r="X464" s="418"/>
      <c r="Y464" s="419"/>
      <c r="Z464" s="420"/>
      <c r="AA464" s="263"/>
      <c r="AB464" s="263"/>
      <c r="AC464" s="263"/>
      <c r="AD464" s="263"/>
      <c r="AE464" s="263"/>
      <c r="AF464" s="263"/>
      <c r="AG464" s="264"/>
      <c r="AH464" s="265"/>
      <c r="AI464" s="266"/>
      <c r="AJ464" s="267"/>
    </row>
    <row r="465" spans="1:36" s="22" customFormat="1" x14ac:dyDescent="0.25">
      <c r="A465" s="28" t="str">
        <f>IF(H465&lt;&gt;"",MAX($A$7:A464)+1,"")</f>
        <v/>
      </c>
      <c r="B465" s="227" t="str">
        <f>IF(A465="","",PREF_PREGUNTA&amp;" - "&amp;IF(MAX(A:A)&gt;99,IF(A465&lt;100,"0",""),"")&amp;IF(A465&lt;10,"0","")&amp;A465&amp;IF(G465&lt;&gt;""," "&amp;G465,""))</f>
        <v/>
      </c>
      <c r="C465" s="414" t="str">
        <f t="shared" si="32"/>
        <v/>
      </c>
      <c r="D465" s="414" t="str">
        <f t="shared" si="35"/>
        <v/>
      </c>
      <c r="E465" s="414" t="str">
        <f t="shared" si="33"/>
        <v/>
      </c>
      <c r="F465" s="414" t="str">
        <f t="shared" si="34"/>
        <v/>
      </c>
      <c r="G465" s="232"/>
      <c r="H465" s="225"/>
      <c r="I465" s="268"/>
      <c r="J465" s="269"/>
      <c r="K465" s="270"/>
      <c r="L465" s="271"/>
      <c r="M465" s="272"/>
      <c r="N465" s="273"/>
      <c r="O465" s="258"/>
      <c r="P465" s="259"/>
      <c r="Q465" s="260"/>
      <c r="R465" s="261"/>
      <c r="S465" s="262"/>
      <c r="T465" s="263"/>
      <c r="U465" s="416"/>
      <c r="V465" s="411"/>
      <c r="W465" s="417"/>
      <c r="X465" s="418"/>
      <c r="Y465" s="419"/>
      <c r="Z465" s="420"/>
      <c r="AA465" s="263"/>
      <c r="AB465" s="263"/>
      <c r="AC465" s="263"/>
      <c r="AD465" s="263"/>
      <c r="AE465" s="263"/>
      <c r="AF465" s="263"/>
      <c r="AG465" s="264"/>
      <c r="AH465" s="265"/>
      <c r="AI465" s="266"/>
      <c r="AJ465" s="267"/>
    </row>
    <row r="466" spans="1:36" s="22" customFormat="1" x14ac:dyDescent="0.25">
      <c r="A466" s="28" t="str">
        <f>IF(H466&lt;&gt;"",MAX($A$7:A465)+1,"")</f>
        <v/>
      </c>
      <c r="B466" s="227" t="str">
        <f>IF(A466="","",PREF_PREGUNTA&amp;" - "&amp;IF(MAX(A:A)&gt;99,IF(A466&lt;100,"0",""),"")&amp;IF(A466&lt;10,"0","")&amp;A466&amp;IF(G466&lt;&gt;""," "&amp;G466,""))</f>
        <v/>
      </c>
      <c r="C466" s="414" t="str">
        <f t="shared" si="32"/>
        <v/>
      </c>
      <c r="D466" s="414" t="str">
        <f t="shared" si="35"/>
        <v/>
      </c>
      <c r="E466" s="414" t="str">
        <f t="shared" si="33"/>
        <v/>
      </c>
      <c r="F466" s="414" t="str">
        <f t="shared" si="34"/>
        <v/>
      </c>
      <c r="G466" s="232"/>
      <c r="H466" s="225"/>
      <c r="I466" s="268"/>
      <c r="J466" s="269"/>
      <c r="K466" s="270"/>
      <c r="L466" s="271"/>
      <c r="M466" s="272"/>
      <c r="N466" s="273"/>
      <c r="O466" s="258"/>
      <c r="P466" s="259"/>
      <c r="Q466" s="260"/>
      <c r="R466" s="261"/>
      <c r="S466" s="262"/>
      <c r="T466" s="263"/>
      <c r="U466" s="416"/>
      <c r="V466" s="411"/>
      <c r="W466" s="417"/>
      <c r="X466" s="418"/>
      <c r="Y466" s="419"/>
      <c r="Z466" s="420"/>
      <c r="AA466" s="263"/>
      <c r="AB466" s="263"/>
      <c r="AC466" s="263"/>
      <c r="AD466" s="263"/>
      <c r="AE466" s="263"/>
      <c r="AF466" s="263"/>
      <c r="AG466" s="264"/>
      <c r="AH466" s="265"/>
      <c r="AI466" s="266"/>
      <c r="AJ466" s="267"/>
    </row>
    <row r="467" spans="1:36" s="22" customFormat="1" x14ac:dyDescent="0.25">
      <c r="A467" s="28" t="str">
        <f>IF(H467&lt;&gt;"",MAX($A$7:A466)+1,"")</f>
        <v/>
      </c>
      <c r="B467" s="227" t="str">
        <f>IF(A467="","",PREF_PREGUNTA&amp;" - "&amp;IF(MAX(A:A)&gt;99,IF(A467&lt;100,"0",""),"")&amp;IF(A467&lt;10,"0","")&amp;A467&amp;IF(G467&lt;&gt;""," "&amp;G467,""))</f>
        <v/>
      </c>
      <c r="C467" s="414" t="str">
        <f t="shared" si="32"/>
        <v/>
      </c>
      <c r="D467" s="414" t="str">
        <f t="shared" si="35"/>
        <v/>
      </c>
      <c r="E467" s="414" t="str">
        <f t="shared" si="33"/>
        <v/>
      </c>
      <c r="F467" s="414" t="str">
        <f t="shared" si="34"/>
        <v/>
      </c>
      <c r="G467" s="232"/>
      <c r="H467" s="225"/>
      <c r="I467" s="268"/>
      <c r="J467" s="269"/>
      <c r="K467" s="270"/>
      <c r="L467" s="271"/>
      <c r="M467" s="272"/>
      <c r="N467" s="273"/>
      <c r="O467" s="258"/>
      <c r="P467" s="259"/>
      <c r="Q467" s="260"/>
      <c r="R467" s="261"/>
      <c r="S467" s="262"/>
      <c r="T467" s="263"/>
      <c r="U467" s="416"/>
      <c r="V467" s="411"/>
      <c r="W467" s="417"/>
      <c r="X467" s="418"/>
      <c r="Y467" s="419"/>
      <c r="Z467" s="420"/>
      <c r="AA467" s="263"/>
      <c r="AB467" s="263"/>
      <c r="AC467" s="263"/>
      <c r="AD467" s="263"/>
      <c r="AE467" s="263"/>
      <c r="AF467" s="263"/>
      <c r="AG467" s="264"/>
      <c r="AH467" s="265"/>
      <c r="AI467" s="266"/>
      <c r="AJ467" s="267"/>
    </row>
    <row r="468" spans="1:36" s="22" customFormat="1" x14ac:dyDescent="0.25">
      <c r="A468" s="28" t="str">
        <f>IF(H468&lt;&gt;"",MAX($A$7:A467)+1,"")</f>
        <v/>
      </c>
      <c r="B468" s="227" t="str">
        <f>IF(A468="","",PREF_PREGUNTA&amp;" - "&amp;IF(MAX(A:A)&gt;99,IF(A468&lt;100,"0",""),"")&amp;IF(A468&lt;10,"0","")&amp;A468&amp;IF(G468&lt;&gt;""," "&amp;G468,""))</f>
        <v/>
      </c>
      <c r="C468" s="414" t="str">
        <f t="shared" si="32"/>
        <v/>
      </c>
      <c r="D468" s="414" t="str">
        <f t="shared" si="35"/>
        <v/>
      </c>
      <c r="E468" s="414" t="str">
        <f t="shared" si="33"/>
        <v/>
      </c>
      <c r="F468" s="414" t="str">
        <f t="shared" si="34"/>
        <v/>
      </c>
      <c r="G468" s="232"/>
      <c r="H468" s="225"/>
      <c r="I468" s="268"/>
      <c r="J468" s="269"/>
      <c r="K468" s="270"/>
      <c r="L468" s="271"/>
      <c r="M468" s="272"/>
      <c r="N468" s="273"/>
      <c r="O468" s="258"/>
      <c r="P468" s="259"/>
      <c r="Q468" s="260"/>
      <c r="R468" s="261"/>
      <c r="S468" s="262"/>
      <c r="T468" s="263"/>
      <c r="U468" s="416"/>
      <c r="V468" s="411"/>
      <c r="W468" s="417"/>
      <c r="X468" s="418"/>
      <c r="Y468" s="419"/>
      <c r="Z468" s="420"/>
      <c r="AA468" s="263"/>
      <c r="AB468" s="263"/>
      <c r="AC468" s="263"/>
      <c r="AD468" s="263"/>
      <c r="AE468" s="263"/>
      <c r="AF468" s="263"/>
      <c r="AG468" s="264"/>
      <c r="AH468" s="265"/>
      <c r="AI468" s="266"/>
      <c r="AJ468" s="267"/>
    </row>
    <row r="469" spans="1:36" s="22" customFormat="1" x14ac:dyDescent="0.25">
      <c r="A469" s="28" t="str">
        <f>IF(H469&lt;&gt;"",MAX($A$7:A468)+1,"")</f>
        <v/>
      </c>
      <c r="B469" s="227" t="str">
        <f>IF(A469="","",PREF_PREGUNTA&amp;" - "&amp;IF(MAX(A:A)&gt;99,IF(A469&lt;100,"0",""),"")&amp;IF(A469&lt;10,"0","")&amp;A469&amp;IF(G469&lt;&gt;""," "&amp;G469,""))</f>
        <v/>
      </c>
      <c r="C469" s="414" t="str">
        <f t="shared" si="32"/>
        <v/>
      </c>
      <c r="D469" s="414" t="str">
        <f t="shared" si="35"/>
        <v/>
      </c>
      <c r="E469" s="414" t="str">
        <f t="shared" si="33"/>
        <v/>
      </c>
      <c r="F469" s="414" t="str">
        <f t="shared" si="34"/>
        <v/>
      </c>
      <c r="G469" s="232"/>
      <c r="H469" s="225"/>
      <c r="I469" s="268"/>
      <c r="J469" s="269"/>
      <c r="K469" s="270"/>
      <c r="L469" s="271"/>
      <c r="M469" s="272"/>
      <c r="N469" s="273"/>
      <c r="O469" s="258"/>
      <c r="P469" s="259"/>
      <c r="Q469" s="260"/>
      <c r="R469" s="261"/>
      <c r="S469" s="262"/>
      <c r="T469" s="263"/>
      <c r="U469" s="416"/>
      <c r="V469" s="411"/>
      <c r="W469" s="417"/>
      <c r="X469" s="418"/>
      <c r="Y469" s="419"/>
      <c r="Z469" s="420"/>
      <c r="AA469" s="263"/>
      <c r="AB469" s="263"/>
      <c r="AC469" s="263"/>
      <c r="AD469" s="263"/>
      <c r="AE469" s="263"/>
      <c r="AF469" s="263"/>
      <c r="AG469" s="264"/>
      <c r="AH469" s="265"/>
      <c r="AI469" s="266"/>
      <c r="AJ469" s="267"/>
    </row>
    <row r="470" spans="1:36" s="22" customFormat="1" x14ac:dyDescent="0.25">
      <c r="A470" s="28" t="str">
        <f>IF(H470&lt;&gt;"",MAX($A$7:A469)+1,"")</f>
        <v/>
      </c>
      <c r="B470" s="227" t="str">
        <f>IF(A470="","",PREF_PREGUNTA&amp;" - "&amp;IF(MAX(A:A)&gt;99,IF(A470&lt;100,"0",""),"")&amp;IF(A470&lt;10,"0","")&amp;A470&amp;IF(G470&lt;&gt;""," "&amp;G470,""))</f>
        <v/>
      </c>
      <c r="C470" s="414" t="str">
        <f t="shared" si="32"/>
        <v/>
      </c>
      <c r="D470" s="414" t="str">
        <f t="shared" si="35"/>
        <v/>
      </c>
      <c r="E470" s="414" t="str">
        <f t="shared" si="33"/>
        <v/>
      </c>
      <c r="F470" s="414" t="str">
        <f t="shared" si="34"/>
        <v/>
      </c>
      <c r="G470" s="232"/>
      <c r="H470" s="225"/>
      <c r="I470" s="268"/>
      <c r="J470" s="269"/>
      <c r="K470" s="270"/>
      <c r="L470" s="271"/>
      <c r="M470" s="272"/>
      <c r="N470" s="273"/>
      <c r="O470" s="258"/>
      <c r="P470" s="259"/>
      <c r="Q470" s="260"/>
      <c r="R470" s="261"/>
      <c r="S470" s="262"/>
      <c r="T470" s="263"/>
      <c r="U470" s="416"/>
      <c r="V470" s="411"/>
      <c r="W470" s="417"/>
      <c r="X470" s="418"/>
      <c r="Y470" s="419"/>
      <c r="Z470" s="420"/>
      <c r="AA470" s="263"/>
      <c r="AB470" s="263"/>
      <c r="AC470" s="263"/>
      <c r="AD470" s="263"/>
      <c r="AE470" s="263"/>
      <c r="AF470" s="263"/>
      <c r="AG470" s="264"/>
      <c r="AH470" s="265"/>
      <c r="AI470" s="266"/>
      <c r="AJ470" s="267"/>
    </row>
    <row r="471" spans="1:36" s="22" customFormat="1" x14ac:dyDescent="0.25">
      <c r="A471" s="28" t="str">
        <f>IF(H471&lt;&gt;"",MAX($A$7:A470)+1,"")</f>
        <v/>
      </c>
      <c r="B471" s="227" t="str">
        <f>IF(A471="","",PREF_PREGUNTA&amp;" - "&amp;IF(MAX(A:A)&gt;99,IF(A471&lt;100,"0",""),"")&amp;IF(A471&lt;10,"0","")&amp;A471&amp;IF(G471&lt;&gt;""," "&amp;G471,""))</f>
        <v/>
      </c>
      <c r="C471" s="414" t="str">
        <f t="shared" si="32"/>
        <v/>
      </c>
      <c r="D471" s="414" t="str">
        <f t="shared" si="35"/>
        <v/>
      </c>
      <c r="E471" s="414" t="str">
        <f t="shared" si="33"/>
        <v/>
      </c>
      <c r="F471" s="414" t="str">
        <f t="shared" si="34"/>
        <v/>
      </c>
      <c r="G471" s="232"/>
      <c r="H471" s="225"/>
      <c r="I471" s="268"/>
      <c r="J471" s="269"/>
      <c r="K471" s="270"/>
      <c r="L471" s="271"/>
      <c r="M471" s="272"/>
      <c r="N471" s="273"/>
      <c r="O471" s="258"/>
      <c r="P471" s="259"/>
      <c r="Q471" s="260"/>
      <c r="R471" s="261"/>
      <c r="S471" s="262"/>
      <c r="T471" s="263"/>
      <c r="U471" s="416"/>
      <c r="V471" s="411"/>
      <c r="W471" s="417"/>
      <c r="X471" s="418"/>
      <c r="Y471" s="419"/>
      <c r="Z471" s="420"/>
      <c r="AA471" s="263"/>
      <c r="AB471" s="263"/>
      <c r="AC471" s="263"/>
      <c r="AD471" s="263"/>
      <c r="AE471" s="263"/>
      <c r="AF471" s="263"/>
      <c r="AG471" s="264"/>
      <c r="AH471" s="265"/>
      <c r="AI471" s="266"/>
      <c r="AJ471" s="267"/>
    </row>
    <row r="472" spans="1:36" s="22" customFormat="1" x14ac:dyDescent="0.25">
      <c r="A472" s="28" t="str">
        <f>IF(H472&lt;&gt;"",MAX($A$7:A471)+1,"")</f>
        <v/>
      </c>
      <c r="B472" s="227" t="str">
        <f>IF(A472="","",PREF_PREGUNTA&amp;" - "&amp;IF(MAX(A:A)&gt;99,IF(A472&lt;100,"0",""),"")&amp;IF(A472&lt;10,"0","")&amp;A472&amp;IF(G472&lt;&gt;""," "&amp;G472,""))</f>
        <v/>
      </c>
      <c r="C472" s="414" t="str">
        <f t="shared" si="32"/>
        <v/>
      </c>
      <c r="D472" s="414" t="str">
        <f t="shared" si="35"/>
        <v/>
      </c>
      <c r="E472" s="414" t="str">
        <f t="shared" si="33"/>
        <v/>
      </c>
      <c r="F472" s="414" t="str">
        <f t="shared" si="34"/>
        <v/>
      </c>
      <c r="G472" s="232"/>
      <c r="H472" s="225"/>
      <c r="I472" s="268"/>
      <c r="J472" s="269"/>
      <c r="K472" s="270"/>
      <c r="L472" s="271"/>
      <c r="M472" s="272"/>
      <c r="N472" s="273"/>
      <c r="O472" s="258"/>
      <c r="P472" s="259"/>
      <c r="Q472" s="260"/>
      <c r="R472" s="261"/>
      <c r="S472" s="262"/>
      <c r="T472" s="263"/>
      <c r="U472" s="416"/>
      <c r="V472" s="411"/>
      <c r="W472" s="417"/>
      <c r="X472" s="418"/>
      <c r="Y472" s="419"/>
      <c r="Z472" s="420"/>
      <c r="AA472" s="263"/>
      <c r="AB472" s="263"/>
      <c r="AC472" s="263"/>
      <c r="AD472" s="263"/>
      <c r="AE472" s="263"/>
      <c r="AF472" s="263"/>
      <c r="AG472" s="264"/>
      <c r="AH472" s="265"/>
      <c r="AI472" s="266"/>
      <c r="AJ472" s="267"/>
    </row>
    <row r="473" spans="1:36" s="22" customFormat="1" x14ac:dyDescent="0.25">
      <c r="A473" s="28" t="str">
        <f>IF(H473&lt;&gt;"",MAX($A$7:A472)+1,"")</f>
        <v/>
      </c>
      <c r="B473" s="227" t="str">
        <f>IF(A473="","",PREF_PREGUNTA&amp;" - "&amp;IF(MAX(A:A)&gt;99,IF(A473&lt;100,"0",""),"")&amp;IF(A473&lt;10,"0","")&amp;A473&amp;IF(G473&lt;&gt;""," "&amp;G473,""))</f>
        <v/>
      </c>
      <c r="C473" s="414" t="str">
        <f t="shared" si="32"/>
        <v/>
      </c>
      <c r="D473" s="414" t="str">
        <f t="shared" si="35"/>
        <v/>
      </c>
      <c r="E473" s="414" t="str">
        <f t="shared" si="33"/>
        <v/>
      </c>
      <c r="F473" s="414" t="str">
        <f t="shared" si="34"/>
        <v/>
      </c>
      <c r="G473" s="232"/>
      <c r="H473" s="225"/>
      <c r="I473" s="268"/>
      <c r="J473" s="269"/>
      <c r="K473" s="270"/>
      <c r="L473" s="271"/>
      <c r="M473" s="272"/>
      <c r="N473" s="273"/>
      <c r="O473" s="258"/>
      <c r="P473" s="259"/>
      <c r="Q473" s="260"/>
      <c r="R473" s="261"/>
      <c r="S473" s="262"/>
      <c r="T473" s="263"/>
      <c r="U473" s="416"/>
      <c r="V473" s="411"/>
      <c r="W473" s="417"/>
      <c r="X473" s="418"/>
      <c r="Y473" s="419"/>
      <c r="Z473" s="420"/>
      <c r="AA473" s="263"/>
      <c r="AB473" s="263"/>
      <c r="AC473" s="263"/>
      <c r="AD473" s="263"/>
      <c r="AE473" s="263"/>
      <c r="AF473" s="263"/>
      <c r="AG473" s="264"/>
      <c r="AH473" s="265"/>
      <c r="AI473" s="266"/>
      <c r="AJ473" s="267"/>
    </row>
    <row r="474" spans="1:36" s="22" customFormat="1" x14ac:dyDescent="0.25">
      <c r="A474" s="28" t="str">
        <f>IF(H474&lt;&gt;"",MAX($A$7:A473)+1,"")</f>
        <v/>
      </c>
      <c r="B474" s="227" t="str">
        <f>IF(A474="","",PREF_PREGUNTA&amp;" - "&amp;IF(MAX(A:A)&gt;99,IF(A474&lt;100,"0",""),"")&amp;IF(A474&lt;10,"0","")&amp;A474&amp;IF(G474&lt;&gt;""," "&amp;G474,""))</f>
        <v/>
      </c>
      <c r="C474" s="414" t="str">
        <f t="shared" si="32"/>
        <v/>
      </c>
      <c r="D474" s="414" t="str">
        <f t="shared" si="35"/>
        <v/>
      </c>
      <c r="E474" s="414" t="str">
        <f t="shared" si="33"/>
        <v/>
      </c>
      <c r="F474" s="414" t="str">
        <f t="shared" si="34"/>
        <v/>
      </c>
      <c r="G474" s="232"/>
      <c r="H474" s="225"/>
      <c r="I474" s="268"/>
      <c r="J474" s="269"/>
      <c r="K474" s="270"/>
      <c r="L474" s="271"/>
      <c r="M474" s="272"/>
      <c r="N474" s="273"/>
      <c r="O474" s="258"/>
      <c r="P474" s="259"/>
      <c r="Q474" s="260"/>
      <c r="R474" s="261"/>
      <c r="S474" s="262"/>
      <c r="T474" s="263"/>
      <c r="U474" s="416"/>
      <c r="V474" s="411"/>
      <c r="W474" s="417"/>
      <c r="X474" s="418"/>
      <c r="Y474" s="419"/>
      <c r="Z474" s="420"/>
      <c r="AA474" s="263"/>
      <c r="AB474" s="263"/>
      <c r="AC474" s="263"/>
      <c r="AD474" s="263"/>
      <c r="AE474" s="263"/>
      <c r="AF474" s="263"/>
      <c r="AG474" s="264"/>
      <c r="AH474" s="265"/>
      <c r="AI474" s="266"/>
      <c r="AJ474" s="267"/>
    </row>
    <row r="475" spans="1:36" s="22" customFormat="1" x14ac:dyDescent="0.25">
      <c r="A475" s="28" t="str">
        <f>IF(H475&lt;&gt;"",MAX($A$7:A474)+1,"")</f>
        <v/>
      </c>
      <c r="B475" s="227" t="str">
        <f>IF(A475="","",PREF_PREGUNTA&amp;" - "&amp;IF(MAX(A:A)&gt;99,IF(A475&lt;100,"0",""),"")&amp;IF(A475&lt;10,"0","")&amp;A475&amp;IF(G475&lt;&gt;""," "&amp;G475,""))</f>
        <v/>
      </c>
      <c r="C475" s="414" t="str">
        <f t="shared" si="32"/>
        <v/>
      </c>
      <c r="D475" s="414" t="str">
        <f t="shared" si="35"/>
        <v/>
      </c>
      <c r="E475" s="414" t="str">
        <f t="shared" si="33"/>
        <v/>
      </c>
      <c r="F475" s="414" t="str">
        <f t="shared" si="34"/>
        <v/>
      </c>
      <c r="G475" s="232"/>
      <c r="H475" s="225"/>
      <c r="I475" s="268"/>
      <c r="J475" s="269"/>
      <c r="K475" s="270"/>
      <c r="L475" s="271"/>
      <c r="M475" s="272"/>
      <c r="N475" s="273"/>
      <c r="O475" s="258"/>
      <c r="P475" s="259"/>
      <c r="Q475" s="260"/>
      <c r="R475" s="261"/>
      <c r="S475" s="262"/>
      <c r="T475" s="263"/>
      <c r="U475" s="416"/>
      <c r="V475" s="411"/>
      <c r="W475" s="417"/>
      <c r="X475" s="418"/>
      <c r="Y475" s="419"/>
      <c r="Z475" s="420"/>
      <c r="AA475" s="263"/>
      <c r="AB475" s="263"/>
      <c r="AC475" s="263"/>
      <c r="AD475" s="263"/>
      <c r="AE475" s="263"/>
      <c r="AF475" s="263"/>
      <c r="AG475" s="264"/>
      <c r="AH475" s="265"/>
      <c r="AI475" s="266"/>
      <c r="AJ475" s="267"/>
    </row>
    <row r="476" spans="1:36" s="22" customFormat="1" x14ac:dyDescent="0.25">
      <c r="A476" s="28" t="str">
        <f>IF(H476&lt;&gt;"",MAX($A$7:A475)+1,"")</f>
        <v/>
      </c>
      <c r="B476" s="227" t="str">
        <f>IF(A476="","",PREF_PREGUNTA&amp;" - "&amp;IF(MAX(A:A)&gt;99,IF(A476&lt;100,"0",""),"")&amp;IF(A476&lt;10,"0","")&amp;A476&amp;IF(G476&lt;&gt;""," "&amp;G476,""))</f>
        <v/>
      </c>
      <c r="C476" s="414" t="str">
        <f t="shared" si="32"/>
        <v/>
      </c>
      <c r="D476" s="414" t="str">
        <f t="shared" si="35"/>
        <v/>
      </c>
      <c r="E476" s="414" t="str">
        <f t="shared" si="33"/>
        <v/>
      </c>
      <c r="F476" s="414" t="str">
        <f t="shared" si="34"/>
        <v/>
      </c>
      <c r="G476" s="232"/>
      <c r="H476" s="225"/>
      <c r="I476" s="268"/>
      <c r="J476" s="269"/>
      <c r="K476" s="270"/>
      <c r="L476" s="271"/>
      <c r="M476" s="272"/>
      <c r="N476" s="273"/>
      <c r="O476" s="258"/>
      <c r="P476" s="259"/>
      <c r="Q476" s="260"/>
      <c r="R476" s="261"/>
      <c r="S476" s="262"/>
      <c r="T476" s="263"/>
      <c r="U476" s="416"/>
      <c r="V476" s="411"/>
      <c r="W476" s="417"/>
      <c r="X476" s="418"/>
      <c r="Y476" s="419"/>
      <c r="Z476" s="420"/>
      <c r="AA476" s="263"/>
      <c r="AB476" s="263"/>
      <c r="AC476" s="263"/>
      <c r="AD476" s="263"/>
      <c r="AE476" s="263"/>
      <c r="AF476" s="263"/>
      <c r="AG476" s="264"/>
      <c r="AH476" s="265"/>
      <c r="AI476" s="266"/>
      <c r="AJ476" s="267"/>
    </row>
    <row r="477" spans="1:36" s="22" customFormat="1" x14ac:dyDescent="0.25">
      <c r="A477" s="28" t="str">
        <f>IF(H477&lt;&gt;"",MAX($A$7:A476)+1,"")</f>
        <v/>
      </c>
      <c r="B477" s="227" t="str">
        <f>IF(A477="","",PREF_PREGUNTA&amp;" - "&amp;IF(MAX(A:A)&gt;99,IF(A477&lt;100,"0",""),"")&amp;IF(A477&lt;10,"0","")&amp;A477&amp;IF(G477&lt;&gt;""," "&amp;G477,""))</f>
        <v/>
      </c>
      <c r="C477" s="414" t="str">
        <f t="shared" si="32"/>
        <v/>
      </c>
      <c r="D477" s="414" t="str">
        <f t="shared" si="35"/>
        <v/>
      </c>
      <c r="E477" s="414" t="str">
        <f t="shared" si="33"/>
        <v/>
      </c>
      <c r="F477" s="414" t="str">
        <f t="shared" si="34"/>
        <v/>
      </c>
      <c r="G477" s="232"/>
      <c r="H477" s="225"/>
      <c r="I477" s="268"/>
      <c r="J477" s="269"/>
      <c r="K477" s="270"/>
      <c r="L477" s="271"/>
      <c r="M477" s="272"/>
      <c r="N477" s="273"/>
      <c r="O477" s="258"/>
      <c r="P477" s="259"/>
      <c r="Q477" s="260"/>
      <c r="R477" s="261"/>
      <c r="S477" s="262"/>
      <c r="T477" s="263"/>
      <c r="U477" s="416"/>
      <c r="V477" s="411"/>
      <c r="W477" s="417"/>
      <c r="X477" s="418"/>
      <c r="Y477" s="419"/>
      <c r="Z477" s="420"/>
      <c r="AA477" s="263"/>
      <c r="AB477" s="263"/>
      <c r="AC477" s="263"/>
      <c r="AD477" s="263"/>
      <c r="AE477" s="263"/>
      <c r="AF477" s="263"/>
      <c r="AG477" s="264"/>
      <c r="AH477" s="265"/>
      <c r="AI477" s="266"/>
      <c r="AJ477" s="267"/>
    </row>
    <row r="478" spans="1:36" s="22" customFormat="1" x14ac:dyDescent="0.25">
      <c r="A478" s="28" t="str">
        <f>IF(H478&lt;&gt;"",MAX($A$7:A477)+1,"")</f>
        <v/>
      </c>
      <c r="B478" s="227" t="str">
        <f>IF(A478="","",PREF_PREGUNTA&amp;" - "&amp;IF(MAX(A:A)&gt;99,IF(A478&lt;100,"0",""),"")&amp;IF(A478&lt;10,"0","")&amp;A478&amp;IF(G478&lt;&gt;""," "&amp;G478,""))</f>
        <v/>
      </c>
      <c r="C478" s="414" t="str">
        <f t="shared" si="32"/>
        <v/>
      </c>
      <c r="D478" s="414" t="str">
        <f t="shared" si="35"/>
        <v/>
      </c>
      <c r="E478" s="414" t="str">
        <f t="shared" si="33"/>
        <v/>
      </c>
      <c r="F478" s="414" t="str">
        <f t="shared" si="34"/>
        <v/>
      </c>
      <c r="G478" s="232"/>
      <c r="H478" s="225"/>
      <c r="I478" s="268"/>
      <c r="J478" s="269"/>
      <c r="K478" s="270"/>
      <c r="L478" s="271"/>
      <c r="M478" s="272"/>
      <c r="N478" s="273"/>
      <c r="O478" s="258"/>
      <c r="P478" s="259"/>
      <c r="Q478" s="260"/>
      <c r="R478" s="261"/>
      <c r="S478" s="262"/>
      <c r="T478" s="263"/>
      <c r="U478" s="416"/>
      <c r="V478" s="411"/>
      <c r="W478" s="417"/>
      <c r="X478" s="418"/>
      <c r="Y478" s="419"/>
      <c r="Z478" s="420"/>
      <c r="AA478" s="263"/>
      <c r="AB478" s="263"/>
      <c r="AC478" s="263"/>
      <c r="AD478" s="263"/>
      <c r="AE478" s="263"/>
      <c r="AF478" s="263"/>
      <c r="AG478" s="264"/>
      <c r="AH478" s="265"/>
      <c r="AI478" s="266"/>
      <c r="AJ478" s="267"/>
    </row>
    <row r="479" spans="1:36" s="22" customFormat="1" x14ac:dyDescent="0.25">
      <c r="A479" s="28" t="str">
        <f>IF(H479&lt;&gt;"",MAX($A$7:A478)+1,"")</f>
        <v/>
      </c>
      <c r="B479" s="227" t="str">
        <f>IF(A479="","",PREF_PREGUNTA&amp;" - "&amp;IF(MAX(A:A)&gt;99,IF(A479&lt;100,"0",""),"")&amp;IF(A479&lt;10,"0","")&amp;A479&amp;IF(G479&lt;&gt;""," "&amp;G479,""))</f>
        <v/>
      </c>
      <c r="C479" s="414" t="str">
        <f t="shared" si="32"/>
        <v/>
      </c>
      <c r="D479" s="414" t="str">
        <f t="shared" si="35"/>
        <v/>
      </c>
      <c r="E479" s="414" t="str">
        <f t="shared" si="33"/>
        <v/>
      </c>
      <c r="F479" s="414" t="str">
        <f t="shared" si="34"/>
        <v/>
      </c>
      <c r="G479" s="232"/>
      <c r="H479" s="225"/>
      <c r="I479" s="268"/>
      <c r="J479" s="269"/>
      <c r="K479" s="270"/>
      <c r="L479" s="271"/>
      <c r="M479" s="272"/>
      <c r="N479" s="273"/>
      <c r="O479" s="258"/>
      <c r="P479" s="259"/>
      <c r="Q479" s="260"/>
      <c r="R479" s="261"/>
      <c r="S479" s="262"/>
      <c r="T479" s="263"/>
      <c r="U479" s="416"/>
      <c r="V479" s="411"/>
      <c r="W479" s="417"/>
      <c r="X479" s="418"/>
      <c r="Y479" s="419"/>
      <c r="Z479" s="420"/>
      <c r="AA479" s="263"/>
      <c r="AB479" s="263"/>
      <c r="AC479" s="263"/>
      <c r="AD479" s="263"/>
      <c r="AE479" s="263"/>
      <c r="AF479" s="263"/>
      <c r="AG479" s="264"/>
      <c r="AH479" s="265"/>
      <c r="AI479" s="266"/>
      <c r="AJ479" s="267"/>
    </row>
    <row r="480" spans="1:36" s="22" customFormat="1" x14ac:dyDescent="0.25">
      <c r="A480" s="28" t="str">
        <f>IF(H480&lt;&gt;"",MAX($A$7:A479)+1,"")</f>
        <v/>
      </c>
      <c r="B480" s="227" t="str">
        <f>IF(A480="","",PREF_PREGUNTA&amp;" - "&amp;IF(MAX(A:A)&gt;99,IF(A480&lt;100,"0",""),"")&amp;IF(A480&lt;10,"0","")&amp;A480&amp;IF(G480&lt;&gt;""," "&amp;G480,""))</f>
        <v/>
      </c>
      <c r="C480" s="414" t="str">
        <f t="shared" si="32"/>
        <v/>
      </c>
      <c r="D480" s="414" t="str">
        <f t="shared" si="35"/>
        <v/>
      </c>
      <c r="E480" s="414" t="str">
        <f t="shared" si="33"/>
        <v/>
      </c>
      <c r="F480" s="414" t="str">
        <f t="shared" si="34"/>
        <v/>
      </c>
      <c r="G480" s="232"/>
      <c r="H480" s="225"/>
      <c r="I480" s="268"/>
      <c r="J480" s="269"/>
      <c r="K480" s="270"/>
      <c r="L480" s="271"/>
      <c r="M480" s="272"/>
      <c r="N480" s="273"/>
      <c r="O480" s="258"/>
      <c r="P480" s="259"/>
      <c r="Q480" s="260"/>
      <c r="R480" s="261"/>
      <c r="S480" s="262"/>
      <c r="T480" s="263"/>
      <c r="U480" s="416"/>
      <c r="V480" s="411"/>
      <c r="W480" s="417"/>
      <c r="X480" s="418"/>
      <c r="Y480" s="419"/>
      <c r="Z480" s="420"/>
      <c r="AA480" s="263"/>
      <c r="AB480" s="263"/>
      <c r="AC480" s="263"/>
      <c r="AD480" s="263"/>
      <c r="AE480" s="263"/>
      <c r="AF480" s="263"/>
      <c r="AG480" s="264"/>
      <c r="AH480" s="265"/>
      <c r="AI480" s="266"/>
      <c r="AJ480" s="267"/>
    </row>
    <row r="481" spans="1:36" s="22" customFormat="1" x14ac:dyDescent="0.25">
      <c r="A481" s="28" t="str">
        <f>IF(H481&lt;&gt;"",MAX($A$7:A480)+1,"")</f>
        <v/>
      </c>
      <c r="B481" s="227" t="str">
        <f>IF(A481="","",PREF_PREGUNTA&amp;" - "&amp;IF(MAX(A:A)&gt;99,IF(A481&lt;100,"0",""),"")&amp;IF(A481&lt;10,"0","")&amp;A481&amp;IF(G481&lt;&gt;""," "&amp;G481,""))</f>
        <v/>
      </c>
      <c r="C481" s="414" t="str">
        <f t="shared" si="32"/>
        <v/>
      </c>
      <c r="D481" s="414" t="str">
        <f t="shared" si="35"/>
        <v/>
      </c>
      <c r="E481" s="414" t="str">
        <f t="shared" si="33"/>
        <v/>
      </c>
      <c r="F481" s="414" t="str">
        <f t="shared" si="34"/>
        <v/>
      </c>
      <c r="G481" s="232"/>
      <c r="H481" s="225"/>
      <c r="I481" s="268"/>
      <c r="J481" s="269"/>
      <c r="K481" s="270"/>
      <c r="L481" s="271"/>
      <c r="M481" s="272"/>
      <c r="N481" s="273"/>
      <c r="O481" s="258"/>
      <c r="P481" s="259"/>
      <c r="Q481" s="260"/>
      <c r="R481" s="261"/>
      <c r="S481" s="262"/>
      <c r="T481" s="263"/>
      <c r="U481" s="416"/>
      <c r="V481" s="411"/>
      <c r="W481" s="417"/>
      <c r="X481" s="418"/>
      <c r="Y481" s="419"/>
      <c r="Z481" s="420"/>
      <c r="AA481" s="263"/>
      <c r="AB481" s="263"/>
      <c r="AC481" s="263"/>
      <c r="AD481" s="263"/>
      <c r="AE481" s="263"/>
      <c r="AF481" s="263"/>
      <c r="AG481" s="264"/>
      <c r="AH481" s="265"/>
      <c r="AI481" s="266"/>
      <c r="AJ481" s="267"/>
    </row>
    <row r="482" spans="1:36" s="22" customFormat="1" x14ac:dyDescent="0.25">
      <c r="A482" s="28" t="str">
        <f>IF(H482&lt;&gt;"",MAX($A$7:A481)+1,"")</f>
        <v/>
      </c>
      <c r="B482" s="227" t="str">
        <f>IF(A482="","",PREF_PREGUNTA&amp;" - "&amp;IF(MAX(A:A)&gt;99,IF(A482&lt;100,"0",""),"")&amp;IF(A482&lt;10,"0","")&amp;A482&amp;IF(G482&lt;&gt;""," "&amp;G482,""))</f>
        <v/>
      </c>
      <c r="C482" s="414" t="str">
        <f t="shared" si="32"/>
        <v/>
      </c>
      <c r="D482" s="414" t="str">
        <f t="shared" si="35"/>
        <v/>
      </c>
      <c r="E482" s="414" t="str">
        <f t="shared" si="33"/>
        <v/>
      </c>
      <c r="F482" s="414" t="str">
        <f t="shared" si="34"/>
        <v/>
      </c>
      <c r="G482" s="232"/>
      <c r="H482" s="225"/>
      <c r="I482" s="268"/>
      <c r="J482" s="269"/>
      <c r="K482" s="270"/>
      <c r="L482" s="271"/>
      <c r="M482" s="272"/>
      <c r="N482" s="273"/>
      <c r="O482" s="258"/>
      <c r="P482" s="259"/>
      <c r="Q482" s="260"/>
      <c r="R482" s="261"/>
      <c r="S482" s="262"/>
      <c r="T482" s="263"/>
      <c r="U482" s="416"/>
      <c r="V482" s="411"/>
      <c r="W482" s="417"/>
      <c r="X482" s="418"/>
      <c r="Y482" s="419"/>
      <c r="Z482" s="420"/>
      <c r="AA482" s="263"/>
      <c r="AB482" s="263"/>
      <c r="AC482" s="263"/>
      <c r="AD482" s="263"/>
      <c r="AE482" s="263"/>
      <c r="AF482" s="263"/>
      <c r="AG482" s="264"/>
      <c r="AH482" s="265"/>
      <c r="AI482" s="266"/>
      <c r="AJ482" s="267"/>
    </row>
    <row r="483" spans="1:36" s="22" customFormat="1" x14ac:dyDescent="0.25">
      <c r="A483" s="28" t="str">
        <f>IF(H483&lt;&gt;"",MAX($A$7:A482)+1,"")</f>
        <v/>
      </c>
      <c r="B483" s="227" t="str">
        <f>IF(A483="","",PREF_PREGUNTA&amp;" - "&amp;IF(MAX(A:A)&gt;99,IF(A483&lt;100,"0",""),"")&amp;IF(A483&lt;10,"0","")&amp;A483&amp;IF(G483&lt;&gt;""," "&amp;G483,""))</f>
        <v/>
      </c>
      <c r="C483" s="414" t="str">
        <f t="shared" si="32"/>
        <v/>
      </c>
      <c r="D483" s="414" t="str">
        <f t="shared" si="35"/>
        <v/>
      </c>
      <c r="E483" s="414" t="str">
        <f t="shared" si="33"/>
        <v/>
      </c>
      <c r="F483" s="414" t="str">
        <f t="shared" si="34"/>
        <v/>
      </c>
      <c r="G483" s="232"/>
      <c r="H483" s="225"/>
      <c r="I483" s="268"/>
      <c r="J483" s="269"/>
      <c r="K483" s="270"/>
      <c r="L483" s="271"/>
      <c r="M483" s="272"/>
      <c r="N483" s="273"/>
      <c r="O483" s="258"/>
      <c r="P483" s="259"/>
      <c r="Q483" s="260"/>
      <c r="R483" s="261"/>
      <c r="S483" s="262"/>
      <c r="T483" s="263"/>
      <c r="U483" s="416"/>
      <c r="V483" s="411"/>
      <c r="W483" s="417"/>
      <c r="X483" s="418"/>
      <c r="Y483" s="419"/>
      <c r="Z483" s="420"/>
      <c r="AA483" s="263"/>
      <c r="AB483" s="263"/>
      <c r="AC483" s="263"/>
      <c r="AD483" s="263"/>
      <c r="AE483" s="263"/>
      <c r="AF483" s="263"/>
      <c r="AG483" s="264"/>
      <c r="AH483" s="265"/>
      <c r="AI483" s="266"/>
      <c r="AJ483" s="267"/>
    </row>
    <row r="484" spans="1:36" s="22" customFormat="1" x14ac:dyDescent="0.25">
      <c r="A484" s="28" t="str">
        <f>IF(H484&lt;&gt;"",MAX($A$7:A483)+1,"")</f>
        <v/>
      </c>
      <c r="B484" s="227" t="str">
        <f>IF(A484="","",PREF_PREGUNTA&amp;" - "&amp;IF(MAX(A:A)&gt;99,IF(A484&lt;100,"0",""),"")&amp;IF(A484&lt;10,"0","")&amp;A484&amp;IF(G484&lt;&gt;""," "&amp;G484,""))</f>
        <v/>
      </c>
      <c r="C484" s="414" t="str">
        <f t="shared" si="32"/>
        <v/>
      </c>
      <c r="D484" s="414" t="str">
        <f t="shared" si="35"/>
        <v/>
      </c>
      <c r="E484" s="414" t="str">
        <f t="shared" si="33"/>
        <v/>
      </c>
      <c r="F484" s="414" t="str">
        <f t="shared" si="34"/>
        <v/>
      </c>
      <c r="G484" s="232"/>
      <c r="H484" s="225"/>
      <c r="I484" s="268"/>
      <c r="J484" s="269"/>
      <c r="K484" s="270"/>
      <c r="L484" s="271"/>
      <c r="M484" s="272"/>
      <c r="N484" s="273"/>
      <c r="O484" s="258"/>
      <c r="P484" s="259"/>
      <c r="Q484" s="260"/>
      <c r="R484" s="261"/>
      <c r="S484" s="262"/>
      <c r="T484" s="263"/>
      <c r="U484" s="416"/>
      <c r="V484" s="411"/>
      <c r="W484" s="417"/>
      <c r="X484" s="418"/>
      <c r="Y484" s="419"/>
      <c r="Z484" s="420"/>
      <c r="AA484" s="263"/>
      <c r="AB484" s="263"/>
      <c r="AC484" s="263"/>
      <c r="AD484" s="263"/>
      <c r="AE484" s="263"/>
      <c r="AF484" s="263"/>
      <c r="AG484" s="264"/>
      <c r="AH484" s="265"/>
      <c r="AI484" s="266"/>
      <c r="AJ484" s="267"/>
    </row>
    <row r="485" spans="1:36" s="22" customFormat="1" x14ac:dyDescent="0.25">
      <c r="A485" s="28" t="str">
        <f>IF(H485&lt;&gt;"",MAX($A$7:A484)+1,"")</f>
        <v/>
      </c>
      <c r="B485" s="227" t="str">
        <f>IF(A485="","",PREF_PREGUNTA&amp;" - "&amp;IF(MAX(A:A)&gt;99,IF(A485&lt;100,"0",""),"")&amp;IF(A485&lt;10,"0","")&amp;A485&amp;IF(G485&lt;&gt;""," "&amp;G485,""))</f>
        <v/>
      </c>
      <c r="C485" s="414" t="str">
        <f t="shared" si="32"/>
        <v/>
      </c>
      <c r="D485" s="414" t="str">
        <f t="shared" si="35"/>
        <v/>
      </c>
      <c r="E485" s="414" t="str">
        <f t="shared" si="33"/>
        <v/>
      </c>
      <c r="F485" s="414" t="str">
        <f t="shared" si="34"/>
        <v/>
      </c>
      <c r="G485" s="232"/>
      <c r="H485" s="225"/>
      <c r="I485" s="268"/>
      <c r="J485" s="269"/>
      <c r="K485" s="270"/>
      <c r="L485" s="271"/>
      <c r="M485" s="272"/>
      <c r="N485" s="273"/>
      <c r="O485" s="258"/>
      <c r="P485" s="259"/>
      <c r="Q485" s="260"/>
      <c r="R485" s="261"/>
      <c r="S485" s="262"/>
      <c r="T485" s="263"/>
      <c r="U485" s="416"/>
      <c r="V485" s="411"/>
      <c r="W485" s="417"/>
      <c r="X485" s="418"/>
      <c r="Y485" s="419"/>
      <c r="Z485" s="420"/>
      <c r="AA485" s="263"/>
      <c r="AB485" s="263"/>
      <c r="AC485" s="263"/>
      <c r="AD485" s="263"/>
      <c r="AE485" s="263"/>
      <c r="AF485" s="263"/>
      <c r="AG485" s="264"/>
      <c r="AH485" s="265"/>
      <c r="AI485" s="266"/>
      <c r="AJ485" s="267"/>
    </row>
    <row r="486" spans="1:36" s="22" customFormat="1" x14ac:dyDescent="0.25">
      <c r="A486" s="28" t="str">
        <f>IF(H486&lt;&gt;"",MAX($A$7:A485)+1,"")</f>
        <v/>
      </c>
      <c r="B486" s="227" t="str">
        <f>IF(A486="","",PREF_PREGUNTA&amp;" - "&amp;IF(MAX(A:A)&gt;99,IF(A486&lt;100,"0",""),"")&amp;IF(A486&lt;10,"0","")&amp;A486&amp;IF(G486&lt;&gt;""," "&amp;G486,""))</f>
        <v/>
      </c>
      <c r="C486" s="414" t="str">
        <f t="shared" si="32"/>
        <v/>
      </c>
      <c r="D486" s="414" t="str">
        <f t="shared" si="35"/>
        <v/>
      </c>
      <c r="E486" s="414" t="str">
        <f t="shared" si="33"/>
        <v/>
      </c>
      <c r="F486" s="414" t="str">
        <f t="shared" si="34"/>
        <v/>
      </c>
      <c r="G486" s="232"/>
      <c r="H486" s="225"/>
      <c r="I486" s="268"/>
      <c r="J486" s="269"/>
      <c r="K486" s="270"/>
      <c r="L486" s="271"/>
      <c r="M486" s="272"/>
      <c r="N486" s="273"/>
      <c r="O486" s="258"/>
      <c r="P486" s="259"/>
      <c r="Q486" s="260"/>
      <c r="R486" s="261"/>
      <c r="S486" s="262"/>
      <c r="T486" s="263"/>
      <c r="U486" s="416"/>
      <c r="V486" s="411"/>
      <c r="W486" s="417"/>
      <c r="X486" s="418"/>
      <c r="Y486" s="419"/>
      <c r="Z486" s="420"/>
      <c r="AA486" s="263"/>
      <c r="AB486" s="263"/>
      <c r="AC486" s="263"/>
      <c r="AD486" s="263"/>
      <c r="AE486" s="263"/>
      <c r="AF486" s="263"/>
      <c r="AG486" s="264"/>
      <c r="AH486" s="265"/>
      <c r="AI486" s="266"/>
      <c r="AJ486" s="267"/>
    </row>
    <row r="487" spans="1:36" s="22" customFormat="1" x14ac:dyDescent="0.25">
      <c r="A487" s="28" t="str">
        <f>IF(H487&lt;&gt;"",MAX($A$7:A486)+1,"")</f>
        <v/>
      </c>
      <c r="B487" s="227" t="str">
        <f>IF(A487="","",PREF_PREGUNTA&amp;" - "&amp;IF(MAX(A:A)&gt;99,IF(A487&lt;100,"0",""),"")&amp;IF(A487&lt;10,"0","")&amp;A487&amp;IF(G487&lt;&gt;""," "&amp;G487,""))</f>
        <v/>
      </c>
      <c r="C487" s="414" t="str">
        <f t="shared" si="32"/>
        <v/>
      </c>
      <c r="D487" s="414" t="str">
        <f t="shared" si="35"/>
        <v/>
      </c>
      <c r="E487" s="414" t="str">
        <f t="shared" si="33"/>
        <v/>
      </c>
      <c r="F487" s="414" t="str">
        <f t="shared" si="34"/>
        <v/>
      </c>
      <c r="G487" s="232"/>
      <c r="H487" s="225"/>
      <c r="I487" s="268"/>
      <c r="J487" s="269"/>
      <c r="K487" s="270"/>
      <c r="L487" s="271"/>
      <c r="M487" s="272"/>
      <c r="N487" s="273"/>
      <c r="O487" s="258"/>
      <c r="P487" s="259"/>
      <c r="Q487" s="260"/>
      <c r="R487" s="261"/>
      <c r="S487" s="262"/>
      <c r="T487" s="263"/>
      <c r="U487" s="416"/>
      <c r="V487" s="411"/>
      <c r="W487" s="417"/>
      <c r="X487" s="418"/>
      <c r="Y487" s="419"/>
      <c r="Z487" s="420"/>
      <c r="AA487" s="263"/>
      <c r="AB487" s="263"/>
      <c r="AC487" s="263"/>
      <c r="AD487" s="263"/>
      <c r="AE487" s="263"/>
      <c r="AF487" s="263"/>
      <c r="AG487" s="264"/>
      <c r="AH487" s="265"/>
      <c r="AI487" s="266"/>
      <c r="AJ487" s="267"/>
    </row>
    <row r="488" spans="1:36" s="22" customFormat="1" x14ac:dyDescent="0.25">
      <c r="A488" s="28" t="str">
        <f>IF(H488&lt;&gt;"",MAX($A$7:A487)+1,"")</f>
        <v/>
      </c>
      <c r="B488" s="227" t="str">
        <f>IF(A488="","",PREF_PREGUNTA&amp;" - "&amp;IF(MAX(A:A)&gt;99,IF(A488&lt;100,"0",""),"")&amp;IF(A488&lt;10,"0","")&amp;A488&amp;IF(G488&lt;&gt;""," "&amp;G488,""))</f>
        <v/>
      </c>
      <c r="C488" s="414" t="str">
        <f t="shared" si="32"/>
        <v/>
      </c>
      <c r="D488" s="414" t="str">
        <f t="shared" si="35"/>
        <v/>
      </c>
      <c r="E488" s="414" t="str">
        <f t="shared" si="33"/>
        <v/>
      </c>
      <c r="F488" s="414" t="str">
        <f t="shared" si="34"/>
        <v/>
      </c>
      <c r="G488" s="232"/>
      <c r="H488" s="225"/>
      <c r="I488" s="268"/>
      <c r="J488" s="269"/>
      <c r="K488" s="270"/>
      <c r="L488" s="271"/>
      <c r="M488" s="272"/>
      <c r="N488" s="273"/>
      <c r="O488" s="258"/>
      <c r="P488" s="259"/>
      <c r="Q488" s="260"/>
      <c r="R488" s="261"/>
      <c r="S488" s="262"/>
      <c r="T488" s="263"/>
      <c r="U488" s="416"/>
      <c r="V488" s="411"/>
      <c r="W488" s="417"/>
      <c r="X488" s="418"/>
      <c r="Y488" s="419"/>
      <c r="Z488" s="420"/>
      <c r="AA488" s="263"/>
      <c r="AB488" s="263"/>
      <c r="AC488" s="263"/>
      <c r="AD488" s="263"/>
      <c r="AE488" s="263"/>
      <c r="AF488" s="263"/>
      <c r="AG488" s="264"/>
      <c r="AH488" s="265"/>
      <c r="AI488" s="266"/>
      <c r="AJ488" s="267"/>
    </row>
    <row r="489" spans="1:36" s="22" customFormat="1" x14ac:dyDescent="0.25">
      <c r="A489" s="28" t="str">
        <f>IF(H489&lt;&gt;"",MAX($A$7:A488)+1,"")</f>
        <v/>
      </c>
      <c r="B489" s="227" t="str">
        <f>IF(A489="","",PREF_PREGUNTA&amp;" - "&amp;IF(MAX(A:A)&gt;99,IF(A489&lt;100,"0",""),"")&amp;IF(A489&lt;10,"0","")&amp;A489&amp;IF(G489&lt;&gt;""," "&amp;G489,""))</f>
        <v/>
      </c>
      <c r="C489" s="414" t="str">
        <f t="shared" si="32"/>
        <v/>
      </c>
      <c r="D489" s="414" t="str">
        <f t="shared" si="35"/>
        <v/>
      </c>
      <c r="E489" s="414" t="str">
        <f t="shared" si="33"/>
        <v/>
      </c>
      <c r="F489" s="414" t="str">
        <f t="shared" si="34"/>
        <v/>
      </c>
      <c r="G489" s="232"/>
      <c r="H489" s="225"/>
      <c r="I489" s="268"/>
      <c r="J489" s="269"/>
      <c r="K489" s="270"/>
      <c r="L489" s="271"/>
      <c r="M489" s="272"/>
      <c r="N489" s="273"/>
      <c r="O489" s="258"/>
      <c r="P489" s="259"/>
      <c r="Q489" s="260"/>
      <c r="R489" s="261"/>
      <c r="S489" s="262"/>
      <c r="T489" s="263"/>
      <c r="U489" s="416"/>
      <c r="V489" s="411"/>
      <c r="W489" s="417"/>
      <c r="X489" s="418"/>
      <c r="Y489" s="419"/>
      <c r="Z489" s="420"/>
      <c r="AA489" s="263"/>
      <c r="AB489" s="263"/>
      <c r="AC489" s="263"/>
      <c r="AD489" s="263"/>
      <c r="AE489" s="263"/>
      <c r="AF489" s="263"/>
      <c r="AG489" s="264"/>
      <c r="AH489" s="265"/>
      <c r="AI489" s="266"/>
      <c r="AJ489" s="267"/>
    </row>
    <row r="490" spans="1:36" s="22" customFormat="1" x14ac:dyDescent="0.25">
      <c r="A490" s="28" t="str">
        <f>IF(H490&lt;&gt;"",MAX($A$7:A489)+1,"")</f>
        <v/>
      </c>
      <c r="B490" s="227" t="str">
        <f>IF(A490="","",PREF_PREGUNTA&amp;" - "&amp;IF(MAX(A:A)&gt;99,IF(A490&lt;100,"0",""),"")&amp;IF(A490&lt;10,"0","")&amp;A490&amp;IF(G490&lt;&gt;""," "&amp;G490,""))</f>
        <v/>
      </c>
      <c r="C490" s="414" t="str">
        <f t="shared" si="32"/>
        <v/>
      </c>
      <c r="D490" s="414" t="str">
        <f t="shared" si="35"/>
        <v/>
      </c>
      <c r="E490" s="414" t="str">
        <f t="shared" si="33"/>
        <v/>
      </c>
      <c r="F490" s="414" t="str">
        <f t="shared" si="34"/>
        <v/>
      </c>
      <c r="G490" s="232"/>
      <c r="H490" s="225"/>
      <c r="I490" s="268"/>
      <c r="J490" s="269"/>
      <c r="K490" s="270"/>
      <c r="L490" s="271"/>
      <c r="M490" s="272"/>
      <c r="N490" s="273"/>
      <c r="O490" s="258"/>
      <c r="P490" s="259"/>
      <c r="Q490" s="260"/>
      <c r="R490" s="261"/>
      <c r="S490" s="262"/>
      <c r="T490" s="263"/>
      <c r="U490" s="416"/>
      <c r="V490" s="411"/>
      <c r="W490" s="417"/>
      <c r="X490" s="418"/>
      <c r="Y490" s="419"/>
      <c r="Z490" s="420"/>
      <c r="AA490" s="263"/>
      <c r="AB490" s="263"/>
      <c r="AC490" s="263"/>
      <c r="AD490" s="263"/>
      <c r="AE490" s="263"/>
      <c r="AF490" s="263"/>
      <c r="AG490" s="264"/>
      <c r="AH490" s="265"/>
      <c r="AI490" s="266"/>
      <c r="AJ490" s="267"/>
    </row>
    <row r="491" spans="1:36" s="22" customFormat="1" x14ac:dyDescent="0.25">
      <c r="A491" s="28" t="str">
        <f>IF(H491&lt;&gt;"",MAX($A$7:A490)+1,"")</f>
        <v/>
      </c>
      <c r="B491" s="227" t="str">
        <f>IF(A491="","",PREF_PREGUNTA&amp;" - "&amp;IF(MAX(A:A)&gt;99,IF(A491&lt;100,"0",""),"")&amp;IF(A491&lt;10,"0","")&amp;A491&amp;IF(G491&lt;&gt;""," "&amp;G491,""))</f>
        <v/>
      </c>
      <c r="C491" s="414" t="str">
        <f t="shared" si="32"/>
        <v/>
      </c>
      <c r="D491" s="414" t="str">
        <f t="shared" si="35"/>
        <v/>
      </c>
      <c r="E491" s="414" t="str">
        <f t="shared" si="33"/>
        <v/>
      </c>
      <c r="F491" s="414" t="str">
        <f t="shared" si="34"/>
        <v/>
      </c>
      <c r="G491" s="232"/>
      <c r="H491" s="225"/>
      <c r="I491" s="268"/>
      <c r="J491" s="269"/>
      <c r="K491" s="270"/>
      <c r="L491" s="271"/>
      <c r="M491" s="272"/>
      <c r="N491" s="273"/>
      <c r="O491" s="258"/>
      <c r="P491" s="259"/>
      <c r="Q491" s="260"/>
      <c r="R491" s="261"/>
      <c r="S491" s="262"/>
      <c r="T491" s="263"/>
      <c r="U491" s="416"/>
      <c r="V491" s="411"/>
      <c r="W491" s="417"/>
      <c r="X491" s="418"/>
      <c r="Y491" s="419"/>
      <c r="Z491" s="420"/>
      <c r="AA491" s="263"/>
      <c r="AB491" s="263"/>
      <c r="AC491" s="263"/>
      <c r="AD491" s="263"/>
      <c r="AE491" s="263"/>
      <c r="AF491" s="263"/>
      <c r="AG491" s="264"/>
      <c r="AH491" s="265"/>
      <c r="AI491" s="266"/>
      <c r="AJ491" s="267"/>
    </row>
    <row r="492" spans="1:36" s="22" customFormat="1" x14ac:dyDescent="0.25">
      <c r="A492" s="28" t="str">
        <f>IF(H492&lt;&gt;"",MAX($A$7:A491)+1,"")</f>
        <v/>
      </c>
      <c r="B492" s="227" t="str">
        <f>IF(A492="","",PREF_PREGUNTA&amp;" - "&amp;IF(MAX(A:A)&gt;99,IF(A492&lt;100,"0",""),"")&amp;IF(A492&lt;10,"0","")&amp;A492&amp;IF(G492&lt;&gt;""," "&amp;G492,""))</f>
        <v/>
      </c>
      <c r="C492" s="414" t="str">
        <f t="shared" si="32"/>
        <v/>
      </c>
      <c r="D492" s="414" t="str">
        <f t="shared" si="35"/>
        <v/>
      </c>
      <c r="E492" s="414" t="str">
        <f t="shared" si="33"/>
        <v/>
      </c>
      <c r="F492" s="414" t="str">
        <f t="shared" si="34"/>
        <v/>
      </c>
      <c r="G492" s="232"/>
      <c r="H492" s="225"/>
      <c r="I492" s="268"/>
      <c r="J492" s="269"/>
      <c r="K492" s="270"/>
      <c r="L492" s="271"/>
      <c r="M492" s="272"/>
      <c r="N492" s="273"/>
      <c r="O492" s="258"/>
      <c r="P492" s="259"/>
      <c r="Q492" s="260"/>
      <c r="R492" s="261"/>
      <c r="S492" s="262"/>
      <c r="T492" s="263"/>
      <c r="U492" s="416"/>
      <c r="V492" s="411"/>
      <c r="W492" s="417"/>
      <c r="X492" s="418"/>
      <c r="Y492" s="419"/>
      <c r="Z492" s="420"/>
      <c r="AA492" s="263"/>
      <c r="AB492" s="263"/>
      <c r="AC492" s="263"/>
      <c r="AD492" s="263"/>
      <c r="AE492" s="263"/>
      <c r="AF492" s="263"/>
      <c r="AG492" s="264"/>
      <c r="AH492" s="265"/>
      <c r="AI492" s="266"/>
      <c r="AJ492" s="267"/>
    </row>
    <row r="493" spans="1:36" s="22" customFormat="1" x14ac:dyDescent="0.25">
      <c r="A493" s="28" t="str">
        <f>IF(H493&lt;&gt;"",MAX($A$7:A492)+1,"")</f>
        <v/>
      </c>
      <c r="B493" s="227" t="str">
        <f>IF(A493="","",PREF_PREGUNTA&amp;" - "&amp;IF(MAX(A:A)&gt;99,IF(A493&lt;100,"0",""),"")&amp;IF(A493&lt;10,"0","")&amp;A493&amp;IF(G493&lt;&gt;""," "&amp;G493,""))</f>
        <v/>
      </c>
      <c r="C493" s="414" t="str">
        <f t="shared" si="32"/>
        <v/>
      </c>
      <c r="D493" s="414" t="str">
        <f t="shared" si="35"/>
        <v/>
      </c>
      <c r="E493" s="414" t="str">
        <f t="shared" si="33"/>
        <v/>
      </c>
      <c r="F493" s="414" t="str">
        <f t="shared" si="34"/>
        <v/>
      </c>
      <c r="G493" s="232"/>
      <c r="H493" s="225"/>
      <c r="I493" s="268"/>
      <c r="J493" s="269"/>
      <c r="K493" s="270"/>
      <c r="L493" s="271"/>
      <c r="M493" s="272"/>
      <c r="N493" s="273"/>
      <c r="O493" s="258"/>
      <c r="P493" s="259"/>
      <c r="Q493" s="260"/>
      <c r="R493" s="261"/>
      <c r="S493" s="262"/>
      <c r="T493" s="263"/>
      <c r="U493" s="416"/>
      <c r="V493" s="411"/>
      <c r="W493" s="417"/>
      <c r="X493" s="418"/>
      <c r="Y493" s="419"/>
      <c r="Z493" s="420"/>
      <c r="AA493" s="263"/>
      <c r="AB493" s="263"/>
      <c r="AC493" s="263"/>
      <c r="AD493" s="263"/>
      <c r="AE493" s="263"/>
      <c r="AF493" s="263"/>
      <c r="AG493" s="264"/>
      <c r="AH493" s="265"/>
      <c r="AI493" s="266"/>
      <c r="AJ493" s="267"/>
    </row>
    <row r="494" spans="1:36" s="22" customFormat="1" x14ac:dyDescent="0.25">
      <c r="A494" s="28" t="str">
        <f>IF(H494&lt;&gt;"",MAX($A$7:A493)+1,"")</f>
        <v/>
      </c>
      <c r="B494" s="227" t="str">
        <f>IF(A494="","",PREF_PREGUNTA&amp;" - "&amp;IF(MAX(A:A)&gt;99,IF(A494&lt;100,"0",""),"")&amp;IF(A494&lt;10,"0","")&amp;A494&amp;IF(G494&lt;&gt;""," "&amp;G494,""))</f>
        <v/>
      </c>
      <c r="C494" s="414" t="str">
        <f t="shared" si="32"/>
        <v/>
      </c>
      <c r="D494" s="414" t="str">
        <f t="shared" si="35"/>
        <v/>
      </c>
      <c r="E494" s="414" t="str">
        <f t="shared" si="33"/>
        <v/>
      </c>
      <c r="F494" s="414" t="str">
        <f t="shared" si="34"/>
        <v/>
      </c>
      <c r="G494" s="232"/>
      <c r="H494" s="225"/>
      <c r="I494" s="268"/>
      <c r="J494" s="269"/>
      <c r="K494" s="270"/>
      <c r="L494" s="271"/>
      <c r="M494" s="272"/>
      <c r="N494" s="273"/>
      <c r="O494" s="258"/>
      <c r="P494" s="259"/>
      <c r="Q494" s="260"/>
      <c r="R494" s="261"/>
      <c r="S494" s="262"/>
      <c r="T494" s="263"/>
      <c r="U494" s="416"/>
      <c r="V494" s="411"/>
      <c r="W494" s="417"/>
      <c r="X494" s="418"/>
      <c r="Y494" s="419"/>
      <c r="Z494" s="420"/>
      <c r="AA494" s="263"/>
      <c r="AB494" s="263"/>
      <c r="AC494" s="263"/>
      <c r="AD494" s="263"/>
      <c r="AE494" s="263"/>
      <c r="AF494" s="263"/>
      <c r="AG494" s="264"/>
      <c r="AH494" s="265"/>
      <c r="AI494" s="266"/>
      <c r="AJ494" s="267"/>
    </row>
    <row r="495" spans="1:36" s="22" customFormat="1" x14ac:dyDescent="0.25">
      <c r="A495" s="28" t="str">
        <f>IF(H495&lt;&gt;"",MAX($A$7:A494)+1,"")</f>
        <v/>
      </c>
      <c r="B495" s="227" t="str">
        <f>IF(A495="","",PREF_PREGUNTA&amp;" - "&amp;IF(MAX(A:A)&gt;99,IF(A495&lt;100,"0",""),"")&amp;IF(A495&lt;10,"0","")&amp;A495&amp;IF(G495&lt;&gt;""," "&amp;G495,""))</f>
        <v/>
      </c>
      <c r="C495" s="414" t="str">
        <f t="shared" si="32"/>
        <v/>
      </c>
      <c r="D495" s="414" t="str">
        <f t="shared" si="35"/>
        <v/>
      </c>
      <c r="E495" s="414" t="str">
        <f t="shared" si="33"/>
        <v/>
      </c>
      <c r="F495" s="414" t="str">
        <f t="shared" si="34"/>
        <v/>
      </c>
      <c r="G495" s="232"/>
      <c r="H495" s="225"/>
      <c r="I495" s="268"/>
      <c r="J495" s="269"/>
      <c r="K495" s="270"/>
      <c r="L495" s="271"/>
      <c r="M495" s="272"/>
      <c r="N495" s="273"/>
      <c r="O495" s="258"/>
      <c r="P495" s="259"/>
      <c r="Q495" s="260"/>
      <c r="R495" s="261"/>
      <c r="S495" s="262"/>
      <c r="T495" s="263"/>
      <c r="U495" s="416"/>
      <c r="V495" s="411"/>
      <c r="W495" s="417"/>
      <c r="X495" s="418"/>
      <c r="Y495" s="419"/>
      <c r="Z495" s="420"/>
      <c r="AA495" s="263"/>
      <c r="AB495" s="263"/>
      <c r="AC495" s="263"/>
      <c r="AD495" s="263"/>
      <c r="AE495" s="263"/>
      <c r="AF495" s="263"/>
      <c r="AG495" s="264"/>
      <c r="AH495" s="265"/>
      <c r="AI495" s="266"/>
      <c r="AJ495" s="267"/>
    </row>
    <row r="496" spans="1:36" s="22" customFormat="1" x14ac:dyDescent="0.25">
      <c r="A496" s="28" t="str">
        <f>IF(H496&lt;&gt;"",MAX($A$7:A495)+1,"")</f>
        <v/>
      </c>
      <c r="B496" s="227" t="str">
        <f>IF(A496="","",PREF_PREGUNTA&amp;" - "&amp;IF(MAX(A:A)&gt;99,IF(A496&lt;100,"0",""),"")&amp;IF(A496&lt;10,"0","")&amp;A496&amp;IF(G496&lt;&gt;""," "&amp;G496,""))</f>
        <v/>
      </c>
      <c r="C496" s="414" t="str">
        <f t="shared" si="32"/>
        <v/>
      </c>
      <c r="D496" s="414" t="str">
        <f t="shared" si="35"/>
        <v/>
      </c>
      <c r="E496" s="414" t="str">
        <f t="shared" si="33"/>
        <v/>
      </c>
      <c r="F496" s="414" t="str">
        <f t="shared" si="34"/>
        <v/>
      </c>
      <c r="G496" s="232"/>
      <c r="H496" s="225"/>
      <c r="I496" s="268"/>
      <c r="J496" s="269"/>
      <c r="K496" s="270"/>
      <c r="L496" s="271"/>
      <c r="M496" s="272"/>
      <c r="N496" s="273"/>
      <c r="O496" s="258"/>
      <c r="P496" s="259"/>
      <c r="Q496" s="260"/>
      <c r="R496" s="261"/>
      <c r="S496" s="262"/>
      <c r="T496" s="263"/>
      <c r="U496" s="416"/>
      <c r="V496" s="411"/>
      <c r="W496" s="417"/>
      <c r="X496" s="418"/>
      <c r="Y496" s="419"/>
      <c r="Z496" s="420"/>
      <c r="AA496" s="263"/>
      <c r="AB496" s="263"/>
      <c r="AC496" s="263"/>
      <c r="AD496" s="263"/>
      <c r="AE496" s="263"/>
      <c r="AF496" s="263"/>
      <c r="AG496" s="264"/>
      <c r="AH496" s="265"/>
      <c r="AI496" s="266"/>
      <c r="AJ496" s="267"/>
    </row>
    <row r="497" spans="1:36" s="22" customFormat="1" x14ac:dyDescent="0.25">
      <c r="A497" s="28" t="str">
        <f>IF(H497&lt;&gt;"",MAX($A$7:A496)+1,"")</f>
        <v/>
      </c>
      <c r="B497" s="227" t="str">
        <f>IF(A497="","",PREF_PREGUNTA&amp;" - "&amp;IF(MAX(A:A)&gt;99,IF(A497&lt;100,"0",""),"")&amp;IF(A497&lt;10,"0","")&amp;A497&amp;IF(G497&lt;&gt;""," "&amp;G497,""))</f>
        <v/>
      </c>
      <c r="C497" s="414" t="str">
        <f t="shared" si="32"/>
        <v/>
      </c>
      <c r="D497" s="414" t="str">
        <f t="shared" si="35"/>
        <v/>
      </c>
      <c r="E497" s="414" t="str">
        <f t="shared" si="33"/>
        <v/>
      </c>
      <c r="F497" s="414" t="str">
        <f t="shared" si="34"/>
        <v/>
      </c>
      <c r="G497" s="232"/>
      <c r="H497" s="225"/>
      <c r="I497" s="268"/>
      <c r="J497" s="269"/>
      <c r="K497" s="270"/>
      <c r="L497" s="271"/>
      <c r="M497" s="272"/>
      <c r="N497" s="273"/>
      <c r="O497" s="258"/>
      <c r="P497" s="259"/>
      <c r="Q497" s="260"/>
      <c r="R497" s="261"/>
      <c r="S497" s="262"/>
      <c r="T497" s="263"/>
      <c r="U497" s="416"/>
      <c r="V497" s="411"/>
      <c r="W497" s="417"/>
      <c r="X497" s="418"/>
      <c r="Y497" s="419"/>
      <c r="Z497" s="420"/>
      <c r="AA497" s="263"/>
      <c r="AB497" s="263"/>
      <c r="AC497" s="263"/>
      <c r="AD497" s="263"/>
      <c r="AE497" s="263"/>
      <c r="AF497" s="263"/>
      <c r="AG497" s="264"/>
      <c r="AH497" s="265"/>
      <c r="AI497" s="266"/>
      <c r="AJ497" s="267"/>
    </row>
    <row r="498" spans="1:36" s="22" customFormat="1" x14ac:dyDescent="0.25">
      <c r="A498" s="28" t="str">
        <f>IF(H498&lt;&gt;"",MAX($A$7:A497)+1,"")</f>
        <v/>
      </c>
      <c r="B498" s="227" t="str">
        <f>IF(A498="","",PREF_PREGUNTA&amp;" - "&amp;IF(MAX(A:A)&gt;99,IF(A498&lt;100,"0",""),"")&amp;IF(A498&lt;10,"0","")&amp;A498&amp;IF(G498&lt;&gt;""," "&amp;G498,""))</f>
        <v/>
      </c>
      <c r="C498" s="414" t="str">
        <f t="shared" si="32"/>
        <v/>
      </c>
      <c r="D498" s="414" t="str">
        <f t="shared" si="35"/>
        <v/>
      </c>
      <c r="E498" s="414" t="str">
        <f t="shared" si="33"/>
        <v/>
      </c>
      <c r="F498" s="414" t="str">
        <f t="shared" si="34"/>
        <v/>
      </c>
      <c r="G498" s="232"/>
      <c r="H498" s="225"/>
      <c r="I498" s="268"/>
      <c r="J498" s="269"/>
      <c r="K498" s="270"/>
      <c r="L498" s="271"/>
      <c r="M498" s="272"/>
      <c r="N498" s="273"/>
      <c r="O498" s="258"/>
      <c r="P498" s="259"/>
      <c r="Q498" s="260"/>
      <c r="R498" s="261"/>
      <c r="S498" s="262"/>
      <c r="T498" s="263"/>
      <c r="U498" s="416"/>
      <c r="V498" s="411"/>
      <c r="W498" s="417"/>
      <c r="X498" s="418"/>
      <c r="Y498" s="419"/>
      <c r="Z498" s="420"/>
      <c r="AA498" s="263"/>
      <c r="AB498" s="263"/>
      <c r="AC498" s="263"/>
      <c r="AD498" s="263"/>
      <c r="AE498" s="263"/>
      <c r="AF498" s="263"/>
      <c r="AG498" s="264"/>
      <c r="AH498" s="265"/>
      <c r="AI498" s="266"/>
      <c r="AJ498" s="267"/>
    </row>
    <row r="499" spans="1:36" s="22" customFormat="1" x14ac:dyDescent="0.25">
      <c r="A499" s="28" t="str">
        <f>IF(H499&lt;&gt;"",MAX($A$7:A498)+1,"")</f>
        <v/>
      </c>
      <c r="B499" s="227" t="str">
        <f>IF(A499="","",PREF_PREGUNTA&amp;" - "&amp;IF(MAX(A:A)&gt;99,IF(A499&lt;100,"0",""),"")&amp;IF(A499&lt;10,"0","")&amp;A499&amp;IF(G499&lt;&gt;""," "&amp;G499,""))</f>
        <v/>
      </c>
      <c r="C499" s="414" t="str">
        <f t="shared" si="32"/>
        <v/>
      </c>
      <c r="D499" s="414" t="str">
        <f t="shared" si="35"/>
        <v/>
      </c>
      <c r="E499" s="414" t="str">
        <f t="shared" si="33"/>
        <v/>
      </c>
      <c r="F499" s="414" t="str">
        <f t="shared" si="34"/>
        <v/>
      </c>
      <c r="G499" s="232"/>
      <c r="H499" s="225"/>
      <c r="I499" s="268"/>
      <c r="J499" s="269"/>
      <c r="K499" s="270"/>
      <c r="L499" s="271"/>
      <c r="M499" s="272"/>
      <c r="N499" s="273"/>
      <c r="O499" s="258"/>
      <c r="P499" s="259"/>
      <c r="Q499" s="260"/>
      <c r="R499" s="261"/>
      <c r="S499" s="262"/>
      <c r="T499" s="263"/>
      <c r="U499" s="416"/>
      <c r="V499" s="411"/>
      <c r="W499" s="417"/>
      <c r="X499" s="418"/>
      <c r="Y499" s="419"/>
      <c r="Z499" s="420"/>
      <c r="AA499" s="263"/>
      <c r="AB499" s="263"/>
      <c r="AC499" s="263"/>
      <c r="AD499" s="263"/>
      <c r="AE499" s="263"/>
      <c r="AF499" s="263"/>
      <c r="AG499" s="264"/>
      <c r="AH499" s="265"/>
      <c r="AI499" s="266"/>
      <c r="AJ499" s="267"/>
    </row>
    <row r="500" spans="1:36" s="22" customFormat="1" x14ac:dyDescent="0.25">
      <c r="A500" s="28" t="str">
        <f>IF(H500&lt;&gt;"",MAX($A$7:A499)+1,"")</f>
        <v/>
      </c>
      <c r="B500" s="227" t="str">
        <f>IF(A500="","",PREF_PREGUNTA&amp;" - "&amp;IF(MAX(A:A)&gt;99,IF(A500&lt;100,"0",""),"")&amp;IF(A500&lt;10,"0","")&amp;A500&amp;IF(G500&lt;&gt;""," "&amp;G500,""))</f>
        <v/>
      </c>
      <c r="C500" s="414" t="str">
        <f t="shared" si="32"/>
        <v/>
      </c>
      <c r="D500" s="414" t="str">
        <f t="shared" si="35"/>
        <v/>
      </c>
      <c r="E500" s="414" t="str">
        <f t="shared" si="33"/>
        <v/>
      </c>
      <c r="F500" s="414" t="str">
        <f t="shared" si="34"/>
        <v/>
      </c>
      <c r="G500" s="232"/>
      <c r="H500" s="225"/>
      <c r="I500" s="268"/>
      <c r="J500" s="269"/>
      <c r="K500" s="270"/>
      <c r="L500" s="271"/>
      <c r="M500" s="272"/>
      <c r="N500" s="273"/>
      <c r="O500" s="258"/>
      <c r="P500" s="259"/>
      <c r="Q500" s="260"/>
      <c r="R500" s="261"/>
      <c r="S500" s="262"/>
      <c r="T500" s="263"/>
      <c r="U500" s="416"/>
      <c r="V500" s="411"/>
      <c r="W500" s="417"/>
      <c r="X500" s="418"/>
      <c r="Y500" s="419"/>
      <c r="Z500" s="420"/>
      <c r="AA500" s="263"/>
      <c r="AB500" s="263"/>
      <c r="AC500" s="263"/>
      <c r="AD500" s="263"/>
      <c r="AE500" s="263"/>
      <c r="AF500" s="263"/>
      <c r="AG500" s="264"/>
      <c r="AH500" s="265"/>
      <c r="AI500" s="266"/>
      <c r="AJ500" s="267"/>
    </row>
    <row r="501" spans="1:36" s="22" customFormat="1" x14ac:dyDescent="0.25">
      <c r="A501" s="28" t="str">
        <f>IF(H501&lt;&gt;"",MAX($A$7:A500)+1,"")</f>
        <v/>
      </c>
      <c r="B501" s="227" t="str">
        <f>IF(A501="","",PREF_PREGUNTA&amp;" - "&amp;IF(MAX(A:A)&gt;99,IF(A501&lt;100,"0",""),"")&amp;IF(A501&lt;10,"0","")&amp;A501&amp;IF(G501&lt;&gt;""," "&amp;G501,""))</f>
        <v/>
      </c>
      <c r="C501" s="414" t="str">
        <f t="shared" si="32"/>
        <v/>
      </c>
      <c r="D501" s="414" t="str">
        <f t="shared" si="35"/>
        <v/>
      </c>
      <c r="E501" s="414" t="str">
        <f t="shared" si="33"/>
        <v/>
      </c>
      <c r="F501" s="414" t="str">
        <f t="shared" si="34"/>
        <v/>
      </c>
      <c r="G501" s="232"/>
      <c r="H501" s="225"/>
      <c r="I501" s="268"/>
      <c r="J501" s="269"/>
      <c r="K501" s="270"/>
      <c r="L501" s="271"/>
      <c r="M501" s="272"/>
      <c r="N501" s="273"/>
      <c r="O501" s="258"/>
      <c r="P501" s="259"/>
      <c r="Q501" s="260"/>
      <c r="R501" s="261"/>
      <c r="S501" s="262"/>
      <c r="T501" s="263"/>
      <c r="U501" s="416"/>
      <c r="V501" s="411"/>
      <c r="W501" s="417"/>
      <c r="X501" s="418"/>
      <c r="Y501" s="419"/>
      <c r="Z501" s="420"/>
      <c r="AA501" s="263"/>
      <c r="AB501" s="263"/>
      <c r="AC501" s="263"/>
      <c r="AD501" s="263"/>
      <c r="AE501" s="263"/>
      <c r="AF501" s="263"/>
      <c r="AG501" s="264"/>
      <c r="AH501" s="265"/>
      <c r="AI501" s="266"/>
      <c r="AJ501" s="267"/>
    </row>
    <row r="502" spans="1:36" s="22" customFormat="1" x14ac:dyDescent="0.25">
      <c r="A502" s="28" t="str">
        <f>IF(H502&lt;&gt;"",MAX($A$7:A501)+1,"")</f>
        <v/>
      </c>
      <c r="B502" s="227" t="str">
        <f>IF(A502="","",PREF_PREGUNTA&amp;" - "&amp;IF(MAX(A:A)&gt;99,IF(A502&lt;100,"0",""),"")&amp;IF(A502&lt;10,"0","")&amp;A502&amp;IF(G502&lt;&gt;""," "&amp;G502,""))</f>
        <v/>
      </c>
      <c r="C502" s="414" t="str">
        <f t="shared" si="32"/>
        <v/>
      </c>
      <c r="D502" s="414" t="str">
        <f t="shared" si="35"/>
        <v/>
      </c>
      <c r="E502" s="414" t="str">
        <f t="shared" si="33"/>
        <v/>
      </c>
      <c r="F502" s="414" t="str">
        <f t="shared" si="34"/>
        <v/>
      </c>
      <c r="G502" s="232"/>
      <c r="H502" s="225"/>
      <c r="I502" s="268"/>
      <c r="J502" s="269"/>
      <c r="K502" s="270"/>
      <c r="L502" s="271"/>
      <c r="M502" s="272"/>
      <c r="N502" s="273"/>
      <c r="O502" s="258"/>
      <c r="P502" s="259"/>
      <c r="Q502" s="260"/>
      <c r="R502" s="261"/>
      <c r="S502" s="262"/>
      <c r="T502" s="263"/>
      <c r="U502" s="416"/>
      <c r="V502" s="411"/>
      <c r="W502" s="417"/>
      <c r="X502" s="418"/>
      <c r="Y502" s="419"/>
      <c r="Z502" s="420"/>
      <c r="AA502" s="263"/>
      <c r="AB502" s="263"/>
      <c r="AC502" s="263"/>
      <c r="AD502" s="263"/>
      <c r="AE502" s="263"/>
      <c r="AF502" s="263"/>
      <c r="AG502" s="264"/>
      <c r="AH502" s="265"/>
      <c r="AI502" s="266"/>
      <c r="AJ502" s="267"/>
    </row>
    <row r="503" spans="1:36" s="22" customFormat="1" x14ac:dyDescent="0.25">
      <c r="A503" s="28" t="str">
        <f>IF(H503&lt;&gt;"",MAX($A$7:A502)+1,"")</f>
        <v/>
      </c>
      <c r="B503" s="227" t="str">
        <f>IF(A503="","",PREF_PREGUNTA&amp;" - "&amp;IF(MAX(A:A)&gt;99,IF(A503&lt;100,"0",""),"")&amp;IF(A503&lt;10,"0","")&amp;A503&amp;IF(G503&lt;&gt;""," "&amp;G503,""))</f>
        <v/>
      </c>
      <c r="C503" s="414" t="str">
        <f t="shared" si="32"/>
        <v/>
      </c>
      <c r="D503" s="414" t="str">
        <f t="shared" si="35"/>
        <v/>
      </c>
      <c r="E503" s="414" t="str">
        <f t="shared" si="33"/>
        <v/>
      </c>
      <c r="F503" s="414" t="str">
        <f t="shared" si="34"/>
        <v/>
      </c>
      <c r="G503" s="232"/>
      <c r="H503" s="225"/>
      <c r="I503" s="268"/>
      <c r="J503" s="269"/>
      <c r="K503" s="270"/>
      <c r="L503" s="271"/>
      <c r="M503" s="272"/>
      <c r="N503" s="273"/>
      <c r="O503" s="258"/>
      <c r="P503" s="259"/>
      <c r="Q503" s="260"/>
      <c r="R503" s="261"/>
      <c r="S503" s="262"/>
      <c r="T503" s="263"/>
      <c r="U503" s="416"/>
      <c r="V503" s="411"/>
      <c r="W503" s="417"/>
      <c r="X503" s="418"/>
      <c r="Y503" s="419"/>
      <c r="Z503" s="420"/>
      <c r="AA503" s="263"/>
      <c r="AB503" s="263"/>
      <c r="AC503" s="263"/>
      <c r="AD503" s="263"/>
      <c r="AE503" s="263"/>
      <c r="AF503" s="263"/>
      <c r="AG503" s="264"/>
      <c r="AH503" s="265"/>
      <c r="AI503" s="266"/>
      <c r="AJ503" s="267"/>
    </row>
    <row r="504" spans="1:36" s="22" customFormat="1" x14ac:dyDescent="0.25">
      <c r="A504" s="28" t="str">
        <f>IF(H504&lt;&gt;"",MAX($A$7:A503)+1,"")</f>
        <v/>
      </c>
      <c r="B504" s="227" t="str">
        <f>IF(A504="","",PREF_PREGUNTA&amp;" - "&amp;IF(MAX(A:A)&gt;99,IF(A504&lt;100,"0",""),"")&amp;IF(A504&lt;10,"0","")&amp;A504&amp;IF(G504&lt;&gt;""," "&amp;G504,""))</f>
        <v/>
      </c>
      <c r="C504" s="414" t="str">
        <f t="shared" si="32"/>
        <v/>
      </c>
      <c r="D504" s="414" t="str">
        <f t="shared" si="35"/>
        <v/>
      </c>
      <c r="E504" s="414" t="str">
        <f t="shared" si="33"/>
        <v/>
      </c>
      <c r="F504" s="414" t="str">
        <f t="shared" si="34"/>
        <v/>
      </c>
      <c r="G504" s="232"/>
      <c r="H504" s="225"/>
      <c r="I504" s="268"/>
      <c r="J504" s="269"/>
      <c r="K504" s="270"/>
      <c r="L504" s="271"/>
      <c r="M504" s="272"/>
      <c r="N504" s="273"/>
      <c r="O504" s="258"/>
      <c r="P504" s="259"/>
      <c r="Q504" s="260"/>
      <c r="R504" s="261"/>
      <c r="S504" s="262"/>
      <c r="T504" s="263"/>
      <c r="U504" s="416"/>
      <c r="V504" s="411"/>
      <c r="W504" s="417"/>
      <c r="X504" s="418"/>
      <c r="Y504" s="419"/>
      <c r="Z504" s="420"/>
      <c r="AA504" s="263"/>
      <c r="AB504" s="263"/>
      <c r="AC504" s="263"/>
      <c r="AD504" s="263"/>
      <c r="AE504" s="263"/>
      <c r="AF504" s="263"/>
      <c r="AG504" s="264"/>
      <c r="AH504" s="265"/>
      <c r="AI504" s="266"/>
      <c r="AJ504" s="267"/>
    </row>
    <row r="505" spans="1:36" s="22" customFormat="1" x14ac:dyDescent="0.25">
      <c r="A505" s="28" t="str">
        <f>IF(H505&lt;&gt;"",MAX($A$7:A504)+1,"")</f>
        <v/>
      </c>
      <c r="B505" s="227" t="str">
        <f>IF(A505="","",PREF_PREGUNTA&amp;" - "&amp;IF(MAX(A:A)&gt;99,IF(A505&lt;100,"0",""),"")&amp;IF(A505&lt;10,"0","")&amp;A505&amp;IF(G505&lt;&gt;""," "&amp;G505,""))</f>
        <v/>
      </c>
      <c r="C505" s="414" t="str">
        <f t="shared" si="32"/>
        <v/>
      </c>
      <c r="D505" s="414" t="str">
        <f t="shared" si="35"/>
        <v/>
      </c>
      <c r="E505" s="414" t="str">
        <f t="shared" si="33"/>
        <v/>
      </c>
      <c r="F505" s="414" t="str">
        <f t="shared" si="34"/>
        <v/>
      </c>
      <c r="G505" s="232"/>
      <c r="H505" s="225"/>
      <c r="I505" s="268"/>
      <c r="J505" s="269"/>
      <c r="K505" s="270"/>
      <c r="L505" s="271"/>
      <c r="M505" s="272"/>
      <c r="N505" s="273"/>
      <c r="O505" s="258"/>
      <c r="P505" s="259"/>
      <c r="Q505" s="260"/>
      <c r="R505" s="261"/>
      <c r="S505" s="262"/>
      <c r="T505" s="263"/>
      <c r="U505" s="416"/>
      <c r="V505" s="411"/>
      <c r="W505" s="417"/>
      <c r="X505" s="418"/>
      <c r="Y505" s="419"/>
      <c r="Z505" s="420"/>
      <c r="AA505" s="263"/>
      <c r="AB505" s="263"/>
      <c r="AC505" s="263"/>
      <c r="AD505" s="263"/>
      <c r="AE505" s="263"/>
      <c r="AF505" s="263"/>
      <c r="AG505" s="264"/>
      <c r="AH505" s="265"/>
      <c r="AI505" s="266"/>
      <c r="AJ505" s="267"/>
    </row>
    <row r="506" spans="1:36" s="22" customFormat="1" x14ac:dyDescent="0.25">
      <c r="A506" s="28" t="str">
        <f>IF(H506&lt;&gt;"",MAX($A$7:A505)+1,"")</f>
        <v/>
      </c>
      <c r="B506" s="227" t="str">
        <f>IF(A506="","",PREF_PREGUNTA&amp;" - "&amp;IF(MAX(A:A)&gt;99,IF(A506&lt;100,"0",""),"")&amp;IF(A506&lt;10,"0","")&amp;A506&amp;IF(G506&lt;&gt;""," "&amp;G506,""))</f>
        <v/>
      </c>
      <c r="C506" s="414" t="str">
        <f t="shared" si="32"/>
        <v/>
      </c>
      <c r="D506" s="414" t="str">
        <f t="shared" si="35"/>
        <v/>
      </c>
      <c r="E506" s="414" t="str">
        <f t="shared" si="33"/>
        <v/>
      </c>
      <c r="F506" s="414" t="str">
        <f t="shared" si="34"/>
        <v/>
      </c>
      <c r="G506" s="232"/>
      <c r="H506" s="225"/>
      <c r="I506" s="268"/>
      <c r="J506" s="269"/>
      <c r="K506" s="270"/>
      <c r="L506" s="271"/>
      <c r="M506" s="272"/>
      <c r="N506" s="273"/>
      <c r="O506" s="258"/>
      <c r="P506" s="259"/>
      <c r="Q506" s="260"/>
      <c r="R506" s="261"/>
      <c r="S506" s="262"/>
      <c r="T506" s="263"/>
      <c r="U506" s="416"/>
      <c r="V506" s="411"/>
      <c r="W506" s="417"/>
      <c r="X506" s="418"/>
      <c r="Y506" s="419"/>
      <c r="Z506" s="420"/>
      <c r="AA506" s="263"/>
      <c r="AB506" s="263"/>
      <c r="AC506" s="263"/>
      <c r="AD506" s="263"/>
      <c r="AE506" s="263"/>
      <c r="AF506" s="263"/>
      <c r="AG506" s="264"/>
      <c r="AH506" s="265"/>
      <c r="AI506" s="266"/>
      <c r="AJ506" s="267"/>
    </row>
    <row r="507" spans="1:36" s="22" customFormat="1" x14ac:dyDescent="0.25">
      <c r="A507" s="28" t="str">
        <f>IF(H507&lt;&gt;"",MAX($A$7:A506)+1,"")</f>
        <v/>
      </c>
      <c r="B507" s="227" t="str">
        <f t="shared" ref="B455:B518" si="36">IF(A507="","",PREF_PREGUNTA&amp;" - "&amp;IF(MAX(A:A)&gt;99,IF(A507&lt;100,"0",""),"")&amp;IF(A507&lt;10,"0","")&amp;A507&amp;IF(G507&lt;&gt;""," "&amp;G507,""))</f>
        <v/>
      </c>
      <c r="C507" s="414" t="str">
        <f t="shared" si="32"/>
        <v/>
      </c>
      <c r="D507" s="414" t="str">
        <f t="shared" si="35"/>
        <v/>
      </c>
      <c r="E507" s="414" t="str">
        <f t="shared" si="33"/>
        <v/>
      </c>
      <c r="F507" s="414" t="str">
        <f t="shared" si="34"/>
        <v/>
      </c>
      <c r="G507" s="232"/>
      <c r="H507" s="225"/>
      <c r="I507" s="268"/>
      <c r="J507" s="269"/>
      <c r="K507" s="270"/>
      <c r="L507" s="271"/>
      <c r="M507" s="272"/>
      <c r="N507" s="273"/>
      <c r="O507" s="258"/>
      <c r="P507" s="259"/>
      <c r="Q507" s="260"/>
      <c r="R507" s="261"/>
      <c r="S507" s="262"/>
      <c r="T507" s="263"/>
      <c r="U507" s="258"/>
      <c r="V507" s="259"/>
      <c r="W507" s="260"/>
      <c r="X507" s="261"/>
      <c r="Y507" s="262"/>
      <c r="Z507" s="263"/>
      <c r="AA507" s="263"/>
      <c r="AB507" s="263"/>
      <c r="AC507" s="263"/>
      <c r="AD507" s="263"/>
      <c r="AE507" s="263"/>
      <c r="AF507" s="263"/>
      <c r="AG507" s="264"/>
      <c r="AH507" s="265"/>
      <c r="AI507" s="266"/>
      <c r="AJ507" s="267"/>
    </row>
    <row r="508" spans="1:36" s="22" customFormat="1" x14ac:dyDescent="0.25">
      <c r="A508" s="28" t="str">
        <f>IF(H508&lt;&gt;"",MAX($A$7:A507)+1,"")</f>
        <v/>
      </c>
      <c r="B508" s="227" t="str">
        <f t="shared" si="36"/>
        <v/>
      </c>
      <c r="C508" s="414" t="str">
        <f t="shared" si="32"/>
        <v/>
      </c>
      <c r="D508" s="414" t="str">
        <f t="shared" si="35"/>
        <v/>
      </c>
      <c r="E508" s="414" t="str">
        <f t="shared" si="33"/>
        <v/>
      </c>
      <c r="F508" s="414" t="str">
        <f t="shared" si="34"/>
        <v/>
      </c>
      <c r="G508" s="232"/>
      <c r="H508" s="225"/>
      <c r="I508" s="268"/>
      <c r="J508" s="269"/>
      <c r="K508" s="270"/>
      <c r="L508" s="271"/>
      <c r="M508" s="272"/>
      <c r="N508" s="273"/>
      <c r="O508" s="258"/>
      <c r="P508" s="259"/>
      <c r="Q508" s="260"/>
      <c r="R508" s="261"/>
      <c r="S508" s="262"/>
      <c r="T508" s="263"/>
      <c r="U508" s="258"/>
      <c r="V508" s="259"/>
      <c r="W508" s="260"/>
      <c r="X508" s="261"/>
      <c r="Y508" s="262"/>
      <c r="Z508" s="263"/>
      <c r="AA508" s="263"/>
      <c r="AB508" s="263"/>
      <c r="AC508" s="263"/>
      <c r="AD508" s="263"/>
      <c r="AE508" s="263"/>
      <c r="AF508" s="263"/>
      <c r="AG508" s="264"/>
      <c r="AH508" s="265"/>
      <c r="AI508" s="266"/>
      <c r="AJ508" s="267"/>
    </row>
  </sheetData>
  <sheetProtection algorithmName="SHA-512" hashValue="e77g5bDFUsP0Jg7zawZ/PTd2bXG5yIqfaZ4ocHmxLL/JwkmH08uhcXPdag1hAFC8w7sOCiHq7NROVEEjB9kQ2w==" saltValue="EyX5xXLXrX/oyVpQ4EbPpA==" spinCount="100000" sheet="1" objects="1" scenarios="1" selectLockedCells="1"/>
  <mergeCells count="1">
    <mergeCell ref="E4:H4"/>
  </mergeCells>
  <conditionalFormatting sqref="AA6:AJ6 AA5:AF5 K6:T6 G5:T5 B6:I6">
    <cfRule type="cellIs" dxfId="222" priority="777" operator="equal">
      <formula>""</formula>
    </cfRule>
    <cfRule type="cellIs" dxfId="221" priority="778" operator="equal">
      <formula>0</formula>
    </cfRule>
  </conditionalFormatting>
  <conditionalFormatting sqref="AG5:AJ5">
    <cfRule type="cellIs" dxfId="220" priority="687" operator="equal">
      <formula>""</formula>
    </cfRule>
    <cfRule type="cellIs" dxfId="219" priority="688" operator="equal">
      <formula>0</formula>
    </cfRule>
  </conditionalFormatting>
  <conditionalFormatting sqref="J6">
    <cfRule type="cellIs" dxfId="218" priority="111" operator="equal">
      <formula>""</formula>
    </cfRule>
    <cfRule type="cellIs" dxfId="217" priority="112" operator="equal">
      <formula>0</formula>
    </cfRule>
  </conditionalFormatting>
  <conditionalFormatting sqref="U6:Z6">
    <cfRule type="cellIs" dxfId="216" priority="109" operator="equal">
      <formula>""</formula>
    </cfRule>
    <cfRule type="cellIs" dxfId="215" priority="110" operator="equal">
      <formula>0</formula>
    </cfRule>
  </conditionalFormatting>
  <conditionalFormatting sqref="AA507:AF508 G507:T508">
    <cfRule type="cellIs" dxfId="214" priority="73" operator="equal">
      <formula>""</formula>
    </cfRule>
    <cfRule type="cellIs" dxfId="213" priority="74" operator="equal">
      <formula>0</formula>
    </cfRule>
  </conditionalFormatting>
  <conditionalFormatting sqref="AG507:AJ508">
    <cfRule type="cellIs" dxfId="212" priority="71" operator="equal">
      <formula>""</formula>
    </cfRule>
    <cfRule type="cellIs" dxfId="211" priority="72" operator="equal">
      <formula>0</formula>
    </cfRule>
  </conditionalFormatting>
  <conditionalFormatting sqref="U507:Z508">
    <cfRule type="cellIs" dxfId="210" priority="69" operator="equal">
      <formula>""</formula>
    </cfRule>
    <cfRule type="cellIs" dxfId="209" priority="70" operator="equal">
      <formula>0</formula>
    </cfRule>
  </conditionalFormatting>
  <conditionalFormatting sqref="U5:Z5">
    <cfRule type="cellIs" dxfId="208" priority="67" operator="equal">
      <formula>""</formula>
    </cfRule>
    <cfRule type="cellIs" dxfId="207" priority="68" operator="equal">
      <formula>0</formula>
    </cfRule>
  </conditionalFormatting>
  <conditionalFormatting sqref="AA7:AF506 G7:T506">
    <cfRule type="cellIs" dxfId="41" priority="5" operator="equal">
      <formula>""</formula>
    </cfRule>
    <cfRule type="cellIs" dxfId="40" priority="6" operator="equal">
      <formula>0</formula>
    </cfRule>
  </conditionalFormatting>
  <conditionalFormatting sqref="AG7:AJ506">
    <cfRule type="cellIs" dxfId="39" priority="3" operator="equal">
      <formula>""</formula>
    </cfRule>
    <cfRule type="cellIs" dxfId="38" priority="4" operator="equal">
      <formula>0</formula>
    </cfRule>
  </conditionalFormatting>
  <conditionalFormatting sqref="U7:Z506">
    <cfRule type="cellIs" dxfId="37" priority="1" operator="equal">
      <formula>""</formula>
    </cfRule>
    <cfRule type="cellIs" dxfId="36"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5 C7:C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38" r:id="rId4" name="Button 22">
              <controlPr defaultSize="0" autoFill="0" autoPict="0" macro="[0]!IR_DATOS_GENERALES">
                <anchor moveWithCells="1" sizeWithCells="1">
                  <from>
                    <xdr:col>4</xdr:col>
                    <xdr:colOff>28575</xdr:colOff>
                    <xdr:row>2</xdr:row>
                    <xdr:rowOff>19050</xdr:rowOff>
                  </from>
                  <to>
                    <xdr:col>6</xdr:col>
                    <xdr:colOff>457200</xdr:colOff>
                    <xdr:row>3</xdr:row>
                    <xdr:rowOff>0</xdr:rowOff>
                  </to>
                </anchor>
              </controlPr>
            </control>
          </mc:Choice>
        </mc:AlternateContent>
        <mc:AlternateContent xmlns:mc="http://schemas.openxmlformats.org/markup-compatibility/2006">
          <mc:Choice Requires="x14">
            <control shapeId="9239" r:id="rId5" name="Button 23">
              <controlPr defaultSize="0" autoFill="0" autoPict="0" macro="[0]!Copiar_Formatos">
                <anchor moveWithCells="1" sizeWithCells="1">
                  <from>
                    <xdr:col>6</xdr:col>
                    <xdr:colOff>476250</xdr:colOff>
                    <xdr:row>2</xdr:row>
                    <xdr:rowOff>19050</xdr:rowOff>
                  </from>
                  <to>
                    <xdr:col>7</xdr:col>
                    <xdr:colOff>581025</xdr:colOff>
                    <xdr:row>3</xdr:row>
                    <xdr:rowOff>0</xdr:rowOff>
                  </to>
                </anchor>
              </controlPr>
            </control>
          </mc:Choice>
        </mc:AlternateContent>
        <mc:AlternateContent xmlns:mc="http://schemas.openxmlformats.org/markup-compatibility/2006">
          <mc:Choice Requires="x14">
            <control shapeId="9240" r:id="rId6" name="Button 24">
              <controlPr defaultSize="0" print="0" autoFill="0" autoPict="0" macro="[0]!Copia_Superindice">
                <anchor moveWithCells="1" sizeWithCells="1">
                  <from>
                    <xdr:col>7</xdr:col>
                    <xdr:colOff>590550</xdr:colOff>
                    <xdr:row>2</xdr:row>
                    <xdr:rowOff>19050</xdr:rowOff>
                  </from>
                  <to>
                    <xdr:col>7</xdr:col>
                    <xdr:colOff>1247775</xdr:colOff>
                    <xdr:row>2</xdr:row>
                    <xdr:rowOff>304800</xdr:rowOff>
                  </to>
                </anchor>
              </controlPr>
            </control>
          </mc:Choice>
        </mc:AlternateContent>
        <mc:AlternateContent xmlns:mc="http://schemas.openxmlformats.org/markup-compatibility/2006">
          <mc:Choice Requires="x14">
            <control shapeId="9241" r:id="rId7" name="Button 25">
              <controlPr defaultSize="0" print="0" autoFill="0" autoPict="0" macro="[0]!Copia_Subindice">
                <anchor moveWithCells="1" sizeWithCells="1">
                  <from>
                    <xdr:col>7</xdr:col>
                    <xdr:colOff>1257300</xdr:colOff>
                    <xdr:row>2</xdr:row>
                    <xdr:rowOff>19050</xdr:rowOff>
                  </from>
                  <to>
                    <xdr:col>7</xdr:col>
                    <xdr:colOff>1800225</xdr:colOff>
                    <xdr:row>2</xdr:row>
                    <xdr:rowOff>304800</xdr:rowOff>
                  </to>
                </anchor>
              </controlPr>
            </control>
          </mc:Choice>
        </mc:AlternateContent>
        <mc:AlternateContent xmlns:mc="http://schemas.openxmlformats.org/markup-compatibility/2006">
          <mc:Choice Requires="x14">
            <control shapeId="9242" r:id="rId8" name="Button 26">
              <controlPr defaultSize="0" print="0" autoFill="0" autoPict="0" macro="[0]!Copia_Salto_Linea">
                <anchor moveWithCells="1" sizeWithCells="1">
                  <from>
                    <xdr:col>7</xdr:col>
                    <xdr:colOff>1809750</xdr:colOff>
                    <xdr:row>2</xdr:row>
                    <xdr:rowOff>19050</xdr:rowOff>
                  </from>
                  <to>
                    <xdr:col>7</xdr:col>
                    <xdr:colOff>2352675</xdr:colOff>
                    <xdr:row>2</xdr:row>
                    <xdr:rowOff>304800</xdr:rowOff>
                  </to>
                </anchor>
              </controlPr>
            </control>
          </mc:Choice>
        </mc:AlternateContent>
        <mc:AlternateContent xmlns:mc="http://schemas.openxmlformats.org/markup-compatibility/2006">
          <mc:Choice Requires="x14">
            <control shapeId="9243" r:id="rId9" name="Button 27">
              <controlPr defaultSize="0" print="0" autoFill="0" autoPict="0" macro="[0]!Copia_Formula">
                <anchor moveWithCells="1" sizeWithCells="1">
                  <from>
                    <xdr:col>7</xdr:col>
                    <xdr:colOff>2362200</xdr:colOff>
                    <xdr:row>2</xdr:row>
                    <xdr:rowOff>19050</xdr:rowOff>
                  </from>
                  <to>
                    <xdr:col>7</xdr:col>
                    <xdr:colOff>2933700</xdr:colOff>
                    <xdr:row>2</xdr:row>
                    <xdr:rowOff>304800</xdr:rowOff>
                  </to>
                </anchor>
              </controlPr>
            </control>
          </mc:Choice>
        </mc:AlternateContent>
        <mc:AlternateContent xmlns:mc="http://schemas.openxmlformats.org/markup-compatibility/2006">
          <mc:Choice Requires="x14">
            <control shapeId="9237" r:id="rId10"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C64"/>
  <sheetViews>
    <sheetView showGridLines="0" showRowColHeaders="0" zoomScale="145" zoomScaleNormal="145" workbookViewId="0">
      <pane ySplit="2" topLeftCell="A3" activePane="bottomLeft" state="frozen"/>
      <selection activeCell="J7" sqref="J7:P7"/>
      <selection pane="bottomLeft"/>
    </sheetView>
  </sheetViews>
  <sheetFormatPr baseColWidth="10" defaultColWidth="10.85546875" defaultRowHeight="15" x14ac:dyDescent="0.25"/>
  <cols>
    <col min="1" max="1" width="77.28515625" style="37" customWidth="1"/>
    <col min="2" max="2" width="15.7109375" style="38" hidden="1" customWidth="1"/>
    <col min="3" max="3" width="15.7109375" style="37" hidden="1" customWidth="1"/>
    <col min="4" max="4" width="16.28515625" style="37" bestFit="1" customWidth="1"/>
    <col min="5" max="5" width="10.85546875" style="37" customWidth="1"/>
    <col min="6" max="16384" width="10.85546875" style="37"/>
  </cols>
  <sheetData>
    <row r="1" spans="1:3" x14ac:dyDescent="0.25">
      <c r="A1" s="37" t="str">
        <f>"&lt;!-- question: "&amp;'Datos OM'!A2&amp;"  --&gt;"</f>
        <v>&lt;!-- question: 1  --&gt;</v>
      </c>
      <c r="B1" s="53">
        <f ca="1">COUNTA(A:A)-COUNTIF(A:A,"BORRAR")</f>
        <v>64</v>
      </c>
    </row>
    <row r="2" spans="1:3" x14ac:dyDescent="0.25">
      <c r="A2" s="50" t="s">
        <v>28</v>
      </c>
      <c r="B2" s="54" t="s">
        <v>29</v>
      </c>
    </row>
    <row r="3" spans="1:3" x14ac:dyDescent="0.25">
      <c r="A3" s="37" t="s">
        <v>30</v>
      </c>
    </row>
    <row r="4" spans="1:3" x14ac:dyDescent="0.25">
      <c r="A4" s="37" t="e">
        <f>"      &lt;text&gt;"&amp;B4&amp;"&lt;/text&gt;"</f>
        <v>#N/A</v>
      </c>
      <c r="B4" s="40" t="e">
        <f>NOMBRE_OM</f>
        <v>#N/A</v>
      </c>
      <c r="C4" s="37" t="s">
        <v>31</v>
      </c>
    </row>
    <row r="5" spans="1:3" x14ac:dyDescent="0.25">
      <c r="A5" s="37" t="s">
        <v>32</v>
      </c>
    </row>
    <row r="6" spans="1:3" x14ac:dyDescent="0.25">
      <c r="A6" s="37" t="s">
        <v>33</v>
      </c>
    </row>
    <row r="7" spans="1:3" x14ac:dyDescent="0.25">
      <c r="A7" s="37" t="e">
        <f>"      &lt;text&gt;&lt;![CDATA[&lt;p&gt;"&amp;B7&amp;"&lt;/p&gt;]]&gt;&lt;/text&gt;"</f>
        <v>#N/A</v>
      </c>
      <c r="B7" s="40" t="e">
        <f>ENUNCIADO_OM</f>
        <v>#N/A</v>
      </c>
    </row>
    <row r="8" spans="1:3" x14ac:dyDescent="0.25">
      <c r="A8" s="37" t="s">
        <v>34</v>
      </c>
    </row>
    <row r="9" spans="1:3" x14ac:dyDescent="0.25">
      <c r="A9" s="37" t="s">
        <v>35</v>
      </c>
      <c r="B9" s="41" t="s">
        <v>36</v>
      </c>
    </row>
    <row r="10" spans="1:3" x14ac:dyDescent="0.25">
      <c r="A10" s="37" t="str">
        <f>"      &lt;text&gt;&lt;![CDATA[&lt;p&gt;"&amp;B10&amp;"&lt;/p&gt;]]&gt;&lt;/text&gt;"</f>
        <v xml:space="preserve">      &lt;text&gt;&lt;![CDATA[&lt;p&gt;Tomo nota de tus respuestas&lt;/p&gt;]]&gt;&lt;/text&gt;</v>
      </c>
      <c r="B10" s="38"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&lt;penalty&gt;"&amp;REPLACE(B13,2,1,".")&amp;"&lt;/penalty&gt;"</f>
        <v xml:space="preserve">    &lt;penalty&gt;0.333333333333333&lt;/penalty&gt;</v>
      </c>
      <c r="B13" s="43">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IF(CONTRASEN_A="","",CONTRASEN_A)</f>
        <v/>
      </c>
      <c r="C15" s="37" t="s">
        <v>41</v>
      </c>
    </row>
    <row r="16" spans="1:3" x14ac:dyDescent="0.25">
      <c r="A16" s="37" t="str">
        <f>"    &lt;single&gt;"&amp;B16&amp;"&lt;/single&gt;"</f>
        <v xml:space="preserve">    &lt;single&gt;true&lt;/single&gt;</v>
      </c>
      <c r="B16" s="40" t="s">
        <v>13</v>
      </c>
      <c r="C16" s="37" t="s">
        <v>42</v>
      </c>
    </row>
    <row r="17" spans="1:3" x14ac:dyDescent="0.25">
      <c r="A17" s="37" t="str">
        <f>"    &lt;shuffleanswers&gt;"&amp;B17&amp;"&lt;/shuffleanswers&gt;"</f>
        <v xml:space="preserve">    &lt;shuffleanswers&gt;true&lt;/shuffleanswers&gt;</v>
      </c>
      <c r="B17" s="40" t="str">
        <f>BARAJAR_R</f>
        <v>true</v>
      </c>
      <c r="C17" s="44" t="s">
        <v>43</v>
      </c>
    </row>
    <row r="18" spans="1:3" x14ac:dyDescent="0.25">
      <c r="A18" s="37" t="str">
        <f>"    &lt;answernumbering&gt;"&amp;B18&amp;"&lt;/answernumbering&gt;"</f>
        <v xml:space="preserve">    &lt;answernumbering&gt;abc&lt;/answernumbering&gt;</v>
      </c>
      <c r="B18" s="38" t="str">
        <f>NUMERAR_R</f>
        <v>abc</v>
      </c>
      <c r="C18" s="37" t="s">
        <v>44</v>
      </c>
    </row>
    <row r="19" spans="1:3" x14ac:dyDescent="0.25">
      <c r="A19" s="37" t="s">
        <v>45</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46</v>
      </c>
    </row>
    <row r="22" spans="1:3" x14ac:dyDescent="0.25">
      <c r="A22" s="37" t="s">
        <v>47</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48</v>
      </c>
    </row>
    <row r="25" spans="1:3" x14ac:dyDescent="0.25">
      <c r="A25" s="37" t="s">
        <v>49</v>
      </c>
      <c r="C25" s="50"/>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50</v>
      </c>
      <c r="B27" s="45" t="s">
        <v>1422</v>
      </c>
    </row>
    <row r="28" spans="1:3" x14ac:dyDescent="0.25">
      <c r="A28" s="65" t="s">
        <v>52</v>
      </c>
      <c r="B28" s="51">
        <v>1</v>
      </c>
      <c r="C28" s="51" t="str">
        <f ca="1">IFERROR(FIND(",",B29,1),"")</f>
        <v/>
      </c>
    </row>
    <row r="29" spans="1:3" x14ac:dyDescent="0.25">
      <c r="A29" s="47" t="e">
        <f ca="1">IF(B30&lt;&gt;"",$C$29&amp;IF(C28&lt;&gt;"",REPLACE(B29,C28,1,"."),B29)&amp;$C$30,"BORRAR")</f>
        <v>#N/A</v>
      </c>
      <c r="B29" s="46" t="e">
        <f ca="1">INDIRECT("PUNTOS_"&amp;B28&amp;"_OM")</f>
        <v>#N/A</v>
      </c>
      <c r="C29" s="50" t="s">
        <v>53</v>
      </c>
    </row>
    <row r="30" spans="1:3" x14ac:dyDescent="0.25">
      <c r="A30" s="37" t="e">
        <f ca="1">IF(A29="BORRAR","BORRAR","      &lt;text&gt;&lt;![CDATA[&lt;p&gt;"&amp;B30&amp;"&lt;/p&gt;]]&gt;&lt;/text&gt;")</f>
        <v>#N/A</v>
      </c>
      <c r="B30" s="40" t="e">
        <f ca="1">INDIRECT("RESPUESTA_"&amp;B28&amp;"_OM")</f>
        <v>#N/A</v>
      </c>
      <c r="C30" s="50" t="s">
        <v>54</v>
      </c>
    </row>
    <row r="31" spans="1:3" x14ac:dyDescent="0.25">
      <c r="A31" s="37" t="e">
        <f ca="1">IF(A30="BORRAR","BORRAR",$C$31)</f>
        <v>#N/A</v>
      </c>
      <c r="C31" s="50" t="s">
        <v>55</v>
      </c>
    </row>
    <row r="32" spans="1:3" x14ac:dyDescent="0.25">
      <c r="A32" s="37" t="e">
        <f ca="1">IF(A31="BORRAR","BORRAR","      &lt;text&gt;&lt;![CDATA[&lt;p&gt;"&amp;B32&amp;"&lt;/p&gt;]]&gt;&lt;/text&gt;")</f>
        <v>#N/A</v>
      </c>
      <c r="B32" s="39" t="e">
        <f ca="1">INDIRECT("RETROAL_"&amp;B28&amp;"_OM")</f>
        <v>#N/A</v>
      </c>
    </row>
    <row r="33" spans="1:3" x14ac:dyDescent="0.25">
      <c r="A33" s="37" t="e">
        <f ca="1">IF(A32="BORRAR","BORRAR","      &lt;/feedback&gt;")</f>
        <v>#N/A</v>
      </c>
      <c r="B33" s="45"/>
    </row>
    <row r="34" spans="1:3" x14ac:dyDescent="0.25">
      <c r="A34" s="37" t="e">
        <f ca="1">IF(A33="BORRAR","BORRAR","    &lt;/answer&gt;")</f>
        <v>#N/A</v>
      </c>
      <c r="B34" s="51">
        <f>B28+1</f>
        <v>2</v>
      </c>
      <c r="C34" s="51" t="str">
        <f ca="1">IFERROR(FIND(",",B35,1),"")</f>
        <v/>
      </c>
    </row>
    <row r="35" spans="1:3" x14ac:dyDescent="0.25">
      <c r="A35" s="47" t="e">
        <f ca="1">IF(B36&lt;&gt;"",$C$29&amp;IF(C34&lt;&gt;"",REPLACE(B35,C34,1,"."),B35)&amp;$C$30,"BORRAR")</f>
        <v>#N/A</v>
      </c>
      <c r="B35" s="46" t="e">
        <f ca="1">INDIRECT("PUNTOS_"&amp;B34&amp;"_OM")</f>
        <v>#N/A</v>
      </c>
    </row>
    <row r="36" spans="1:3" x14ac:dyDescent="0.25">
      <c r="A36" s="37" t="e">
        <f ca="1">IF(A35="BORRAR","BORRAR","      &lt;text&gt;&lt;![CDATA[&lt;p&gt;"&amp;B36&amp;"&lt;/p&gt;]]&gt;&lt;/text&gt;")</f>
        <v>#N/A</v>
      </c>
      <c r="B36" s="40" t="e">
        <f ca="1">INDIRECT("RESPUESTA_"&amp;B34&amp;"_OM")</f>
        <v>#N/A</v>
      </c>
    </row>
    <row r="37" spans="1:3" x14ac:dyDescent="0.25">
      <c r="A37" s="37" t="e">
        <f ca="1">IF(A36="BORRAR","BORRAR",$C$31)</f>
        <v>#N/A</v>
      </c>
    </row>
    <row r="38" spans="1:3" x14ac:dyDescent="0.25">
      <c r="A38" s="37" t="e">
        <f ca="1">IF(A37="BORRAR","BORRAR","      &lt;text&gt;&lt;![CDATA[&lt;p&gt;"&amp;B38&amp;"&lt;/p&gt;]]&gt;&lt;/text&gt;")</f>
        <v>#N/A</v>
      </c>
      <c r="B38" s="39" t="e">
        <f ca="1">INDIRECT("RETROAL_"&amp;B34&amp;"_OM")</f>
        <v>#N/A</v>
      </c>
    </row>
    <row r="39" spans="1:3" x14ac:dyDescent="0.25">
      <c r="A39" s="37" t="e">
        <f ca="1">IF(A38="BORRAR","BORRAR","      &lt;/feedback&gt;")</f>
        <v>#N/A</v>
      </c>
      <c r="B39" s="45"/>
    </row>
    <row r="40" spans="1:3" x14ac:dyDescent="0.25">
      <c r="A40" s="37" t="e">
        <f ca="1">IF(A39="BORRAR","BORRAR","    &lt;/answer&gt;")</f>
        <v>#N/A</v>
      </c>
      <c r="B40" s="41">
        <f>B34+1</f>
        <v>3</v>
      </c>
      <c r="C40" s="41" t="str">
        <f ca="1">IFERROR(FIND(",",B41,1),"")</f>
        <v/>
      </c>
    </row>
    <row r="41" spans="1:3" x14ac:dyDescent="0.25">
      <c r="A41" s="48" t="e">
        <f ca="1">IF(B42&lt;&gt;"",$C$29&amp;IF(C40&lt;&gt;"",REPLACE(B41,C40,1,"."),B41)&amp;$C$30,"BORRAR")</f>
        <v>#N/A</v>
      </c>
      <c r="B41" s="46" t="e">
        <f ca="1">INDIRECT("PUNTOS_"&amp;B40&amp;"_OM")</f>
        <v>#N/A</v>
      </c>
    </row>
    <row r="42" spans="1:3" x14ac:dyDescent="0.25">
      <c r="A42" s="37" t="e">
        <f ca="1">IF(A41="BORRAR","BORRAR","      &lt;text&gt;&lt;![CDATA[&lt;p&gt;"&amp;B42&amp;"&lt;/p&gt;]]&gt;&lt;/text&gt;")</f>
        <v>#N/A</v>
      </c>
      <c r="B42" s="40" t="e">
        <f ca="1">INDIRECT("RESPUESTA_"&amp;B40&amp;"_OM")</f>
        <v>#N/A</v>
      </c>
    </row>
    <row r="43" spans="1:3" x14ac:dyDescent="0.25">
      <c r="A43" s="37" t="e">
        <f ca="1">IF(A42="BORRAR","BORRAR",$C$31)</f>
        <v>#N/A</v>
      </c>
    </row>
    <row r="44" spans="1:3" x14ac:dyDescent="0.25">
      <c r="A44" s="37" t="e">
        <f ca="1">IF(A43="BORRAR","BORRAR","      &lt;text&gt;&lt;![CDATA[&lt;p&gt;"&amp;B44&amp;"&lt;/p&gt;]]&gt;&lt;/text&gt;")</f>
        <v>#N/A</v>
      </c>
      <c r="B44" s="39" t="e">
        <f ca="1">INDIRECT("RETROAL_"&amp;B40&amp;"_OM")</f>
        <v>#N/A</v>
      </c>
    </row>
    <row r="45" spans="1:3" x14ac:dyDescent="0.25">
      <c r="A45" s="37" t="e">
        <f ca="1">IF(A44="BORRAR","BORRAR","      &lt;/feedback&gt;")</f>
        <v>#N/A</v>
      </c>
      <c r="B45" s="45"/>
    </row>
    <row r="46" spans="1:3" x14ac:dyDescent="0.25">
      <c r="A46" s="37" t="e">
        <f ca="1">IF(A45="BORRAR","BORRAR","    &lt;/answer&gt;")</f>
        <v>#N/A</v>
      </c>
      <c r="B46" s="41">
        <f>B40+1</f>
        <v>4</v>
      </c>
      <c r="C46" s="41" t="str">
        <f ca="1">IFERROR(FIND(",",B47,1),"")</f>
        <v/>
      </c>
    </row>
    <row r="47" spans="1:3" x14ac:dyDescent="0.25">
      <c r="A47" s="48" t="e">
        <f ca="1">IF(B48&lt;&gt;"",$C$29&amp;IF(C46&lt;&gt;"",REPLACE(B47,C46,1,"."),B47)&amp;$C$30,"BORRAR")</f>
        <v>#N/A</v>
      </c>
      <c r="B47" s="46" t="e">
        <f ca="1">INDIRECT("PUNTOS_"&amp;B46&amp;"_OM")</f>
        <v>#N/A</v>
      </c>
    </row>
    <row r="48" spans="1:3" x14ac:dyDescent="0.25">
      <c r="A48" s="37" t="e">
        <f ca="1">IF(A47="BORRAR","BORRAR","      &lt;text&gt;&lt;![CDATA[&lt;p&gt;"&amp;B48&amp;"&lt;/p&gt;]]&gt;&lt;/text&gt;")</f>
        <v>#N/A</v>
      </c>
      <c r="B48" s="40" t="e">
        <f ca="1">INDIRECT("RESPUESTA_"&amp;B46&amp;"_OM")</f>
        <v>#N/A</v>
      </c>
    </row>
    <row r="49" spans="1:3" x14ac:dyDescent="0.25">
      <c r="A49" s="37" t="e">
        <f ca="1">IF(A48="BORRAR","BORRAR",$C$31)</f>
        <v>#N/A</v>
      </c>
    </row>
    <row r="50" spans="1:3" x14ac:dyDescent="0.25">
      <c r="A50" s="37" t="e">
        <f ca="1">IF(A49="BORRAR","BORRAR","      &lt;text&gt;&lt;![CDATA[&lt;p&gt;"&amp;B50&amp;"&lt;/p&gt;]]&gt;&lt;/text&gt;")</f>
        <v>#N/A</v>
      </c>
      <c r="B50" s="39" t="e">
        <f ca="1">INDIRECT("RETROAL_"&amp;B46&amp;"_OM")</f>
        <v>#N/A</v>
      </c>
    </row>
    <row r="51" spans="1:3" x14ac:dyDescent="0.25">
      <c r="A51" s="37" t="e">
        <f ca="1">IF(A50="BORRAR","BORRAR","      &lt;/feedback&gt;")</f>
        <v>#N/A</v>
      </c>
      <c r="B51" s="45"/>
    </row>
    <row r="52" spans="1:3" x14ac:dyDescent="0.25">
      <c r="A52" s="37" t="e">
        <f ca="1">IF(A51="BORRAR","BORRAR","    &lt;/answer&gt;")</f>
        <v>#N/A</v>
      </c>
      <c r="B52" s="41">
        <f>B46+1</f>
        <v>5</v>
      </c>
      <c r="C52" s="41" t="str">
        <f ca="1">IFERROR(FIND(",",B53,1),"")</f>
        <v/>
      </c>
    </row>
    <row r="53" spans="1:3" x14ac:dyDescent="0.25">
      <c r="A53" s="48" t="e">
        <f ca="1">IF(B54&lt;&gt;"",$C$29&amp;IF(C52&lt;&gt;"",REPLACE(B53,C52,1,"."),B53)&amp;$C$30,"BORRAR")</f>
        <v>#N/A</v>
      </c>
      <c r="B53" s="46" t="e">
        <f ca="1">INDIRECT("PUNTOS_"&amp;B52&amp;"_OM")</f>
        <v>#N/A</v>
      </c>
    </row>
    <row r="54" spans="1:3" x14ac:dyDescent="0.25">
      <c r="A54" s="37" t="e">
        <f ca="1">IF(A53="BORRAR","BORRAR","      &lt;text&gt;&lt;![CDATA[&lt;p&gt;"&amp;B54&amp;"&lt;/p&gt;]]&gt;&lt;/text&gt;")</f>
        <v>#N/A</v>
      </c>
      <c r="B54" s="40" t="e">
        <f ca="1">INDIRECT("RESPUESTA_"&amp;B52&amp;"_OM")</f>
        <v>#N/A</v>
      </c>
    </row>
    <row r="55" spans="1:3" x14ac:dyDescent="0.25">
      <c r="A55" s="37" t="e">
        <f ca="1">IF(A54="BORRAR","BORRAR",$C$31)</f>
        <v>#N/A</v>
      </c>
    </row>
    <row r="56" spans="1:3" x14ac:dyDescent="0.25">
      <c r="A56" s="37" t="e">
        <f ca="1">IF(A55="BORRAR","BORRAR","      &lt;text&gt;&lt;![CDATA[&lt;p&gt;"&amp;B56&amp;"&lt;/p&gt;]]&gt;&lt;/text&gt;")</f>
        <v>#N/A</v>
      </c>
      <c r="B56" s="39" t="e">
        <f ca="1">INDIRECT("RETROAL_"&amp;B52&amp;"_OM")</f>
        <v>#N/A</v>
      </c>
    </row>
    <row r="57" spans="1:3" x14ac:dyDescent="0.25">
      <c r="A57" s="37" t="e">
        <f ca="1">IF(A56="BORRAR","BORRAR","      &lt;/feedback&gt;")</f>
        <v>#N/A</v>
      </c>
      <c r="B57" s="45"/>
    </row>
    <row r="58" spans="1:3" x14ac:dyDescent="0.25">
      <c r="A58" s="37" t="e">
        <f ca="1">IF(A57="BORRAR","BORRAR","    &lt;/answer&gt;")</f>
        <v>#N/A</v>
      </c>
      <c r="B58" s="41">
        <f>B52+1</f>
        <v>6</v>
      </c>
      <c r="C58" s="41" t="str">
        <f ca="1">IFERROR(FIND(",",B59,1),"")</f>
        <v/>
      </c>
    </row>
    <row r="59" spans="1:3" x14ac:dyDescent="0.25">
      <c r="A59" s="48" t="e">
        <f ca="1">IF(B60&lt;&gt;"",$C$29&amp;IF(C58&lt;&gt;"",REPLACE(B59,C58,1,"."),B59)&amp;$C$30,"BORRAR")</f>
        <v>#N/A</v>
      </c>
      <c r="B59" s="46" t="e">
        <f ca="1">INDIRECT("PUNTOS_"&amp;B58&amp;"_OM")</f>
        <v>#N/A</v>
      </c>
    </row>
    <row r="60" spans="1:3" x14ac:dyDescent="0.25">
      <c r="A60" s="37" t="e">
        <f ca="1">IF(A59="BORRAR","BORRAR","      &lt;text&gt;&lt;![CDATA[&lt;p&gt;"&amp;B60&amp;"&lt;/p&gt;]]&gt;&lt;/text&gt;")</f>
        <v>#N/A</v>
      </c>
      <c r="B60" s="40" t="e">
        <f ca="1">INDIRECT("RESPUESTA_"&amp;B58&amp;"_OM")</f>
        <v>#N/A</v>
      </c>
    </row>
    <row r="61" spans="1:3" x14ac:dyDescent="0.25">
      <c r="A61" s="37" t="e">
        <f ca="1">IF(A60="BORRAR","BORRAR",$C$31)</f>
        <v>#N/A</v>
      </c>
    </row>
    <row r="62" spans="1:3" x14ac:dyDescent="0.25">
      <c r="A62" s="37" t="e">
        <f ca="1">IF(A61="BORRAR","BORRAR","      &lt;text&gt;&lt;![CDATA[&lt;p&gt;"&amp;B62&amp;"&lt;/p&gt;]]&gt;&lt;/text&gt;")</f>
        <v>#N/A</v>
      </c>
      <c r="B62" s="39" t="e">
        <f ca="1">INDIRECT("RETROAL_"&amp;B58&amp;"_OM")</f>
        <v>#N/A</v>
      </c>
    </row>
    <row r="63" spans="1:3" x14ac:dyDescent="0.25">
      <c r="A63" s="37" t="e">
        <f ca="1">IF(A62="BORRAR","BORRAR","      &lt;/feedback&gt;")</f>
        <v>#N/A</v>
      </c>
      <c r="B63" s="45"/>
    </row>
    <row r="64" spans="1:3" x14ac:dyDescent="0.25">
      <c r="A64" s="37" t="e">
        <f ca="1">IF(A63="BORRAR","BORRAR","    &lt;/answer&gt;")</f>
        <v>#N/A</v>
      </c>
    </row>
  </sheetData>
  <sheetProtection algorithmName="SHA-512" hashValue="CaviUNo1xeYSiWCOF6ssDKgmCbFosoUxPjSS55rN3/PKWlBtwwiwHp1bPbX0JRnwVLHD6WI9aqZpRGqENxhBcg==" saltValue="JQwbFzJ9LHUJpw/Hcxi0fQ==" spinCount="100000"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Z72"/>
  <sheetViews>
    <sheetView showGridLines="0" showRowColHeaders="0" zoomScale="143" zoomScaleNormal="143" workbookViewId="0">
      <pane xSplit="38" ySplit="73" topLeftCell="AM77" activePane="bottomRight" state="frozen"/>
      <selection activeCell="J7" sqref="J7:P7"/>
      <selection pane="topRight" activeCell="J7" sqref="J7:P7"/>
      <selection pane="bottomLeft" activeCell="J7" sqref="J7:P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58" t="str">
        <f ca="1">'Formulario OM'!A1</f>
        <v>CÓDIGOS 
ESPECIALES</v>
      </c>
      <c r="B1" s="515" t="str">
        <f ca="1">APP&amp;" - "&amp;Tipo_2</f>
        <v xml:space="preserve">FastTest PlugIn - Opción múltiple VR </v>
      </c>
      <c r="C1" s="516"/>
      <c r="D1" s="516"/>
      <c r="E1" s="516"/>
      <c r="F1" s="516"/>
      <c r="G1" s="516"/>
      <c r="H1" s="516"/>
      <c r="I1" s="516"/>
      <c r="J1" s="516"/>
      <c r="K1" s="516"/>
      <c r="L1" s="281"/>
      <c r="M1" s="281"/>
      <c r="N1" s="281"/>
      <c r="O1" s="281"/>
      <c r="P1" s="281"/>
      <c r="Q1" s="281"/>
      <c r="R1" s="281"/>
      <c r="S1" s="281"/>
      <c r="T1" s="281"/>
      <c r="U1" s="281"/>
      <c r="V1" s="281"/>
      <c r="W1" s="281"/>
      <c r="X1" s="282"/>
      <c r="Y1" s="480" t="str">
        <f>'Formulario OM'!Y1</f>
        <v>NO USAR CORTAR [Ctrl+X]</v>
      </c>
    </row>
    <row r="2" spans="1:25" ht="24.95" customHeight="1" x14ac:dyDescent="0.25">
      <c r="A2" s="459"/>
      <c r="B2" s="517"/>
      <c r="C2" s="518"/>
      <c r="D2" s="518"/>
      <c r="E2" s="518"/>
      <c r="F2" s="518"/>
      <c r="G2" s="518"/>
      <c r="H2" s="518"/>
      <c r="I2" s="518"/>
      <c r="J2" s="518"/>
      <c r="K2" s="518"/>
      <c r="L2" s="524" t="str">
        <f ca="1">'Formulario OM'!L2</f>
        <v>DATOS 
GENERALES</v>
      </c>
      <c r="M2" s="509">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7" t="s">
        <v>163</v>
      </c>
      <c r="Y2" s="481"/>
    </row>
    <row r="3" spans="1:25" ht="2.25" customHeight="1" thickBot="1" x14ac:dyDescent="0.3">
      <c r="A3" s="460"/>
      <c r="B3" s="517"/>
      <c r="C3" s="518"/>
      <c r="D3" s="518"/>
      <c r="E3" s="518"/>
      <c r="F3" s="518"/>
      <c r="G3" s="518"/>
      <c r="H3" s="518"/>
      <c r="I3" s="518"/>
      <c r="J3" s="518"/>
      <c r="K3" s="518"/>
      <c r="L3" s="296"/>
      <c r="M3" s="297"/>
      <c r="N3" s="298"/>
      <c r="O3" s="299"/>
      <c r="P3" s="298"/>
      <c r="Q3" s="299"/>
      <c r="R3" s="298"/>
      <c r="S3" s="299"/>
      <c r="T3" s="298"/>
      <c r="U3" s="299"/>
      <c r="V3" s="298"/>
      <c r="W3" s="299"/>
      <c r="X3" s="300"/>
      <c r="Y3" s="482"/>
    </row>
    <row r="4" spans="1:25" ht="6" customHeight="1" thickBot="1" x14ac:dyDescent="0.3">
      <c r="A4" s="301"/>
      <c r="B4" s="137"/>
      <c r="C4" s="139"/>
      <c r="D4" s="139"/>
      <c r="E4" s="139"/>
      <c r="F4" s="139"/>
      <c r="G4" s="139"/>
      <c r="H4" s="140"/>
      <c r="I4" s="141"/>
      <c r="J4" s="141"/>
      <c r="K4" s="141"/>
      <c r="L4" s="141"/>
      <c r="M4" s="141"/>
      <c r="N4" s="141"/>
      <c r="O4" s="141"/>
      <c r="P4" s="141">
        <f>'Datos O2'!D3</f>
        <v>3</v>
      </c>
      <c r="Q4" s="141"/>
      <c r="R4" s="141"/>
      <c r="S4" s="141"/>
      <c r="T4" s="140"/>
      <c r="U4" s="140"/>
      <c r="V4" s="140"/>
      <c r="W4" s="140"/>
      <c r="X4" s="142"/>
      <c r="Y4" s="305"/>
    </row>
    <row r="5" spans="1:25" x14ac:dyDescent="0.25">
      <c r="A5" s="303" t="str">
        <f ca="1">'Formulario OM'!A5</f>
        <v>FÓRMULA</v>
      </c>
      <c r="B5" s="124"/>
      <c r="C5" s="125"/>
      <c r="D5" s="125"/>
      <c r="E5" s="125"/>
      <c r="F5" s="125"/>
      <c r="G5" s="352" t="str">
        <f ca="1">'Formulario OM'!G5</f>
        <v>Nº Inicial del Banco de Preguntas</v>
      </c>
      <c r="H5" s="31">
        <f>'Datos O2'!$A$7</f>
        <v>21</v>
      </c>
      <c r="I5" s="125"/>
      <c r="J5" s="163"/>
      <c r="K5" s="352" t="str">
        <f ca="1">'Formulario OM'!K5</f>
        <v>Pregunta Nº</v>
      </c>
      <c r="L5" s="160">
        <v>21</v>
      </c>
      <c r="M5" s="163"/>
      <c r="N5" s="163"/>
      <c r="O5" s="352" t="str">
        <f ca="1">'Formulario OM'!O5</f>
        <v>Tipo num.</v>
      </c>
      <c r="P5" s="31" t="str">
        <f>NUMERAR_R</f>
        <v>abc</v>
      </c>
      <c r="Q5" s="126"/>
      <c r="R5" s="500" t="str">
        <f ca="1">'DATOS GENERALES'!R5</f>
        <v>Rango de preguntas almacenadas: 0 - 0</v>
      </c>
      <c r="S5" s="500"/>
      <c r="T5" s="500"/>
      <c r="U5" s="500"/>
      <c r="V5" s="500"/>
      <c r="W5" s="500"/>
      <c r="X5" s="127"/>
      <c r="Y5" s="307"/>
    </row>
    <row r="6" spans="1:25" ht="6" customHeight="1" x14ac:dyDescent="0.25">
      <c r="A6" s="35"/>
      <c r="B6" s="119"/>
      <c r="C6" s="120"/>
      <c r="D6" s="120"/>
      <c r="E6" s="120"/>
      <c r="F6" s="120"/>
      <c r="G6" s="120"/>
      <c r="H6" s="121">
        <f>'Datos O2'!B3</f>
        <v>2</v>
      </c>
      <c r="I6" s="122"/>
      <c r="J6" s="122"/>
      <c r="K6" s="122"/>
      <c r="L6" s="122">
        <f>N_O2</f>
        <v>21</v>
      </c>
      <c r="M6" s="122"/>
      <c r="N6" s="122"/>
      <c r="O6" s="121"/>
      <c r="P6" s="122">
        <f>'Datos O2'!C3</f>
        <v>4</v>
      </c>
      <c r="Q6" s="122"/>
      <c r="R6" s="122"/>
      <c r="S6" s="134"/>
      <c r="T6" s="134"/>
      <c r="U6" s="134"/>
      <c r="V6" s="121"/>
      <c r="W6" s="121">
        <f>'Datos O2'!E3</f>
        <v>5</v>
      </c>
      <c r="X6" s="123"/>
      <c r="Y6" s="306"/>
    </row>
    <row r="7" spans="1:25" x14ac:dyDescent="0.25">
      <c r="A7" s="303" t="str">
        <f ca="1">'Formulario OM'!A7</f>
        <v>SUPERÍNDICE</v>
      </c>
      <c r="B7" s="124"/>
      <c r="C7" s="125"/>
      <c r="D7" s="125"/>
      <c r="E7" s="125"/>
      <c r="F7" s="125"/>
      <c r="G7" s="352" t="str">
        <f ca="1">'Formulario OM'!G7</f>
        <v>Nombre de la pregunta</v>
      </c>
      <c r="H7" s="513" t="str">
        <f>IFERROR(VLOOKUP(L5,'Datos O2'!$A$7:$AJ$500,2,1),"")</f>
        <v>T01 - 21</v>
      </c>
      <c r="I7" s="513"/>
      <c r="J7" s="513"/>
      <c r="K7" s="513"/>
      <c r="L7" s="513"/>
      <c r="M7" s="513"/>
      <c r="N7" s="402"/>
      <c r="O7" s="402"/>
      <c r="P7" s="402"/>
      <c r="Q7" s="134"/>
      <c r="R7" s="406" t="str">
        <f ca="1">'Formulario OM'!R7</f>
        <v>Respuesta Correcta</v>
      </c>
      <c r="S7" s="134"/>
      <c r="T7" s="352" t="str">
        <f>'Formulario OM'!T7</f>
        <v>Pt. Tot.</v>
      </c>
      <c r="U7" s="31">
        <f>SUMIF(X17:X27,"&gt;0")</f>
        <v>100</v>
      </c>
      <c r="V7" s="403" t="str">
        <f>'Formulario OM'!V7</f>
        <v>N.</v>
      </c>
      <c r="W7" s="31">
        <f>COUNTIF(X17:X27,"&gt;0")</f>
        <v>3</v>
      </c>
      <c r="X7" s="127"/>
      <c r="Y7" s="307"/>
    </row>
    <row r="8" spans="1:25" ht="6" customHeight="1" x14ac:dyDescent="0.25">
      <c r="A8" s="36"/>
      <c r="B8" s="119"/>
      <c r="C8" s="120"/>
      <c r="D8" s="120"/>
      <c r="E8" s="120"/>
      <c r="F8" s="120"/>
      <c r="G8" s="122"/>
      <c r="H8" s="122">
        <f>'Datos O2'!G3</f>
        <v>7</v>
      </c>
      <c r="I8" s="121"/>
      <c r="J8" s="121"/>
      <c r="K8" s="121"/>
      <c r="L8" s="121"/>
      <c r="M8" s="122"/>
      <c r="N8" s="122"/>
      <c r="O8" s="134"/>
      <c r="P8" s="122"/>
      <c r="Q8" s="134"/>
      <c r="R8" s="122"/>
      <c r="S8" s="134"/>
      <c r="T8" s="134"/>
      <c r="U8" s="135">
        <f>'Datos OM'!F3</f>
        <v>6</v>
      </c>
      <c r="V8" s="404"/>
      <c r="W8" s="135">
        <f>COUNTA(H17,H19,H21,H23,H25,H27)</f>
        <v>6</v>
      </c>
      <c r="X8" s="123"/>
      <c r="Y8" s="158"/>
    </row>
    <row r="9" spans="1:25" x14ac:dyDescent="0.25">
      <c r="A9" s="303" t="str">
        <f ca="1">'Formulario OM'!A9</f>
        <v>SUBÍNDICE</v>
      </c>
      <c r="B9" s="124"/>
      <c r="C9" s="125"/>
      <c r="D9" s="125"/>
      <c r="E9" s="125"/>
      <c r="F9" s="125"/>
      <c r="G9" s="352" t="str">
        <f ca="1">'Formulario OM'!G9</f>
        <v>Descripción</v>
      </c>
      <c r="H9" s="523"/>
      <c r="I9" s="523"/>
      <c r="J9" s="523"/>
      <c r="K9" s="523"/>
      <c r="L9" s="523"/>
      <c r="M9" s="523"/>
      <c r="N9" s="402"/>
      <c r="O9" s="402"/>
      <c r="P9" s="402"/>
      <c r="Q9" s="134"/>
      <c r="R9" s="406" t="str">
        <f ca="1">'Formulario OM'!R9</f>
        <v>Respuesta Incorrecta</v>
      </c>
      <c r="S9" s="134"/>
      <c r="T9" s="352" t="str">
        <f>'Formulario OM'!T9</f>
        <v>Pt. Tot.</v>
      </c>
      <c r="U9" s="31">
        <f>SUMIF(X17:X27,"&lt;0")</f>
        <v>-100</v>
      </c>
      <c r="V9" s="403" t="str">
        <f>'Formulario OM'!V9</f>
        <v>N.</v>
      </c>
      <c r="W9" s="31">
        <f>IFERROR(MAX(0,COUNTA(H17,H19,H21,H23,H25,H27)-W7),"")</f>
        <v>3</v>
      </c>
      <c r="X9" s="127"/>
      <c r="Y9" s="308"/>
    </row>
    <row r="10" spans="1:25" ht="6" customHeight="1" x14ac:dyDescent="0.25">
      <c r="A10" s="35"/>
      <c r="B10" s="119"/>
      <c r="C10" s="120"/>
      <c r="D10" s="139"/>
      <c r="E10" s="139"/>
      <c r="F10" s="139"/>
      <c r="G10" s="139"/>
      <c r="H10" s="121">
        <f>'Datos O2'!H3</f>
        <v>8</v>
      </c>
      <c r="I10" s="122"/>
      <c r="J10" s="122"/>
      <c r="K10" s="122"/>
      <c r="L10" s="122"/>
      <c r="M10" s="122"/>
      <c r="N10" s="122"/>
      <c r="O10" s="122"/>
      <c r="P10" s="122"/>
      <c r="Q10" s="122"/>
      <c r="R10" s="122"/>
      <c r="S10" s="122"/>
      <c r="T10" s="121"/>
      <c r="U10" s="121"/>
      <c r="V10" s="121"/>
      <c r="W10" s="121"/>
      <c r="X10" s="123"/>
      <c r="Y10" s="158"/>
    </row>
    <row r="11" spans="1:25" ht="15" customHeight="1" x14ac:dyDescent="0.25">
      <c r="A11" s="303" t="str">
        <f ca="1">'Formulario OM'!A11</f>
        <v>SALTO LÍNEA</v>
      </c>
      <c r="B11" s="124"/>
      <c r="C11" s="125"/>
      <c r="D11" s="125"/>
      <c r="E11" s="125"/>
      <c r="F11" s="125"/>
      <c r="G11" s="352" t="str">
        <f ca="1">'Formulario OM'!G11</f>
        <v>Enunciado de la pregunta</v>
      </c>
      <c r="H11" s="530" t="s">
        <v>1560</v>
      </c>
      <c r="I11" s="530"/>
      <c r="J11" s="530"/>
      <c r="K11" s="530"/>
      <c r="L11" s="530"/>
      <c r="M11" s="530"/>
      <c r="N11" s="530"/>
      <c r="O11" s="530"/>
      <c r="P11" s="530"/>
      <c r="Q11" s="530"/>
      <c r="R11" s="530"/>
      <c r="S11" s="530"/>
      <c r="T11" s="530"/>
      <c r="U11" s="530"/>
      <c r="V11" s="530"/>
      <c r="W11" s="530"/>
      <c r="X11" s="127"/>
      <c r="Y11" s="308"/>
    </row>
    <row r="12" spans="1:25" ht="6" customHeight="1" thickBot="1" x14ac:dyDescent="0.3">
      <c r="A12" s="2"/>
      <c r="B12" s="119"/>
      <c r="C12" s="120"/>
      <c r="D12" s="139"/>
      <c r="E12" s="139"/>
      <c r="F12" s="139"/>
      <c r="G12" s="140"/>
      <c r="H12" s="530"/>
      <c r="I12" s="530"/>
      <c r="J12" s="530"/>
      <c r="K12" s="530"/>
      <c r="L12" s="530"/>
      <c r="M12" s="530"/>
      <c r="N12" s="530"/>
      <c r="O12" s="530"/>
      <c r="P12" s="530"/>
      <c r="Q12" s="530"/>
      <c r="R12" s="530"/>
      <c r="S12" s="530"/>
      <c r="T12" s="530"/>
      <c r="U12" s="530"/>
      <c r="V12" s="530"/>
      <c r="W12" s="530"/>
      <c r="X12" s="123"/>
      <c r="Y12" s="158"/>
    </row>
    <row r="13" spans="1:25" x14ac:dyDescent="0.25">
      <c r="A13" s="303" t="str">
        <f ca="1">'Formulario OM'!A13</f>
        <v>CONCATENAR</v>
      </c>
      <c r="B13" s="124"/>
      <c r="C13" s="120"/>
      <c r="D13" s="139"/>
      <c r="E13" s="139"/>
      <c r="F13" s="139"/>
      <c r="G13" s="140"/>
      <c r="H13" s="530"/>
      <c r="I13" s="530"/>
      <c r="J13" s="530"/>
      <c r="K13" s="530"/>
      <c r="L13" s="530"/>
      <c r="M13" s="530"/>
      <c r="N13" s="530"/>
      <c r="O13" s="530"/>
      <c r="P13" s="530"/>
      <c r="Q13" s="530"/>
      <c r="R13" s="530"/>
      <c r="S13" s="530"/>
      <c r="T13" s="530"/>
      <c r="U13" s="530"/>
      <c r="V13" s="530"/>
      <c r="W13" s="530"/>
      <c r="X13" s="127"/>
      <c r="Y13" s="162"/>
    </row>
    <row r="14" spans="1:25" ht="6" customHeight="1" x14ac:dyDescent="0.25">
      <c r="B14" s="119"/>
      <c r="C14" s="120"/>
      <c r="D14" s="139"/>
      <c r="E14" s="139"/>
      <c r="F14" s="139"/>
      <c r="G14" s="140"/>
      <c r="H14" s="530"/>
      <c r="I14" s="530"/>
      <c r="J14" s="530"/>
      <c r="K14" s="530"/>
      <c r="L14" s="530"/>
      <c r="M14" s="530"/>
      <c r="N14" s="530"/>
      <c r="O14" s="530"/>
      <c r="P14" s="530"/>
      <c r="Q14" s="530"/>
      <c r="R14" s="530"/>
      <c r="S14" s="530"/>
      <c r="T14" s="530"/>
      <c r="U14" s="530"/>
      <c r="V14" s="530"/>
      <c r="W14" s="530"/>
      <c r="X14" s="123"/>
      <c r="Y14" s="158"/>
    </row>
    <row r="15" spans="1:25" x14ac:dyDescent="0.25">
      <c r="A15" s="303" t="str">
        <f ca="1">'Formulario OM'!A15</f>
        <v>NEGRITA</v>
      </c>
      <c r="B15" s="124"/>
      <c r="C15" s="120"/>
      <c r="D15" s="139"/>
      <c r="E15" s="139"/>
      <c r="F15" s="139"/>
      <c r="G15" s="140"/>
      <c r="H15" s="530"/>
      <c r="I15" s="530"/>
      <c r="J15" s="530"/>
      <c r="K15" s="530"/>
      <c r="L15" s="530"/>
      <c r="M15" s="530"/>
      <c r="N15" s="530"/>
      <c r="O15" s="530"/>
      <c r="P15" s="530"/>
      <c r="Q15" s="530"/>
      <c r="R15" s="530"/>
      <c r="S15" s="530"/>
      <c r="T15" s="530"/>
      <c r="U15" s="530"/>
      <c r="V15" s="530"/>
      <c r="W15" s="530"/>
      <c r="X15" s="127"/>
      <c r="Y15" s="308"/>
    </row>
    <row r="16" spans="1:25" ht="6" customHeight="1" x14ac:dyDescent="0.25">
      <c r="B16" s="119"/>
      <c r="C16" s="120"/>
      <c r="D16" s="139"/>
      <c r="E16" s="139"/>
      <c r="F16" s="139"/>
      <c r="G16" s="140"/>
      <c r="H16" s="121">
        <f>H10+1</f>
        <v>9</v>
      </c>
      <c r="I16" s="122"/>
      <c r="J16" s="122"/>
      <c r="K16" s="122"/>
      <c r="L16" s="122"/>
      <c r="M16" s="122"/>
      <c r="N16" s="122"/>
      <c r="O16" s="122"/>
      <c r="P16" s="122"/>
      <c r="Q16" s="122">
        <f>T26+1</f>
        <v>21</v>
      </c>
      <c r="R16" s="122"/>
      <c r="S16" s="122"/>
      <c r="T16" s="121">
        <f>H26+1</f>
        <v>15</v>
      </c>
      <c r="U16" s="121"/>
      <c r="V16" s="121"/>
      <c r="W16" s="121"/>
      <c r="X16" s="123"/>
      <c r="Y16" s="158"/>
    </row>
    <row r="17" spans="1:26" ht="15" customHeight="1" x14ac:dyDescent="0.25">
      <c r="A17" s="303" t="str">
        <f ca="1">'Formulario OM'!A17</f>
        <v>ESPACIOS (+1)</v>
      </c>
      <c r="B17" s="124"/>
      <c r="C17" s="139">
        <v>1</v>
      </c>
      <c r="D17" s="125"/>
      <c r="E17" s="125"/>
      <c r="F17" s="125"/>
      <c r="G17" s="412" t="str">
        <f ca="1">C17&amp;"ª "&amp;IF(P_1_O2&gt;0,INDIRECT("Z_OM_08_"&amp;IDIOMA),INDIRECT("Z_OM_09_"&amp;IDIOMA))</f>
        <v>1ª Respuesta Correcta</v>
      </c>
      <c r="H17" s="512" t="s">
        <v>1518</v>
      </c>
      <c r="I17" s="512"/>
      <c r="J17" s="512"/>
      <c r="K17" s="512"/>
      <c r="L17" s="512"/>
      <c r="M17" s="512"/>
      <c r="N17" s="512"/>
      <c r="O17" s="512"/>
      <c r="P17" s="352" t="s">
        <v>1180</v>
      </c>
      <c r="Q17" s="422">
        <v>33.333333333333336</v>
      </c>
      <c r="R17" s="125"/>
      <c r="S17" s="352" t="str">
        <f ca="1">'Formulario OM'!S17</f>
        <v>Retroalim.</v>
      </c>
      <c r="T17" s="523"/>
      <c r="U17" s="523"/>
      <c r="V17" s="523"/>
      <c r="W17" s="523"/>
      <c r="X17" s="415">
        <f>P_1_O2</f>
        <v>33.333333333333336</v>
      </c>
      <c r="Y17" s="308"/>
    </row>
    <row r="18" spans="1:26" ht="6" customHeight="1" x14ac:dyDescent="0.25">
      <c r="B18" s="119"/>
      <c r="C18" s="139"/>
      <c r="D18" s="120"/>
      <c r="E18" s="139"/>
      <c r="F18" s="139"/>
      <c r="G18" s="355"/>
      <c r="H18" s="121">
        <f>H16+1</f>
        <v>10</v>
      </c>
      <c r="I18" s="122"/>
      <c r="J18" s="122"/>
      <c r="K18" s="122"/>
      <c r="L18" s="122"/>
      <c r="M18" s="122"/>
      <c r="N18" s="122"/>
      <c r="O18" s="122"/>
      <c r="P18" s="122"/>
      <c r="Q18" s="122">
        <f>Q16+1</f>
        <v>22</v>
      </c>
      <c r="R18" s="122"/>
      <c r="S18" s="122"/>
      <c r="T18" s="121">
        <f>T16+1</f>
        <v>16</v>
      </c>
      <c r="U18" s="121"/>
      <c r="V18" s="121"/>
      <c r="W18" s="121"/>
      <c r="X18" s="123"/>
      <c r="Y18" s="158"/>
    </row>
    <row r="19" spans="1:26" ht="15.75" customHeight="1" x14ac:dyDescent="0.25">
      <c r="A19" s="303" t="str">
        <f ca="1">'Formulario OM'!A19</f>
        <v>TEXTO ROJO</v>
      </c>
      <c r="B19" s="124"/>
      <c r="C19" s="139">
        <f>IF(P_2_O2&gt;0,IF(P_1_O2&gt;0,C17+1,1),IF(P_1_O2&lt;=0,C17+1,1))</f>
        <v>2</v>
      </c>
      <c r="D19" s="125"/>
      <c r="E19" s="125"/>
      <c r="F19" s="125"/>
      <c r="G19" s="412" t="str">
        <f ca="1">C19&amp;"ª "&amp;IF(P_2_O2&gt;0,INDIRECT("Z_OM_08_"&amp;IDIOMA),INDIRECT("Z_OM_09_"&amp;IDIOMA))</f>
        <v>2ª Respuesta Correcta</v>
      </c>
      <c r="H19" s="512" t="s">
        <v>1520</v>
      </c>
      <c r="I19" s="512"/>
      <c r="J19" s="512"/>
      <c r="K19" s="512"/>
      <c r="L19" s="512"/>
      <c r="M19" s="512"/>
      <c r="N19" s="512"/>
      <c r="O19" s="512"/>
      <c r="P19" s="352" t="s">
        <v>1180</v>
      </c>
      <c r="Q19" s="422">
        <v>33.333333333333336</v>
      </c>
      <c r="R19" s="125"/>
      <c r="S19" s="352" t="str">
        <f ca="1">'Formulario OM'!S19</f>
        <v>Retroalim.</v>
      </c>
      <c r="T19" s="523"/>
      <c r="U19" s="523"/>
      <c r="V19" s="523"/>
      <c r="W19" s="523"/>
      <c r="X19" s="415">
        <f>P_2_O2</f>
        <v>33.333333333333336</v>
      </c>
      <c r="Y19" s="308"/>
    </row>
    <row r="20" spans="1:26" ht="6" customHeight="1" x14ac:dyDescent="0.25">
      <c r="A20" s="304"/>
      <c r="B20" s="119"/>
      <c r="C20" s="139"/>
      <c r="D20" s="120"/>
      <c r="E20" s="120"/>
      <c r="F20" s="120"/>
      <c r="G20" s="120"/>
      <c r="H20" s="121">
        <f>H18+1</f>
        <v>11</v>
      </c>
      <c r="I20" s="122"/>
      <c r="J20" s="122"/>
      <c r="K20" s="122"/>
      <c r="L20" s="122"/>
      <c r="M20" s="122"/>
      <c r="N20" s="122"/>
      <c r="O20" s="122"/>
      <c r="P20" s="122"/>
      <c r="Q20" s="122">
        <f>Q18+1</f>
        <v>23</v>
      </c>
      <c r="R20" s="122"/>
      <c r="S20" s="122"/>
      <c r="T20" s="121">
        <f>T18+1</f>
        <v>17</v>
      </c>
      <c r="U20" s="121"/>
      <c r="V20" s="121"/>
      <c r="W20" s="121"/>
      <c r="X20" s="123"/>
      <c r="Y20" s="158"/>
    </row>
    <row r="21" spans="1:26" x14ac:dyDescent="0.25">
      <c r="A21" s="303" t="str">
        <f ca="1">'Formulario OM'!A21</f>
        <v>TEXTO AZUL</v>
      </c>
      <c r="B21" s="124"/>
      <c r="C21" s="139">
        <f>IF(P_3_O2&gt;0,IF(P_2_O2&gt;0,C19+1,IF(P_1_O2&gt;0,C17+1,1)),
                             IF(P_2_O2&lt;=0,C19+1,IF(P_1_O2&lt;=0,C17+1,1)))</f>
        <v>1</v>
      </c>
      <c r="D21" s="125"/>
      <c r="E21" s="125"/>
      <c r="F21" s="125"/>
      <c r="G21" s="412" t="str">
        <f ca="1">C21&amp;"ª "&amp;IF(P_3_O2&gt;0,INDIRECT("Z_OM_08_"&amp;IDIOMA),INDIRECT("Z_OM_09_"&amp;IDIOMA))</f>
        <v>1ª Respuesta Incorrecta</v>
      </c>
      <c r="H21" s="514" t="s">
        <v>1557</v>
      </c>
      <c r="I21" s="514"/>
      <c r="J21" s="514"/>
      <c r="K21" s="514"/>
      <c r="L21" s="514"/>
      <c r="M21" s="514"/>
      <c r="N21" s="514"/>
      <c r="O21" s="514"/>
      <c r="P21" s="352" t="s">
        <v>1180</v>
      </c>
      <c r="Q21" s="422">
        <v>-33.333333333333336</v>
      </c>
      <c r="R21" s="125"/>
      <c r="S21" s="352" t="str">
        <f ca="1">'Formulario OM'!S21</f>
        <v>Retroalim.</v>
      </c>
      <c r="T21" s="523"/>
      <c r="U21" s="523"/>
      <c r="V21" s="523"/>
      <c r="W21" s="523"/>
      <c r="X21" s="415">
        <f>P_3_O2</f>
        <v>-33.333333333333336</v>
      </c>
      <c r="Y21" s="308"/>
    </row>
    <row r="22" spans="1:26" ht="6" customHeight="1" x14ac:dyDescent="0.25">
      <c r="B22" s="119"/>
      <c r="C22" s="139"/>
      <c r="D22" s="120"/>
      <c r="E22" s="120"/>
      <c r="F22" s="120"/>
      <c r="G22" s="120"/>
      <c r="H22" s="121">
        <f>H20+1</f>
        <v>12</v>
      </c>
      <c r="I22" s="122"/>
      <c r="J22" s="122"/>
      <c r="K22" s="122"/>
      <c r="L22" s="122"/>
      <c r="M22" s="122"/>
      <c r="N22" s="122"/>
      <c r="O22" s="122"/>
      <c r="P22" s="122"/>
      <c r="Q22" s="122">
        <f>Q20+1</f>
        <v>24</v>
      </c>
      <c r="R22" s="122"/>
      <c r="S22" s="122"/>
      <c r="T22" s="121">
        <f>T20+1</f>
        <v>18</v>
      </c>
      <c r="U22" s="121"/>
      <c r="V22" s="121"/>
      <c r="W22" s="121"/>
      <c r="X22" s="123"/>
      <c r="Y22" s="158"/>
      <c r="Z22" s="32"/>
    </row>
    <row r="23" spans="1:26" x14ac:dyDescent="0.25">
      <c r="A23" s="303" t="str">
        <f ca="1">'Formulario OM'!A23</f>
        <v>OTRO COLOR</v>
      </c>
      <c r="B23" s="124"/>
      <c r="C23" s="139">
        <f>IF(P_4_O2&gt;0,IF(P_3_O2&gt;0,C21+1,IF(P_2_O2&gt;0,C19+1,IF(P_1_O2&gt;0,C17+1,1))),
IF(P_3_O2&lt;=0,C21+1,IF(P_2_O2&lt;=0,C19+1,IF(P_1_O2&lt;=0,C17+1,1))))</f>
        <v>3</v>
      </c>
      <c r="D23" s="125"/>
      <c r="E23" s="125"/>
      <c r="F23" s="125"/>
      <c r="G23" s="412" t="str">
        <f ca="1">C23&amp;"ª "&amp;IF(P_4_O2&gt;0,INDIRECT("Z_OM_08_"&amp;IDIOMA),INDIRECT("Z_OM_09_"&amp;IDIOMA))</f>
        <v>3ª Respuesta Correcta</v>
      </c>
      <c r="H23" s="514" t="s">
        <v>1525</v>
      </c>
      <c r="I23" s="514"/>
      <c r="J23" s="514"/>
      <c r="K23" s="514"/>
      <c r="L23" s="514"/>
      <c r="M23" s="514"/>
      <c r="N23" s="514"/>
      <c r="O23" s="514"/>
      <c r="P23" s="352" t="s">
        <v>1180</v>
      </c>
      <c r="Q23" s="422">
        <v>33.333333333333336</v>
      </c>
      <c r="R23" s="125"/>
      <c r="S23" s="352" t="str">
        <f ca="1">'Formulario OM'!S23</f>
        <v>Retroalim.</v>
      </c>
      <c r="T23" s="523"/>
      <c r="U23" s="523"/>
      <c r="V23" s="523"/>
      <c r="W23" s="523"/>
      <c r="X23" s="415">
        <f>P_4_O2</f>
        <v>33.333333333333336</v>
      </c>
      <c r="Y23" s="308"/>
      <c r="Z23" s="32"/>
    </row>
    <row r="24" spans="1:26" ht="6" customHeight="1" thickBot="1" x14ac:dyDescent="0.3">
      <c r="B24" s="124"/>
      <c r="C24" s="139"/>
      <c r="D24" s="120"/>
      <c r="E24" s="120"/>
      <c r="F24" s="120"/>
      <c r="G24" s="413"/>
      <c r="H24" s="121">
        <f>H22+1</f>
        <v>13</v>
      </c>
      <c r="I24" s="122"/>
      <c r="J24" s="122"/>
      <c r="K24" s="122"/>
      <c r="L24" s="122"/>
      <c r="M24" s="122"/>
      <c r="N24" s="122"/>
      <c r="O24" s="122"/>
      <c r="P24" s="122"/>
      <c r="Q24" s="122">
        <f>Q22+1</f>
        <v>25</v>
      </c>
      <c r="R24" s="122"/>
      <c r="S24" s="122"/>
      <c r="T24" s="121">
        <f>T22+1</f>
        <v>19</v>
      </c>
      <c r="U24" s="121"/>
      <c r="V24" s="121"/>
      <c r="W24" s="121"/>
      <c r="X24" s="127"/>
      <c r="Y24" s="162"/>
      <c r="Z24" s="32"/>
    </row>
    <row r="25" spans="1:26" ht="15" customHeight="1" x14ac:dyDescent="0.25">
      <c r="A25" s="506" t="str">
        <f ca="1">'Formulario OM'!A25</f>
        <v>INSERTAR
IMÁGENES</v>
      </c>
      <c r="B25" s="124"/>
      <c r="C25" s="139">
        <f>IF(P_5_O2&gt;0,IF(P_4_O2&gt;0,C23+1,IF(P_3_O2&gt;0,C21+1,IF(P_2_O2&gt;0,C19+1,IF(P_1_O2&gt;0,C17+1,1)))),
                             IF(P_4_O2&lt;=0,C23+1,IF(P_3_O2&lt;=0,C21+1,IF(P_2_O2&lt;=0,C19+1,IF(P_1_O2&lt;=0,C17+1,1)))))</f>
        <v>2</v>
      </c>
      <c r="D25" s="125"/>
      <c r="E25" s="125"/>
      <c r="F25" s="125"/>
      <c r="G25" s="412" t="str">
        <f ca="1">C25&amp;"ª "&amp;IF(P_5_O2&gt;0,INDIRECT("Z_OM_08_"&amp;IDIOMA),INDIRECT("Z_OM_09_"&amp;IDIOMA))</f>
        <v>2ª Respuesta Incorrecta</v>
      </c>
      <c r="H25" s="514" t="s">
        <v>1558</v>
      </c>
      <c r="I25" s="514"/>
      <c r="J25" s="514"/>
      <c r="K25" s="514"/>
      <c r="L25" s="514"/>
      <c r="M25" s="514"/>
      <c r="N25" s="514"/>
      <c r="O25" s="514"/>
      <c r="P25" s="352" t="s">
        <v>1180</v>
      </c>
      <c r="Q25" s="422">
        <v>-33.333333333333336</v>
      </c>
      <c r="R25" s="125"/>
      <c r="S25" s="352" t="str">
        <f ca="1">'Formulario OM'!S25</f>
        <v>Retroalim.</v>
      </c>
      <c r="T25" s="523"/>
      <c r="U25" s="523"/>
      <c r="V25" s="523"/>
      <c r="W25" s="523"/>
      <c r="X25" s="415">
        <f>P_5_O2</f>
        <v>-33.333333333333336</v>
      </c>
      <c r="Y25" s="308"/>
      <c r="Z25" s="32"/>
    </row>
    <row r="26" spans="1:26" ht="6" customHeight="1" x14ac:dyDescent="0.25">
      <c r="A26" s="507"/>
      <c r="B26" s="124"/>
      <c r="C26" s="139"/>
      <c r="D26" s="120"/>
      <c r="E26" s="120"/>
      <c r="F26" s="120"/>
      <c r="G26" s="412"/>
      <c r="H26" s="121">
        <f>H24+1</f>
        <v>14</v>
      </c>
      <c r="I26" s="122"/>
      <c r="J26" s="122"/>
      <c r="K26" s="122"/>
      <c r="L26" s="122"/>
      <c r="M26" s="122"/>
      <c r="N26" s="122"/>
      <c r="O26" s="122"/>
      <c r="P26" s="122"/>
      <c r="Q26" s="122">
        <f>Q24+1</f>
        <v>26</v>
      </c>
      <c r="R26" s="122"/>
      <c r="S26" s="122"/>
      <c r="T26" s="121">
        <f>T24+1</f>
        <v>20</v>
      </c>
      <c r="U26" s="121"/>
      <c r="V26" s="121"/>
      <c r="W26" s="121"/>
      <c r="X26" s="127"/>
      <c r="Y26" s="158"/>
      <c r="Z26" s="32"/>
    </row>
    <row r="27" spans="1:26" ht="15" customHeight="1" thickBot="1" x14ac:dyDescent="0.3">
      <c r="A27" s="508"/>
      <c r="B27" s="124"/>
      <c r="C27" s="139">
        <f>IF(P_6_O2&gt;0,IF(P_5_O2&gt;0,C25+1,IF(P_4_O2&gt;0,C23+1,IF(P_3_O2&gt;0,C21+1,IF(P_2_O2&gt;0,C19+1,IF(P_1_O2&gt;0,C17+1,1))))),
                             IF(P_5_O2&lt;=0,C25+1,IF(P_4_O2&lt;=0,C23+1,IF(P_3_O2&lt;=0,C21+1,IF(P_2_O2&gt;0,C19+1,IF(P_1_O2&gt;0,C17+1,1))))))</f>
        <v>3</v>
      </c>
      <c r="D27" s="125"/>
      <c r="E27" s="125"/>
      <c r="F27" s="125"/>
      <c r="G27" s="412" t="str">
        <f ca="1">C27&amp;"ª "&amp;IF(P_6_O2&gt;0,INDIRECT("Z_OM_08_"&amp;IDIOMA),INDIRECT("Z_OM_09_"&amp;IDIOMA))</f>
        <v>3ª Respuesta Incorrecta</v>
      </c>
      <c r="H27" s="514" t="s">
        <v>1559</v>
      </c>
      <c r="I27" s="514"/>
      <c r="J27" s="514"/>
      <c r="K27" s="514"/>
      <c r="L27" s="514"/>
      <c r="M27" s="514"/>
      <c r="N27" s="514"/>
      <c r="O27" s="514"/>
      <c r="P27" s="352" t="s">
        <v>1180</v>
      </c>
      <c r="Q27" s="422">
        <v>-33.333333333333336</v>
      </c>
      <c r="R27" s="125"/>
      <c r="S27" s="352" t="str">
        <f ca="1">'Formulario OM'!S27</f>
        <v>Retroalim.</v>
      </c>
      <c r="T27" s="523"/>
      <c r="U27" s="523"/>
      <c r="V27" s="523"/>
      <c r="W27" s="523"/>
      <c r="X27" s="415">
        <f>P_6_O2</f>
        <v>-33.333333333333336</v>
      </c>
      <c r="Y27" s="162"/>
      <c r="Z27" s="32"/>
    </row>
    <row r="28" spans="1:26" ht="6" customHeight="1" thickBot="1" x14ac:dyDescent="0.3">
      <c r="B28" s="124"/>
      <c r="C28" s="128"/>
      <c r="D28" s="128"/>
      <c r="E28" s="128"/>
      <c r="F28" s="128"/>
      <c r="G28" s="125"/>
      <c r="H28" s="121">
        <f>'Datos O2'!AG3</f>
        <v>33</v>
      </c>
      <c r="I28" s="126"/>
      <c r="J28" s="126"/>
      <c r="K28" s="126"/>
      <c r="L28" s="126"/>
      <c r="M28" s="126"/>
      <c r="N28" s="126"/>
      <c r="O28" s="126"/>
      <c r="P28" s="122"/>
      <c r="Q28" s="122"/>
      <c r="R28" s="126"/>
      <c r="S28" s="126"/>
      <c r="T28" s="126"/>
      <c r="U28" s="126"/>
      <c r="V28" s="126"/>
      <c r="W28" s="126"/>
      <c r="X28" s="127"/>
      <c r="Y28" s="158"/>
      <c r="Z28" s="32"/>
    </row>
    <row r="29" spans="1:26" x14ac:dyDescent="0.25">
      <c r="A29" s="506" t="str">
        <f ca="1">'Formulario OM'!A29</f>
        <v>USAR DATOS VARIABLES</v>
      </c>
      <c r="B29" s="124"/>
      <c r="C29" s="125"/>
      <c r="D29" s="125"/>
      <c r="E29" s="128"/>
      <c r="F29" s="352"/>
      <c r="G29" s="138">
        <f>'Datos OM'!AG4</f>
        <v>0</v>
      </c>
      <c r="H29" s="138"/>
      <c r="I29" s="138"/>
      <c r="J29" s="126"/>
      <c r="K29" s="126"/>
      <c r="L29" s="126"/>
      <c r="M29" s="126"/>
      <c r="N29" s="126"/>
      <c r="O29" s="126"/>
      <c r="P29" s="126"/>
      <c r="Q29" s="126"/>
      <c r="R29" s="288"/>
      <c r="S29" s="288"/>
      <c r="T29" s="288"/>
      <c r="U29" s="288"/>
      <c r="V29" s="288"/>
      <c r="W29" s="288"/>
      <c r="X29" s="289"/>
      <c r="Y29" s="162"/>
      <c r="Z29" s="32"/>
    </row>
    <row r="30" spans="1:26" ht="6" customHeight="1" x14ac:dyDescent="0.25">
      <c r="A30" s="507"/>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 customHeight="1" thickBot="1" x14ac:dyDescent="0.3">
      <c r="A31" s="508"/>
      <c r="B31" s="124"/>
      <c r="C31" s="125"/>
      <c r="D31" s="125"/>
      <c r="E31" s="128"/>
      <c r="F31" s="139">
        <v>1</v>
      </c>
      <c r="G31" s="407" t="str">
        <f ca="1">INDIRECT("Z_OM_11_"&amp;IDIOMA)</f>
        <v>PISTA</v>
      </c>
      <c r="H31" s="407"/>
      <c r="I31" s="407"/>
      <c r="J31" s="407"/>
      <c r="K31" s="407"/>
      <c r="L31" s="407"/>
      <c r="M31" s="407"/>
      <c r="N31" s="407"/>
      <c r="O31" s="407"/>
      <c r="P31" s="407"/>
      <c r="Q31" s="407"/>
      <c r="R31" s="288"/>
      <c r="S31" s="288"/>
      <c r="T31" s="288"/>
      <c r="U31" s="288"/>
      <c r="V31" s="288"/>
      <c r="W31" s="288"/>
      <c r="X31" s="289"/>
      <c r="Y31" s="162"/>
      <c r="Z31" s="32"/>
    </row>
    <row r="32" spans="1:26" ht="6" customHeight="1" x14ac:dyDescent="0.25">
      <c r="A32" s="304"/>
      <c r="B32" s="124"/>
      <c r="C32" s="505" t="str">
        <f>'DATOS GENERALES'!C5</f>
        <v>?</v>
      </c>
      <c r="D32" s="505"/>
      <c r="E32" s="128"/>
      <c r="F32" s="139"/>
      <c r="G32" s="138">
        <f>'Datos O2'!AG3</f>
        <v>33</v>
      </c>
      <c r="H32" s="138"/>
      <c r="I32" s="138"/>
      <c r="J32" s="130"/>
      <c r="K32" s="130"/>
      <c r="L32" s="130"/>
      <c r="M32" s="138">
        <f>G32+1</f>
        <v>34</v>
      </c>
      <c r="N32" s="130"/>
      <c r="O32" s="130"/>
      <c r="P32" s="130"/>
      <c r="Q32" s="130"/>
      <c r="R32" s="288"/>
      <c r="S32" s="288"/>
      <c r="T32" s="288"/>
      <c r="U32" s="288"/>
      <c r="V32" s="288"/>
      <c r="W32" s="288"/>
      <c r="X32" s="289"/>
      <c r="Y32" s="158"/>
    </row>
    <row r="33" spans="1:25" ht="15" customHeight="1" x14ac:dyDescent="0.25">
      <c r="A33" s="303" t="str">
        <f ca="1">'Formulario OM'!A33</f>
        <v>ACTIVAR</v>
      </c>
      <c r="B33" s="124"/>
      <c r="C33" s="505"/>
      <c r="D33" s="505"/>
      <c r="E33" s="128"/>
      <c r="F33" s="352" t="s">
        <v>1178</v>
      </c>
      <c r="G33" s="529"/>
      <c r="H33" s="529"/>
      <c r="I33" s="529"/>
      <c r="J33" s="529"/>
      <c r="K33" s="529"/>
      <c r="L33" s="352" t="s">
        <v>1176</v>
      </c>
      <c r="M33" s="529"/>
      <c r="N33" s="529"/>
      <c r="O33" s="529"/>
      <c r="P33" s="529"/>
      <c r="Q33" s="529"/>
      <c r="R33" s="288"/>
      <c r="S33" s="288"/>
      <c r="T33" s="288"/>
      <c r="U33" s="288"/>
      <c r="V33" s="288"/>
      <c r="W33" s="288"/>
      <c r="X33" s="289"/>
      <c r="Y33" s="162"/>
    </row>
    <row r="34" spans="1:25" ht="6" customHeight="1" thickBot="1" x14ac:dyDescent="0.3">
      <c r="A34" s="2"/>
      <c r="B34" s="124"/>
      <c r="C34" s="505"/>
      <c r="D34" s="505"/>
      <c r="E34" s="128"/>
      <c r="F34" s="139"/>
      <c r="G34" s="138">
        <f>M32+1</f>
        <v>35</v>
      </c>
      <c r="H34" s="138"/>
      <c r="I34" s="138"/>
      <c r="J34" s="130"/>
      <c r="K34" s="130"/>
      <c r="L34" s="130"/>
      <c r="M34" s="138">
        <f>G34+1</f>
        <v>36</v>
      </c>
      <c r="N34" s="131"/>
      <c r="O34" s="131"/>
      <c r="P34" s="131"/>
      <c r="Q34" s="131"/>
      <c r="R34" s="288"/>
      <c r="S34" s="288"/>
      <c r="T34" s="288"/>
      <c r="U34" s="288"/>
      <c r="V34" s="288"/>
      <c r="W34" s="288"/>
      <c r="X34" s="289"/>
      <c r="Y34" s="158"/>
    </row>
    <row r="35" spans="1:25" ht="15" customHeight="1" x14ac:dyDescent="0.25">
      <c r="A35" s="303" t="str">
        <f ca="1">'Formulario OM'!A35</f>
        <v>DESACTIVAR</v>
      </c>
      <c r="B35" s="124"/>
      <c r="C35" s="505"/>
      <c r="D35" s="505"/>
      <c r="E35" s="128"/>
      <c r="F35" s="352" t="s">
        <v>1179</v>
      </c>
      <c r="G35" s="529"/>
      <c r="H35" s="529"/>
      <c r="I35" s="529"/>
      <c r="J35" s="529"/>
      <c r="K35" s="529"/>
      <c r="L35" s="352" t="s">
        <v>1177</v>
      </c>
      <c r="M35" s="529"/>
      <c r="N35" s="529"/>
      <c r="O35" s="529"/>
      <c r="P35" s="529"/>
      <c r="Q35" s="529"/>
      <c r="R35" s="288"/>
      <c r="S35" s="288"/>
      <c r="T35" s="288"/>
      <c r="U35" s="288"/>
      <c r="V35" s="288"/>
      <c r="W35" s="288"/>
      <c r="X35" s="289"/>
      <c r="Y35" s="162"/>
    </row>
    <row r="36" spans="1:25" ht="9.9499999999999993" customHeight="1" thickBot="1" x14ac:dyDescent="0.3">
      <c r="B36" s="132"/>
      <c r="C36" s="133"/>
      <c r="D36" s="133"/>
      <c r="E36" s="133"/>
      <c r="F36" s="398">
        <v>4</v>
      </c>
      <c r="G36" s="133"/>
      <c r="H36" s="133"/>
      <c r="I36" s="133"/>
      <c r="J36" s="133"/>
      <c r="K36" s="133"/>
      <c r="L36" s="133"/>
      <c r="M36" s="133"/>
      <c r="N36" s="133"/>
      <c r="O36" s="133"/>
      <c r="P36" s="133"/>
      <c r="Q36" s="133"/>
      <c r="R36" s="290"/>
      <c r="S36" s="290"/>
      <c r="T36" s="290"/>
      <c r="U36" s="290"/>
      <c r="V36" s="290"/>
      <c r="W36" s="290"/>
      <c r="X36" s="408"/>
      <c r="Y36" s="158"/>
    </row>
    <row r="37" spans="1:25" s="3" customFormat="1" ht="15.75" hidden="1" customHeight="1" thickTop="1" x14ac:dyDescent="0.25">
      <c r="H37" s="102">
        <v>1</v>
      </c>
      <c r="I37" s="102">
        <v>-10</v>
      </c>
      <c r="Y37" s="7"/>
    </row>
    <row r="38" spans="1:25" s="3" customFormat="1" ht="15.75" thickTop="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09"/>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gQbpZfJF/+aYWxPodrTijOUx3WlVph7ZVtE6ayHmYd4NbuBGGNSPI88tNeFC0OcsutgLWaSd7pn6+UwcOQXiIA==" saltValue="QEhg9OQQrqacA0rO8npxrA==" spinCount="100000" sheet="1" objects="1" scenarios="1" selectLockedCells="1"/>
  <mergeCells count="32">
    <mergeCell ref="H19:O19"/>
    <mergeCell ref="H21:O21"/>
    <mergeCell ref="H23:O23"/>
    <mergeCell ref="H25:O25"/>
    <mergeCell ref="H27:O27"/>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Y1:Y3"/>
    <mergeCell ref="T17:W17"/>
    <mergeCell ref="L2:M2"/>
    <mergeCell ref="B1:K3"/>
    <mergeCell ref="N2:O2"/>
    <mergeCell ref="H7:M7"/>
    <mergeCell ref="V2:W2"/>
    <mergeCell ref="T2:U2"/>
    <mergeCell ref="R2:S2"/>
    <mergeCell ref="P2:Q2"/>
    <mergeCell ref="H17:O17"/>
  </mergeCells>
  <conditionalFormatting sqref="Q17">
    <cfRule type="containsErrors" dxfId="200" priority="9">
      <formula>ISERROR(Q17)</formula>
    </cfRule>
  </conditionalFormatting>
  <conditionalFormatting sqref="Q27">
    <cfRule type="containsErrors" dxfId="199" priority="7">
      <formula>ISERROR(Q27)</formula>
    </cfRule>
  </conditionalFormatting>
  <conditionalFormatting sqref="Q25">
    <cfRule type="containsErrors" dxfId="198" priority="6">
      <formula>ISERROR(Q25)</formula>
    </cfRule>
  </conditionalFormatting>
  <conditionalFormatting sqref="Q23">
    <cfRule type="containsErrors" dxfId="197" priority="5">
      <formula>ISERROR(Q23)</formula>
    </cfRule>
  </conditionalFormatting>
  <conditionalFormatting sqref="Q21">
    <cfRule type="containsErrors" dxfId="196" priority="4">
      <formula>ISERROR(Q21)</formula>
    </cfRule>
  </conditionalFormatting>
  <conditionalFormatting sqref="Q19">
    <cfRule type="containsErrors" dxfId="195" priority="3">
      <formula>ISERROR(Q19)</formula>
    </cfRule>
  </conditionalFormatting>
  <conditionalFormatting sqref="U7">
    <cfRule type="cellIs" dxfId="194" priority="2" operator="notEqual">
      <formula>100</formula>
    </cfRule>
  </conditionalFormatting>
  <conditionalFormatting sqref="Q17 Q19 Q21 Q23 Q25 Q27">
    <cfRule type="expression" dxfId="193" priority="1">
      <formula>AND(H17&lt;&gt;"",Q17="")</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17 T19 T27 T21"/>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
    <dataValidation type="whole" allowBlank="1" showInputMessage="1" showErrorMessage="1" sqref="H5">
      <formula1>1</formula1>
      <formula2>1000</formula2>
    </dataValidation>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U7 U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W7">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32770"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32804" r:id="rId8" name="Spinner 36">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2">
    <tabColor rgb="FFE87B00"/>
    <pageSetUpPr autoPageBreaks="0" fitToPage="1"/>
  </sheetPr>
  <dimension ref="A1:AJ508"/>
  <sheetViews>
    <sheetView showGridLines="0" showRowColHeaders="0" topLeftCell="B1" zoomScale="145" zoomScaleNormal="145" workbookViewId="0">
      <pane xSplit="7" ySplit="6" topLeftCell="T7" activePane="bottomRight" state="frozen"/>
      <selection activeCell="J7" sqref="J7:P7"/>
      <selection pane="topRight" activeCell="J7" sqref="J7:P7"/>
      <selection pane="bottomLeft" activeCell="J7" sqref="J7:P7"/>
      <selection pane="bottomRight" activeCell="G7" sqref="G7:AJ506"/>
    </sheetView>
  </sheetViews>
  <sheetFormatPr baseColWidth="10" defaultColWidth="11.42578125" defaultRowHeight="15" x14ac:dyDescent="0.25"/>
  <cols>
    <col min="1" max="1" width="3.140625" style="14" hidden="1" customWidth="1"/>
    <col min="2" max="2" width="9.7109375" style="29" customWidth="1"/>
    <col min="3" max="3" width="4.28515625" style="14" customWidth="1"/>
    <col min="4" max="4" width="4" style="14" customWidth="1"/>
    <col min="5" max="5" width="4.7109375" style="30" customWidth="1"/>
    <col min="6" max="6" width="4.42578125" style="30" customWidth="1"/>
    <col min="7" max="7" width="10.140625" style="30" customWidth="1"/>
    <col min="8" max="8" width="44.42578125" style="14" customWidth="1"/>
    <col min="9" max="14" width="12.5703125" style="14" customWidth="1"/>
    <col min="15" max="26" width="14.28515625" style="14" customWidth="1"/>
    <col min="27" max="32" width="14.28515625" style="14" hidden="1" customWidth="1"/>
    <col min="33" max="16384" width="11.42578125" style="14"/>
  </cols>
  <sheetData>
    <row r="1" spans="1:36" hidden="1" x14ac:dyDescent="0.25">
      <c r="A1" s="12">
        <f>MAX(A7:A500)</f>
        <v>21</v>
      </c>
      <c r="B1" s="13" t="str">
        <f>B5</f>
        <v>T01 - 00</v>
      </c>
      <c r="C1" s="13" t="str">
        <f ca="1">C6</f>
        <v>N. Respuesta Correcta</v>
      </c>
      <c r="D1" s="13" t="str">
        <f t="shared" ref="D1:AJ1" ca="1" si="0">D6</f>
        <v>N. Respuesta Incorrecta</v>
      </c>
      <c r="E1" s="13" t="str">
        <f t="shared" ca="1" si="0"/>
        <v xml:space="preserve">Tot. Puntos </v>
      </c>
      <c r="F1" s="13" t="str">
        <f t="shared" ca="1" si="0"/>
        <v xml:space="preserve">Tot. Puntos </v>
      </c>
      <c r="G1" s="13" t="str">
        <f t="shared" ca="1" si="0"/>
        <v>Descripción</v>
      </c>
      <c r="H1" s="13" t="str">
        <f t="shared" ca="1" si="0"/>
        <v>FastTest PlugIn - Opción múltiple VR 
Enunciado de la pregunta</v>
      </c>
      <c r="I1" s="13" t="str">
        <f t="shared" ca="1" si="0"/>
        <v>Respuesta 1</v>
      </c>
      <c r="J1" s="13" t="str">
        <f t="shared" ca="1" si="0"/>
        <v>Respuesta 2</v>
      </c>
      <c r="K1" s="13" t="str">
        <f t="shared" ca="1" si="0"/>
        <v>Respuesta 3</v>
      </c>
      <c r="L1" s="13" t="str">
        <f t="shared" ca="1" si="0"/>
        <v>Respuesta 4</v>
      </c>
      <c r="M1" s="13" t="str">
        <f t="shared" ca="1" si="0"/>
        <v>Respuesta 5</v>
      </c>
      <c r="N1" s="13" t="str">
        <f t="shared" ca="1" si="0"/>
        <v>Respuesta 6</v>
      </c>
      <c r="O1" s="13" t="str">
        <f t="shared" ca="1" si="0"/>
        <v>Retroalim. 1</v>
      </c>
      <c r="P1" s="13" t="str">
        <f t="shared" ca="1" si="0"/>
        <v>Retroalim. 2</v>
      </c>
      <c r="Q1" s="13" t="str">
        <f t="shared" ca="1" si="0"/>
        <v>Retroalim. 3</v>
      </c>
      <c r="R1" s="13" t="str">
        <f t="shared" ca="1" si="0"/>
        <v>Retroalim. 4</v>
      </c>
      <c r="S1" s="13" t="str">
        <f t="shared" ca="1" si="0"/>
        <v>Retroalim. 5</v>
      </c>
      <c r="T1" s="13" t="str">
        <f t="shared" ca="1" si="0"/>
        <v>Retroalim. 6</v>
      </c>
      <c r="U1" s="13" t="str">
        <f t="shared" ca="1" si="0"/>
        <v>Puntos 1</v>
      </c>
      <c r="V1" s="13" t="str">
        <f t="shared" ca="1" si="0"/>
        <v>Puntos 2</v>
      </c>
      <c r="W1" s="13" t="str">
        <f t="shared" ca="1" si="0"/>
        <v>Puntos 3</v>
      </c>
      <c r="X1" s="13" t="str">
        <f t="shared" ca="1" si="0"/>
        <v>Puntos 4</v>
      </c>
      <c r="Y1" s="13" t="str">
        <f t="shared" ca="1" si="0"/>
        <v>Puntos 5</v>
      </c>
      <c r="Z1" s="13" t="str">
        <f t="shared" ca="1" si="0"/>
        <v>Puntos 6</v>
      </c>
      <c r="AA1" s="13">
        <f t="shared" si="0"/>
        <v>0</v>
      </c>
      <c r="AB1" s="13">
        <f t="shared" si="0"/>
        <v>0</v>
      </c>
      <c r="AC1" s="13">
        <f t="shared" si="0"/>
        <v>0</v>
      </c>
      <c r="AD1" s="13">
        <f t="shared" si="0"/>
        <v>0</v>
      </c>
      <c r="AE1" s="13">
        <f t="shared" si="0"/>
        <v>0</v>
      </c>
      <c r="AF1" s="13">
        <f t="shared" si="0"/>
        <v>0</v>
      </c>
      <c r="AG1" s="13" t="str">
        <f t="shared" ca="1" si="0"/>
        <v>PISTA: 1</v>
      </c>
      <c r="AH1" s="13" t="str">
        <f t="shared" ca="1" si="0"/>
        <v>PISTA: 2</v>
      </c>
      <c r="AI1" s="13" t="str">
        <f t="shared" ca="1" si="0"/>
        <v>PISTA: 3</v>
      </c>
      <c r="AJ1" s="13" t="str">
        <f t="shared" ca="1" si="0"/>
        <v>PISTA: 4</v>
      </c>
    </row>
    <row r="2" spans="1:36" s="18" customFormat="1" hidden="1" x14ac:dyDescent="0.25">
      <c r="A2" s="15">
        <f>PREGUNTA_ACTUAL</f>
        <v>1</v>
      </c>
      <c r="B2" s="16" t="e">
        <f>VLOOKUP($A2,$A$7:B$1125,B3,1)</f>
        <v>#N/A</v>
      </c>
      <c r="C2" s="17" t="e">
        <f>IF(VLOOKUP($A2,$A$7:E$1124,C3,0)="","",VLOOKUP($A2,$A$7:E$1124,C3,0))</f>
        <v>#N/A</v>
      </c>
      <c r="D2" s="17" t="e">
        <f>IF(VLOOKUP($A2,$A$7:D$1124,D3,0)="","",VLOOKUP($A2,$A$7:D$1124,D3,0))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IF(VLOOKUP($A2,$A$7:N$1124,L3,0)="","",VLOOKUP($A2,$A$7:N$1124,L3,0))</f>
        <v>#N/A</v>
      </c>
      <c r="M2" s="17" t="e">
        <f>IF(VLOOKUP($A2,$A$7:O$1124,M3,0)="","",VLOOKUP($A2,$A$7:O$1124,M3,0))</f>
        <v>#N/A</v>
      </c>
      <c r="N2" s="17" t="e">
        <f>IF(VLOOKUP($A2,$A$7:P$1124,N3,0)="","",VLOOKUP($A2,$A$7:P$1124,N3,0))</f>
        <v>#N/A</v>
      </c>
      <c r="O2" s="17" t="e">
        <f>IF(VLOOKUP($A2,$A$7:Q$1124,O3,0)="","",VLOOKUP($A2,$A$7:Q$1124,O3,0))</f>
        <v>#N/A</v>
      </c>
      <c r="P2" s="17" t="e">
        <f>IF(VLOOKUP($A2,$A$7:R$1124,P3,0)="","",VLOOKUP($A2,$A$7:R$1124,P3,0))</f>
        <v>#N/A</v>
      </c>
      <c r="Q2" s="17" t="e">
        <f>IF(VLOOKUP($A2,$A$7:S$1124,Q3,0)="","",VLOOKUP($A2,$A$7:S$1124,Q3,0))</f>
        <v>#N/A</v>
      </c>
      <c r="R2" s="17" t="e">
        <f>IF(VLOOKUP($A2,$A$7:T$1124,R3,0)="","",VLOOKUP($A2,$A$7:T$1124,R3,0))</f>
        <v>#N/A</v>
      </c>
      <c r="S2" s="17" t="e">
        <f>IF(VLOOKUP($A2,$A$7:AG$1124,S3,0)="","",VLOOKUP($A2,$A$7:AG$1124,S3,0))</f>
        <v>#N/A</v>
      </c>
      <c r="T2" s="17" t="e">
        <f>IF(VLOOKUP($A2,$A$7:AH$1124,T3,0)="","",VLOOKUP($A2,$A$7:AH$1124,T3,0))</f>
        <v>#N/A</v>
      </c>
      <c r="U2" s="17" t="e">
        <f>IF(VLOOKUP($A2,$A$7:AI$1124,U3,0)="","",VLOOKUP($A2,$A$7:AI$1124,U3,0))</f>
        <v>#N/A</v>
      </c>
      <c r="V2" s="17" t="e">
        <f>IF(VLOOKUP($A2,$A$7:AJ$1124,V3,0)="","",VLOOKUP($A2,$A$7:AJ$1124,V3,0))</f>
        <v>#N/A</v>
      </c>
      <c r="W2" s="17" t="e">
        <f>IF(VLOOKUP($A2,$A$7:AK$1124,W3,0)="","",VLOOKUP($A2,$A$7:AK$1124,W3,0))</f>
        <v>#N/A</v>
      </c>
      <c r="X2" s="17" t="e">
        <f>IF(VLOOKUP($A2,$A$7:AL$1124,X3,0)="","",VLOOKUP($A2,$A$7:AL$1124,X3,0))</f>
        <v>#N/A</v>
      </c>
      <c r="Y2" s="17" t="e">
        <f>IF(VLOOKUP($A2,$A$7:AM$1124,Y3,0)="","",VLOOKUP($A2,$A$7:AM$1124,Y3,0))</f>
        <v>#N/A</v>
      </c>
      <c r="Z2" s="17" t="e">
        <f>IF(VLOOKUP($A2,$A$7:AN$1124,Z3,0)="","",VLOOKUP($A2,$A$7:AN$1124,Z3,0))</f>
        <v>#N/A</v>
      </c>
      <c r="AA2" s="17" t="e">
        <f>IF(VLOOKUP($A2,$A$7:AO$1124,AA3,0)="","",VLOOKUP($A2,$A$7:AO$1124,AA3,0))</f>
        <v>#N/A</v>
      </c>
      <c r="AB2" s="17" t="e">
        <f>IF(VLOOKUP($A2,$A$7:AP$1124,AB3,0)="","",VLOOKUP($A2,$A$7:AP$1124,AB3,0))</f>
        <v>#N/A</v>
      </c>
      <c r="AC2" s="17" t="e">
        <f>IF(VLOOKUP($A2,$A$7:AQ$1124,AC3,0)="","",VLOOKUP($A2,$A$7:AQ$1124,AC3,0))</f>
        <v>#N/A</v>
      </c>
      <c r="AD2" s="17" t="e">
        <f>IF(VLOOKUP($A2,$A$7:AR$1124,AD3,0)="","",VLOOKUP($A2,$A$7:AR$1124,AD3,0))</f>
        <v>#N/A</v>
      </c>
      <c r="AE2" s="17" t="e">
        <f>IF(VLOOKUP($A2,$A$7:AS$1124,AE3,0)="","",VLOOKUP($A2,$A$7:AS$1124,AE3,0))</f>
        <v>#N/A</v>
      </c>
      <c r="AF2" s="17" t="e">
        <f>IF(VLOOKUP($A2,$A$7:AT$1124,AF3,0)="","",VLOOKUP($A2,$A$7:AT$1124,AF3,0))</f>
        <v>#N/A</v>
      </c>
      <c r="AG2" s="17" t="e">
        <f>IF(VLOOKUP($A2,$A$7:AU$1124,AG3,0)="","",VLOOKUP($A2,$A$7:AU$1124,AG3,0))</f>
        <v>#N/A</v>
      </c>
      <c r="AH2" s="17" t="e">
        <f>IF(VLOOKUP($A2,$A$7:AV$1124,AH3,0)="","",VLOOKUP($A2,$A$7:AV$1124,AH3,0))</f>
        <v>#N/A</v>
      </c>
      <c r="AI2" s="17" t="e">
        <f>IF(VLOOKUP($A2,$A$7:AW$1124,AI3,0)="","",VLOOKUP($A2,$A$7:AW$1124,AI3,0))</f>
        <v>#N/A</v>
      </c>
      <c r="AJ2" s="17" t="e">
        <f>IF(VLOOKUP($A2,$A$7:AX$1124,AJ3,0)="","",VLOOKUP($A2,$A$7:AX$1124,AJ3,0))</f>
        <v>#N/A</v>
      </c>
    </row>
    <row r="3" spans="1:36" s="22" customFormat="1" ht="24" customHeight="1" x14ac:dyDescent="0.25">
      <c r="A3" s="19">
        <f>N_INICIAL</f>
        <v>0</v>
      </c>
      <c r="B3" s="342">
        <v>2</v>
      </c>
      <c r="C3" s="330">
        <f>D3+1</f>
        <v>4</v>
      </c>
      <c r="D3" s="330">
        <f>B3+1</f>
        <v>3</v>
      </c>
      <c r="E3" s="330">
        <f>C3+1</f>
        <v>5</v>
      </c>
      <c r="F3" s="330">
        <f t="shared" ref="F3:AJ3" si="1">E3+1</f>
        <v>6</v>
      </c>
      <c r="G3" s="330">
        <f t="shared" si="1"/>
        <v>7</v>
      </c>
      <c r="H3" s="330">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343"/>
      <c r="C4" s="343"/>
      <c r="D4" s="344"/>
      <c r="E4" s="522" t="str">
        <f ca="1">'Datos OM'!E4</f>
        <v>DATOS 
GENERALES | FORMULARIO | DAR 
FORMATO</v>
      </c>
      <c r="F4" s="522"/>
      <c r="G4" s="522"/>
      <c r="H4" s="522"/>
      <c r="I4" s="214">
        <f>COUNTA(H7:H500)</f>
        <v>0</v>
      </c>
      <c r="J4" s="311" t="str">
        <f ca="1">'Datos OM'!J4</f>
        <v>Preguntas Almacenadas</v>
      </c>
    </row>
    <row r="5" spans="1:36" s="241" customFormat="1" hidden="1" x14ac:dyDescent="0.25">
      <c r="A5" s="229">
        <v>0</v>
      </c>
      <c r="B5" s="227" t="str">
        <f>IF(A5="","",PREF_PREGUNTA&amp;" - "&amp;IF(MAX(A:A)&gt;99,IF(A5&lt;100,"0",""),"")&amp;IF(A5&lt;10,"0","")&amp;A5&amp;IF(G5&lt;&gt;""," "&amp;G5,""))</f>
        <v>T01 - 00</v>
      </c>
      <c r="C5" s="414">
        <f>IF(COUNTIF(U5:Z5,"&gt;0")=0,"",COUNTIF(U5:Z5,"&gt;0"))</f>
        <v>3</v>
      </c>
      <c r="D5" s="414">
        <f>IF(COUNTIF(U5:Z5,"&lt;0")=0,"",COUNTIF(U5:Z5,"&lt;0"))</f>
        <v>3</v>
      </c>
      <c r="E5" s="414">
        <f>IF(SUMIF(U5:Z5,"&gt;0")=0,"",SUMIF(U5:Z5,"&gt;0"))</f>
        <v>100</v>
      </c>
      <c r="F5" s="414">
        <f>IF(SUMIF(U5:Z5,"&lt;0")=0,"",SUMIF(U5:Z5,"&lt;0"))</f>
        <v>-100</v>
      </c>
      <c r="G5" s="232" t="str">
        <f>IF('Formulario O2'!H9="","",'Formulario O2'!H9)</f>
        <v/>
      </c>
      <c r="H5" s="225" t="str">
        <f>IF('Formulario O2'!H11="","",'Formulario O2'!H11)</f>
        <v>Dime una capital de provincia de Andalucía.</v>
      </c>
      <c r="I5" s="268" t="str">
        <f>IF('Formulario O2'!H17="","",'Formulario O2'!H17)</f>
        <v>Cádiz</v>
      </c>
      <c r="J5" s="269" t="str">
        <f>IF('Formulario O2'!H19="","",'Formulario O2'!H19)</f>
        <v>Sevilla</v>
      </c>
      <c r="K5" s="270" t="str">
        <f>IF('Formulario O2'!H21="","",'Formulario O2'!H21)</f>
        <v>Cuenca</v>
      </c>
      <c r="L5" s="271" t="str">
        <f>IF('Formulario O2'!H23="","",'Formulario O2'!H23)</f>
        <v>Málaga</v>
      </c>
      <c r="M5" s="272" t="str">
        <f>IF('Formulario O2'!H25="","",'Formulario O2'!H25)</f>
        <v>La Coruña</v>
      </c>
      <c r="N5" s="273" t="str">
        <f>IF('Formulario O2'!H27="","",'Formulario O2'!H27)</f>
        <v>Madrid</v>
      </c>
      <c r="O5" s="258" t="str">
        <f>IF('Formulario O2'!T17="","",'Formulario O2'!T17)</f>
        <v/>
      </c>
      <c r="P5" s="259" t="str">
        <f>IF('Formulario O2'!T19="","",'Formulario O2'!T19)</f>
        <v/>
      </c>
      <c r="Q5" s="260" t="str">
        <f>IF('Formulario O2'!T21="","",'Formulario O2'!T21)</f>
        <v/>
      </c>
      <c r="R5" s="261" t="str">
        <f>IF('Formulario O2'!T23="","",'Formulario O2'!T23)</f>
        <v/>
      </c>
      <c r="S5" s="262" t="str">
        <f>IF('Formulario O2'!T25="","",'Formulario O2'!T25)</f>
        <v/>
      </c>
      <c r="T5" s="263" t="str">
        <f>IF('Formulario O2'!T27="","",'Formulario O2'!T27)</f>
        <v/>
      </c>
      <c r="U5" s="416">
        <f>IF('Formulario O2'!Q17="","",'Formulario O2'!Q17)</f>
        <v>33.333333333333336</v>
      </c>
      <c r="V5" s="411">
        <f>IF('Formulario O2'!Q19="","",'Formulario O2'!Q19)</f>
        <v>33.333333333333336</v>
      </c>
      <c r="W5" s="417">
        <f>IF('Formulario O2'!Q21="","",'Formulario O2'!Q21)</f>
        <v>-33.333333333333336</v>
      </c>
      <c r="X5" s="418">
        <f>IF('Formulario O2'!Q23="","",'Formulario O2'!Q23)</f>
        <v>33.333333333333336</v>
      </c>
      <c r="Y5" s="419">
        <f>IF('Formulario O2'!Q25="","",'Formulario O2'!Q25)</f>
        <v>-33.333333333333336</v>
      </c>
      <c r="Z5" s="420">
        <f>IF('Formulario O2'!Q27="","",'Formulario O2'!Q27)</f>
        <v>-33.333333333333336</v>
      </c>
      <c r="AA5" s="263"/>
      <c r="AB5" s="263"/>
      <c r="AC5" s="263"/>
      <c r="AD5" s="263"/>
      <c r="AE5" s="263"/>
      <c r="AF5" s="263"/>
      <c r="AG5" s="264" t="str">
        <f>IF('Formulario O2'!G33="","",'Formulario O2'!G33)</f>
        <v/>
      </c>
      <c r="AH5" s="265" t="str">
        <f>IF('Formulario O2'!M33="","",'Formulario O2'!M33)</f>
        <v/>
      </c>
      <c r="AI5" s="266" t="str">
        <f>IF('Formulario O2'!G35="","",'Formulario O2'!G35)</f>
        <v/>
      </c>
      <c r="AJ5" s="267" t="str">
        <f>IF('Formulario O2'!M35="","",'Formulario O2'!M35)</f>
        <v/>
      </c>
    </row>
    <row r="6" spans="1:36" s="27" customFormat="1" ht="50.1" customHeight="1" x14ac:dyDescent="0.25">
      <c r="A6" s="26">
        <v>0</v>
      </c>
      <c r="B6" s="318" t="str">
        <f ca="1">'Datos OM'!B6</f>
        <v>Nombre de la pregunta</v>
      </c>
      <c r="C6" s="366" t="str">
        <f ca="1">'Datos OM'!C6</f>
        <v>N. Respuesta Correcta</v>
      </c>
      <c r="D6" s="366" t="str">
        <f ca="1">'Datos OM'!D6</f>
        <v>N. Respuesta Incorrecta</v>
      </c>
      <c r="E6" s="366" t="str">
        <f ca="1">'Datos OM'!E6</f>
        <v xml:space="preserve">Tot. Puntos </v>
      </c>
      <c r="F6" s="366" t="str">
        <f ca="1">'Datos OM'!F6</f>
        <v xml:space="preserve">Tot. Puntos </v>
      </c>
      <c r="G6" s="319" t="str">
        <f ca="1">'Datos OM'!G6</f>
        <v>Descripción</v>
      </c>
      <c r="H6" s="331" t="str">
        <f ca="1">'Formulario O2'!B1&amp;"
"&amp;'Formulario OM'!G11</f>
        <v>FastTest PlugIn - Opción múltiple VR 
Enunciado de la pregunta</v>
      </c>
      <c r="I6" s="356" t="str">
        <f ca="1">'Datos OM'!I6</f>
        <v>Respuesta 1</v>
      </c>
      <c r="J6" s="357" t="str">
        <f ca="1">'Datos OM'!J6</f>
        <v>Respuesta 2</v>
      </c>
      <c r="K6" s="358" t="str">
        <f ca="1">'Datos OM'!K6</f>
        <v>Respuesta 3</v>
      </c>
      <c r="L6" s="359" t="str">
        <f ca="1">'Datos OM'!L6</f>
        <v>Respuesta 4</v>
      </c>
      <c r="M6" s="360" t="str">
        <f ca="1">'Datos OM'!M6</f>
        <v>Respuesta 5</v>
      </c>
      <c r="N6" s="361" t="str">
        <f ca="1">'Datos OM'!N6</f>
        <v>Respuesta 6</v>
      </c>
      <c r="O6" s="356" t="str">
        <f ca="1">'Datos OM'!O6</f>
        <v>Retroalim. 1</v>
      </c>
      <c r="P6" s="357" t="str">
        <f ca="1">'Datos OM'!P6</f>
        <v>Retroalim. 2</v>
      </c>
      <c r="Q6" s="358" t="str">
        <f ca="1">'Datos OM'!Q6</f>
        <v>Retroalim. 3</v>
      </c>
      <c r="R6" s="359" t="str">
        <f ca="1">'Datos OM'!R6</f>
        <v>Retroalim. 4</v>
      </c>
      <c r="S6" s="360" t="str">
        <f ca="1">'Datos OM'!S6</f>
        <v>Retroalim. 5</v>
      </c>
      <c r="T6" s="361" t="str">
        <f ca="1">'Datos OM'!T6</f>
        <v>Retroalim. 6</v>
      </c>
      <c r="U6" s="356" t="str">
        <f ca="1">'Datos OM'!U6</f>
        <v>Puntos 1</v>
      </c>
      <c r="V6" s="357" t="str">
        <f ca="1">'Datos OM'!V6</f>
        <v>Puntos 2</v>
      </c>
      <c r="W6" s="358" t="str">
        <f ca="1">'Datos OM'!W6</f>
        <v>Puntos 3</v>
      </c>
      <c r="X6" s="359" t="str">
        <f ca="1">'Datos OM'!X6</f>
        <v>Puntos 4</v>
      </c>
      <c r="Y6" s="360" t="str">
        <f ca="1">'Datos OM'!Y6</f>
        <v>Puntos 5</v>
      </c>
      <c r="Z6" s="361" t="str">
        <f ca="1">'Datos OM'!Z6</f>
        <v>Puntos 6</v>
      </c>
      <c r="AA6" s="361">
        <f>'Datos OM'!AA6</f>
        <v>0</v>
      </c>
      <c r="AB6" s="361">
        <f>'Datos OM'!AB6</f>
        <v>0</v>
      </c>
      <c r="AC6" s="361">
        <f>'Datos OM'!AC6</f>
        <v>0</v>
      </c>
      <c r="AD6" s="361">
        <f>'Datos OM'!AD6</f>
        <v>0</v>
      </c>
      <c r="AE6" s="361">
        <f>'Datos OM'!AE6</f>
        <v>0</v>
      </c>
      <c r="AF6" s="361">
        <f>'Datos OM'!AF6</f>
        <v>0</v>
      </c>
      <c r="AG6" s="362" t="str">
        <f ca="1">'Datos OM'!AG6</f>
        <v>PISTA: 1</v>
      </c>
      <c r="AH6" s="363" t="str">
        <f ca="1">'Datos OM'!AH6</f>
        <v>PISTA: 2</v>
      </c>
      <c r="AI6" s="364" t="str">
        <f ca="1">'Datos OM'!AI6</f>
        <v>PISTA: 3</v>
      </c>
      <c r="AJ6" s="365" t="str">
        <f ca="1">'Datos OM'!AJ6</f>
        <v>PISTA: 4</v>
      </c>
    </row>
    <row r="7" spans="1:36" s="22" customFormat="1" x14ac:dyDescent="0.25">
      <c r="A7" s="34">
        <v>21</v>
      </c>
      <c r="B7" s="227" t="str">
        <f>IF(A7="","",PREF_PREGUNTA&amp;" - "&amp;IF(MAX(A:A)&gt;99,IF(A7&lt;100,"0",""),"")&amp;IF(A7&lt;10,"0","")&amp;A7&amp;IF(G7&lt;&gt;""," "&amp;G7,""))</f>
        <v>T01 - 21</v>
      </c>
      <c r="C7" s="414" t="str">
        <f t="shared" ref="C7:C70" si="2">IF(COUNTIF(U7:Z7,"&gt;0")=0,"",COUNTIF(U7:Z7,"&gt;0"))</f>
        <v/>
      </c>
      <c r="D7" s="414" t="str">
        <f>IF(C7="","",COUNTA(I7:N7)-C7)</f>
        <v/>
      </c>
      <c r="E7" s="414" t="str">
        <f>IF(SUMIF(U7:Z7,"&gt;0")=0,"",SUMIF(U7:Z7,"&gt;0"))</f>
        <v/>
      </c>
      <c r="F7" s="414" t="str">
        <f>IF(SUMIF(U7:Z7,"&lt;0")=0,"",SUMIF(U7:Z7,"&lt;0"))</f>
        <v/>
      </c>
      <c r="G7" s="232"/>
      <c r="H7" s="225"/>
      <c r="I7" s="268"/>
      <c r="J7" s="269"/>
      <c r="K7" s="270"/>
      <c r="L7" s="271"/>
      <c r="M7" s="272"/>
      <c r="N7" s="273"/>
      <c r="O7" s="258"/>
      <c r="P7" s="259"/>
      <c r="Q7" s="260"/>
      <c r="R7" s="261"/>
      <c r="S7" s="262"/>
      <c r="T7" s="263"/>
      <c r="U7" s="416"/>
      <c r="V7" s="411"/>
      <c r="W7" s="417"/>
      <c r="X7" s="418"/>
      <c r="Y7" s="419"/>
      <c r="Z7" s="420"/>
      <c r="AA7" s="263"/>
      <c r="AB7" s="263"/>
      <c r="AC7" s="263"/>
      <c r="AD7" s="263"/>
      <c r="AE7" s="263"/>
      <c r="AF7" s="263"/>
      <c r="AG7" s="264"/>
      <c r="AH7" s="265"/>
      <c r="AI7" s="266"/>
      <c r="AJ7" s="267"/>
    </row>
    <row r="8" spans="1:36" s="22" customFormat="1" x14ac:dyDescent="0.25">
      <c r="A8" s="28" t="str">
        <f>IF(H8&lt;&gt;"",MAX($A$7:A7)+1,"")</f>
        <v/>
      </c>
      <c r="B8" s="227" t="str">
        <f>IF(A8="","",PREF_PREGUNTA&amp;" - "&amp;IF(MAX(A:A)&gt;99,IF(A8&lt;100,"0",""),"")&amp;IF(A8&lt;10,"0","")&amp;A8&amp;IF(G8&lt;&gt;""," "&amp;G8,""))</f>
        <v/>
      </c>
      <c r="C8" s="414" t="str">
        <f t="shared" si="2"/>
        <v/>
      </c>
      <c r="D8" s="414" t="str">
        <f t="shared" ref="D8:D71" si="3">IF(C8="","",COUNTA(I8:N8)-C8)</f>
        <v/>
      </c>
      <c r="E8" s="414" t="str">
        <f t="shared" ref="E8:E71" si="4">IF(SUMIF(U8:Z8,"&gt;0")=0,"",SUMIF(U8:Z8,"&gt;0"))</f>
        <v/>
      </c>
      <c r="F8" s="414" t="str">
        <f t="shared" ref="F8:F71" si="5">IF(SUMIF(U8:Z8,"&lt;0")=0,"",SUMIF(U8:Z8,"&lt;0"))</f>
        <v/>
      </c>
      <c r="G8" s="232"/>
      <c r="H8" s="225"/>
      <c r="I8" s="268"/>
      <c r="J8" s="269"/>
      <c r="K8" s="270"/>
      <c r="L8" s="271"/>
      <c r="M8" s="272"/>
      <c r="N8" s="273"/>
      <c r="O8" s="258"/>
      <c r="P8" s="259"/>
      <c r="Q8" s="260"/>
      <c r="R8" s="261"/>
      <c r="S8" s="262"/>
      <c r="T8" s="263"/>
      <c r="U8" s="416"/>
      <c r="V8" s="411"/>
      <c r="W8" s="417"/>
      <c r="X8" s="418"/>
      <c r="Y8" s="419"/>
      <c r="Z8" s="420"/>
      <c r="AA8" s="263"/>
      <c r="AB8" s="263"/>
      <c r="AC8" s="263"/>
      <c r="AD8" s="263"/>
      <c r="AE8" s="263"/>
      <c r="AF8" s="263"/>
      <c r="AG8" s="264"/>
      <c r="AH8" s="265"/>
      <c r="AI8" s="266"/>
      <c r="AJ8" s="267"/>
    </row>
    <row r="9" spans="1:36" s="22" customFormat="1" x14ac:dyDescent="0.25">
      <c r="A9" s="28" t="str">
        <f>IF(H9&lt;&gt;"",MAX($A$7:A8)+1,"")</f>
        <v/>
      </c>
      <c r="B9" s="227" t="str">
        <f>IF(A9="","",PREF_PREGUNTA&amp;" - "&amp;IF(MAX(A:A)&gt;99,IF(A9&lt;100,"0",""),"")&amp;IF(A9&lt;10,"0","")&amp;A9&amp;IF(G9&lt;&gt;""," "&amp;G9,""))</f>
        <v/>
      </c>
      <c r="C9" s="414" t="str">
        <f t="shared" si="2"/>
        <v/>
      </c>
      <c r="D9" s="414" t="str">
        <f t="shared" si="3"/>
        <v/>
      </c>
      <c r="E9" s="414" t="str">
        <f t="shared" si="4"/>
        <v/>
      </c>
      <c r="F9" s="414" t="str">
        <f t="shared" si="5"/>
        <v/>
      </c>
      <c r="G9" s="232"/>
      <c r="H9" s="225"/>
      <c r="I9" s="268"/>
      <c r="J9" s="269"/>
      <c r="K9" s="270"/>
      <c r="L9" s="271"/>
      <c r="M9" s="272"/>
      <c r="N9" s="273"/>
      <c r="O9" s="258"/>
      <c r="P9" s="259"/>
      <c r="Q9" s="260"/>
      <c r="R9" s="261"/>
      <c r="S9" s="262"/>
      <c r="T9" s="263"/>
      <c r="U9" s="416"/>
      <c r="V9" s="411"/>
      <c r="W9" s="417"/>
      <c r="X9" s="418"/>
      <c r="Y9" s="419"/>
      <c r="Z9" s="420"/>
      <c r="AA9" s="263"/>
      <c r="AB9" s="263"/>
      <c r="AC9" s="263"/>
      <c r="AD9" s="263"/>
      <c r="AE9" s="263"/>
      <c r="AF9" s="263"/>
      <c r="AG9" s="264"/>
      <c r="AH9" s="265"/>
      <c r="AI9" s="266"/>
      <c r="AJ9" s="267"/>
    </row>
    <row r="10" spans="1:36" s="22" customFormat="1" x14ac:dyDescent="0.25">
      <c r="A10" s="28" t="str">
        <f>IF(H10&lt;&gt;"",MAX($A$7:A9)+1,"")</f>
        <v/>
      </c>
      <c r="B10" s="227" t="str">
        <f>IF(A10="","",PREF_PREGUNTA&amp;" - "&amp;IF(MAX(A:A)&gt;99,IF(A10&lt;100,"0",""),"")&amp;IF(A10&lt;10,"0","")&amp;A10&amp;IF(G10&lt;&gt;""," "&amp;G10,""))</f>
        <v/>
      </c>
      <c r="C10" s="414" t="str">
        <f t="shared" si="2"/>
        <v/>
      </c>
      <c r="D10" s="414" t="str">
        <f t="shared" si="3"/>
        <v/>
      </c>
      <c r="E10" s="414" t="str">
        <f t="shared" si="4"/>
        <v/>
      </c>
      <c r="F10" s="414" t="str">
        <f t="shared" si="5"/>
        <v/>
      </c>
      <c r="G10" s="232"/>
      <c r="H10" s="225"/>
      <c r="I10" s="268"/>
      <c r="J10" s="269"/>
      <c r="K10" s="270"/>
      <c r="L10" s="271"/>
      <c r="M10" s="272"/>
      <c r="N10" s="273"/>
      <c r="O10" s="258"/>
      <c r="P10" s="259"/>
      <c r="Q10" s="260"/>
      <c r="R10" s="261"/>
      <c r="S10" s="262"/>
      <c r="T10" s="263"/>
      <c r="U10" s="416"/>
      <c r="V10" s="411"/>
      <c r="W10" s="417"/>
      <c r="X10" s="418"/>
      <c r="Y10" s="419"/>
      <c r="Z10" s="420"/>
      <c r="AA10" s="263"/>
      <c r="AB10" s="263"/>
      <c r="AC10" s="263"/>
      <c r="AD10" s="263"/>
      <c r="AE10" s="263"/>
      <c r="AF10" s="263"/>
      <c r="AG10" s="264"/>
      <c r="AH10" s="265"/>
      <c r="AI10" s="266"/>
      <c r="AJ10" s="267"/>
    </row>
    <row r="11" spans="1:36" s="22" customFormat="1" x14ac:dyDescent="0.25">
      <c r="A11" s="28" t="str">
        <f>IF(H11&lt;&gt;"",MAX($A$7:A10)+1,"")</f>
        <v/>
      </c>
      <c r="B11" s="227" t="str">
        <f>IF(A11="","",PREF_PREGUNTA&amp;" - "&amp;IF(MAX(A:A)&gt;99,IF(A11&lt;100,"0",""),"")&amp;IF(A11&lt;10,"0","")&amp;A11&amp;IF(G11&lt;&gt;""," "&amp;G11,""))</f>
        <v/>
      </c>
      <c r="C11" s="414" t="str">
        <f t="shared" si="2"/>
        <v/>
      </c>
      <c r="D11" s="414" t="str">
        <f t="shared" si="3"/>
        <v/>
      </c>
      <c r="E11" s="414" t="str">
        <f t="shared" si="4"/>
        <v/>
      </c>
      <c r="F11" s="414" t="str">
        <f t="shared" si="5"/>
        <v/>
      </c>
      <c r="G11" s="232"/>
      <c r="H11" s="225"/>
      <c r="I11" s="268"/>
      <c r="J11" s="269"/>
      <c r="K11" s="270"/>
      <c r="L11" s="271"/>
      <c r="M11" s="272"/>
      <c r="N11" s="273"/>
      <c r="O11" s="258"/>
      <c r="P11" s="259"/>
      <c r="Q11" s="260"/>
      <c r="R11" s="261"/>
      <c r="S11" s="262"/>
      <c r="T11" s="263"/>
      <c r="U11" s="416"/>
      <c r="V11" s="411"/>
      <c r="W11" s="417"/>
      <c r="X11" s="418"/>
      <c r="Y11" s="419"/>
      <c r="Z11" s="420"/>
      <c r="AA11" s="263"/>
      <c r="AB11" s="263"/>
      <c r="AC11" s="263"/>
      <c r="AD11" s="263"/>
      <c r="AE11" s="263"/>
      <c r="AF11" s="263"/>
      <c r="AG11" s="264"/>
      <c r="AH11" s="265"/>
      <c r="AI11" s="266"/>
      <c r="AJ11" s="267"/>
    </row>
    <row r="12" spans="1:36" s="22" customFormat="1" x14ac:dyDescent="0.25">
      <c r="A12" s="28" t="str">
        <f>IF(H12&lt;&gt;"",MAX($A$7:A11)+1,"")</f>
        <v/>
      </c>
      <c r="B12" s="227" t="str">
        <f>IF(A12="","",PREF_PREGUNTA&amp;" - "&amp;IF(MAX(A:A)&gt;99,IF(A12&lt;100,"0",""),"")&amp;IF(A12&lt;10,"0","")&amp;A12&amp;IF(G12&lt;&gt;""," "&amp;G12,""))</f>
        <v/>
      </c>
      <c r="C12" s="414" t="str">
        <f t="shared" si="2"/>
        <v/>
      </c>
      <c r="D12" s="414" t="str">
        <f t="shared" si="3"/>
        <v/>
      </c>
      <c r="E12" s="414" t="str">
        <f t="shared" si="4"/>
        <v/>
      </c>
      <c r="F12" s="414" t="str">
        <f t="shared" si="5"/>
        <v/>
      </c>
      <c r="G12" s="232"/>
      <c r="H12" s="225"/>
      <c r="I12" s="268"/>
      <c r="J12" s="269"/>
      <c r="K12" s="270"/>
      <c r="L12" s="271"/>
      <c r="M12" s="272"/>
      <c r="N12" s="273"/>
      <c r="O12" s="258"/>
      <c r="P12" s="259"/>
      <c r="Q12" s="260"/>
      <c r="R12" s="261"/>
      <c r="S12" s="262"/>
      <c r="T12" s="263"/>
      <c r="U12" s="416"/>
      <c r="V12" s="411"/>
      <c r="W12" s="417"/>
      <c r="X12" s="418"/>
      <c r="Y12" s="419"/>
      <c r="Z12" s="420"/>
      <c r="AA12" s="263"/>
      <c r="AB12" s="263"/>
      <c r="AC12" s="263"/>
      <c r="AD12" s="263"/>
      <c r="AE12" s="263"/>
      <c r="AF12" s="263"/>
      <c r="AG12" s="264"/>
      <c r="AH12" s="265"/>
      <c r="AI12" s="266"/>
      <c r="AJ12" s="267"/>
    </row>
    <row r="13" spans="1:36" s="22" customFormat="1" x14ac:dyDescent="0.25">
      <c r="A13" s="28" t="str">
        <f>IF(H13&lt;&gt;"",MAX($A$7:A12)+1,"")</f>
        <v/>
      </c>
      <c r="B13" s="227" t="str">
        <f>IF(A13="","",PREF_PREGUNTA&amp;" - "&amp;IF(MAX(A:A)&gt;99,IF(A13&lt;100,"0",""),"")&amp;IF(A13&lt;10,"0","")&amp;A13&amp;IF(G13&lt;&gt;""," "&amp;G13,""))</f>
        <v/>
      </c>
      <c r="C13" s="414" t="str">
        <f t="shared" si="2"/>
        <v/>
      </c>
      <c r="D13" s="414" t="str">
        <f t="shared" si="3"/>
        <v/>
      </c>
      <c r="E13" s="414" t="str">
        <f t="shared" si="4"/>
        <v/>
      </c>
      <c r="F13" s="414" t="str">
        <f t="shared" si="5"/>
        <v/>
      </c>
      <c r="G13" s="232"/>
      <c r="H13" s="225"/>
      <c r="I13" s="268"/>
      <c r="J13" s="269"/>
      <c r="K13" s="270"/>
      <c r="L13" s="271"/>
      <c r="M13" s="272"/>
      <c r="N13" s="273"/>
      <c r="O13" s="258"/>
      <c r="P13" s="259"/>
      <c r="Q13" s="260"/>
      <c r="R13" s="261"/>
      <c r="S13" s="262"/>
      <c r="T13" s="263"/>
      <c r="U13" s="416"/>
      <c r="V13" s="411"/>
      <c r="W13" s="417"/>
      <c r="X13" s="418"/>
      <c r="Y13" s="419"/>
      <c r="Z13" s="420"/>
      <c r="AA13" s="263"/>
      <c r="AB13" s="263"/>
      <c r="AC13" s="263"/>
      <c r="AD13" s="263"/>
      <c r="AE13" s="263"/>
      <c r="AF13" s="263"/>
      <c r="AG13" s="264"/>
      <c r="AH13" s="265"/>
      <c r="AI13" s="266"/>
      <c r="AJ13" s="267"/>
    </row>
    <row r="14" spans="1:36" s="22" customFormat="1" x14ac:dyDescent="0.25">
      <c r="A14" s="28" t="str">
        <f>IF(H14&lt;&gt;"",MAX($A$7:A13)+1,"")</f>
        <v/>
      </c>
      <c r="B14" s="227" t="str">
        <f>IF(A14="","",PREF_PREGUNTA&amp;" - "&amp;IF(MAX(A:A)&gt;99,IF(A14&lt;100,"0",""),"")&amp;IF(A14&lt;10,"0","")&amp;A14&amp;IF(G14&lt;&gt;""," "&amp;G14,""))</f>
        <v/>
      </c>
      <c r="C14" s="414" t="str">
        <f t="shared" si="2"/>
        <v/>
      </c>
      <c r="D14" s="414" t="str">
        <f t="shared" si="3"/>
        <v/>
      </c>
      <c r="E14" s="414" t="str">
        <f t="shared" si="4"/>
        <v/>
      </c>
      <c r="F14" s="414" t="str">
        <f t="shared" si="5"/>
        <v/>
      </c>
      <c r="G14" s="232"/>
      <c r="H14" s="225"/>
      <c r="I14" s="268"/>
      <c r="J14" s="269"/>
      <c r="K14" s="270"/>
      <c r="L14" s="271"/>
      <c r="M14" s="272"/>
      <c r="N14" s="273"/>
      <c r="O14" s="258"/>
      <c r="P14" s="259"/>
      <c r="Q14" s="260"/>
      <c r="R14" s="261"/>
      <c r="S14" s="262"/>
      <c r="T14" s="263"/>
      <c r="U14" s="416"/>
      <c r="V14" s="411"/>
      <c r="W14" s="417"/>
      <c r="X14" s="418"/>
      <c r="Y14" s="419"/>
      <c r="Z14" s="420"/>
      <c r="AA14" s="263"/>
      <c r="AB14" s="263"/>
      <c r="AC14" s="263"/>
      <c r="AD14" s="263"/>
      <c r="AE14" s="263"/>
      <c r="AF14" s="263"/>
      <c r="AG14" s="264"/>
      <c r="AH14" s="265"/>
      <c r="AI14" s="266"/>
      <c r="AJ14" s="267"/>
    </row>
    <row r="15" spans="1:36" s="22" customFormat="1" x14ac:dyDescent="0.25">
      <c r="A15" s="28" t="str">
        <f>IF(H15&lt;&gt;"",MAX($A$7:A14)+1,"")</f>
        <v/>
      </c>
      <c r="B15" s="227" t="str">
        <f>IF(A15="","",PREF_PREGUNTA&amp;" - "&amp;IF(MAX(A:A)&gt;99,IF(A15&lt;100,"0",""),"")&amp;IF(A15&lt;10,"0","")&amp;A15&amp;IF(G15&lt;&gt;""," "&amp;G15,""))</f>
        <v/>
      </c>
      <c r="C15" s="414" t="str">
        <f t="shared" si="2"/>
        <v/>
      </c>
      <c r="D15" s="414" t="str">
        <f t="shared" si="3"/>
        <v/>
      </c>
      <c r="E15" s="414" t="str">
        <f t="shared" si="4"/>
        <v/>
      </c>
      <c r="F15" s="414" t="str">
        <f t="shared" si="5"/>
        <v/>
      </c>
      <c r="G15" s="232"/>
      <c r="H15" s="225"/>
      <c r="I15" s="268"/>
      <c r="J15" s="269"/>
      <c r="K15" s="270"/>
      <c r="L15" s="271"/>
      <c r="M15" s="272"/>
      <c r="N15" s="273"/>
      <c r="O15" s="258"/>
      <c r="P15" s="259"/>
      <c r="Q15" s="260"/>
      <c r="R15" s="261"/>
      <c r="S15" s="262"/>
      <c r="T15" s="263"/>
      <c r="U15" s="416"/>
      <c r="V15" s="411"/>
      <c r="W15" s="417"/>
      <c r="X15" s="418"/>
      <c r="Y15" s="419"/>
      <c r="Z15" s="420"/>
      <c r="AA15" s="263"/>
      <c r="AB15" s="263"/>
      <c r="AC15" s="263"/>
      <c r="AD15" s="263"/>
      <c r="AE15" s="263"/>
      <c r="AF15" s="263"/>
      <c r="AG15" s="264"/>
      <c r="AH15" s="265"/>
      <c r="AI15" s="266"/>
      <c r="AJ15" s="267"/>
    </row>
    <row r="16" spans="1:36" s="22" customFormat="1" x14ac:dyDescent="0.25">
      <c r="A16" s="28" t="str">
        <f>IF(H16&lt;&gt;"",MAX($A$7:A15)+1,"")</f>
        <v/>
      </c>
      <c r="B16" s="227" t="str">
        <f>IF(A16="","",PREF_PREGUNTA&amp;" - "&amp;IF(MAX(A:A)&gt;99,IF(A16&lt;100,"0",""),"")&amp;IF(A16&lt;10,"0","")&amp;A16&amp;IF(G16&lt;&gt;""," "&amp;G16,""))</f>
        <v/>
      </c>
      <c r="C16" s="414" t="str">
        <f t="shared" si="2"/>
        <v/>
      </c>
      <c r="D16" s="414" t="str">
        <f t="shared" si="3"/>
        <v/>
      </c>
      <c r="E16" s="414" t="str">
        <f t="shared" si="4"/>
        <v/>
      </c>
      <c r="F16" s="414" t="str">
        <f t="shared" si="5"/>
        <v/>
      </c>
      <c r="G16" s="232"/>
      <c r="H16" s="225"/>
      <c r="I16" s="268"/>
      <c r="J16" s="269"/>
      <c r="K16" s="270"/>
      <c r="L16" s="271"/>
      <c r="M16" s="272"/>
      <c r="N16" s="273"/>
      <c r="O16" s="258"/>
      <c r="P16" s="259"/>
      <c r="Q16" s="260"/>
      <c r="R16" s="261"/>
      <c r="S16" s="262"/>
      <c r="T16" s="263"/>
      <c r="U16" s="416"/>
      <c r="V16" s="411"/>
      <c r="W16" s="417"/>
      <c r="X16" s="418"/>
      <c r="Y16" s="419"/>
      <c r="Z16" s="420"/>
      <c r="AA16" s="263"/>
      <c r="AB16" s="263"/>
      <c r="AC16" s="263"/>
      <c r="AD16" s="263"/>
      <c r="AE16" s="263"/>
      <c r="AF16" s="263"/>
      <c r="AG16" s="264"/>
      <c r="AH16" s="265"/>
      <c r="AI16" s="266"/>
      <c r="AJ16" s="267"/>
    </row>
    <row r="17" spans="1:36" s="22" customFormat="1" x14ac:dyDescent="0.25">
      <c r="A17" s="28" t="str">
        <f>IF(H17&lt;&gt;"",MAX($A$7:A16)+1,"")</f>
        <v/>
      </c>
      <c r="B17" s="227" t="str">
        <f>IF(A17="","",PREF_PREGUNTA&amp;" - "&amp;IF(MAX(A:A)&gt;99,IF(A17&lt;100,"0",""),"")&amp;IF(A17&lt;10,"0","")&amp;A17&amp;IF(G17&lt;&gt;""," "&amp;G17,""))</f>
        <v/>
      </c>
      <c r="C17" s="414" t="str">
        <f t="shared" si="2"/>
        <v/>
      </c>
      <c r="D17" s="414" t="str">
        <f t="shared" si="3"/>
        <v/>
      </c>
      <c r="E17" s="414" t="str">
        <f t="shared" si="4"/>
        <v/>
      </c>
      <c r="F17" s="414" t="str">
        <f t="shared" si="5"/>
        <v/>
      </c>
      <c r="G17" s="232"/>
      <c r="H17" s="225"/>
      <c r="I17" s="268"/>
      <c r="J17" s="269"/>
      <c r="K17" s="270"/>
      <c r="L17" s="271"/>
      <c r="M17" s="272"/>
      <c r="N17" s="273"/>
      <c r="O17" s="258"/>
      <c r="P17" s="259"/>
      <c r="Q17" s="260"/>
      <c r="R17" s="261"/>
      <c r="S17" s="262"/>
      <c r="T17" s="263"/>
      <c r="U17" s="416"/>
      <c r="V17" s="411"/>
      <c r="W17" s="417"/>
      <c r="X17" s="418"/>
      <c r="Y17" s="419"/>
      <c r="Z17" s="420"/>
      <c r="AA17" s="263"/>
      <c r="AB17" s="263"/>
      <c r="AC17" s="263"/>
      <c r="AD17" s="263"/>
      <c r="AE17" s="263"/>
      <c r="AF17" s="263"/>
      <c r="AG17" s="264"/>
      <c r="AH17" s="265"/>
      <c r="AI17" s="266"/>
      <c r="AJ17" s="267"/>
    </row>
    <row r="18" spans="1:36" s="22" customFormat="1" x14ac:dyDescent="0.25">
      <c r="A18" s="28" t="str">
        <f>IF(H18&lt;&gt;"",MAX($A$7:A17)+1,"")</f>
        <v/>
      </c>
      <c r="B18" s="227" t="str">
        <f>IF(A18="","",PREF_PREGUNTA&amp;" - "&amp;IF(MAX(A:A)&gt;99,IF(A18&lt;100,"0",""),"")&amp;IF(A18&lt;10,"0","")&amp;A18&amp;IF(G18&lt;&gt;""," "&amp;G18,""))</f>
        <v/>
      </c>
      <c r="C18" s="414" t="str">
        <f t="shared" si="2"/>
        <v/>
      </c>
      <c r="D18" s="414" t="str">
        <f t="shared" si="3"/>
        <v/>
      </c>
      <c r="E18" s="414" t="str">
        <f t="shared" si="4"/>
        <v/>
      </c>
      <c r="F18" s="414" t="str">
        <f t="shared" si="5"/>
        <v/>
      </c>
      <c r="G18" s="232"/>
      <c r="H18" s="225"/>
      <c r="I18" s="268"/>
      <c r="J18" s="269"/>
      <c r="K18" s="270"/>
      <c r="L18" s="271"/>
      <c r="M18" s="272"/>
      <c r="N18" s="273"/>
      <c r="O18" s="258"/>
      <c r="P18" s="259"/>
      <c r="Q18" s="260"/>
      <c r="R18" s="261"/>
      <c r="S18" s="262"/>
      <c r="T18" s="263"/>
      <c r="U18" s="416"/>
      <c r="V18" s="411"/>
      <c r="W18" s="417"/>
      <c r="X18" s="418"/>
      <c r="Y18" s="419"/>
      <c r="Z18" s="420"/>
      <c r="AA18" s="263"/>
      <c r="AB18" s="263"/>
      <c r="AC18" s="263"/>
      <c r="AD18" s="263"/>
      <c r="AE18" s="263"/>
      <c r="AF18" s="263"/>
      <c r="AG18" s="264"/>
      <c r="AH18" s="265"/>
      <c r="AI18" s="266"/>
      <c r="AJ18" s="267"/>
    </row>
    <row r="19" spans="1:36" s="22" customFormat="1" x14ac:dyDescent="0.25">
      <c r="A19" s="28" t="str">
        <f>IF(H19&lt;&gt;"",MAX($A$7:A18)+1,"")</f>
        <v/>
      </c>
      <c r="B19" s="227" t="str">
        <f>IF(A19="","",PREF_PREGUNTA&amp;" - "&amp;IF(MAX(A:A)&gt;99,IF(A19&lt;100,"0",""),"")&amp;IF(A19&lt;10,"0","")&amp;A19&amp;IF(G19&lt;&gt;""," "&amp;G19,""))</f>
        <v/>
      </c>
      <c r="C19" s="414" t="str">
        <f t="shared" si="2"/>
        <v/>
      </c>
      <c r="D19" s="414" t="str">
        <f t="shared" si="3"/>
        <v/>
      </c>
      <c r="E19" s="414" t="str">
        <f t="shared" si="4"/>
        <v/>
      </c>
      <c r="F19" s="414" t="str">
        <f t="shared" si="5"/>
        <v/>
      </c>
      <c r="G19" s="232"/>
      <c r="H19" s="225"/>
      <c r="I19" s="268"/>
      <c r="J19" s="269"/>
      <c r="K19" s="270"/>
      <c r="L19" s="271"/>
      <c r="M19" s="272"/>
      <c r="N19" s="273"/>
      <c r="O19" s="258"/>
      <c r="P19" s="259"/>
      <c r="Q19" s="260"/>
      <c r="R19" s="261"/>
      <c r="S19" s="262"/>
      <c r="T19" s="263"/>
      <c r="U19" s="416"/>
      <c r="V19" s="411"/>
      <c r="W19" s="417"/>
      <c r="X19" s="418"/>
      <c r="Y19" s="419"/>
      <c r="Z19" s="420"/>
      <c r="AA19" s="263"/>
      <c r="AB19" s="263"/>
      <c r="AC19" s="263"/>
      <c r="AD19" s="263"/>
      <c r="AE19" s="263"/>
      <c r="AF19" s="263"/>
      <c r="AG19" s="264"/>
      <c r="AH19" s="265"/>
      <c r="AI19" s="266"/>
      <c r="AJ19" s="267"/>
    </row>
    <row r="20" spans="1:36" s="22" customFormat="1" x14ac:dyDescent="0.25">
      <c r="A20" s="28" t="str">
        <f>IF(H20&lt;&gt;"",MAX($A$7:A19)+1,"")</f>
        <v/>
      </c>
      <c r="B20" s="227" t="str">
        <f>IF(A20="","",PREF_PREGUNTA&amp;" - "&amp;IF(MAX(A:A)&gt;99,IF(A20&lt;100,"0",""),"")&amp;IF(A20&lt;10,"0","")&amp;A20&amp;IF(G20&lt;&gt;""," "&amp;G20,""))</f>
        <v/>
      </c>
      <c r="C20" s="414" t="str">
        <f t="shared" si="2"/>
        <v/>
      </c>
      <c r="D20" s="414" t="str">
        <f t="shared" si="3"/>
        <v/>
      </c>
      <c r="E20" s="414" t="str">
        <f t="shared" si="4"/>
        <v/>
      </c>
      <c r="F20" s="414" t="str">
        <f t="shared" si="5"/>
        <v/>
      </c>
      <c r="G20" s="232"/>
      <c r="H20" s="225"/>
      <c r="I20" s="268"/>
      <c r="J20" s="269"/>
      <c r="K20" s="270"/>
      <c r="L20" s="271"/>
      <c r="M20" s="272"/>
      <c r="N20" s="273"/>
      <c r="O20" s="258"/>
      <c r="P20" s="259"/>
      <c r="Q20" s="260"/>
      <c r="R20" s="261"/>
      <c r="S20" s="262"/>
      <c r="T20" s="263"/>
      <c r="U20" s="416"/>
      <c r="V20" s="411"/>
      <c r="W20" s="417"/>
      <c r="X20" s="418"/>
      <c r="Y20" s="419"/>
      <c r="Z20" s="420"/>
      <c r="AA20" s="263"/>
      <c r="AB20" s="263"/>
      <c r="AC20" s="263"/>
      <c r="AD20" s="263"/>
      <c r="AE20" s="263"/>
      <c r="AF20" s="263"/>
      <c r="AG20" s="264"/>
      <c r="AH20" s="265"/>
      <c r="AI20" s="266"/>
      <c r="AJ20" s="267"/>
    </row>
    <row r="21" spans="1:36" s="22" customFormat="1" x14ac:dyDescent="0.25">
      <c r="A21" s="28" t="str">
        <f>IF(H21&lt;&gt;"",MAX($A$7:A20)+1,"")</f>
        <v/>
      </c>
      <c r="B21" s="227" t="str">
        <f>IF(A21="","",PREF_PREGUNTA&amp;" - "&amp;IF(MAX(A:A)&gt;99,IF(A21&lt;100,"0",""),"")&amp;IF(A21&lt;10,"0","")&amp;A21&amp;IF(G21&lt;&gt;""," "&amp;G21,""))</f>
        <v/>
      </c>
      <c r="C21" s="414" t="str">
        <f t="shared" si="2"/>
        <v/>
      </c>
      <c r="D21" s="414" t="str">
        <f t="shared" si="3"/>
        <v/>
      </c>
      <c r="E21" s="414" t="str">
        <f t="shared" si="4"/>
        <v/>
      </c>
      <c r="F21" s="414" t="str">
        <f t="shared" si="5"/>
        <v/>
      </c>
      <c r="G21" s="232"/>
      <c r="H21" s="225"/>
      <c r="I21" s="268"/>
      <c r="J21" s="269"/>
      <c r="K21" s="270"/>
      <c r="L21" s="271"/>
      <c r="M21" s="272"/>
      <c r="N21" s="273"/>
      <c r="O21" s="258"/>
      <c r="P21" s="259"/>
      <c r="Q21" s="260"/>
      <c r="R21" s="261"/>
      <c r="S21" s="262"/>
      <c r="T21" s="263"/>
      <c r="U21" s="416"/>
      <c r="V21" s="411"/>
      <c r="W21" s="417"/>
      <c r="X21" s="418"/>
      <c r="Y21" s="419"/>
      <c r="Z21" s="420"/>
      <c r="AA21" s="263"/>
      <c r="AB21" s="263"/>
      <c r="AC21" s="263"/>
      <c r="AD21" s="263"/>
      <c r="AE21" s="263"/>
      <c r="AF21" s="263"/>
      <c r="AG21" s="264"/>
      <c r="AH21" s="265"/>
      <c r="AI21" s="266"/>
      <c r="AJ21" s="267"/>
    </row>
    <row r="22" spans="1:36" s="22" customFormat="1" x14ac:dyDescent="0.25">
      <c r="A22" s="28" t="str">
        <f>IF(H22&lt;&gt;"",MAX($A$7:A21)+1,"")</f>
        <v/>
      </c>
      <c r="B22" s="227" t="str">
        <f>IF(A22="","",PREF_PREGUNTA&amp;" - "&amp;IF(MAX(A:A)&gt;99,IF(A22&lt;100,"0",""),"")&amp;IF(A22&lt;10,"0","")&amp;A22&amp;IF(G22&lt;&gt;""," "&amp;G22,""))</f>
        <v/>
      </c>
      <c r="C22" s="414" t="str">
        <f t="shared" si="2"/>
        <v/>
      </c>
      <c r="D22" s="414" t="str">
        <f t="shared" si="3"/>
        <v/>
      </c>
      <c r="E22" s="414" t="str">
        <f t="shared" si="4"/>
        <v/>
      </c>
      <c r="F22" s="414" t="str">
        <f t="shared" si="5"/>
        <v/>
      </c>
      <c r="G22" s="232"/>
      <c r="H22" s="225"/>
      <c r="I22" s="268"/>
      <c r="J22" s="269"/>
      <c r="K22" s="270"/>
      <c r="L22" s="271"/>
      <c r="M22" s="272"/>
      <c r="N22" s="273"/>
      <c r="O22" s="258"/>
      <c r="P22" s="259"/>
      <c r="Q22" s="260"/>
      <c r="R22" s="261"/>
      <c r="S22" s="262"/>
      <c r="T22" s="263"/>
      <c r="U22" s="416"/>
      <c r="V22" s="411"/>
      <c r="W22" s="417"/>
      <c r="X22" s="418"/>
      <c r="Y22" s="419"/>
      <c r="Z22" s="420"/>
      <c r="AA22" s="263"/>
      <c r="AB22" s="263"/>
      <c r="AC22" s="263"/>
      <c r="AD22" s="263"/>
      <c r="AE22" s="263"/>
      <c r="AF22" s="263"/>
      <c r="AG22" s="264"/>
      <c r="AH22" s="265"/>
      <c r="AI22" s="266"/>
      <c r="AJ22" s="267"/>
    </row>
    <row r="23" spans="1:36" s="22" customFormat="1" x14ac:dyDescent="0.25">
      <c r="A23" s="28" t="str">
        <f>IF(H23&lt;&gt;"",MAX($A$7:A22)+1,"")</f>
        <v/>
      </c>
      <c r="B23" s="227" t="str">
        <f>IF(A23="","",PREF_PREGUNTA&amp;" - "&amp;IF(MAX(A:A)&gt;99,IF(A23&lt;100,"0",""),"")&amp;IF(A23&lt;10,"0","")&amp;A23&amp;IF(G23&lt;&gt;""," "&amp;G23,""))</f>
        <v/>
      </c>
      <c r="C23" s="414" t="str">
        <f t="shared" si="2"/>
        <v/>
      </c>
      <c r="D23" s="414" t="str">
        <f t="shared" si="3"/>
        <v/>
      </c>
      <c r="E23" s="414" t="str">
        <f t="shared" si="4"/>
        <v/>
      </c>
      <c r="F23" s="414" t="str">
        <f t="shared" si="5"/>
        <v/>
      </c>
      <c r="G23" s="232"/>
      <c r="H23" s="225"/>
      <c r="I23" s="268"/>
      <c r="J23" s="269"/>
      <c r="K23" s="270"/>
      <c r="L23" s="271"/>
      <c r="M23" s="272"/>
      <c r="N23" s="273"/>
      <c r="O23" s="258"/>
      <c r="P23" s="259"/>
      <c r="Q23" s="260"/>
      <c r="R23" s="261"/>
      <c r="S23" s="262"/>
      <c r="T23" s="263"/>
      <c r="U23" s="416"/>
      <c r="V23" s="411"/>
      <c r="W23" s="417"/>
      <c r="X23" s="418"/>
      <c r="Y23" s="419"/>
      <c r="Z23" s="420"/>
      <c r="AA23" s="263"/>
      <c r="AB23" s="263"/>
      <c r="AC23" s="263"/>
      <c r="AD23" s="263"/>
      <c r="AE23" s="263"/>
      <c r="AF23" s="263"/>
      <c r="AG23" s="264"/>
      <c r="AH23" s="265"/>
      <c r="AI23" s="266"/>
      <c r="AJ23" s="267"/>
    </row>
    <row r="24" spans="1:36" s="22" customFormat="1" x14ac:dyDescent="0.25">
      <c r="A24" s="28" t="str">
        <f>IF(H24&lt;&gt;"",MAX($A$7:A23)+1,"")</f>
        <v/>
      </c>
      <c r="B24" s="227" t="str">
        <f>IF(A24="","",PREF_PREGUNTA&amp;" - "&amp;IF(MAX(A:A)&gt;99,IF(A24&lt;100,"0",""),"")&amp;IF(A24&lt;10,"0","")&amp;A24&amp;IF(G24&lt;&gt;""," "&amp;G24,""))</f>
        <v/>
      </c>
      <c r="C24" s="414" t="str">
        <f t="shared" si="2"/>
        <v/>
      </c>
      <c r="D24" s="414" t="str">
        <f t="shared" si="3"/>
        <v/>
      </c>
      <c r="E24" s="414" t="str">
        <f t="shared" si="4"/>
        <v/>
      </c>
      <c r="F24" s="414" t="str">
        <f t="shared" si="5"/>
        <v/>
      </c>
      <c r="G24" s="232"/>
      <c r="H24" s="225"/>
      <c r="I24" s="268"/>
      <c r="J24" s="269"/>
      <c r="K24" s="270"/>
      <c r="L24" s="271"/>
      <c r="M24" s="272"/>
      <c r="N24" s="273"/>
      <c r="O24" s="258"/>
      <c r="P24" s="259"/>
      <c r="Q24" s="260"/>
      <c r="R24" s="261"/>
      <c r="S24" s="262"/>
      <c r="T24" s="263"/>
      <c r="U24" s="416"/>
      <c r="V24" s="411"/>
      <c r="W24" s="417"/>
      <c r="X24" s="418"/>
      <c r="Y24" s="419"/>
      <c r="Z24" s="420"/>
      <c r="AA24" s="263"/>
      <c r="AB24" s="263"/>
      <c r="AC24" s="263"/>
      <c r="AD24" s="263"/>
      <c r="AE24" s="263"/>
      <c r="AF24" s="263"/>
      <c r="AG24" s="264"/>
      <c r="AH24" s="265"/>
      <c r="AI24" s="266"/>
      <c r="AJ24" s="267"/>
    </row>
    <row r="25" spans="1:36" s="22" customFormat="1" x14ac:dyDescent="0.25">
      <c r="A25" s="28" t="str">
        <f>IF(H25&lt;&gt;"",MAX($A$7:A24)+1,"")</f>
        <v/>
      </c>
      <c r="B25" s="227" t="str">
        <f>IF(A25="","",PREF_PREGUNTA&amp;" - "&amp;IF(MAX(A:A)&gt;99,IF(A25&lt;100,"0",""),"")&amp;IF(A25&lt;10,"0","")&amp;A25&amp;IF(G25&lt;&gt;""," "&amp;G25,""))</f>
        <v/>
      </c>
      <c r="C25" s="414" t="str">
        <f t="shared" si="2"/>
        <v/>
      </c>
      <c r="D25" s="414" t="str">
        <f t="shared" si="3"/>
        <v/>
      </c>
      <c r="E25" s="414" t="str">
        <f t="shared" si="4"/>
        <v/>
      </c>
      <c r="F25" s="414" t="str">
        <f t="shared" si="5"/>
        <v/>
      </c>
      <c r="G25" s="232"/>
      <c r="H25" s="225"/>
      <c r="I25" s="268"/>
      <c r="J25" s="269"/>
      <c r="K25" s="270"/>
      <c r="L25" s="271"/>
      <c r="M25" s="272"/>
      <c r="N25" s="273"/>
      <c r="O25" s="258"/>
      <c r="P25" s="259"/>
      <c r="Q25" s="260"/>
      <c r="R25" s="261"/>
      <c r="S25" s="262"/>
      <c r="T25" s="263"/>
      <c r="U25" s="416"/>
      <c r="V25" s="411"/>
      <c r="W25" s="417"/>
      <c r="X25" s="418"/>
      <c r="Y25" s="419"/>
      <c r="Z25" s="420"/>
      <c r="AA25" s="263"/>
      <c r="AB25" s="263"/>
      <c r="AC25" s="263"/>
      <c r="AD25" s="263"/>
      <c r="AE25" s="263"/>
      <c r="AF25" s="263"/>
      <c r="AG25" s="264"/>
      <c r="AH25" s="265"/>
      <c r="AI25" s="266"/>
      <c r="AJ25" s="267"/>
    </row>
    <row r="26" spans="1:36" s="22" customFormat="1" x14ac:dyDescent="0.25">
      <c r="A26" s="28" t="str">
        <f>IF(H26&lt;&gt;"",MAX($A$7:A25)+1,"")</f>
        <v/>
      </c>
      <c r="B26" s="227" t="str">
        <f>IF(A26="","",PREF_PREGUNTA&amp;" - "&amp;IF(MAX(A:A)&gt;99,IF(A26&lt;100,"0",""),"")&amp;IF(A26&lt;10,"0","")&amp;A26&amp;IF(G26&lt;&gt;""," "&amp;G26,""))</f>
        <v/>
      </c>
      <c r="C26" s="414" t="str">
        <f t="shared" si="2"/>
        <v/>
      </c>
      <c r="D26" s="414" t="str">
        <f t="shared" si="3"/>
        <v/>
      </c>
      <c r="E26" s="414" t="str">
        <f t="shared" si="4"/>
        <v/>
      </c>
      <c r="F26" s="414" t="str">
        <f t="shared" si="5"/>
        <v/>
      </c>
      <c r="G26" s="232"/>
      <c r="H26" s="225"/>
      <c r="I26" s="268"/>
      <c r="J26" s="269"/>
      <c r="K26" s="270"/>
      <c r="L26" s="271"/>
      <c r="M26" s="272"/>
      <c r="N26" s="273"/>
      <c r="O26" s="258"/>
      <c r="P26" s="259"/>
      <c r="Q26" s="260"/>
      <c r="R26" s="261"/>
      <c r="S26" s="262"/>
      <c r="T26" s="263"/>
      <c r="U26" s="416"/>
      <c r="V26" s="411"/>
      <c r="W26" s="417"/>
      <c r="X26" s="418"/>
      <c r="Y26" s="419"/>
      <c r="Z26" s="420"/>
      <c r="AA26" s="263"/>
      <c r="AB26" s="263"/>
      <c r="AC26" s="263"/>
      <c r="AD26" s="263"/>
      <c r="AE26" s="263"/>
      <c r="AF26" s="263"/>
      <c r="AG26" s="264"/>
      <c r="AH26" s="265"/>
      <c r="AI26" s="266"/>
      <c r="AJ26" s="267"/>
    </row>
    <row r="27" spans="1:36" s="22" customFormat="1" x14ac:dyDescent="0.25">
      <c r="A27" s="28" t="str">
        <f>IF(H27&lt;&gt;"",MAX($A$7:A26)+1,"")</f>
        <v/>
      </c>
      <c r="B27" s="227" t="str">
        <f>IF(A27="","",PREF_PREGUNTA&amp;" - "&amp;IF(MAX(A:A)&gt;99,IF(A27&lt;100,"0",""),"")&amp;IF(A27&lt;10,"0","")&amp;A27&amp;IF(G27&lt;&gt;""," "&amp;G27,""))</f>
        <v/>
      </c>
      <c r="C27" s="414" t="str">
        <f t="shared" si="2"/>
        <v/>
      </c>
      <c r="D27" s="414" t="str">
        <f t="shared" si="3"/>
        <v/>
      </c>
      <c r="E27" s="414" t="str">
        <f t="shared" si="4"/>
        <v/>
      </c>
      <c r="F27" s="414" t="str">
        <f t="shared" si="5"/>
        <v/>
      </c>
      <c r="G27" s="232"/>
      <c r="H27" s="225"/>
      <c r="I27" s="268"/>
      <c r="J27" s="269"/>
      <c r="K27" s="270"/>
      <c r="L27" s="271"/>
      <c r="M27" s="272"/>
      <c r="N27" s="273"/>
      <c r="O27" s="258"/>
      <c r="P27" s="259"/>
      <c r="Q27" s="260"/>
      <c r="R27" s="261"/>
      <c r="S27" s="262"/>
      <c r="T27" s="263"/>
      <c r="U27" s="416"/>
      <c r="V27" s="411"/>
      <c r="W27" s="417"/>
      <c r="X27" s="418"/>
      <c r="Y27" s="419"/>
      <c r="Z27" s="420"/>
      <c r="AA27" s="263"/>
      <c r="AB27" s="263"/>
      <c r="AC27" s="263"/>
      <c r="AD27" s="263"/>
      <c r="AE27" s="263"/>
      <c r="AF27" s="263"/>
      <c r="AG27" s="264"/>
      <c r="AH27" s="265"/>
      <c r="AI27" s="266"/>
      <c r="AJ27" s="267"/>
    </row>
    <row r="28" spans="1:36" s="22" customFormat="1" x14ac:dyDescent="0.25">
      <c r="A28" s="28" t="str">
        <f>IF(H28&lt;&gt;"",MAX($A$7:A27)+1,"")</f>
        <v/>
      </c>
      <c r="B28" s="227" t="str">
        <f>IF(A28="","",PREF_PREGUNTA&amp;" - "&amp;IF(MAX(A:A)&gt;99,IF(A28&lt;100,"0",""),"")&amp;IF(A28&lt;10,"0","")&amp;A28&amp;IF(G28&lt;&gt;""," "&amp;G28,""))</f>
        <v/>
      </c>
      <c r="C28" s="414" t="str">
        <f t="shared" si="2"/>
        <v/>
      </c>
      <c r="D28" s="414" t="str">
        <f t="shared" si="3"/>
        <v/>
      </c>
      <c r="E28" s="414" t="str">
        <f t="shared" si="4"/>
        <v/>
      </c>
      <c r="F28" s="414" t="str">
        <f t="shared" si="5"/>
        <v/>
      </c>
      <c r="G28" s="232"/>
      <c r="H28" s="225"/>
      <c r="I28" s="268"/>
      <c r="J28" s="269"/>
      <c r="K28" s="270"/>
      <c r="L28" s="271"/>
      <c r="M28" s="272"/>
      <c r="N28" s="273"/>
      <c r="O28" s="258"/>
      <c r="P28" s="259"/>
      <c r="Q28" s="260"/>
      <c r="R28" s="261"/>
      <c r="S28" s="262"/>
      <c r="T28" s="263"/>
      <c r="U28" s="416"/>
      <c r="V28" s="411"/>
      <c r="W28" s="417"/>
      <c r="X28" s="418"/>
      <c r="Y28" s="419"/>
      <c r="Z28" s="420"/>
      <c r="AA28" s="263"/>
      <c r="AB28" s="263"/>
      <c r="AC28" s="263"/>
      <c r="AD28" s="263"/>
      <c r="AE28" s="263"/>
      <c r="AF28" s="263"/>
      <c r="AG28" s="264"/>
      <c r="AH28" s="265"/>
      <c r="AI28" s="266"/>
      <c r="AJ28" s="267"/>
    </row>
    <row r="29" spans="1:36" s="22" customFormat="1" x14ac:dyDescent="0.25">
      <c r="A29" s="28" t="str">
        <f>IF(H29&lt;&gt;"",MAX($A$7:A28)+1,"")</f>
        <v/>
      </c>
      <c r="B29" s="227" t="str">
        <f>IF(A29="","",PREF_PREGUNTA&amp;" - "&amp;IF(MAX(A:A)&gt;99,IF(A29&lt;100,"0",""),"")&amp;IF(A29&lt;10,"0","")&amp;A29&amp;IF(G29&lt;&gt;""," "&amp;G29,""))</f>
        <v/>
      </c>
      <c r="C29" s="414" t="str">
        <f t="shared" si="2"/>
        <v/>
      </c>
      <c r="D29" s="414" t="str">
        <f t="shared" si="3"/>
        <v/>
      </c>
      <c r="E29" s="414" t="str">
        <f t="shared" si="4"/>
        <v/>
      </c>
      <c r="F29" s="414" t="str">
        <f t="shared" si="5"/>
        <v/>
      </c>
      <c r="G29" s="232"/>
      <c r="H29" s="225"/>
      <c r="I29" s="268"/>
      <c r="J29" s="269"/>
      <c r="K29" s="270"/>
      <c r="L29" s="271"/>
      <c r="M29" s="272"/>
      <c r="N29" s="273"/>
      <c r="O29" s="258"/>
      <c r="P29" s="259"/>
      <c r="Q29" s="260"/>
      <c r="R29" s="261"/>
      <c r="S29" s="262"/>
      <c r="T29" s="263"/>
      <c r="U29" s="416"/>
      <c r="V29" s="411"/>
      <c r="W29" s="417"/>
      <c r="X29" s="418"/>
      <c r="Y29" s="419"/>
      <c r="Z29" s="420"/>
      <c r="AA29" s="263"/>
      <c r="AB29" s="263"/>
      <c r="AC29" s="263"/>
      <c r="AD29" s="263"/>
      <c r="AE29" s="263"/>
      <c r="AF29" s="263"/>
      <c r="AG29" s="264"/>
      <c r="AH29" s="265"/>
      <c r="AI29" s="266"/>
      <c r="AJ29" s="267"/>
    </row>
    <row r="30" spans="1:36" s="22" customFormat="1" x14ac:dyDescent="0.25">
      <c r="A30" s="28" t="str">
        <f>IF(H30&lt;&gt;"",MAX($A$7:A29)+1,"")</f>
        <v/>
      </c>
      <c r="B30" s="227" t="str">
        <f>IF(A30="","",PREF_PREGUNTA&amp;" - "&amp;IF(MAX(A:A)&gt;99,IF(A30&lt;100,"0",""),"")&amp;IF(A30&lt;10,"0","")&amp;A30&amp;IF(G30&lt;&gt;""," "&amp;G30,""))</f>
        <v/>
      </c>
      <c r="C30" s="414" t="str">
        <f t="shared" si="2"/>
        <v/>
      </c>
      <c r="D30" s="414" t="str">
        <f t="shared" si="3"/>
        <v/>
      </c>
      <c r="E30" s="414" t="str">
        <f t="shared" si="4"/>
        <v/>
      </c>
      <c r="F30" s="414" t="str">
        <f t="shared" si="5"/>
        <v/>
      </c>
      <c r="G30" s="232"/>
      <c r="H30" s="225"/>
      <c r="I30" s="268"/>
      <c r="J30" s="269"/>
      <c r="K30" s="270"/>
      <c r="L30" s="271"/>
      <c r="M30" s="272"/>
      <c r="N30" s="273"/>
      <c r="O30" s="258"/>
      <c r="P30" s="259"/>
      <c r="Q30" s="260"/>
      <c r="R30" s="261"/>
      <c r="S30" s="262"/>
      <c r="T30" s="263"/>
      <c r="U30" s="416"/>
      <c r="V30" s="411"/>
      <c r="W30" s="417"/>
      <c r="X30" s="418"/>
      <c r="Y30" s="419"/>
      <c r="Z30" s="420"/>
      <c r="AA30" s="263"/>
      <c r="AB30" s="263"/>
      <c r="AC30" s="263"/>
      <c r="AD30" s="263"/>
      <c r="AE30" s="263"/>
      <c r="AF30" s="263"/>
      <c r="AG30" s="264"/>
      <c r="AH30" s="265"/>
      <c r="AI30" s="266"/>
      <c r="AJ30" s="267"/>
    </row>
    <row r="31" spans="1:36" s="22" customFormat="1" x14ac:dyDescent="0.25">
      <c r="A31" s="28" t="str">
        <f>IF(H31&lt;&gt;"",MAX($A$7:A30)+1,"")</f>
        <v/>
      </c>
      <c r="B31" s="227" t="str">
        <f>IF(A31="","",PREF_PREGUNTA&amp;" - "&amp;IF(MAX(A:A)&gt;99,IF(A31&lt;100,"0",""),"")&amp;IF(A31&lt;10,"0","")&amp;A31&amp;IF(G31&lt;&gt;""," "&amp;G31,""))</f>
        <v/>
      </c>
      <c r="C31" s="414" t="str">
        <f t="shared" si="2"/>
        <v/>
      </c>
      <c r="D31" s="414" t="str">
        <f t="shared" si="3"/>
        <v/>
      </c>
      <c r="E31" s="414" t="str">
        <f t="shared" si="4"/>
        <v/>
      </c>
      <c r="F31" s="414" t="str">
        <f t="shared" si="5"/>
        <v/>
      </c>
      <c r="G31" s="232"/>
      <c r="H31" s="225"/>
      <c r="I31" s="268"/>
      <c r="J31" s="269"/>
      <c r="K31" s="270"/>
      <c r="L31" s="271"/>
      <c r="M31" s="272"/>
      <c r="N31" s="273"/>
      <c r="O31" s="258"/>
      <c r="P31" s="259"/>
      <c r="Q31" s="260"/>
      <c r="R31" s="261"/>
      <c r="S31" s="262"/>
      <c r="T31" s="263"/>
      <c r="U31" s="416"/>
      <c r="V31" s="411"/>
      <c r="W31" s="417"/>
      <c r="X31" s="418"/>
      <c r="Y31" s="419"/>
      <c r="Z31" s="420"/>
      <c r="AA31" s="263"/>
      <c r="AB31" s="263"/>
      <c r="AC31" s="263"/>
      <c r="AD31" s="263"/>
      <c r="AE31" s="263"/>
      <c r="AF31" s="263"/>
      <c r="AG31" s="264"/>
      <c r="AH31" s="265"/>
      <c r="AI31" s="266"/>
      <c r="AJ31" s="267"/>
    </row>
    <row r="32" spans="1:36" s="22" customFormat="1" x14ac:dyDescent="0.25">
      <c r="A32" s="28" t="str">
        <f>IF(H32&lt;&gt;"",MAX($A$7:A31)+1,"")</f>
        <v/>
      </c>
      <c r="B32" s="227" t="str">
        <f>IF(A32="","",PREF_PREGUNTA&amp;" - "&amp;IF(MAX(A:A)&gt;99,IF(A32&lt;100,"0",""),"")&amp;IF(A32&lt;10,"0","")&amp;A32&amp;IF(G32&lt;&gt;""," "&amp;G32,""))</f>
        <v/>
      </c>
      <c r="C32" s="414" t="str">
        <f t="shared" si="2"/>
        <v/>
      </c>
      <c r="D32" s="414" t="str">
        <f t="shared" si="3"/>
        <v/>
      </c>
      <c r="E32" s="414" t="str">
        <f t="shared" si="4"/>
        <v/>
      </c>
      <c r="F32" s="414" t="str">
        <f t="shared" si="5"/>
        <v/>
      </c>
      <c r="G32" s="232"/>
      <c r="H32" s="225"/>
      <c r="I32" s="268"/>
      <c r="J32" s="269"/>
      <c r="K32" s="270"/>
      <c r="L32" s="271"/>
      <c r="M32" s="272"/>
      <c r="N32" s="273"/>
      <c r="O32" s="258"/>
      <c r="P32" s="259"/>
      <c r="Q32" s="260"/>
      <c r="R32" s="261"/>
      <c r="S32" s="262"/>
      <c r="T32" s="263"/>
      <c r="U32" s="416"/>
      <c r="V32" s="411"/>
      <c r="W32" s="417"/>
      <c r="X32" s="418"/>
      <c r="Y32" s="419"/>
      <c r="Z32" s="420"/>
      <c r="AA32" s="263"/>
      <c r="AB32" s="263"/>
      <c r="AC32" s="263"/>
      <c r="AD32" s="263"/>
      <c r="AE32" s="263"/>
      <c r="AF32" s="263"/>
      <c r="AG32" s="264"/>
      <c r="AH32" s="265"/>
      <c r="AI32" s="266"/>
      <c r="AJ32" s="267"/>
    </row>
    <row r="33" spans="1:36" s="22" customFormat="1" x14ac:dyDescent="0.25">
      <c r="A33" s="28" t="str">
        <f>IF(H33&lt;&gt;"",MAX($A$7:A32)+1,"")</f>
        <v/>
      </c>
      <c r="B33" s="227" t="str">
        <f>IF(A33="","",PREF_PREGUNTA&amp;" - "&amp;IF(MAX(A:A)&gt;99,IF(A33&lt;100,"0",""),"")&amp;IF(A33&lt;10,"0","")&amp;A33&amp;IF(G33&lt;&gt;""," "&amp;G33,""))</f>
        <v/>
      </c>
      <c r="C33" s="414" t="str">
        <f t="shared" si="2"/>
        <v/>
      </c>
      <c r="D33" s="414" t="str">
        <f t="shared" si="3"/>
        <v/>
      </c>
      <c r="E33" s="414" t="str">
        <f t="shared" si="4"/>
        <v/>
      </c>
      <c r="F33" s="414" t="str">
        <f t="shared" si="5"/>
        <v/>
      </c>
      <c r="G33" s="232"/>
      <c r="H33" s="225"/>
      <c r="I33" s="268"/>
      <c r="J33" s="269"/>
      <c r="K33" s="270"/>
      <c r="L33" s="271"/>
      <c r="M33" s="272"/>
      <c r="N33" s="273"/>
      <c r="O33" s="258"/>
      <c r="P33" s="259"/>
      <c r="Q33" s="260"/>
      <c r="R33" s="261"/>
      <c r="S33" s="262"/>
      <c r="T33" s="263"/>
      <c r="U33" s="416"/>
      <c r="V33" s="411"/>
      <c r="W33" s="417"/>
      <c r="X33" s="418"/>
      <c r="Y33" s="419"/>
      <c r="Z33" s="420"/>
      <c r="AA33" s="263"/>
      <c r="AB33" s="263"/>
      <c r="AC33" s="263"/>
      <c r="AD33" s="263"/>
      <c r="AE33" s="263"/>
      <c r="AF33" s="263"/>
      <c r="AG33" s="264"/>
      <c r="AH33" s="265"/>
      <c r="AI33" s="266"/>
      <c r="AJ33" s="267"/>
    </row>
    <row r="34" spans="1:36" s="22" customFormat="1" x14ac:dyDescent="0.25">
      <c r="A34" s="28" t="str">
        <f>IF(H34&lt;&gt;"",MAX($A$7:A33)+1,"")</f>
        <v/>
      </c>
      <c r="B34" s="227" t="str">
        <f>IF(A34="","",PREF_PREGUNTA&amp;" - "&amp;IF(MAX(A:A)&gt;99,IF(A34&lt;100,"0",""),"")&amp;IF(A34&lt;10,"0","")&amp;A34&amp;IF(G34&lt;&gt;""," "&amp;G34,""))</f>
        <v/>
      </c>
      <c r="C34" s="414" t="str">
        <f t="shared" si="2"/>
        <v/>
      </c>
      <c r="D34" s="414" t="str">
        <f t="shared" si="3"/>
        <v/>
      </c>
      <c r="E34" s="414" t="str">
        <f t="shared" si="4"/>
        <v/>
      </c>
      <c r="F34" s="414" t="str">
        <f t="shared" si="5"/>
        <v/>
      </c>
      <c r="G34" s="232"/>
      <c r="H34" s="225"/>
      <c r="I34" s="268"/>
      <c r="J34" s="269"/>
      <c r="K34" s="270"/>
      <c r="L34" s="271"/>
      <c r="M34" s="272"/>
      <c r="N34" s="273"/>
      <c r="O34" s="258"/>
      <c r="P34" s="259"/>
      <c r="Q34" s="260"/>
      <c r="R34" s="261"/>
      <c r="S34" s="262"/>
      <c r="T34" s="263"/>
      <c r="U34" s="416"/>
      <c r="V34" s="411"/>
      <c r="W34" s="417"/>
      <c r="X34" s="418"/>
      <c r="Y34" s="419"/>
      <c r="Z34" s="420"/>
      <c r="AA34" s="263"/>
      <c r="AB34" s="263"/>
      <c r="AC34" s="263"/>
      <c r="AD34" s="263"/>
      <c r="AE34" s="263"/>
      <c r="AF34" s="263"/>
      <c r="AG34" s="264"/>
      <c r="AH34" s="265"/>
      <c r="AI34" s="266"/>
      <c r="AJ34" s="267"/>
    </row>
    <row r="35" spans="1:36" s="22" customFormat="1" x14ac:dyDescent="0.25">
      <c r="A35" s="28" t="str">
        <f>IF(H35&lt;&gt;"",MAX($A$7:A34)+1,"")</f>
        <v/>
      </c>
      <c r="B35" s="227" t="str">
        <f>IF(A35="","",PREF_PREGUNTA&amp;" - "&amp;IF(MAX(A:A)&gt;99,IF(A35&lt;100,"0",""),"")&amp;IF(A35&lt;10,"0","")&amp;A35&amp;IF(G35&lt;&gt;""," "&amp;G35,""))</f>
        <v/>
      </c>
      <c r="C35" s="414" t="str">
        <f t="shared" si="2"/>
        <v/>
      </c>
      <c r="D35" s="414" t="str">
        <f t="shared" si="3"/>
        <v/>
      </c>
      <c r="E35" s="414" t="str">
        <f t="shared" si="4"/>
        <v/>
      </c>
      <c r="F35" s="414" t="str">
        <f t="shared" si="5"/>
        <v/>
      </c>
      <c r="G35" s="232"/>
      <c r="H35" s="225"/>
      <c r="I35" s="268"/>
      <c r="J35" s="269"/>
      <c r="K35" s="270"/>
      <c r="L35" s="271"/>
      <c r="M35" s="272"/>
      <c r="N35" s="273"/>
      <c r="O35" s="258"/>
      <c r="P35" s="259"/>
      <c r="Q35" s="260"/>
      <c r="R35" s="261"/>
      <c r="S35" s="262"/>
      <c r="T35" s="263"/>
      <c r="U35" s="416"/>
      <c r="V35" s="411"/>
      <c r="W35" s="417"/>
      <c r="X35" s="418"/>
      <c r="Y35" s="419"/>
      <c r="Z35" s="420"/>
      <c r="AA35" s="263"/>
      <c r="AB35" s="263"/>
      <c r="AC35" s="263"/>
      <c r="AD35" s="263"/>
      <c r="AE35" s="263"/>
      <c r="AF35" s="263"/>
      <c r="AG35" s="264"/>
      <c r="AH35" s="265"/>
      <c r="AI35" s="266"/>
      <c r="AJ35" s="267"/>
    </row>
    <row r="36" spans="1:36" s="22" customFormat="1" x14ac:dyDescent="0.25">
      <c r="A36" s="28" t="str">
        <f>IF(H36&lt;&gt;"",MAX($A$7:A35)+1,"")</f>
        <v/>
      </c>
      <c r="B36" s="227" t="str">
        <f>IF(A36="","",PREF_PREGUNTA&amp;" - "&amp;IF(MAX(A:A)&gt;99,IF(A36&lt;100,"0",""),"")&amp;IF(A36&lt;10,"0","")&amp;A36&amp;IF(G36&lt;&gt;""," "&amp;G36,""))</f>
        <v/>
      </c>
      <c r="C36" s="414" t="str">
        <f t="shared" si="2"/>
        <v/>
      </c>
      <c r="D36" s="414" t="str">
        <f t="shared" si="3"/>
        <v/>
      </c>
      <c r="E36" s="414" t="str">
        <f t="shared" si="4"/>
        <v/>
      </c>
      <c r="F36" s="414" t="str">
        <f t="shared" si="5"/>
        <v/>
      </c>
      <c r="G36" s="232"/>
      <c r="H36" s="225"/>
      <c r="I36" s="268"/>
      <c r="J36" s="269"/>
      <c r="K36" s="270"/>
      <c r="L36" s="271"/>
      <c r="M36" s="272"/>
      <c r="N36" s="273"/>
      <c r="O36" s="258"/>
      <c r="P36" s="259"/>
      <c r="Q36" s="260"/>
      <c r="R36" s="261"/>
      <c r="S36" s="262"/>
      <c r="T36" s="263"/>
      <c r="U36" s="416"/>
      <c r="V36" s="411"/>
      <c r="W36" s="417"/>
      <c r="X36" s="418"/>
      <c r="Y36" s="419"/>
      <c r="Z36" s="420"/>
      <c r="AA36" s="263"/>
      <c r="AB36" s="263"/>
      <c r="AC36" s="263"/>
      <c r="AD36" s="263"/>
      <c r="AE36" s="263"/>
      <c r="AF36" s="263"/>
      <c r="AG36" s="264"/>
      <c r="AH36" s="265"/>
      <c r="AI36" s="266"/>
      <c r="AJ36" s="267"/>
    </row>
    <row r="37" spans="1:36" s="22" customFormat="1" x14ac:dyDescent="0.25">
      <c r="A37" s="28" t="str">
        <f>IF(H37&lt;&gt;"",MAX($A$7:A36)+1,"")</f>
        <v/>
      </c>
      <c r="B37" s="227" t="str">
        <f>IF(A37="","",PREF_PREGUNTA&amp;" - "&amp;IF(MAX(A:A)&gt;99,IF(A37&lt;100,"0",""),"")&amp;IF(A37&lt;10,"0","")&amp;A37&amp;IF(G37&lt;&gt;""," "&amp;G37,""))</f>
        <v/>
      </c>
      <c r="C37" s="414" t="str">
        <f t="shared" si="2"/>
        <v/>
      </c>
      <c r="D37" s="414" t="str">
        <f t="shared" si="3"/>
        <v/>
      </c>
      <c r="E37" s="414" t="str">
        <f t="shared" si="4"/>
        <v/>
      </c>
      <c r="F37" s="414" t="str">
        <f t="shared" si="5"/>
        <v/>
      </c>
      <c r="G37" s="232"/>
      <c r="H37" s="225"/>
      <c r="I37" s="268"/>
      <c r="J37" s="269"/>
      <c r="K37" s="270"/>
      <c r="L37" s="271"/>
      <c r="M37" s="272"/>
      <c r="N37" s="273"/>
      <c r="O37" s="258"/>
      <c r="P37" s="259"/>
      <c r="Q37" s="260"/>
      <c r="R37" s="261"/>
      <c r="S37" s="262"/>
      <c r="T37" s="263"/>
      <c r="U37" s="416"/>
      <c r="V37" s="411"/>
      <c r="W37" s="417"/>
      <c r="X37" s="418"/>
      <c r="Y37" s="419"/>
      <c r="Z37" s="420"/>
      <c r="AA37" s="263"/>
      <c r="AB37" s="263"/>
      <c r="AC37" s="263"/>
      <c r="AD37" s="263"/>
      <c r="AE37" s="263"/>
      <c r="AF37" s="263"/>
      <c r="AG37" s="264"/>
      <c r="AH37" s="265"/>
      <c r="AI37" s="266"/>
      <c r="AJ37" s="267"/>
    </row>
    <row r="38" spans="1:36" s="22" customFormat="1" x14ac:dyDescent="0.25">
      <c r="A38" s="28" t="str">
        <f>IF(H38&lt;&gt;"",MAX($A$7:A37)+1,"")</f>
        <v/>
      </c>
      <c r="B38" s="227" t="str">
        <f>IF(A38="","",PREF_PREGUNTA&amp;" - "&amp;IF(MAX(A:A)&gt;99,IF(A38&lt;100,"0",""),"")&amp;IF(A38&lt;10,"0","")&amp;A38&amp;IF(G38&lt;&gt;""," "&amp;G38,""))</f>
        <v/>
      </c>
      <c r="C38" s="414" t="str">
        <f t="shared" si="2"/>
        <v/>
      </c>
      <c r="D38" s="414" t="str">
        <f t="shared" si="3"/>
        <v/>
      </c>
      <c r="E38" s="414" t="str">
        <f t="shared" si="4"/>
        <v/>
      </c>
      <c r="F38" s="414" t="str">
        <f t="shared" si="5"/>
        <v/>
      </c>
      <c r="G38" s="232"/>
      <c r="H38" s="225"/>
      <c r="I38" s="268"/>
      <c r="J38" s="269"/>
      <c r="K38" s="270"/>
      <c r="L38" s="271"/>
      <c r="M38" s="272"/>
      <c r="N38" s="273"/>
      <c r="O38" s="258"/>
      <c r="P38" s="259"/>
      <c r="Q38" s="260"/>
      <c r="R38" s="261"/>
      <c r="S38" s="262"/>
      <c r="T38" s="263"/>
      <c r="U38" s="416"/>
      <c r="V38" s="411"/>
      <c r="W38" s="417"/>
      <c r="X38" s="418"/>
      <c r="Y38" s="419"/>
      <c r="Z38" s="420"/>
      <c r="AA38" s="263"/>
      <c r="AB38" s="263"/>
      <c r="AC38" s="263"/>
      <c r="AD38" s="263"/>
      <c r="AE38" s="263"/>
      <c r="AF38" s="263"/>
      <c r="AG38" s="264"/>
      <c r="AH38" s="265"/>
      <c r="AI38" s="266"/>
      <c r="AJ38" s="267"/>
    </row>
    <row r="39" spans="1:36" s="22" customFormat="1" x14ac:dyDescent="0.25">
      <c r="A39" s="28" t="str">
        <f>IF(H39&lt;&gt;"",MAX($A$7:A38)+1,"")</f>
        <v/>
      </c>
      <c r="B39" s="227" t="str">
        <f>IF(A39="","",PREF_PREGUNTA&amp;" - "&amp;IF(MAX(A:A)&gt;99,IF(A39&lt;100,"0",""),"")&amp;IF(A39&lt;10,"0","")&amp;A39&amp;IF(G39&lt;&gt;""," "&amp;G39,""))</f>
        <v/>
      </c>
      <c r="C39" s="414" t="str">
        <f t="shared" si="2"/>
        <v/>
      </c>
      <c r="D39" s="414" t="str">
        <f t="shared" si="3"/>
        <v/>
      </c>
      <c r="E39" s="414" t="str">
        <f t="shared" si="4"/>
        <v/>
      </c>
      <c r="F39" s="414" t="str">
        <f t="shared" si="5"/>
        <v/>
      </c>
      <c r="G39" s="232"/>
      <c r="H39" s="225"/>
      <c r="I39" s="268"/>
      <c r="J39" s="269"/>
      <c r="K39" s="270"/>
      <c r="L39" s="271"/>
      <c r="M39" s="272"/>
      <c r="N39" s="273"/>
      <c r="O39" s="258"/>
      <c r="P39" s="259"/>
      <c r="Q39" s="260"/>
      <c r="R39" s="261"/>
      <c r="S39" s="262"/>
      <c r="T39" s="263"/>
      <c r="U39" s="416"/>
      <c r="V39" s="411"/>
      <c r="W39" s="417"/>
      <c r="X39" s="418"/>
      <c r="Y39" s="419"/>
      <c r="Z39" s="420"/>
      <c r="AA39" s="263"/>
      <c r="AB39" s="263"/>
      <c r="AC39" s="263"/>
      <c r="AD39" s="263"/>
      <c r="AE39" s="263"/>
      <c r="AF39" s="263"/>
      <c r="AG39" s="264"/>
      <c r="AH39" s="265"/>
      <c r="AI39" s="266"/>
      <c r="AJ39" s="267"/>
    </row>
    <row r="40" spans="1:36" s="22" customFormat="1" x14ac:dyDescent="0.25">
      <c r="A40" s="28" t="str">
        <f>IF(H40&lt;&gt;"",MAX($A$7:A39)+1,"")</f>
        <v/>
      </c>
      <c r="B40" s="227" t="str">
        <f>IF(A40="","",PREF_PREGUNTA&amp;" - "&amp;IF(MAX(A:A)&gt;99,IF(A40&lt;100,"0",""),"")&amp;IF(A40&lt;10,"0","")&amp;A40&amp;IF(G40&lt;&gt;""," "&amp;G40,""))</f>
        <v/>
      </c>
      <c r="C40" s="414" t="str">
        <f t="shared" si="2"/>
        <v/>
      </c>
      <c r="D40" s="414" t="str">
        <f t="shared" si="3"/>
        <v/>
      </c>
      <c r="E40" s="414" t="str">
        <f t="shared" si="4"/>
        <v/>
      </c>
      <c r="F40" s="414" t="str">
        <f t="shared" si="5"/>
        <v/>
      </c>
      <c r="G40" s="232"/>
      <c r="H40" s="225"/>
      <c r="I40" s="268"/>
      <c r="J40" s="269"/>
      <c r="K40" s="270"/>
      <c r="L40" s="271"/>
      <c r="M40" s="272"/>
      <c r="N40" s="273"/>
      <c r="O40" s="258"/>
      <c r="P40" s="259"/>
      <c r="Q40" s="260"/>
      <c r="R40" s="261"/>
      <c r="S40" s="262"/>
      <c r="T40" s="263"/>
      <c r="U40" s="416"/>
      <c r="V40" s="411"/>
      <c r="W40" s="417"/>
      <c r="X40" s="418"/>
      <c r="Y40" s="419"/>
      <c r="Z40" s="420"/>
      <c r="AA40" s="263"/>
      <c r="AB40" s="263"/>
      <c r="AC40" s="263"/>
      <c r="AD40" s="263"/>
      <c r="AE40" s="263"/>
      <c r="AF40" s="263"/>
      <c r="AG40" s="264"/>
      <c r="AH40" s="265"/>
      <c r="AI40" s="266"/>
      <c r="AJ40" s="267"/>
    </row>
    <row r="41" spans="1:36" s="22" customFormat="1" x14ac:dyDescent="0.25">
      <c r="A41" s="28" t="str">
        <f>IF(H41&lt;&gt;"",MAX($A$7:A40)+1,"")</f>
        <v/>
      </c>
      <c r="B41" s="227" t="str">
        <f>IF(A41="","",PREF_PREGUNTA&amp;" - "&amp;IF(MAX(A:A)&gt;99,IF(A41&lt;100,"0",""),"")&amp;IF(A41&lt;10,"0","")&amp;A41&amp;IF(G41&lt;&gt;""," "&amp;G41,""))</f>
        <v/>
      </c>
      <c r="C41" s="414" t="str">
        <f t="shared" si="2"/>
        <v/>
      </c>
      <c r="D41" s="414" t="str">
        <f t="shared" si="3"/>
        <v/>
      </c>
      <c r="E41" s="414" t="str">
        <f t="shared" si="4"/>
        <v/>
      </c>
      <c r="F41" s="414" t="str">
        <f t="shared" si="5"/>
        <v/>
      </c>
      <c r="G41" s="232"/>
      <c r="H41" s="225"/>
      <c r="I41" s="268"/>
      <c r="J41" s="269"/>
      <c r="K41" s="270"/>
      <c r="L41" s="271"/>
      <c r="M41" s="272"/>
      <c r="N41" s="273"/>
      <c r="O41" s="258"/>
      <c r="P41" s="259"/>
      <c r="Q41" s="260"/>
      <c r="R41" s="261"/>
      <c r="S41" s="262"/>
      <c r="T41" s="263"/>
      <c r="U41" s="416"/>
      <c r="V41" s="411"/>
      <c r="W41" s="417"/>
      <c r="X41" s="418"/>
      <c r="Y41" s="419"/>
      <c r="Z41" s="420"/>
      <c r="AA41" s="263"/>
      <c r="AB41" s="263"/>
      <c r="AC41" s="263"/>
      <c r="AD41" s="263"/>
      <c r="AE41" s="263"/>
      <c r="AF41" s="263"/>
      <c r="AG41" s="264"/>
      <c r="AH41" s="265"/>
      <c r="AI41" s="266"/>
      <c r="AJ41" s="267"/>
    </row>
    <row r="42" spans="1:36" s="22" customFormat="1" x14ac:dyDescent="0.25">
      <c r="A42" s="28" t="str">
        <f>IF(H42&lt;&gt;"",MAX($A$7:A41)+1,"")</f>
        <v/>
      </c>
      <c r="B42" s="227" t="str">
        <f>IF(A42="","",PREF_PREGUNTA&amp;" - "&amp;IF(MAX(A:A)&gt;99,IF(A42&lt;100,"0",""),"")&amp;IF(A42&lt;10,"0","")&amp;A42&amp;IF(G42&lt;&gt;""," "&amp;G42,""))</f>
        <v/>
      </c>
      <c r="C42" s="414" t="str">
        <f t="shared" si="2"/>
        <v/>
      </c>
      <c r="D42" s="414" t="str">
        <f t="shared" si="3"/>
        <v/>
      </c>
      <c r="E42" s="414" t="str">
        <f t="shared" si="4"/>
        <v/>
      </c>
      <c r="F42" s="414" t="str">
        <f t="shared" si="5"/>
        <v/>
      </c>
      <c r="G42" s="232"/>
      <c r="H42" s="225"/>
      <c r="I42" s="268"/>
      <c r="J42" s="269"/>
      <c r="K42" s="270"/>
      <c r="L42" s="271"/>
      <c r="M42" s="272"/>
      <c r="N42" s="273"/>
      <c r="O42" s="258"/>
      <c r="P42" s="259"/>
      <c r="Q42" s="260"/>
      <c r="R42" s="261"/>
      <c r="S42" s="262"/>
      <c r="T42" s="263"/>
      <c r="U42" s="416"/>
      <c r="V42" s="411"/>
      <c r="W42" s="417"/>
      <c r="X42" s="418"/>
      <c r="Y42" s="419"/>
      <c r="Z42" s="420"/>
      <c r="AA42" s="263"/>
      <c r="AB42" s="263"/>
      <c r="AC42" s="263"/>
      <c r="AD42" s="263"/>
      <c r="AE42" s="263"/>
      <c r="AF42" s="263"/>
      <c r="AG42" s="264"/>
      <c r="AH42" s="265"/>
      <c r="AI42" s="266"/>
      <c r="AJ42" s="267"/>
    </row>
    <row r="43" spans="1:36" s="22" customFormat="1" x14ac:dyDescent="0.25">
      <c r="A43" s="28" t="str">
        <f>IF(H43&lt;&gt;"",MAX($A$7:A42)+1,"")</f>
        <v/>
      </c>
      <c r="B43" s="227" t="str">
        <f>IF(A43="","",PREF_PREGUNTA&amp;" - "&amp;IF(MAX(A:A)&gt;99,IF(A43&lt;100,"0",""),"")&amp;IF(A43&lt;10,"0","")&amp;A43&amp;IF(G43&lt;&gt;""," "&amp;G43,""))</f>
        <v/>
      </c>
      <c r="C43" s="414" t="str">
        <f t="shared" si="2"/>
        <v/>
      </c>
      <c r="D43" s="414" t="str">
        <f t="shared" si="3"/>
        <v/>
      </c>
      <c r="E43" s="414" t="str">
        <f t="shared" si="4"/>
        <v/>
      </c>
      <c r="F43" s="414" t="str">
        <f t="shared" si="5"/>
        <v/>
      </c>
      <c r="G43" s="232"/>
      <c r="H43" s="225"/>
      <c r="I43" s="268"/>
      <c r="J43" s="269"/>
      <c r="K43" s="270"/>
      <c r="L43" s="271"/>
      <c r="M43" s="272"/>
      <c r="N43" s="273"/>
      <c r="O43" s="258"/>
      <c r="P43" s="259"/>
      <c r="Q43" s="260"/>
      <c r="R43" s="261"/>
      <c r="S43" s="262"/>
      <c r="T43" s="263"/>
      <c r="U43" s="416"/>
      <c r="V43" s="411"/>
      <c r="W43" s="417"/>
      <c r="X43" s="418"/>
      <c r="Y43" s="419"/>
      <c r="Z43" s="420"/>
      <c r="AA43" s="263"/>
      <c r="AB43" s="263"/>
      <c r="AC43" s="263"/>
      <c r="AD43" s="263"/>
      <c r="AE43" s="263"/>
      <c r="AF43" s="263"/>
      <c r="AG43" s="264"/>
      <c r="AH43" s="265"/>
      <c r="AI43" s="266"/>
      <c r="AJ43" s="267"/>
    </row>
    <row r="44" spans="1:36" s="22" customFormat="1" x14ac:dyDescent="0.25">
      <c r="A44" s="28" t="str">
        <f>IF(H44&lt;&gt;"",MAX($A$7:A43)+1,"")</f>
        <v/>
      </c>
      <c r="B44" s="227" t="str">
        <f>IF(A44="","",PREF_PREGUNTA&amp;" - "&amp;IF(MAX(A:A)&gt;99,IF(A44&lt;100,"0",""),"")&amp;IF(A44&lt;10,"0","")&amp;A44&amp;IF(G44&lt;&gt;""," "&amp;G44,""))</f>
        <v/>
      </c>
      <c r="C44" s="414" t="str">
        <f t="shared" si="2"/>
        <v/>
      </c>
      <c r="D44" s="414" t="str">
        <f t="shared" si="3"/>
        <v/>
      </c>
      <c r="E44" s="414" t="str">
        <f t="shared" si="4"/>
        <v/>
      </c>
      <c r="F44" s="414" t="str">
        <f t="shared" si="5"/>
        <v/>
      </c>
      <c r="G44" s="232"/>
      <c r="H44" s="225"/>
      <c r="I44" s="268"/>
      <c r="J44" s="269"/>
      <c r="K44" s="270"/>
      <c r="L44" s="271"/>
      <c r="M44" s="272"/>
      <c r="N44" s="273"/>
      <c r="O44" s="258"/>
      <c r="P44" s="259"/>
      <c r="Q44" s="260"/>
      <c r="R44" s="261"/>
      <c r="S44" s="262"/>
      <c r="T44" s="263"/>
      <c r="U44" s="416"/>
      <c r="V44" s="411"/>
      <c r="W44" s="417"/>
      <c r="X44" s="418"/>
      <c r="Y44" s="419"/>
      <c r="Z44" s="420"/>
      <c r="AA44" s="263"/>
      <c r="AB44" s="263"/>
      <c r="AC44" s="263"/>
      <c r="AD44" s="263"/>
      <c r="AE44" s="263"/>
      <c r="AF44" s="263"/>
      <c r="AG44" s="264"/>
      <c r="AH44" s="265"/>
      <c r="AI44" s="266"/>
      <c r="AJ44" s="267"/>
    </row>
    <row r="45" spans="1:36" s="22" customFormat="1" x14ac:dyDescent="0.25">
      <c r="A45" s="28" t="str">
        <f>IF(H45&lt;&gt;"",MAX($A$7:A44)+1,"")</f>
        <v/>
      </c>
      <c r="B45" s="227" t="str">
        <f>IF(A45="","",PREF_PREGUNTA&amp;" - "&amp;IF(MAX(A:A)&gt;99,IF(A45&lt;100,"0",""),"")&amp;IF(A45&lt;10,"0","")&amp;A45&amp;IF(G45&lt;&gt;""," "&amp;G45,""))</f>
        <v/>
      </c>
      <c r="C45" s="414" t="str">
        <f t="shared" si="2"/>
        <v/>
      </c>
      <c r="D45" s="414" t="str">
        <f t="shared" si="3"/>
        <v/>
      </c>
      <c r="E45" s="414" t="str">
        <f t="shared" si="4"/>
        <v/>
      </c>
      <c r="F45" s="414" t="str">
        <f t="shared" si="5"/>
        <v/>
      </c>
      <c r="G45" s="232"/>
      <c r="H45" s="225"/>
      <c r="I45" s="268"/>
      <c r="J45" s="269"/>
      <c r="K45" s="270"/>
      <c r="L45" s="271"/>
      <c r="M45" s="272"/>
      <c r="N45" s="273"/>
      <c r="O45" s="258"/>
      <c r="P45" s="259"/>
      <c r="Q45" s="260"/>
      <c r="R45" s="261"/>
      <c r="S45" s="262"/>
      <c r="T45" s="263"/>
      <c r="U45" s="416"/>
      <c r="V45" s="411"/>
      <c r="W45" s="417"/>
      <c r="X45" s="418"/>
      <c r="Y45" s="419"/>
      <c r="Z45" s="420"/>
      <c r="AA45" s="263"/>
      <c r="AB45" s="263"/>
      <c r="AC45" s="263"/>
      <c r="AD45" s="263"/>
      <c r="AE45" s="263"/>
      <c r="AF45" s="263"/>
      <c r="AG45" s="264"/>
      <c r="AH45" s="265"/>
      <c r="AI45" s="266"/>
      <c r="AJ45" s="267"/>
    </row>
    <row r="46" spans="1:36" s="22" customFormat="1" x14ac:dyDescent="0.25">
      <c r="A46" s="28" t="str">
        <f>IF(H46&lt;&gt;"",MAX($A$7:A45)+1,"")</f>
        <v/>
      </c>
      <c r="B46" s="227" t="str">
        <f>IF(A46="","",PREF_PREGUNTA&amp;" - "&amp;IF(MAX(A:A)&gt;99,IF(A46&lt;100,"0",""),"")&amp;IF(A46&lt;10,"0","")&amp;A46&amp;IF(G46&lt;&gt;""," "&amp;G46,""))</f>
        <v/>
      </c>
      <c r="C46" s="414" t="str">
        <f t="shared" si="2"/>
        <v/>
      </c>
      <c r="D46" s="414" t="str">
        <f t="shared" si="3"/>
        <v/>
      </c>
      <c r="E46" s="414" t="str">
        <f t="shared" si="4"/>
        <v/>
      </c>
      <c r="F46" s="414" t="str">
        <f t="shared" si="5"/>
        <v/>
      </c>
      <c r="G46" s="232"/>
      <c r="H46" s="225"/>
      <c r="I46" s="268"/>
      <c r="J46" s="269"/>
      <c r="K46" s="270"/>
      <c r="L46" s="271"/>
      <c r="M46" s="272"/>
      <c r="N46" s="273"/>
      <c r="O46" s="258"/>
      <c r="P46" s="259"/>
      <c r="Q46" s="260"/>
      <c r="R46" s="261"/>
      <c r="S46" s="262"/>
      <c r="T46" s="263"/>
      <c r="U46" s="416"/>
      <c r="V46" s="411"/>
      <c r="W46" s="417"/>
      <c r="X46" s="418"/>
      <c r="Y46" s="419"/>
      <c r="Z46" s="420"/>
      <c r="AA46" s="263"/>
      <c r="AB46" s="263"/>
      <c r="AC46" s="263"/>
      <c r="AD46" s="263"/>
      <c r="AE46" s="263"/>
      <c r="AF46" s="263"/>
      <c r="AG46" s="264"/>
      <c r="AH46" s="265"/>
      <c r="AI46" s="266"/>
      <c r="AJ46" s="267"/>
    </row>
    <row r="47" spans="1:36" s="22" customFormat="1" x14ac:dyDescent="0.25">
      <c r="A47" s="28" t="str">
        <f>IF(H47&lt;&gt;"",MAX($A$7:A46)+1,"")</f>
        <v/>
      </c>
      <c r="B47" s="227" t="str">
        <f>IF(A47="","",PREF_PREGUNTA&amp;" - "&amp;IF(MAX(A:A)&gt;99,IF(A47&lt;100,"0",""),"")&amp;IF(A47&lt;10,"0","")&amp;A47&amp;IF(G47&lt;&gt;""," "&amp;G47,""))</f>
        <v/>
      </c>
      <c r="C47" s="414" t="str">
        <f t="shared" si="2"/>
        <v/>
      </c>
      <c r="D47" s="414" t="str">
        <f t="shared" si="3"/>
        <v/>
      </c>
      <c r="E47" s="414" t="str">
        <f t="shared" si="4"/>
        <v/>
      </c>
      <c r="F47" s="414" t="str">
        <f t="shared" si="5"/>
        <v/>
      </c>
      <c r="G47" s="232"/>
      <c r="H47" s="225"/>
      <c r="I47" s="268"/>
      <c r="J47" s="269"/>
      <c r="K47" s="270"/>
      <c r="L47" s="271"/>
      <c r="M47" s="272"/>
      <c r="N47" s="273"/>
      <c r="O47" s="258"/>
      <c r="P47" s="259"/>
      <c r="Q47" s="260"/>
      <c r="R47" s="261"/>
      <c r="S47" s="262"/>
      <c r="T47" s="263"/>
      <c r="U47" s="416"/>
      <c r="V47" s="411"/>
      <c r="W47" s="417"/>
      <c r="X47" s="418"/>
      <c r="Y47" s="419"/>
      <c r="Z47" s="420"/>
      <c r="AA47" s="263"/>
      <c r="AB47" s="263"/>
      <c r="AC47" s="263"/>
      <c r="AD47" s="263"/>
      <c r="AE47" s="263"/>
      <c r="AF47" s="263"/>
      <c r="AG47" s="264"/>
      <c r="AH47" s="265"/>
      <c r="AI47" s="266"/>
      <c r="AJ47" s="267"/>
    </row>
    <row r="48" spans="1:36" s="22" customFormat="1" x14ac:dyDescent="0.25">
      <c r="A48" s="28" t="str">
        <f>IF(H48&lt;&gt;"",MAX($A$7:A47)+1,"")</f>
        <v/>
      </c>
      <c r="B48" s="227" t="str">
        <f>IF(A48="","",PREF_PREGUNTA&amp;" - "&amp;IF(MAX(A:A)&gt;99,IF(A48&lt;100,"0",""),"")&amp;IF(A48&lt;10,"0","")&amp;A48&amp;IF(G48&lt;&gt;""," "&amp;G48,""))</f>
        <v/>
      </c>
      <c r="C48" s="414" t="str">
        <f t="shared" si="2"/>
        <v/>
      </c>
      <c r="D48" s="414" t="str">
        <f t="shared" si="3"/>
        <v/>
      </c>
      <c r="E48" s="414" t="str">
        <f t="shared" si="4"/>
        <v/>
      </c>
      <c r="F48" s="414" t="str">
        <f t="shared" si="5"/>
        <v/>
      </c>
      <c r="G48" s="232"/>
      <c r="H48" s="225"/>
      <c r="I48" s="268"/>
      <c r="J48" s="269"/>
      <c r="K48" s="270"/>
      <c r="L48" s="271"/>
      <c r="M48" s="272"/>
      <c r="N48" s="273"/>
      <c r="O48" s="258"/>
      <c r="P48" s="259"/>
      <c r="Q48" s="260"/>
      <c r="R48" s="261"/>
      <c r="S48" s="262"/>
      <c r="T48" s="263"/>
      <c r="U48" s="416"/>
      <c r="V48" s="411"/>
      <c r="W48" s="417"/>
      <c r="X48" s="418"/>
      <c r="Y48" s="419"/>
      <c r="Z48" s="420"/>
      <c r="AA48" s="263"/>
      <c r="AB48" s="263"/>
      <c r="AC48" s="263"/>
      <c r="AD48" s="263"/>
      <c r="AE48" s="263"/>
      <c r="AF48" s="263"/>
      <c r="AG48" s="264"/>
      <c r="AH48" s="265"/>
      <c r="AI48" s="266"/>
      <c r="AJ48" s="267"/>
    </row>
    <row r="49" spans="1:36" s="22" customFormat="1" x14ac:dyDescent="0.25">
      <c r="A49" s="28" t="str">
        <f>IF(H49&lt;&gt;"",MAX($A$7:A48)+1,"")</f>
        <v/>
      </c>
      <c r="B49" s="227" t="str">
        <f>IF(A49="","",PREF_PREGUNTA&amp;" - "&amp;IF(MAX(A:A)&gt;99,IF(A49&lt;100,"0",""),"")&amp;IF(A49&lt;10,"0","")&amp;A49&amp;IF(G49&lt;&gt;""," "&amp;G49,""))</f>
        <v/>
      </c>
      <c r="C49" s="414" t="str">
        <f t="shared" si="2"/>
        <v/>
      </c>
      <c r="D49" s="414" t="str">
        <f t="shared" si="3"/>
        <v/>
      </c>
      <c r="E49" s="414" t="str">
        <f t="shared" si="4"/>
        <v/>
      </c>
      <c r="F49" s="414" t="str">
        <f t="shared" si="5"/>
        <v/>
      </c>
      <c r="G49" s="232"/>
      <c r="H49" s="225"/>
      <c r="I49" s="268"/>
      <c r="J49" s="269"/>
      <c r="K49" s="270"/>
      <c r="L49" s="271"/>
      <c r="M49" s="272"/>
      <c r="N49" s="273"/>
      <c r="O49" s="258"/>
      <c r="P49" s="259"/>
      <c r="Q49" s="260"/>
      <c r="R49" s="261"/>
      <c r="S49" s="262"/>
      <c r="T49" s="263"/>
      <c r="U49" s="416"/>
      <c r="V49" s="411"/>
      <c r="W49" s="417"/>
      <c r="X49" s="418"/>
      <c r="Y49" s="419"/>
      <c r="Z49" s="420"/>
      <c r="AA49" s="263"/>
      <c r="AB49" s="263"/>
      <c r="AC49" s="263"/>
      <c r="AD49" s="263"/>
      <c r="AE49" s="263"/>
      <c r="AF49" s="263"/>
      <c r="AG49" s="264"/>
      <c r="AH49" s="265"/>
      <c r="AI49" s="266"/>
      <c r="AJ49" s="267"/>
    </row>
    <row r="50" spans="1:36" s="22" customFormat="1" x14ac:dyDescent="0.25">
      <c r="A50" s="28" t="str">
        <f>IF(H50&lt;&gt;"",MAX($A$7:A49)+1,"")</f>
        <v/>
      </c>
      <c r="B50" s="227" t="str">
        <f>IF(A50="","",PREF_PREGUNTA&amp;" - "&amp;IF(MAX(A:A)&gt;99,IF(A50&lt;100,"0",""),"")&amp;IF(A50&lt;10,"0","")&amp;A50&amp;IF(G50&lt;&gt;""," "&amp;G50,""))</f>
        <v/>
      </c>
      <c r="C50" s="414" t="str">
        <f t="shared" si="2"/>
        <v/>
      </c>
      <c r="D50" s="414" t="str">
        <f t="shared" si="3"/>
        <v/>
      </c>
      <c r="E50" s="414" t="str">
        <f t="shared" si="4"/>
        <v/>
      </c>
      <c r="F50" s="414" t="str">
        <f t="shared" si="5"/>
        <v/>
      </c>
      <c r="G50" s="232"/>
      <c r="H50" s="225"/>
      <c r="I50" s="268"/>
      <c r="J50" s="269"/>
      <c r="K50" s="270"/>
      <c r="L50" s="271"/>
      <c r="M50" s="272"/>
      <c r="N50" s="273"/>
      <c r="O50" s="258"/>
      <c r="P50" s="259"/>
      <c r="Q50" s="260"/>
      <c r="R50" s="261"/>
      <c r="S50" s="262"/>
      <c r="T50" s="263"/>
      <c r="U50" s="416"/>
      <c r="V50" s="411"/>
      <c r="W50" s="417"/>
      <c r="X50" s="418"/>
      <c r="Y50" s="419"/>
      <c r="Z50" s="420"/>
      <c r="AA50" s="263"/>
      <c r="AB50" s="263"/>
      <c r="AC50" s="263"/>
      <c r="AD50" s="263"/>
      <c r="AE50" s="263"/>
      <c r="AF50" s="263"/>
      <c r="AG50" s="264"/>
      <c r="AH50" s="265"/>
      <c r="AI50" s="266"/>
      <c r="AJ50" s="267"/>
    </row>
    <row r="51" spans="1:36" s="22" customFormat="1" x14ac:dyDescent="0.25">
      <c r="A51" s="28" t="str">
        <f>IF(H51&lt;&gt;"",MAX($A$7:A50)+1,"")</f>
        <v/>
      </c>
      <c r="B51" s="227" t="str">
        <f>IF(A51="","",PREF_PREGUNTA&amp;" - "&amp;IF(MAX(A:A)&gt;99,IF(A51&lt;100,"0",""),"")&amp;IF(A51&lt;10,"0","")&amp;A51&amp;IF(G51&lt;&gt;""," "&amp;G51,""))</f>
        <v/>
      </c>
      <c r="C51" s="414" t="str">
        <f t="shared" si="2"/>
        <v/>
      </c>
      <c r="D51" s="414" t="str">
        <f t="shared" si="3"/>
        <v/>
      </c>
      <c r="E51" s="414" t="str">
        <f t="shared" si="4"/>
        <v/>
      </c>
      <c r="F51" s="414" t="str">
        <f t="shared" si="5"/>
        <v/>
      </c>
      <c r="G51" s="232"/>
      <c r="H51" s="225"/>
      <c r="I51" s="268"/>
      <c r="J51" s="269"/>
      <c r="K51" s="270"/>
      <c r="L51" s="271"/>
      <c r="M51" s="272"/>
      <c r="N51" s="273"/>
      <c r="O51" s="258"/>
      <c r="P51" s="259"/>
      <c r="Q51" s="260"/>
      <c r="R51" s="261"/>
      <c r="S51" s="262"/>
      <c r="T51" s="263"/>
      <c r="U51" s="416"/>
      <c r="V51" s="411"/>
      <c r="W51" s="417"/>
      <c r="X51" s="418"/>
      <c r="Y51" s="419"/>
      <c r="Z51" s="420"/>
      <c r="AA51" s="263"/>
      <c r="AB51" s="263"/>
      <c r="AC51" s="263"/>
      <c r="AD51" s="263"/>
      <c r="AE51" s="263"/>
      <c r="AF51" s="263"/>
      <c r="AG51" s="264"/>
      <c r="AH51" s="265"/>
      <c r="AI51" s="266"/>
      <c r="AJ51" s="267"/>
    </row>
    <row r="52" spans="1:36" s="22" customFormat="1" x14ac:dyDescent="0.25">
      <c r="A52" s="28" t="str">
        <f>IF(H52&lt;&gt;"",MAX($A$7:A51)+1,"")</f>
        <v/>
      </c>
      <c r="B52" s="227" t="str">
        <f>IF(A52="","",PREF_PREGUNTA&amp;" - "&amp;IF(MAX(A:A)&gt;99,IF(A52&lt;100,"0",""),"")&amp;IF(A52&lt;10,"0","")&amp;A52&amp;IF(G52&lt;&gt;""," "&amp;G52,""))</f>
        <v/>
      </c>
      <c r="C52" s="414" t="str">
        <f t="shared" si="2"/>
        <v/>
      </c>
      <c r="D52" s="414" t="str">
        <f t="shared" si="3"/>
        <v/>
      </c>
      <c r="E52" s="414" t="str">
        <f t="shared" si="4"/>
        <v/>
      </c>
      <c r="F52" s="414" t="str">
        <f t="shared" si="5"/>
        <v/>
      </c>
      <c r="G52" s="232"/>
      <c r="H52" s="225"/>
      <c r="I52" s="268"/>
      <c r="J52" s="269"/>
      <c r="K52" s="270"/>
      <c r="L52" s="271"/>
      <c r="M52" s="272"/>
      <c r="N52" s="273"/>
      <c r="O52" s="258"/>
      <c r="P52" s="259"/>
      <c r="Q52" s="260"/>
      <c r="R52" s="261"/>
      <c r="S52" s="262"/>
      <c r="T52" s="263"/>
      <c r="U52" s="416"/>
      <c r="V52" s="411"/>
      <c r="W52" s="417"/>
      <c r="X52" s="418"/>
      <c r="Y52" s="419"/>
      <c r="Z52" s="420"/>
      <c r="AA52" s="263"/>
      <c r="AB52" s="263"/>
      <c r="AC52" s="263"/>
      <c r="AD52" s="263"/>
      <c r="AE52" s="263"/>
      <c r="AF52" s="263"/>
      <c r="AG52" s="264"/>
      <c r="AH52" s="265"/>
      <c r="AI52" s="266"/>
      <c r="AJ52" s="267"/>
    </row>
    <row r="53" spans="1:36" s="22" customFormat="1" x14ac:dyDescent="0.25">
      <c r="A53" s="28" t="str">
        <f>IF(H53&lt;&gt;"",MAX($A$7:A52)+1,"")</f>
        <v/>
      </c>
      <c r="B53" s="227" t="str">
        <f>IF(A53="","",PREF_PREGUNTA&amp;" - "&amp;IF(MAX(A:A)&gt;99,IF(A53&lt;100,"0",""),"")&amp;IF(A53&lt;10,"0","")&amp;A53&amp;IF(G53&lt;&gt;""," "&amp;G53,""))</f>
        <v/>
      </c>
      <c r="C53" s="414" t="str">
        <f t="shared" si="2"/>
        <v/>
      </c>
      <c r="D53" s="414" t="str">
        <f t="shared" si="3"/>
        <v/>
      </c>
      <c r="E53" s="414" t="str">
        <f t="shared" si="4"/>
        <v/>
      </c>
      <c r="F53" s="414" t="str">
        <f t="shared" si="5"/>
        <v/>
      </c>
      <c r="G53" s="232"/>
      <c r="H53" s="225"/>
      <c r="I53" s="268"/>
      <c r="J53" s="269"/>
      <c r="K53" s="270"/>
      <c r="L53" s="271"/>
      <c r="M53" s="272"/>
      <c r="N53" s="273"/>
      <c r="O53" s="258"/>
      <c r="P53" s="259"/>
      <c r="Q53" s="260"/>
      <c r="R53" s="261"/>
      <c r="S53" s="262"/>
      <c r="T53" s="263"/>
      <c r="U53" s="416"/>
      <c r="V53" s="411"/>
      <c r="W53" s="417"/>
      <c r="X53" s="418"/>
      <c r="Y53" s="419"/>
      <c r="Z53" s="420"/>
      <c r="AA53" s="263"/>
      <c r="AB53" s="263"/>
      <c r="AC53" s="263"/>
      <c r="AD53" s="263"/>
      <c r="AE53" s="263"/>
      <c r="AF53" s="263"/>
      <c r="AG53" s="264"/>
      <c r="AH53" s="265"/>
      <c r="AI53" s="266"/>
      <c r="AJ53" s="267"/>
    </row>
    <row r="54" spans="1:36" s="22" customFormat="1" x14ac:dyDescent="0.25">
      <c r="A54" s="28" t="str">
        <f>IF(H54&lt;&gt;"",MAX($A$7:A53)+1,"")</f>
        <v/>
      </c>
      <c r="B54" s="227" t="str">
        <f>IF(A54="","",PREF_PREGUNTA&amp;" - "&amp;IF(MAX(A:A)&gt;99,IF(A54&lt;100,"0",""),"")&amp;IF(A54&lt;10,"0","")&amp;A54&amp;IF(G54&lt;&gt;""," "&amp;G54,""))</f>
        <v/>
      </c>
      <c r="C54" s="414" t="str">
        <f t="shared" si="2"/>
        <v/>
      </c>
      <c r="D54" s="414" t="str">
        <f t="shared" si="3"/>
        <v/>
      </c>
      <c r="E54" s="414" t="str">
        <f t="shared" si="4"/>
        <v/>
      </c>
      <c r="F54" s="414" t="str">
        <f t="shared" si="5"/>
        <v/>
      </c>
      <c r="G54" s="232"/>
      <c r="H54" s="225"/>
      <c r="I54" s="268"/>
      <c r="J54" s="269"/>
      <c r="K54" s="270"/>
      <c r="L54" s="271"/>
      <c r="M54" s="272"/>
      <c r="N54" s="273"/>
      <c r="O54" s="258"/>
      <c r="P54" s="259"/>
      <c r="Q54" s="260"/>
      <c r="R54" s="261"/>
      <c r="S54" s="262"/>
      <c r="T54" s="263"/>
      <c r="U54" s="416"/>
      <c r="V54" s="411"/>
      <c r="W54" s="417"/>
      <c r="X54" s="418"/>
      <c r="Y54" s="419"/>
      <c r="Z54" s="420"/>
      <c r="AA54" s="263"/>
      <c r="AB54" s="263"/>
      <c r="AC54" s="263"/>
      <c r="AD54" s="263"/>
      <c r="AE54" s="263"/>
      <c r="AF54" s="263"/>
      <c r="AG54" s="264"/>
      <c r="AH54" s="265"/>
      <c r="AI54" s="266"/>
      <c r="AJ54" s="267"/>
    </row>
    <row r="55" spans="1:36" s="22" customFormat="1" x14ac:dyDescent="0.25">
      <c r="A55" s="28" t="str">
        <f>IF(H55&lt;&gt;"",MAX($A$7:A54)+1,"")</f>
        <v/>
      </c>
      <c r="B55" s="227" t="str">
        <f>IF(A55="","",PREF_PREGUNTA&amp;" - "&amp;IF(MAX(A:A)&gt;99,IF(A55&lt;100,"0",""),"")&amp;IF(A55&lt;10,"0","")&amp;A55&amp;IF(G55&lt;&gt;""," "&amp;G55,""))</f>
        <v/>
      </c>
      <c r="C55" s="414" t="str">
        <f t="shared" si="2"/>
        <v/>
      </c>
      <c r="D55" s="414" t="str">
        <f t="shared" si="3"/>
        <v/>
      </c>
      <c r="E55" s="414" t="str">
        <f t="shared" si="4"/>
        <v/>
      </c>
      <c r="F55" s="414" t="str">
        <f t="shared" si="5"/>
        <v/>
      </c>
      <c r="G55" s="232"/>
      <c r="H55" s="225"/>
      <c r="I55" s="268"/>
      <c r="J55" s="269"/>
      <c r="K55" s="270"/>
      <c r="L55" s="271"/>
      <c r="M55" s="272"/>
      <c r="N55" s="273"/>
      <c r="O55" s="258"/>
      <c r="P55" s="259"/>
      <c r="Q55" s="260"/>
      <c r="R55" s="261"/>
      <c r="S55" s="262"/>
      <c r="T55" s="263"/>
      <c r="U55" s="416"/>
      <c r="V55" s="411"/>
      <c r="W55" s="417"/>
      <c r="X55" s="418"/>
      <c r="Y55" s="419"/>
      <c r="Z55" s="420"/>
      <c r="AA55" s="263"/>
      <c r="AB55" s="263"/>
      <c r="AC55" s="263"/>
      <c r="AD55" s="263"/>
      <c r="AE55" s="263"/>
      <c r="AF55" s="263"/>
      <c r="AG55" s="264"/>
      <c r="AH55" s="265"/>
      <c r="AI55" s="266"/>
      <c r="AJ55" s="267"/>
    </row>
    <row r="56" spans="1:36" s="22" customFormat="1" x14ac:dyDescent="0.25">
      <c r="A56" s="28" t="str">
        <f>IF(H56&lt;&gt;"",MAX($A$7:A55)+1,"")</f>
        <v/>
      </c>
      <c r="B56" s="227" t="str">
        <f>IF(A56="","",PREF_PREGUNTA&amp;" - "&amp;IF(MAX(A:A)&gt;99,IF(A56&lt;100,"0",""),"")&amp;IF(A56&lt;10,"0","")&amp;A56&amp;IF(G56&lt;&gt;""," "&amp;G56,""))</f>
        <v/>
      </c>
      <c r="C56" s="414" t="str">
        <f t="shared" si="2"/>
        <v/>
      </c>
      <c r="D56" s="414" t="str">
        <f t="shared" si="3"/>
        <v/>
      </c>
      <c r="E56" s="414" t="str">
        <f t="shared" si="4"/>
        <v/>
      </c>
      <c r="F56" s="414" t="str">
        <f t="shared" si="5"/>
        <v/>
      </c>
      <c r="G56" s="232"/>
      <c r="H56" s="225"/>
      <c r="I56" s="268"/>
      <c r="J56" s="269"/>
      <c r="K56" s="270"/>
      <c r="L56" s="271"/>
      <c r="M56" s="272"/>
      <c r="N56" s="273"/>
      <c r="O56" s="258"/>
      <c r="P56" s="259"/>
      <c r="Q56" s="260"/>
      <c r="R56" s="261"/>
      <c r="S56" s="262"/>
      <c r="T56" s="263"/>
      <c r="U56" s="416"/>
      <c r="V56" s="411"/>
      <c r="W56" s="417"/>
      <c r="X56" s="418"/>
      <c r="Y56" s="419"/>
      <c r="Z56" s="420"/>
      <c r="AA56" s="263"/>
      <c r="AB56" s="263"/>
      <c r="AC56" s="263"/>
      <c r="AD56" s="263"/>
      <c r="AE56" s="263"/>
      <c r="AF56" s="263"/>
      <c r="AG56" s="264"/>
      <c r="AH56" s="265"/>
      <c r="AI56" s="266"/>
      <c r="AJ56" s="267"/>
    </row>
    <row r="57" spans="1:36" s="22" customFormat="1" x14ac:dyDescent="0.25">
      <c r="A57" s="28" t="str">
        <f>IF(H57&lt;&gt;"",MAX($A$7:A56)+1,"")</f>
        <v/>
      </c>
      <c r="B57" s="227" t="str">
        <f>IF(A57="","",PREF_PREGUNTA&amp;" - "&amp;IF(MAX(A:A)&gt;99,IF(A57&lt;100,"0",""),"")&amp;IF(A57&lt;10,"0","")&amp;A57&amp;IF(G57&lt;&gt;""," "&amp;G57,""))</f>
        <v/>
      </c>
      <c r="C57" s="414" t="str">
        <f t="shared" si="2"/>
        <v/>
      </c>
      <c r="D57" s="414" t="str">
        <f t="shared" si="3"/>
        <v/>
      </c>
      <c r="E57" s="414" t="str">
        <f t="shared" si="4"/>
        <v/>
      </c>
      <c r="F57" s="414" t="str">
        <f t="shared" si="5"/>
        <v/>
      </c>
      <c r="G57" s="232"/>
      <c r="H57" s="225"/>
      <c r="I57" s="268"/>
      <c r="J57" s="269"/>
      <c r="K57" s="270"/>
      <c r="L57" s="271"/>
      <c r="M57" s="272"/>
      <c r="N57" s="273"/>
      <c r="O57" s="258"/>
      <c r="P57" s="259"/>
      <c r="Q57" s="260"/>
      <c r="R57" s="261"/>
      <c r="S57" s="262"/>
      <c r="T57" s="263"/>
      <c r="U57" s="416"/>
      <c r="V57" s="411"/>
      <c r="W57" s="417"/>
      <c r="X57" s="418"/>
      <c r="Y57" s="419"/>
      <c r="Z57" s="420"/>
      <c r="AA57" s="263"/>
      <c r="AB57" s="263"/>
      <c r="AC57" s="263"/>
      <c r="AD57" s="263"/>
      <c r="AE57" s="263"/>
      <c r="AF57" s="263"/>
      <c r="AG57" s="264"/>
      <c r="AH57" s="265"/>
      <c r="AI57" s="266"/>
      <c r="AJ57" s="267"/>
    </row>
    <row r="58" spans="1:36" s="22" customFormat="1" x14ac:dyDescent="0.25">
      <c r="A58" s="28" t="str">
        <f>IF(H58&lt;&gt;"",MAX($A$7:A57)+1,"")</f>
        <v/>
      </c>
      <c r="B58" s="227" t="str">
        <f>IF(A58="","",PREF_PREGUNTA&amp;" - "&amp;IF(MAX(A:A)&gt;99,IF(A58&lt;100,"0",""),"")&amp;IF(A58&lt;10,"0","")&amp;A58&amp;IF(G58&lt;&gt;""," "&amp;G58,""))</f>
        <v/>
      </c>
      <c r="C58" s="414" t="str">
        <f t="shared" si="2"/>
        <v/>
      </c>
      <c r="D58" s="414" t="str">
        <f t="shared" si="3"/>
        <v/>
      </c>
      <c r="E58" s="414" t="str">
        <f t="shared" si="4"/>
        <v/>
      </c>
      <c r="F58" s="414" t="str">
        <f t="shared" si="5"/>
        <v/>
      </c>
      <c r="G58" s="232"/>
      <c r="H58" s="225"/>
      <c r="I58" s="268"/>
      <c r="J58" s="269"/>
      <c r="K58" s="270"/>
      <c r="L58" s="271"/>
      <c r="M58" s="272"/>
      <c r="N58" s="273"/>
      <c r="O58" s="258"/>
      <c r="P58" s="259"/>
      <c r="Q58" s="260"/>
      <c r="R58" s="261"/>
      <c r="S58" s="262"/>
      <c r="T58" s="263"/>
      <c r="U58" s="416"/>
      <c r="V58" s="411"/>
      <c r="W58" s="417"/>
      <c r="X58" s="418"/>
      <c r="Y58" s="419"/>
      <c r="Z58" s="420"/>
      <c r="AA58" s="263"/>
      <c r="AB58" s="263"/>
      <c r="AC58" s="263"/>
      <c r="AD58" s="263"/>
      <c r="AE58" s="263"/>
      <c r="AF58" s="263"/>
      <c r="AG58" s="264"/>
      <c r="AH58" s="265"/>
      <c r="AI58" s="266"/>
      <c r="AJ58" s="267"/>
    </row>
    <row r="59" spans="1:36" s="22" customFormat="1" x14ac:dyDescent="0.25">
      <c r="A59" s="28" t="str">
        <f>IF(H59&lt;&gt;"",MAX($A$7:A58)+1,"")</f>
        <v/>
      </c>
      <c r="B59" s="227" t="str">
        <f>IF(A59="","",PREF_PREGUNTA&amp;" - "&amp;IF(MAX(A:A)&gt;99,IF(A59&lt;100,"0",""),"")&amp;IF(A59&lt;10,"0","")&amp;A59&amp;IF(G59&lt;&gt;""," "&amp;G59,""))</f>
        <v/>
      </c>
      <c r="C59" s="414" t="str">
        <f t="shared" si="2"/>
        <v/>
      </c>
      <c r="D59" s="414" t="str">
        <f t="shared" si="3"/>
        <v/>
      </c>
      <c r="E59" s="414" t="str">
        <f t="shared" si="4"/>
        <v/>
      </c>
      <c r="F59" s="414" t="str">
        <f t="shared" si="5"/>
        <v/>
      </c>
      <c r="G59" s="232"/>
      <c r="H59" s="225"/>
      <c r="I59" s="268"/>
      <c r="J59" s="269"/>
      <c r="K59" s="270"/>
      <c r="L59" s="271"/>
      <c r="M59" s="272"/>
      <c r="N59" s="273"/>
      <c r="O59" s="258"/>
      <c r="P59" s="259"/>
      <c r="Q59" s="260"/>
      <c r="R59" s="261"/>
      <c r="S59" s="262"/>
      <c r="T59" s="263"/>
      <c r="U59" s="416"/>
      <c r="V59" s="411"/>
      <c r="W59" s="417"/>
      <c r="X59" s="418"/>
      <c r="Y59" s="419"/>
      <c r="Z59" s="420"/>
      <c r="AA59" s="263"/>
      <c r="AB59" s="263"/>
      <c r="AC59" s="263"/>
      <c r="AD59" s="263"/>
      <c r="AE59" s="263"/>
      <c r="AF59" s="263"/>
      <c r="AG59" s="264"/>
      <c r="AH59" s="265"/>
      <c r="AI59" s="266"/>
      <c r="AJ59" s="267"/>
    </row>
    <row r="60" spans="1:36" s="22" customFormat="1" x14ac:dyDescent="0.25">
      <c r="A60" s="28" t="str">
        <f>IF(H60&lt;&gt;"",MAX($A$7:A59)+1,"")</f>
        <v/>
      </c>
      <c r="B60" s="227" t="str">
        <f>IF(A60="","",PREF_PREGUNTA&amp;" - "&amp;IF(MAX(A:A)&gt;99,IF(A60&lt;100,"0",""),"")&amp;IF(A60&lt;10,"0","")&amp;A60&amp;IF(G60&lt;&gt;""," "&amp;G60,""))</f>
        <v/>
      </c>
      <c r="C60" s="414" t="str">
        <f t="shared" si="2"/>
        <v/>
      </c>
      <c r="D60" s="414" t="str">
        <f t="shared" si="3"/>
        <v/>
      </c>
      <c r="E60" s="414" t="str">
        <f t="shared" si="4"/>
        <v/>
      </c>
      <c r="F60" s="414" t="str">
        <f t="shared" si="5"/>
        <v/>
      </c>
      <c r="G60" s="232"/>
      <c r="H60" s="225"/>
      <c r="I60" s="268"/>
      <c r="J60" s="269"/>
      <c r="K60" s="270"/>
      <c r="L60" s="271"/>
      <c r="M60" s="272"/>
      <c r="N60" s="273"/>
      <c r="O60" s="258"/>
      <c r="P60" s="259"/>
      <c r="Q60" s="260"/>
      <c r="R60" s="261"/>
      <c r="S60" s="262"/>
      <c r="T60" s="263"/>
      <c r="U60" s="416"/>
      <c r="V60" s="411"/>
      <c r="W60" s="417"/>
      <c r="X60" s="418"/>
      <c r="Y60" s="419"/>
      <c r="Z60" s="420"/>
      <c r="AA60" s="263"/>
      <c r="AB60" s="263"/>
      <c r="AC60" s="263"/>
      <c r="AD60" s="263"/>
      <c r="AE60" s="263"/>
      <c r="AF60" s="263"/>
      <c r="AG60" s="264"/>
      <c r="AH60" s="265"/>
      <c r="AI60" s="266"/>
      <c r="AJ60" s="267"/>
    </row>
    <row r="61" spans="1:36" s="22" customFormat="1" x14ac:dyDescent="0.25">
      <c r="A61" s="28" t="str">
        <f>IF(H61&lt;&gt;"",MAX($A$7:A60)+1,"")</f>
        <v/>
      </c>
      <c r="B61" s="227" t="str">
        <f>IF(A61="","",PREF_PREGUNTA&amp;" - "&amp;IF(MAX(A:A)&gt;99,IF(A61&lt;100,"0",""),"")&amp;IF(A61&lt;10,"0","")&amp;A61&amp;IF(G61&lt;&gt;""," "&amp;G61,""))</f>
        <v/>
      </c>
      <c r="C61" s="414" t="str">
        <f t="shared" si="2"/>
        <v/>
      </c>
      <c r="D61" s="414" t="str">
        <f t="shared" si="3"/>
        <v/>
      </c>
      <c r="E61" s="414" t="str">
        <f t="shared" si="4"/>
        <v/>
      </c>
      <c r="F61" s="414" t="str">
        <f t="shared" si="5"/>
        <v/>
      </c>
      <c r="G61" s="232"/>
      <c r="H61" s="225"/>
      <c r="I61" s="268"/>
      <c r="J61" s="269"/>
      <c r="K61" s="270"/>
      <c r="L61" s="271"/>
      <c r="M61" s="272"/>
      <c r="N61" s="273"/>
      <c r="O61" s="258"/>
      <c r="P61" s="259"/>
      <c r="Q61" s="260"/>
      <c r="R61" s="261"/>
      <c r="S61" s="262"/>
      <c r="T61" s="263"/>
      <c r="U61" s="416"/>
      <c r="V61" s="411"/>
      <c r="W61" s="417"/>
      <c r="X61" s="418"/>
      <c r="Y61" s="419"/>
      <c r="Z61" s="420"/>
      <c r="AA61" s="263"/>
      <c r="AB61" s="263"/>
      <c r="AC61" s="263"/>
      <c r="AD61" s="263"/>
      <c r="AE61" s="263"/>
      <c r="AF61" s="263"/>
      <c r="AG61" s="264"/>
      <c r="AH61" s="265"/>
      <c r="AI61" s="266"/>
      <c r="AJ61" s="267"/>
    </row>
    <row r="62" spans="1:36" s="22" customFormat="1" x14ac:dyDescent="0.25">
      <c r="A62" s="28" t="str">
        <f>IF(H62&lt;&gt;"",MAX($A$7:A61)+1,"")</f>
        <v/>
      </c>
      <c r="B62" s="227" t="str">
        <f>IF(A62="","",PREF_PREGUNTA&amp;" - "&amp;IF(MAX(A:A)&gt;99,IF(A62&lt;100,"0",""),"")&amp;IF(A62&lt;10,"0","")&amp;A62&amp;IF(G62&lt;&gt;""," "&amp;G62,""))</f>
        <v/>
      </c>
      <c r="C62" s="414" t="str">
        <f t="shared" si="2"/>
        <v/>
      </c>
      <c r="D62" s="414" t="str">
        <f t="shared" si="3"/>
        <v/>
      </c>
      <c r="E62" s="414" t="str">
        <f t="shared" si="4"/>
        <v/>
      </c>
      <c r="F62" s="414" t="str">
        <f t="shared" si="5"/>
        <v/>
      </c>
      <c r="G62" s="232"/>
      <c r="H62" s="225"/>
      <c r="I62" s="268"/>
      <c r="J62" s="269"/>
      <c r="K62" s="270"/>
      <c r="L62" s="271"/>
      <c r="M62" s="272"/>
      <c r="N62" s="273"/>
      <c r="O62" s="258"/>
      <c r="P62" s="259"/>
      <c r="Q62" s="260"/>
      <c r="R62" s="261"/>
      <c r="S62" s="262"/>
      <c r="T62" s="263"/>
      <c r="U62" s="416"/>
      <c r="V62" s="411"/>
      <c r="W62" s="417"/>
      <c r="X62" s="418"/>
      <c r="Y62" s="419"/>
      <c r="Z62" s="420"/>
      <c r="AA62" s="263"/>
      <c r="AB62" s="263"/>
      <c r="AC62" s="263"/>
      <c r="AD62" s="263"/>
      <c r="AE62" s="263"/>
      <c r="AF62" s="263"/>
      <c r="AG62" s="264"/>
      <c r="AH62" s="265"/>
      <c r="AI62" s="266"/>
      <c r="AJ62" s="267"/>
    </row>
    <row r="63" spans="1:36" s="22" customFormat="1" x14ac:dyDescent="0.25">
      <c r="A63" s="28" t="str">
        <f>IF(H63&lt;&gt;"",MAX($A$7:A62)+1,"")</f>
        <v/>
      </c>
      <c r="B63" s="227" t="str">
        <f>IF(A63="","",PREF_PREGUNTA&amp;" - "&amp;IF(MAX(A:A)&gt;99,IF(A63&lt;100,"0",""),"")&amp;IF(A63&lt;10,"0","")&amp;A63&amp;IF(G63&lt;&gt;""," "&amp;G63,""))</f>
        <v/>
      </c>
      <c r="C63" s="414" t="str">
        <f t="shared" si="2"/>
        <v/>
      </c>
      <c r="D63" s="414" t="str">
        <f t="shared" si="3"/>
        <v/>
      </c>
      <c r="E63" s="414" t="str">
        <f t="shared" si="4"/>
        <v/>
      </c>
      <c r="F63" s="414" t="str">
        <f t="shared" si="5"/>
        <v/>
      </c>
      <c r="G63" s="232"/>
      <c r="H63" s="225"/>
      <c r="I63" s="268"/>
      <c r="J63" s="269"/>
      <c r="K63" s="270"/>
      <c r="L63" s="271"/>
      <c r="M63" s="272"/>
      <c r="N63" s="273"/>
      <c r="O63" s="258"/>
      <c r="P63" s="259"/>
      <c r="Q63" s="260"/>
      <c r="R63" s="261"/>
      <c r="S63" s="262"/>
      <c r="T63" s="263"/>
      <c r="U63" s="416"/>
      <c r="V63" s="411"/>
      <c r="W63" s="417"/>
      <c r="X63" s="418"/>
      <c r="Y63" s="419"/>
      <c r="Z63" s="420"/>
      <c r="AA63" s="263"/>
      <c r="AB63" s="263"/>
      <c r="AC63" s="263"/>
      <c r="AD63" s="263"/>
      <c r="AE63" s="263"/>
      <c r="AF63" s="263"/>
      <c r="AG63" s="264"/>
      <c r="AH63" s="265"/>
      <c r="AI63" s="266"/>
      <c r="AJ63" s="267"/>
    </row>
    <row r="64" spans="1:36" s="22" customFormat="1" x14ac:dyDescent="0.25">
      <c r="A64" s="28" t="str">
        <f>IF(H64&lt;&gt;"",MAX($A$7:A63)+1,"")</f>
        <v/>
      </c>
      <c r="B64" s="227" t="str">
        <f>IF(A64="","",PREF_PREGUNTA&amp;" - "&amp;IF(MAX(A:A)&gt;99,IF(A64&lt;100,"0",""),"")&amp;IF(A64&lt;10,"0","")&amp;A64&amp;IF(G64&lt;&gt;""," "&amp;G64,""))</f>
        <v/>
      </c>
      <c r="C64" s="414" t="str">
        <f t="shared" si="2"/>
        <v/>
      </c>
      <c r="D64" s="414" t="str">
        <f t="shared" si="3"/>
        <v/>
      </c>
      <c r="E64" s="414" t="str">
        <f t="shared" si="4"/>
        <v/>
      </c>
      <c r="F64" s="414" t="str">
        <f t="shared" si="5"/>
        <v/>
      </c>
      <c r="G64" s="232"/>
      <c r="H64" s="225"/>
      <c r="I64" s="268"/>
      <c r="J64" s="269"/>
      <c r="K64" s="270"/>
      <c r="L64" s="271"/>
      <c r="M64" s="272"/>
      <c r="N64" s="273"/>
      <c r="O64" s="258"/>
      <c r="P64" s="259"/>
      <c r="Q64" s="260"/>
      <c r="R64" s="261"/>
      <c r="S64" s="262"/>
      <c r="T64" s="263"/>
      <c r="U64" s="416"/>
      <c r="V64" s="411"/>
      <c r="W64" s="417"/>
      <c r="X64" s="418"/>
      <c r="Y64" s="419"/>
      <c r="Z64" s="420"/>
      <c r="AA64" s="263"/>
      <c r="AB64" s="263"/>
      <c r="AC64" s="263"/>
      <c r="AD64" s="263"/>
      <c r="AE64" s="263"/>
      <c r="AF64" s="263"/>
      <c r="AG64" s="264"/>
      <c r="AH64" s="265"/>
      <c r="AI64" s="266"/>
      <c r="AJ64" s="267"/>
    </row>
    <row r="65" spans="1:36" s="22" customFormat="1" x14ac:dyDescent="0.25">
      <c r="A65" s="28" t="str">
        <f>IF(H65&lt;&gt;"",MAX($A$7:A64)+1,"")</f>
        <v/>
      </c>
      <c r="B65" s="227" t="str">
        <f>IF(A65="","",PREF_PREGUNTA&amp;" - "&amp;IF(MAX(A:A)&gt;99,IF(A65&lt;100,"0",""),"")&amp;IF(A65&lt;10,"0","")&amp;A65&amp;IF(G65&lt;&gt;""," "&amp;G65,""))</f>
        <v/>
      </c>
      <c r="C65" s="414" t="str">
        <f t="shared" si="2"/>
        <v/>
      </c>
      <c r="D65" s="414" t="str">
        <f t="shared" si="3"/>
        <v/>
      </c>
      <c r="E65" s="414" t="str">
        <f t="shared" si="4"/>
        <v/>
      </c>
      <c r="F65" s="414" t="str">
        <f t="shared" si="5"/>
        <v/>
      </c>
      <c r="G65" s="232"/>
      <c r="H65" s="225"/>
      <c r="I65" s="268"/>
      <c r="J65" s="269"/>
      <c r="K65" s="270"/>
      <c r="L65" s="271"/>
      <c r="M65" s="272"/>
      <c r="N65" s="273"/>
      <c r="O65" s="258"/>
      <c r="P65" s="259"/>
      <c r="Q65" s="260"/>
      <c r="R65" s="261"/>
      <c r="S65" s="262"/>
      <c r="T65" s="263"/>
      <c r="U65" s="416"/>
      <c r="V65" s="411"/>
      <c r="W65" s="417"/>
      <c r="X65" s="418"/>
      <c r="Y65" s="419"/>
      <c r="Z65" s="420"/>
      <c r="AA65" s="263"/>
      <c r="AB65" s="263"/>
      <c r="AC65" s="263"/>
      <c r="AD65" s="263"/>
      <c r="AE65" s="263"/>
      <c r="AF65" s="263"/>
      <c r="AG65" s="264"/>
      <c r="AH65" s="265"/>
      <c r="AI65" s="266"/>
      <c r="AJ65" s="267"/>
    </row>
    <row r="66" spans="1:36" s="22" customFormat="1" x14ac:dyDescent="0.25">
      <c r="A66" s="28" t="str">
        <f>IF(H66&lt;&gt;"",MAX($A$7:A65)+1,"")</f>
        <v/>
      </c>
      <c r="B66" s="227" t="str">
        <f>IF(A66="","",PREF_PREGUNTA&amp;" - "&amp;IF(MAX(A:A)&gt;99,IF(A66&lt;100,"0",""),"")&amp;IF(A66&lt;10,"0","")&amp;A66&amp;IF(G66&lt;&gt;""," "&amp;G66,""))</f>
        <v/>
      </c>
      <c r="C66" s="414" t="str">
        <f t="shared" si="2"/>
        <v/>
      </c>
      <c r="D66" s="414" t="str">
        <f t="shared" si="3"/>
        <v/>
      </c>
      <c r="E66" s="414" t="str">
        <f t="shared" si="4"/>
        <v/>
      </c>
      <c r="F66" s="414" t="str">
        <f t="shared" si="5"/>
        <v/>
      </c>
      <c r="G66" s="232"/>
      <c r="H66" s="225"/>
      <c r="I66" s="268"/>
      <c r="J66" s="269"/>
      <c r="K66" s="270"/>
      <c r="L66" s="271"/>
      <c r="M66" s="272"/>
      <c r="N66" s="273"/>
      <c r="O66" s="258"/>
      <c r="P66" s="259"/>
      <c r="Q66" s="260"/>
      <c r="R66" s="261"/>
      <c r="S66" s="262"/>
      <c r="T66" s="263"/>
      <c r="U66" s="416"/>
      <c r="V66" s="411"/>
      <c r="W66" s="417"/>
      <c r="X66" s="418"/>
      <c r="Y66" s="419"/>
      <c r="Z66" s="420"/>
      <c r="AA66" s="263"/>
      <c r="AB66" s="263"/>
      <c r="AC66" s="263"/>
      <c r="AD66" s="263"/>
      <c r="AE66" s="263"/>
      <c r="AF66" s="263"/>
      <c r="AG66" s="264"/>
      <c r="AH66" s="265"/>
      <c r="AI66" s="266"/>
      <c r="AJ66" s="267"/>
    </row>
    <row r="67" spans="1:36" s="22" customFormat="1" x14ac:dyDescent="0.25">
      <c r="A67" s="28" t="str">
        <f>IF(H67&lt;&gt;"",MAX($A$7:A66)+1,"")</f>
        <v/>
      </c>
      <c r="B67" s="227" t="str">
        <f>IF(A67="","",PREF_PREGUNTA&amp;" - "&amp;IF(MAX(A:A)&gt;99,IF(A67&lt;100,"0",""),"")&amp;IF(A67&lt;10,"0","")&amp;A67&amp;IF(G67&lt;&gt;""," "&amp;G67,""))</f>
        <v/>
      </c>
      <c r="C67" s="414" t="str">
        <f t="shared" si="2"/>
        <v/>
      </c>
      <c r="D67" s="414" t="str">
        <f t="shared" si="3"/>
        <v/>
      </c>
      <c r="E67" s="414" t="str">
        <f t="shared" si="4"/>
        <v/>
      </c>
      <c r="F67" s="414" t="str">
        <f t="shared" si="5"/>
        <v/>
      </c>
      <c r="G67" s="232"/>
      <c r="H67" s="225"/>
      <c r="I67" s="268"/>
      <c r="J67" s="269"/>
      <c r="K67" s="270"/>
      <c r="L67" s="271"/>
      <c r="M67" s="272"/>
      <c r="N67" s="273"/>
      <c r="O67" s="258"/>
      <c r="P67" s="259"/>
      <c r="Q67" s="260"/>
      <c r="R67" s="261"/>
      <c r="S67" s="262"/>
      <c r="T67" s="263"/>
      <c r="U67" s="416"/>
      <c r="V67" s="411"/>
      <c r="W67" s="417"/>
      <c r="X67" s="418"/>
      <c r="Y67" s="419"/>
      <c r="Z67" s="420"/>
      <c r="AA67" s="263"/>
      <c r="AB67" s="263"/>
      <c r="AC67" s="263"/>
      <c r="AD67" s="263"/>
      <c r="AE67" s="263"/>
      <c r="AF67" s="263"/>
      <c r="AG67" s="264"/>
      <c r="AH67" s="265"/>
      <c r="AI67" s="266"/>
      <c r="AJ67" s="267"/>
    </row>
    <row r="68" spans="1:36" s="22" customFormat="1" x14ac:dyDescent="0.25">
      <c r="A68" s="28" t="str">
        <f>IF(H68&lt;&gt;"",MAX($A$7:A67)+1,"")</f>
        <v/>
      </c>
      <c r="B68" s="227" t="str">
        <f>IF(A68="","",PREF_PREGUNTA&amp;" - "&amp;IF(MAX(A:A)&gt;99,IF(A68&lt;100,"0",""),"")&amp;IF(A68&lt;10,"0","")&amp;A68&amp;IF(G68&lt;&gt;""," "&amp;G68,""))</f>
        <v/>
      </c>
      <c r="C68" s="414" t="str">
        <f t="shared" si="2"/>
        <v/>
      </c>
      <c r="D68" s="414" t="str">
        <f t="shared" si="3"/>
        <v/>
      </c>
      <c r="E68" s="414" t="str">
        <f t="shared" si="4"/>
        <v/>
      </c>
      <c r="F68" s="414" t="str">
        <f t="shared" si="5"/>
        <v/>
      </c>
      <c r="G68" s="232"/>
      <c r="H68" s="225"/>
      <c r="I68" s="268"/>
      <c r="J68" s="269"/>
      <c r="K68" s="270"/>
      <c r="L68" s="271"/>
      <c r="M68" s="272"/>
      <c r="N68" s="273"/>
      <c r="O68" s="258"/>
      <c r="P68" s="259"/>
      <c r="Q68" s="260"/>
      <c r="R68" s="261"/>
      <c r="S68" s="262"/>
      <c r="T68" s="263"/>
      <c r="U68" s="416"/>
      <c r="V68" s="411"/>
      <c r="W68" s="417"/>
      <c r="X68" s="418"/>
      <c r="Y68" s="419"/>
      <c r="Z68" s="420"/>
      <c r="AA68" s="263"/>
      <c r="AB68" s="263"/>
      <c r="AC68" s="263"/>
      <c r="AD68" s="263"/>
      <c r="AE68" s="263"/>
      <c r="AF68" s="263"/>
      <c r="AG68" s="264"/>
      <c r="AH68" s="265"/>
      <c r="AI68" s="266"/>
      <c r="AJ68" s="267"/>
    </row>
    <row r="69" spans="1:36" s="22" customFormat="1" x14ac:dyDescent="0.25">
      <c r="A69" s="28" t="str">
        <f>IF(H69&lt;&gt;"",MAX($A$7:A68)+1,"")</f>
        <v/>
      </c>
      <c r="B69" s="227" t="str">
        <f>IF(A69="","",PREF_PREGUNTA&amp;" - "&amp;IF(MAX(A:A)&gt;99,IF(A69&lt;100,"0",""),"")&amp;IF(A69&lt;10,"0","")&amp;A69&amp;IF(G69&lt;&gt;""," "&amp;G69,""))</f>
        <v/>
      </c>
      <c r="C69" s="414" t="str">
        <f t="shared" si="2"/>
        <v/>
      </c>
      <c r="D69" s="414" t="str">
        <f t="shared" si="3"/>
        <v/>
      </c>
      <c r="E69" s="414" t="str">
        <f t="shared" si="4"/>
        <v/>
      </c>
      <c r="F69" s="414" t="str">
        <f t="shared" si="5"/>
        <v/>
      </c>
      <c r="G69" s="232"/>
      <c r="H69" s="225"/>
      <c r="I69" s="268"/>
      <c r="J69" s="269"/>
      <c r="K69" s="270"/>
      <c r="L69" s="271"/>
      <c r="M69" s="272"/>
      <c r="N69" s="273"/>
      <c r="O69" s="258"/>
      <c r="P69" s="259"/>
      <c r="Q69" s="260"/>
      <c r="R69" s="261"/>
      <c r="S69" s="262"/>
      <c r="T69" s="263"/>
      <c r="U69" s="416"/>
      <c r="V69" s="411"/>
      <c r="W69" s="417"/>
      <c r="X69" s="418"/>
      <c r="Y69" s="419"/>
      <c r="Z69" s="420"/>
      <c r="AA69" s="263"/>
      <c r="AB69" s="263"/>
      <c r="AC69" s="263"/>
      <c r="AD69" s="263"/>
      <c r="AE69" s="263"/>
      <c r="AF69" s="263"/>
      <c r="AG69" s="264"/>
      <c r="AH69" s="265"/>
      <c r="AI69" s="266"/>
      <c r="AJ69" s="267"/>
    </row>
    <row r="70" spans="1:36" s="22" customFormat="1" x14ac:dyDescent="0.25">
      <c r="A70" s="28" t="str">
        <f>IF(H70&lt;&gt;"",MAX($A$7:A69)+1,"")</f>
        <v/>
      </c>
      <c r="B70" s="227" t="str">
        <f>IF(A70="","",PREF_PREGUNTA&amp;" - "&amp;IF(MAX(A:A)&gt;99,IF(A70&lt;100,"0",""),"")&amp;IF(A70&lt;10,"0","")&amp;A70&amp;IF(G70&lt;&gt;""," "&amp;G70,""))</f>
        <v/>
      </c>
      <c r="C70" s="414" t="str">
        <f t="shared" si="2"/>
        <v/>
      </c>
      <c r="D70" s="414" t="str">
        <f t="shared" si="3"/>
        <v/>
      </c>
      <c r="E70" s="414" t="str">
        <f t="shared" si="4"/>
        <v/>
      </c>
      <c r="F70" s="414" t="str">
        <f t="shared" si="5"/>
        <v/>
      </c>
      <c r="G70" s="232"/>
      <c r="H70" s="225"/>
      <c r="I70" s="268"/>
      <c r="J70" s="269"/>
      <c r="K70" s="270"/>
      <c r="L70" s="271"/>
      <c r="M70" s="272"/>
      <c r="N70" s="273"/>
      <c r="O70" s="258"/>
      <c r="P70" s="259"/>
      <c r="Q70" s="260"/>
      <c r="R70" s="261"/>
      <c r="S70" s="262"/>
      <c r="T70" s="263"/>
      <c r="U70" s="416"/>
      <c r="V70" s="411"/>
      <c r="W70" s="417"/>
      <c r="X70" s="418"/>
      <c r="Y70" s="419"/>
      <c r="Z70" s="420"/>
      <c r="AA70" s="263"/>
      <c r="AB70" s="263"/>
      <c r="AC70" s="263"/>
      <c r="AD70" s="263"/>
      <c r="AE70" s="263"/>
      <c r="AF70" s="263"/>
      <c r="AG70" s="264"/>
      <c r="AH70" s="265"/>
      <c r="AI70" s="266"/>
      <c r="AJ70" s="267"/>
    </row>
    <row r="71" spans="1:36" s="22" customFormat="1" x14ac:dyDescent="0.25">
      <c r="A71" s="28" t="str">
        <f>IF(H71&lt;&gt;"",MAX($A$7:A70)+1,"")</f>
        <v/>
      </c>
      <c r="B71" s="227" t="str">
        <f>IF(A71="","",PREF_PREGUNTA&amp;" - "&amp;IF(MAX(A:A)&gt;99,IF(A71&lt;100,"0",""),"")&amp;IF(A71&lt;10,"0","")&amp;A71&amp;IF(G71&lt;&gt;""," "&amp;G71,""))</f>
        <v/>
      </c>
      <c r="C71" s="414" t="str">
        <f t="shared" ref="C71:C134" si="6">IF(COUNTIF(U71:Z71,"&gt;0")=0,"",COUNTIF(U71:Z71,"&gt;0"))</f>
        <v/>
      </c>
      <c r="D71" s="414" t="str">
        <f t="shared" si="3"/>
        <v/>
      </c>
      <c r="E71" s="414" t="str">
        <f t="shared" si="4"/>
        <v/>
      </c>
      <c r="F71" s="414" t="str">
        <f t="shared" si="5"/>
        <v/>
      </c>
      <c r="G71" s="232"/>
      <c r="H71" s="225"/>
      <c r="I71" s="268"/>
      <c r="J71" s="269"/>
      <c r="K71" s="270"/>
      <c r="L71" s="271"/>
      <c r="M71" s="272"/>
      <c r="N71" s="273"/>
      <c r="O71" s="258"/>
      <c r="P71" s="259"/>
      <c r="Q71" s="260"/>
      <c r="R71" s="261"/>
      <c r="S71" s="262"/>
      <c r="T71" s="263"/>
      <c r="U71" s="416"/>
      <c r="V71" s="411"/>
      <c r="W71" s="417"/>
      <c r="X71" s="418"/>
      <c r="Y71" s="419"/>
      <c r="Z71" s="420"/>
      <c r="AA71" s="263"/>
      <c r="AB71" s="263"/>
      <c r="AC71" s="263"/>
      <c r="AD71" s="263"/>
      <c r="AE71" s="263"/>
      <c r="AF71" s="263"/>
      <c r="AG71" s="264"/>
      <c r="AH71" s="265"/>
      <c r="AI71" s="266"/>
      <c r="AJ71" s="267"/>
    </row>
    <row r="72" spans="1:36" s="22" customFormat="1" x14ac:dyDescent="0.25">
      <c r="A72" s="28" t="str">
        <f>IF(H72&lt;&gt;"",MAX($A$7:A71)+1,"")</f>
        <v/>
      </c>
      <c r="B72" s="227" t="str">
        <f>IF(A72="","",PREF_PREGUNTA&amp;" - "&amp;IF(MAX(A:A)&gt;99,IF(A72&lt;100,"0",""),"")&amp;IF(A72&lt;10,"0","")&amp;A72&amp;IF(G72&lt;&gt;""," "&amp;G72,""))</f>
        <v/>
      </c>
      <c r="C72" s="414" t="str">
        <f t="shared" si="6"/>
        <v/>
      </c>
      <c r="D72" s="414" t="str">
        <f t="shared" ref="D72:D135" si="7">IF(C72="","",COUNTA(I72:N72)-C72)</f>
        <v/>
      </c>
      <c r="E72" s="414" t="str">
        <f t="shared" ref="E72:E135" si="8">IF(SUMIF(U72:Z72,"&gt;0")=0,"",SUMIF(U72:Z72,"&gt;0"))</f>
        <v/>
      </c>
      <c r="F72" s="414" t="str">
        <f t="shared" ref="F72:F135" si="9">IF(SUMIF(U72:Z72,"&lt;0")=0,"",SUMIF(U72:Z72,"&lt;0"))</f>
        <v/>
      </c>
      <c r="G72" s="232"/>
      <c r="H72" s="225"/>
      <c r="I72" s="268"/>
      <c r="J72" s="269"/>
      <c r="K72" s="270"/>
      <c r="L72" s="271"/>
      <c r="M72" s="272"/>
      <c r="N72" s="273"/>
      <c r="O72" s="258"/>
      <c r="P72" s="259"/>
      <c r="Q72" s="260"/>
      <c r="R72" s="261"/>
      <c r="S72" s="262"/>
      <c r="T72" s="263"/>
      <c r="U72" s="416"/>
      <c r="V72" s="411"/>
      <c r="W72" s="417"/>
      <c r="X72" s="418"/>
      <c r="Y72" s="419"/>
      <c r="Z72" s="420"/>
      <c r="AA72" s="263"/>
      <c r="AB72" s="263"/>
      <c r="AC72" s="263"/>
      <c r="AD72" s="263"/>
      <c r="AE72" s="263"/>
      <c r="AF72" s="263"/>
      <c r="AG72" s="264"/>
      <c r="AH72" s="265"/>
      <c r="AI72" s="266"/>
      <c r="AJ72" s="267"/>
    </row>
    <row r="73" spans="1:36" s="22" customFormat="1" x14ac:dyDescent="0.25">
      <c r="A73" s="28" t="str">
        <f>IF(H73&lt;&gt;"",MAX($A$7:A72)+1,"")</f>
        <v/>
      </c>
      <c r="B73" s="227" t="str">
        <f>IF(A73="","",PREF_PREGUNTA&amp;" - "&amp;IF(MAX(A:A)&gt;99,IF(A73&lt;100,"0",""),"")&amp;IF(A73&lt;10,"0","")&amp;A73&amp;IF(G73&lt;&gt;""," "&amp;G73,""))</f>
        <v/>
      </c>
      <c r="C73" s="414" t="str">
        <f t="shared" si="6"/>
        <v/>
      </c>
      <c r="D73" s="414" t="str">
        <f t="shared" si="7"/>
        <v/>
      </c>
      <c r="E73" s="414" t="str">
        <f t="shared" si="8"/>
        <v/>
      </c>
      <c r="F73" s="414" t="str">
        <f t="shared" si="9"/>
        <v/>
      </c>
      <c r="G73" s="232"/>
      <c r="H73" s="225"/>
      <c r="I73" s="268"/>
      <c r="J73" s="269"/>
      <c r="K73" s="270"/>
      <c r="L73" s="271"/>
      <c r="M73" s="272"/>
      <c r="N73" s="273"/>
      <c r="O73" s="258"/>
      <c r="P73" s="259"/>
      <c r="Q73" s="260"/>
      <c r="R73" s="261"/>
      <c r="S73" s="262"/>
      <c r="T73" s="263"/>
      <c r="U73" s="416"/>
      <c r="V73" s="411"/>
      <c r="W73" s="417"/>
      <c r="X73" s="418"/>
      <c r="Y73" s="419"/>
      <c r="Z73" s="420"/>
      <c r="AA73" s="263"/>
      <c r="AB73" s="263"/>
      <c r="AC73" s="263"/>
      <c r="AD73" s="263"/>
      <c r="AE73" s="263"/>
      <c r="AF73" s="263"/>
      <c r="AG73" s="264"/>
      <c r="AH73" s="265"/>
      <c r="AI73" s="266"/>
      <c r="AJ73" s="267"/>
    </row>
    <row r="74" spans="1:36" s="22" customFormat="1" x14ac:dyDescent="0.25">
      <c r="A74" s="28" t="str">
        <f>IF(H74&lt;&gt;"",MAX($A$7:A73)+1,"")</f>
        <v/>
      </c>
      <c r="B74" s="227" t="str">
        <f>IF(A74="","",PREF_PREGUNTA&amp;" - "&amp;IF(MAX(A:A)&gt;99,IF(A74&lt;100,"0",""),"")&amp;IF(A74&lt;10,"0","")&amp;A74&amp;IF(G74&lt;&gt;""," "&amp;G74,""))</f>
        <v/>
      </c>
      <c r="C74" s="414" t="str">
        <f t="shared" si="6"/>
        <v/>
      </c>
      <c r="D74" s="414" t="str">
        <f t="shared" si="7"/>
        <v/>
      </c>
      <c r="E74" s="414" t="str">
        <f t="shared" si="8"/>
        <v/>
      </c>
      <c r="F74" s="414" t="str">
        <f t="shared" si="9"/>
        <v/>
      </c>
      <c r="G74" s="232"/>
      <c r="H74" s="225"/>
      <c r="I74" s="268"/>
      <c r="J74" s="269"/>
      <c r="K74" s="270"/>
      <c r="L74" s="271"/>
      <c r="M74" s="272"/>
      <c r="N74" s="273"/>
      <c r="O74" s="258"/>
      <c r="P74" s="259"/>
      <c r="Q74" s="260"/>
      <c r="R74" s="261"/>
      <c r="S74" s="262"/>
      <c r="T74" s="263"/>
      <c r="U74" s="416"/>
      <c r="V74" s="411"/>
      <c r="W74" s="417"/>
      <c r="X74" s="418"/>
      <c r="Y74" s="419"/>
      <c r="Z74" s="420"/>
      <c r="AA74" s="263"/>
      <c r="AB74" s="263"/>
      <c r="AC74" s="263"/>
      <c r="AD74" s="263"/>
      <c r="AE74" s="263"/>
      <c r="AF74" s="263"/>
      <c r="AG74" s="264"/>
      <c r="AH74" s="265"/>
      <c r="AI74" s="266"/>
      <c r="AJ74" s="267"/>
    </row>
    <row r="75" spans="1:36" s="22" customFormat="1" x14ac:dyDescent="0.25">
      <c r="A75" s="28" t="str">
        <f>IF(H75&lt;&gt;"",MAX($A$7:A74)+1,"")</f>
        <v/>
      </c>
      <c r="B75" s="227" t="str">
        <f>IF(A75="","",PREF_PREGUNTA&amp;" - "&amp;IF(MAX(A:A)&gt;99,IF(A75&lt;100,"0",""),"")&amp;IF(A75&lt;10,"0","")&amp;A75&amp;IF(G75&lt;&gt;""," "&amp;G75,""))</f>
        <v/>
      </c>
      <c r="C75" s="414" t="str">
        <f t="shared" si="6"/>
        <v/>
      </c>
      <c r="D75" s="414" t="str">
        <f t="shared" si="7"/>
        <v/>
      </c>
      <c r="E75" s="414" t="str">
        <f t="shared" si="8"/>
        <v/>
      </c>
      <c r="F75" s="414" t="str">
        <f t="shared" si="9"/>
        <v/>
      </c>
      <c r="G75" s="232"/>
      <c r="H75" s="225"/>
      <c r="I75" s="268"/>
      <c r="J75" s="269"/>
      <c r="K75" s="270"/>
      <c r="L75" s="271"/>
      <c r="M75" s="272"/>
      <c r="N75" s="273"/>
      <c r="O75" s="258"/>
      <c r="P75" s="259"/>
      <c r="Q75" s="260"/>
      <c r="R75" s="261"/>
      <c r="S75" s="262"/>
      <c r="T75" s="263"/>
      <c r="U75" s="416"/>
      <c r="V75" s="411"/>
      <c r="W75" s="417"/>
      <c r="X75" s="418"/>
      <c r="Y75" s="419"/>
      <c r="Z75" s="420"/>
      <c r="AA75" s="263"/>
      <c r="AB75" s="263"/>
      <c r="AC75" s="263"/>
      <c r="AD75" s="263"/>
      <c r="AE75" s="263"/>
      <c r="AF75" s="263"/>
      <c r="AG75" s="264"/>
      <c r="AH75" s="265"/>
      <c r="AI75" s="266"/>
      <c r="AJ75" s="267"/>
    </row>
    <row r="76" spans="1:36" s="22" customFormat="1" x14ac:dyDescent="0.25">
      <c r="A76" s="28" t="str">
        <f>IF(H76&lt;&gt;"",MAX($A$7:A75)+1,"")</f>
        <v/>
      </c>
      <c r="B76" s="227" t="str">
        <f>IF(A76="","",PREF_PREGUNTA&amp;" - "&amp;IF(MAX(A:A)&gt;99,IF(A76&lt;100,"0",""),"")&amp;IF(A76&lt;10,"0","")&amp;A76&amp;IF(G76&lt;&gt;""," "&amp;G76,""))</f>
        <v/>
      </c>
      <c r="C76" s="414" t="str">
        <f t="shared" si="6"/>
        <v/>
      </c>
      <c r="D76" s="414" t="str">
        <f t="shared" si="7"/>
        <v/>
      </c>
      <c r="E76" s="414" t="str">
        <f t="shared" si="8"/>
        <v/>
      </c>
      <c r="F76" s="414" t="str">
        <f t="shared" si="9"/>
        <v/>
      </c>
      <c r="G76" s="232"/>
      <c r="H76" s="225"/>
      <c r="I76" s="268"/>
      <c r="J76" s="269"/>
      <c r="K76" s="270"/>
      <c r="L76" s="271"/>
      <c r="M76" s="272"/>
      <c r="N76" s="273"/>
      <c r="O76" s="258"/>
      <c r="P76" s="259"/>
      <c r="Q76" s="260"/>
      <c r="R76" s="261"/>
      <c r="S76" s="262"/>
      <c r="T76" s="263"/>
      <c r="U76" s="416"/>
      <c r="V76" s="411"/>
      <c r="W76" s="417"/>
      <c r="X76" s="418"/>
      <c r="Y76" s="419"/>
      <c r="Z76" s="420"/>
      <c r="AA76" s="263"/>
      <c r="AB76" s="263"/>
      <c r="AC76" s="263"/>
      <c r="AD76" s="263"/>
      <c r="AE76" s="263"/>
      <c r="AF76" s="263"/>
      <c r="AG76" s="264"/>
      <c r="AH76" s="265"/>
      <c r="AI76" s="266"/>
      <c r="AJ76" s="267"/>
    </row>
    <row r="77" spans="1:36" s="22" customFormat="1" x14ac:dyDescent="0.25">
      <c r="A77" s="28" t="str">
        <f>IF(H77&lt;&gt;"",MAX($A$7:A76)+1,"")</f>
        <v/>
      </c>
      <c r="B77" s="227" t="str">
        <f>IF(A77="","",PREF_PREGUNTA&amp;" - "&amp;IF(MAX(A:A)&gt;99,IF(A77&lt;100,"0",""),"")&amp;IF(A77&lt;10,"0","")&amp;A77&amp;IF(G77&lt;&gt;""," "&amp;G77,""))</f>
        <v/>
      </c>
      <c r="C77" s="414" t="str">
        <f t="shared" si="6"/>
        <v/>
      </c>
      <c r="D77" s="414" t="str">
        <f t="shared" si="7"/>
        <v/>
      </c>
      <c r="E77" s="414" t="str">
        <f t="shared" si="8"/>
        <v/>
      </c>
      <c r="F77" s="414" t="str">
        <f t="shared" si="9"/>
        <v/>
      </c>
      <c r="G77" s="232"/>
      <c r="H77" s="225"/>
      <c r="I77" s="268"/>
      <c r="J77" s="269"/>
      <c r="K77" s="270"/>
      <c r="L77" s="271"/>
      <c r="M77" s="272"/>
      <c r="N77" s="273"/>
      <c r="O77" s="258"/>
      <c r="P77" s="259"/>
      <c r="Q77" s="260"/>
      <c r="R77" s="261"/>
      <c r="S77" s="262"/>
      <c r="T77" s="263"/>
      <c r="U77" s="416"/>
      <c r="V77" s="411"/>
      <c r="W77" s="417"/>
      <c r="X77" s="418"/>
      <c r="Y77" s="419"/>
      <c r="Z77" s="420"/>
      <c r="AA77" s="263"/>
      <c r="AB77" s="263"/>
      <c r="AC77" s="263"/>
      <c r="AD77" s="263"/>
      <c r="AE77" s="263"/>
      <c r="AF77" s="263"/>
      <c r="AG77" s="264"/>
      <c r="AH77" s="265"/>
      <c r="AI77" s="266"/>
      <c r="AJ77" s="267"/>
    </row>
    <row r="78" spans="1:36" s="22" customFormat="1" x14ac:dyDescent="0.25">
      <c r="A78" s="28" t="str">
        <f>IF(H78&lt;&gt;"",MAX($A$7:A77)+1,"")</f>
        <v/>
      </c>
      <c r="B78" s="227" t="str">
        <f>IF(A78="","",PREF_PREGUNTA&amp;" - "&amp;IF(MAX(A:A)&gt;99,IF(A78&lt;100,"0",""),"")&amp;IF(A78&lt;10,"0","")&amp;A78&amp;IF(G78&lt;&gt;""," "&amp;G78,""))</f>
        <v/>
      </c>
      <c r="C78" s="414" t="str">
        <f t="shared" si="6"/>
        <v/>
      </c>
      <c r="D78" s="414" t="str">
        <f t="shared" si="7"/>
        <v/>
      </c>
      <c r="E78" s="414" t="str">
        <f t="shared" si="8"/>
        <v/>
      </c>
      <c r="F78" s="414" t="str">
        <f t="shared" si="9"/>
        <v/>
      </c>
      <c r="G78" s="232"/>
      <c r="H78" s="225"/>
      <c r="I78" s="268"/>
      <c r="J78" s="269"/>
      <c r="K78" s="270"/>
      <c r="L78" s="271"/>
      <c r="M78" s="272"/>
      <c r="N78" s="273"/>
      <c r="O78" s="258"/>
      <c r="P78" s="259"/>
      <c r="Q78" s="260"/>
      <c r="R78" s="261"/>
      <c r="S78" s="262"/>
      <c r="T78" s="263"/>
      <c r="U78" s="416"/>
      <c r="V78" s="411"/>
      <c r="W78" s="417"/>
      <c r="X78" s="418"/>
      <c r="Y78" s="419"/>
      <c r="Z78" s="420"/>
      <c r="AA78" s="263"/>
      <c r="AB78" s="263"/>
      <c r="AC78" s="263"/>
      <c r="AD78" s="263"/>
      <c r="AE78" s="263"/>
      <c r="AF78" s="263"/>
      <c r="AG78" s="264"/>
      <c r="AH78" s="265"/>
      <c r="AI78" s="266"/>
      <c r="AJ78" s="267"/>
    </row>
    <row r="79" spans="1:36" s="22" customFormat="1" x14ac:dyDescent="0.25">
      <c r="A79" s="28" t="str">
        <f>IF(H79&lt;&gt;"",MAX($A$7:A78)+1,"")</f>
        <v/>
      </c>
      <c r="B79" s="227" t="str">
        <f>IF(A79="","",PREF_PREGUNTA&amp;" - "&amp;IF(MAX(A:A)&gt;99,IF(A79&lt;100,"0",""),"")&amp;IF(A79&lt;10,"0","")&amp;A79&amp;IF(G79&lt;&gt;""," "&amp;G79,""))</f>
        <v/>
      </c>
      <c r="C79" s="414" t="str">
        <f t="shared" si="6"/>
        <v/>
      </c>
      <c r="D79" s="414" t="str">
        <f t="shared" si="7"/>
        <v/>
      </c>
      <c r="E79" s="414" t="str">
        <f t="shared" si="8"/>
        <v/>
      </c>
      <c r="F79" s="414" t="str">
        <f t="shared" si="9"/>
        <v/>
      </c>
      <c r="G79" s="232"/>
      <c r="H79" s="225"/>
      <c r="I79" s="268"/>
      <c r="J79" s="269"/>
      <c r="K79" s="270"/>
      <c r="L79" s="271"/>
      <c r="M79" s="272"/>
      <c r="N79" s="273"/>
      <c r="O79" s="258"/>
      <c r="P79" s="259"/>
      <c r="Q79" s="260"/>
      <c r="R79" s="261"/>
      <c r="S79" s="262"/>
      <c r="T79" s="263"/>
      <c r="U79" s="416"/>
      <c r="V79" s="411"/>
      <c r="W79" s="417"/>
      <c r="X79" s="418"/>
      <c r="Y79" s="419"/>
      <c r="Z79" s="420"/>
      <c r="AA79" s="263"/>
      <c r="AB79" s="263"/>
      <c r="AC79" s="263"/>
      <c r="AD79" s="263"/>
      <c r="AE79" s="263"/>
      <c r="AF79" s="263"/>
      <c r="AG79" s="264"/>
      <c r="AH79" s="265"/>
      <c r="AI79" s="266"/>
      <c r="AJ79" s="267"/>
    </row>
    <row r="80" spans="1:36" s="22" customFormat="1" x14ac:dyDescent="0.25">
      <c r="A80" s="28" t="str">
        <f>IF(H80&lt;&gt;"",MAX($A$7:A79)+1,"")</f>
        <v/>
      </c>
      <c r="B80" s="227" t="str">
        <f>IF(A80="","",PREF_PREGUNTA&amp;" - "&amp;IF(MAX(A:A)&gt;99,IF(A80&lt;100,"0",""),"")&amp;IF(A80&lt;10,"0","")&amp;A80&amp;IF(G80&lt;&gt;""," "&amp;G80,""))</f>
        <v/>
      </c>
      <c r="C80" s="414" t="str">
        <f t="shared" si="6"/>
        <v/>
      </c>
      <c r="D80" s="414" t="str">
        <f t="shared" si="7"/>
        <v/>
      </c>
      <c r="E80" s="414" t="str">
        <f t="shared" si="8"/>
        <v/>
      </c>
      <c r="F80" s="414" t="str">
        <f t="shared" si="9"/>
        <v/>
      </c>
      <c r="G80" s="232"/>
      <c r="H80" s="225"/>
      <c r="I80" s="268"/>
      <c r="J80" s="269"/>
      <c r="K80" s="270"/>
      <c r="L80" s="271"/>
      <c r="M80" s="272"/>
      <c r="N80" s="273"/>
      <c r="O80" s="258"/>
      <c r="P80" s="259"/>
      <c r="Q80" s="260"/>
      <c r="R80" s="261"/>
      <c r="S80" s="262"/>
      <c r="T80" s="263"/>
      <c r="U80" s="416"/>
      <c r="V80" s="411"/>
      <c r="W80" s="417"/>
      <c r="X80" s="418"/>
      <c r="Y80" s="419"/>
      <c r="Z80" s="420"/>
      <c r="AA80" s="263"/>
      <c r="AB80" s="263"/>
      <c r="AC80" s="263"/>
      <c r="AD80" s="263"/>
      <c r="AE80" s="263"/>
      <c r="AF80" s="263"/>
      <c r="AG80" s="264"/>
      <c r="AH80" s="265"/>
      <c r="AI80" s="266"/>
      <c r="AJ80" s="267"/>
    </row>
    <row r="81" spans="1:36" s="22" customFormat="1" x14ac:dyDescent="0.25">
      <c r="A81" s="28" t="str">
        <f>IF(H81&lt;&gt;"",MAX($A$7:A80)+1,"")</f>
        <v/>
      </c>
      <c r="B81" s="227" t="str">
        <f>IF(A81="","",PREF_PREGUNTA&amp;" - "&amp;IF(MAX(A:A)&gt;99,IF(A81&lt;100,"0",""),"")&amp;IF(A81&lt;10,"0","")&amp;A81&amp;IF(G81&lt;&gt;""," "&amp;G81,""))</f>
        <v/>
      </c>
      <c r="C81" s="414" t="str">
        <f t="shared" si="6"/>
        <v/>
      </c>
      <c r="D81" s="414" t="str">
        <f t="shared" si="7"/>
        <v/>
      </c>
      <c r="E81" s="414" t="str">
        <f t="shared" si="8"/>
        <v/>
      </c>
      <c r="F81" s="414" t="str">
        <f t="shared" si="9"/>
        <v/>
      </c>
      <c r="G81" s="232"/>
      <c r="H81" s="225"/>
      <c r="I81" s="268"/>
      <c r="J81" s="269"/>
      <c r="K81" s="270"/>
      <c r="L81" s="271"/>
      <c r="M81" s="272"/>
      <c r="N81" s="273"/>
      <c r="O81" s="258"/>
      <c r="P81" s="259"/>
      <c r="Q81" s="260"/>
      <c r="R81" s="261"/>
      <c r="S81" s="262"/>
      <c r="T81" s="263"/>
      <c r="U81" s="416"/>
      <c r="V81" s="411"/>
      <c r="W81" s="417"/>
      <c r="X81" s="418"/>
      <c r="Y81" s="419"/>
      <c r="Z81" s="420"/>
      <c r="AA81" s="263"/>
      <c r="AB81" s="263"/>
      <c r="AC81" s="263"/>
      <c r="AD81" s="263"/>
      <c r="AE81" s="263"/>
      <c r="AF81" s="263"/>
      <c r="AG81" s="264"/>
      <c r="AH81" s="265"/>
      <c r="AI81" s="266"/>
      <c r="AJ81" s="267"/>
    </row>
    <row r="82" spans="1:36" s="22" customFormat="1" x14ac:dyDescent="0.25">
      <c r="A82" s="28" t="str">
        <f>IF(H82&lt;&gt;"",MAX($A$7:A81)+1,"")</f>
        <v/>
      </c>
      <c r="B82" s="227" t="str">
        <f>IF(A82="","",PREF_PREGUNTA&amp;" - "&amp;IF(MAX(A:A)&gt;99,IF(A82&lt;100,"0",""),"")&amp;IF(A82&lt;10,"0","")&amp;A82&amp;IF(G82&lt;&gt;""," "&amp;G82,""))</f>
        <v/>
      </c>
      <c r="C82" s="414" t="str">
        <f t="shared" si="6"/>
        <v/>
      </c>
      <c r="D82" s="414" t="str">
        <f t="shared" si="7"/>
        <v/>
      </c>
      <c r="E82" s="414" t="str">
        <f t="shared" si="8"/>
        <v/>
      </c>
      <c r="F82" s="414" t="str">
        <f t="shared" si="9"/>
        <v/>
      </c>
      <c r="G82" s="232"/>
      <c r="H82" s="225"/>
      <c r="I82" s="268"/>
      <c r="J82" s="269"/>
      <c r="K82" s="270"/>
      <c r="L82" s="271"/>
      <c r="M82" s="272"/>
      <c r="N82" s="273"/>
      <c r="O82" s="258"/>
      <c r="P82" s="259"/>
      <c r="Q82" s="260"/>
      <c r="R82" s="261"/>
      <c r="S82" s="262"/>
      <c r="T82" s="263"/>
      <c r="U82" s="416"/>
      <c r="V82" s="411"/>
      <c r="W82" s="417"/>
      <c r="X82" s="418"/>
      <c r="Y82" s="419"/>
      <c r="Z82" s="420"/>
      <c r="AA82" s="263"/>
      <c r="AB82" s="263"/>
      <c r="AC82" s="263"/>
      <c r="AD82" s="263"/>
      <c r="AE82" s="263"/>
      <c r="AF82" s="263"/>
      <c r="AG82" s="264"/>
      <c r="AH82" s="265"/>
      <c r="AI82" s="266"/>
      <c r="AJ82" s="267"/>
    </row>
    <row r="83" spans="1:36" s="22" customFormat="1" x14ac:dyDescent="0.25">
      <c r="A83" s="28" t="str">
        <f>IF(H83&lt;&gt;"",MAX($A$7:A82)+1,"")</f>
        <v/>
      </c>
      <c r="B83" s="227" t="str">
        <f>IF(A83="","",PREF_PREGUNTA&amp;" - "&amp;IF(MAX(A:A)&gt;99,IF(A83&lt;100,"0",""),"")&amp;IF(A83&lt;10,"0","")&amp;A83&amp;IF(G83&lt;&gt;""," "&amp;G83,""))</f>
        <v/>
      </c>
      <c r="C83" s="414" t="str">
        <f t="shared" si="6"/>
        <v/>
      </c>
      <c r="D83" s="414" t="str">
        <f t="shared" si="7"/>
        <v/>
      </c>
      <c r="E83" s="414" t="str">
        <f t="shared" si="8"/>
        <v/>
      </c>
      <c r="F83" s="414" t="str">
        <f t="shared" si="9"/>
        <v/>
      </c>
      <c r="G83" s="232"/>
      <c r="H83" s="225"/>
      <c r="I83" s="268"/>
      <c r="J83" s="269"/>
      <c r="K83" s="270"/>
      <c r="L83" s="271"/>
      <c r="M83" s="272"/>
      <c r="N83" s="273"/>
      <c r="O83" s="258"/>
      <c r="P83" s="259"/>
      <c r="Q83" s="260"/>
      <c r="R83" s="261"/>
      <c r="S83" s="262"/>
      <c r="T83" s="263"/>
      <c r="U83" s="416"/>
      <c r="V83" s="411"/>
      <c r="W83" s="417"/>
      <c r="X83" s="418"/>
      <c r="Y83" s="419"/>
      <c r="Z83" s="420"/>
      <c r="AA83" s="263"/>
      <c r="AB83" s="263"/>
      <c r="AC83" s="263"/>
      <c r="AD83" s="263"/>
      <c r="AE83" s="263"/>
      <c r="AF83" s="263"/>
      <c r="AG83" s="264"/>
      <c r="AH83" s="265"/>
      <c r="AI83" s="266"/>
      <c r="AJ83" s="267"/>
    </row>
    <row r="84" spans="1:36" s="22" customFormat="1" x14ac:dyDescent="0.25">
      <c r="A84" s="28" t="str">
        <f>IF(H84&lt;&gt;"",MAX($A$7:A83)+1,"")</f>
        <v/>
      </c>
      <c r="B84" s="227" t="str">
        <f>IF(A84="","",PREF_PREGUNTA&amp;" - "&amp;IF(MAX(A:A)&gt;99,IF(A84&lt;100,"0",""),"")&amp;IF(A84&lt;10,"0","")&amp;A84&amp;IF(G84&lt;&gt;""," "&amp;G84,""))</f>
        <v/>
      </c>
      <c r="C84" s="414" t="str">
        <f t="shared" si="6"/>
        <v/>
      </c>
      <c r="D84" s="414" t="str">
        <f t="shared" si="7"/>
        <v/>
      </c>
      <c r="E84" s="414" t="str">
        <f t="shared" si="8"/>
        <v/>
      </c>
      <c r="F84" s="414" t="str">
        <f t="shared" si="9"/>
        <v/>
      </c>
      <c r="G84" s="232"/>
      <c r="H84" s="225"/>
      <c r="I84" s="268"/>
      <c r="J84" s="269"/>
      <c r="K84" s="270"/>
      <c r="L84" s="271"/>
      <c r="M84" s="272"/>
      <c r="N84" s="273"/>
      <c r="O84" s="258"/>
      <c r="P84" s="259"/>
      <c r="Q84" s="260"/>
      <c r="R84" s="261"/>
      <c r="S84" s="262"/>
      <c r="T84" s="263"/>
      <c r="U84" s="416"/>
      <c r="V84" s="411"/>
      <c r="W84" s="417"/>
      <c r="X84" s="418"/>
      <c r="Y84" s="419"/>
      <c r="Z84" s="420"/>
      <c r="AA84" s="263"/>
      <c r="AB84" s="263"/>
      <c r="AC84" s="263"/>
      <c r="AD84" s="263"/>
      <c r="AE84" s="263"/>
      <c r="AF84" s="263"/>
      <c r="AG84" s="264"/>
      <c r="AH84" s="265"/>
      <c r="AI84" s="266"/>
      <c r="AJ84" s="267"/>
    </row>
    <row r="85" spans="1:36" s="22" customFormat="1" x14ac:dyDescent="0.25">
      <c r="A85" s="28" t="str">
        <f>IF(H85&lt;&gt;"",MAX($A$7:A84)+1,"")</f>
        <v/>
      </c>
      <c r="B85" s="227" t="str">
        <f>IF(A85="","",PREF_PREGUNTA&amp;" - "&amp;IF(MAX(A:A)&gt;99,IF(A85&lt;100,"0",""),"")&amp;IF(A85&lt;10,"0","")&amp;A85&amp;IF(G85&lt;&gt;""," "&amp;G85,""))</f>
        <v/>
      </c>
      <c r="C85" s="414" t="str">
        <f t="shared" si="6"/>
        <v/>
      </c>
      <c r="D85" s="414" t="str">
        <f t="shared" si="7"/>
        <v/>
      </c>
      <c r="E85" s="414" t="str">
        <f t="shared" si="8"/>
        <v/>
      </c>
      <c r="F85" s="414" t="str">
        <f t="shared" si="9"/>
        <v/>
      </c>
      <c r="G85" s="232"/>
      <c r="H85" s="225"/>
      <c r="I85" s="268"/>
      <c r="J85" s="269"/>
      <c r="K85" s="270"/>
      <c r="L85" s="271"/>
      <c r="M85" s="272"/>
      <c r="N85" s="273"/>
      <c r="O85" s="258"/>
      <c r="P85" s="259"/>
      <c r="Q85" s="260"/>
      <c r="R85" s="261"/>
      <c r="S85" s="262"/>
      <c r="T85" s="263"/>
      <c r="U85" s="416"/>
      <c r="V85" s="411"/>
      <c r="W85" s="417"/>
      <c r="X85" s="418"/>
      <c r="Y85" s="419"/>
      <c r="Z85" s="420"/>
      <c r="AA85" s="263"/>
      <c r="AB85" s="263"/>
      <c r="AC85" s="263"/>
      <c r="AD85" s="263"/>
      <c r="AE85" s="263"/>
      <c r="AF85" s="263"/>
      <c r="AG85" s="264"/>
      <c r="AH85" s="265"/>
      <c r="AI85" s="266"/>
      <c r="AJ85" s="267"/>
    </row>
    <row r="86" spans="1:36" s="22" customFormat="1" x14ac:dyDescent="0.25">
      <c r="A86" s="28" t="str">
        <f>IF(H86&lt;&gt;"",MAX($A$7:A85)+1,"")</f>
        <v/>
      </c>
      <c r="B86" s="227" t="str">
        <f>IF(A86="","",PREF_PREGUNTA&amp;" - "&amp;IF(MAX(A:A)&gt;99,IF(A86&lt;100,"0",""),"")&amp;IF(A86&lt;10,"0","")&amp;A86&amp;IF(G86&lt;&gt;""," "&amp;G86,""))</f>
        <v/>
      </c>
      <c r="C86" s="414" t="str">
        <f t="shared" si="6"/>
        <v/>
      </c>
      <c r="D86" s="414" t="str">
        <f t="shared" si="7"/>
        <v/>
      </c>
      <c r="E86" s="414" t="str">
        <f t="shared" si="8"/>
        <v/>
      </c>
      <c r="F86" s="414" t="str">
        <f t="shared" si="9"/>
        <v/>
      </c>
      <c r="G86" s="232"/>
      <c r="H86" s="225"/>
      <c r="I86" s="268"/>
      <c r="J86" s="269"/>
      <c r="K86" s="270"/>
      <c r="L86" s="271"/>
      <c r="M86" s="272"/>
      <c r="N86" s="273"/>
      <c r="O86" s="258"/>
      <c r="P86" s="259"/>
      <c r="Q86" s="260"/>
      <c r="R86" s="261"/>
      <c r="S86" s="262"/>
      <c r="T86" s="263"/>
      <c r="U86" s="416"/>
      <c r="V86" s="411"/>
      <c r="W86" s="417"/>
      <c r="X86" s="418"/>
      <c r="Y86" s="419"/>
      <c r="Z86" s="420"/>
      <c r="AA86" s="263"/>
      <c r="AB86" s="263"/>
      <c r="AC86" s="263"/>
      <c r="AD86" s="263"/>
      <c r="AE86" s="263"/>
      <c r="AF86" s="263"/>
      <c r="AG86" s="264"/>
      <c r="AH86" s="265"/>
      <c r="AI86" s="266"/>
      <c r="AJ86" s="267"/>
    </row>
    <row r="87" spans="1:36" s="22" customFormat="1" x14ac:dyDescent="0.25">
      <c r="A87" s="28" t="str">
        <f>IF(H87&lt;&gt;"",MAX($A$7:A86)+1,"")</f>
        <v/>
      </c>
      <c r="B87" s="227" t="str">
        <f>IF(A87="","",PREF_PREGUNTA&amp;" - "&amp;IF(MAX(A:A)&gt;99,IF(A87&lt;100,"0",""),"")&amp;IF(A87&lt;10,"0","")&amp;A87&amp;IF(G87&lt;&gt;""," "&amp;G87,""))</f>
        <v/>
      </c>
      <c r="C87" s="414" t="str">
        <f t="shared" si="6"/>
        <v/>
      </c>
      <c r="D87" s="414" t="str">
        <f t="shared" si="7"/>
        <v/>
      </c>
      <c r="E87" s="414" t="str">
        <f t="shared" si="8"/>
        <v/>
      </c>
      <c r="F87" s="414" t="str">
        <f t="shared" si="9"/>
        <v/>
      </c>
      <c r="G87" s="232"/>
      <c r="H87" s="225"/>
      <c r="I87" s="268"/>
      <c r="J87" s="269"/>
      <c r="K87" s="270"/>
      <c r="L87" s="271"/>
      <c r="M87" s="272"/>
      <c r="N87" s="273"/>
      <c r="O87" s="258"/>
      <c r="P87" s="259"/>
      <c r="Q87" s="260"/>
      <c r="R87" s="261"/>
      <c r="S87" s="262"/>
      <c r="T87" s="263"/>
      <c r="U87" s="416"/>
      <c r="V87" s="411"/>
      <c r="W87" s="417"/>
      <c r="X87" s="418"/>
      <c r="Y87" s="419"/>
      <c r="Z87" s="420"/>
      <c r="AA87" s="263"/>
      <c r="AB87" s="263"/>
      <c r="AC87" s="263"/>
      <c r="AD87" s="263"/>
      <c r="AE87" s="263"/>
      <c r="AF87" s="263"/>
      <c r="AG87" s="264"/>
      <c r="AH87" s="265"/>
      <c r="AI87" s="266"/>
      <c r="AJ87" s="267"/>
    </row>
    <row r="88" spans="1:36" s="22" customFormat="1" x14ac:dyDescent="0.25">
      <c r="A88" s="28" t="str">
        <f>IF(H88&lt;&gt;"",MAX($A$7:A87)+1,"")</f>
        <v/>
      </c>
      <c r="B88" s="227" t="str">
        <f>IF(A88="","",PREF_PREGUNTA&amp;" - "&amp;IF(MAX(A:A)&gt;99,IF(A88&lt;100,"0",""),"")&amp;IF(A88&lt;10,"0","")&amp;A88&amp;IF(G88&lt;&gt;""," "&amp;G88,""))</f>
        <v/>
      </c>
      <c r="C88" s="414" t="str">
        <f t="shared" si="6"/>
        <v/>
      </c>
      <c r="D88" s="414" t="str">
        <f t="shared" si="7"/>
        <v/>
      </c>
      <c r="E88" s="414" t="str">
        <f t="shared" si="8"/>
        <v/>
      </c>
      <c r="F88" s="414" t="str">
        <f t="shared" si="9"/>
        <v/>
      </c>
      <c r="G88" s="232"/>
      <c r="H88" s="225"/>
      <c r="I88" s="268"/>
      <c r="J88" s="269"/>
      <c r="K88" s="270"/>
      <c r="L88" s="271"/>
      <c r="M88" s="272"/>
      <c r="N88" s="273"/>
      <c r="O88" s="258"/>
      <c r="P88" s="259"/>
      <c r="Q88" s="260"/>
      <c r="R88" s="261"/>
      <c r="S88" s="262"/>
      <c r="T88" s="263"/>
      <c r="U88" s="416"/>
      <c r="V88" s="411"/>
      <c r="W88" s="417"/>
      <c r="X88" s="418"/>
      <c r="Y88" s="419"/>
      <c r="Z88" s="420"/>
      <c r="AA88" s="263"/>
      <c r="AB88" s="263"/>
      <c r="AC88" s="263"/>
      <c r="AD88" s="263"/>
      <c r="AE88" s="263"/>
      <c r="AF88" s="263"/>
      <c r="AG88" s="264"/>
      <c r="AH88" s="265"/>
      <c r="AI88" s="266"/>
      <c r="AJ88" s="267"/>
    </row>
    <row r="89" spans="1:36" s="22" customFormat="1" x14ac:dyDescent="0.25">
      <c r="A89" s="28" t="str">
        <f>IF(H89&lt;&gt;"",MAX($A$7:A88)+1,"")</f>
        <v/>
      </c>
      <c r="B89" s="227" t="str">
        <f>IF(A89="","",PREF_PREGUNTA&amp;" - "&amp;IF(MAX(A:A)&gt;99,IF(A89&lt;100,"0",""),"")&amp;IF(A89&lt;10,"0","")&amp;A89&amp;IF(G89&lt;&gt;""," "&amp;G89,""))</f>
        <v/>
      </c>
      <c r="C89" s="414" t="str">
        <f t="shared" si="6"/>
        <v/>
      </c>
      <c r="D89" s="414" t="str">
        <f t="shared" si="7"/>
        <v/>
      </c>
      <c r="E89" s="414" t="str">
        <f t="shared" si="8"/>
        <v/>
      </c>
      <c r="F89" s="414" t="str">
        <f t="shared" si="9"/>
        <v/>
      </c>
      <c r="G89" s="232"/>
      <c r="H89" s="225"/>
      <c r="I89" s="268"/>
      <c r="J89" s="269"/>
      <c r="K89" s="270"/>
      <c r="L89" s="271"/>
      <c r="M89" s="272"/>
      <c r="N89" s="273"/>
      <c r="O89" s="258"/>
      <c r="P89" s="259"/>
      <c r="Q89" s="260"/>
      <c r="R89" s="261"/>
      <c r="S89" s="262"/>
      <c r="T89" s="263"/>
      <c r="U89" s="416"/>
      <c r="V89" s="411"/>
      <c r="W89" s="417"/>
      <c r="X89" s="418"/>
      <c r="Y89" s="419"/>
      <c r="Z89" s="420"/>
      <c r="AA89" s="263"/>
      <c r="AB89" s="263"/>
      <c r="AC89" s="263"/>
      <c r="AD89" s="263"/>
      <c r="AE89" s="263"/>
      <c r="AF89" s="263"/>
      <c r="AG89" s="264"/>
      <c r="AH89" s="265"/>
      <c r="AI89" s="266"/>
      <c r="AJ89" s="267"/>
    </row>
    <row r="90" spans="1:36" s="22" customFormat="1" x14ac:dyDescent="0.25">
      <c r="A90" s="28" t="str">
        <f>IF(H90&lt;&gt;"",MAX($A$7:A89)+1,"")</f>
        <v/>
      </c>
      <c r="B90" s="227" t="str">
        <f>IF(A90="","",PREF_PREGUNTA&amp;" - "&amp;IF(MAX(A:A)&gt;99,IF(A90&lt;100,"0",""),"")&amp;IF(A90&lt;10,"0","")&amp;A90&amp;IF(G90&lt;&gt;""," "&amp;G90,""))</f>
        <v/>
      </c>
      <c r="C90" s="414" t="str">
        <f t="shared" si="6"/>
        <v/>
      </c>
      <c r="D90" s="414" t="str">
        <f t="shared" si="7"/>
        <v/>
      </c>
      <c r="E90" s="414" t="str">
        <f t="shared" si="8"/>
        <v/>
      </c>
      <c r="F90" s="414" t="str">
        <f t="shared" si="9"/>
        <v/>
      </c>
      <c r="G90" s="232"/>
      <c r="H90" s="225"/>
      <c r="I90" s="268"/>
      <c r="J90" s="269"/>
      <c r="K90" s="270"/>
      <c r="L90" s="271"/>
      <c r="M90" s="272"/>
      <c r="N90" s="273"/>
      <c r="O90" s="258"/>
      <c r="P90" s="259"/>
      <c r="Q90" s="260"/>
      <c r="R90" s="261"/>
      <c r="S90" s="262"/>
      <c r="T90" s="263"/>
      <c r="U90" s="416"/>
      <c r="V90" s="411"/>
      <c r="W90" s="417"/>
      <c r="X90" s="418"/>
      <c r="Y90" s="419"/>
      <c r="Z90" s="420"/>
      <c r="AA90" s="263"/>
      <c r="AB90" s="263"/>
      <c r="AC90" s="263"/>
      <c r="AD90" s="263"/>
      <c r="AE90" s="263"/>
      <c r="AF90" s="263"/>
      <c r="AG90" s="264"/>
      <c r="AH90" s="265"/>
      <c r="AI90" s="266"/>
      <c r="AJ90" s="267"/>
    </row>
    <row r="91" spans="1:36" s="22" customFormat="1" x14ac:dyDescent="0.25">
      <c r="A91" s="28" t="str">
        <f>IF(H91&lt;&gt;"",MAX($A$7:A90)+1,"")</f>
        <v/>
      </c>
      <c r="B91" s="227" t="str">
        <f>IF(A91="","",PREF_PREGUNTA&amp;" - "&amp;IF(MAX(A:A)&gt;99,IF(A91&lt;100,"0",""),"")&amp;IF(A91&lt;10,"0","")&amp;A91&amp;IF(G91&lt;&gt;""," "&amp;G91,""))</f>
        <v/>
      </c>
      <c r="C91" s="414" t="str">
        <f t="shared" si="6"/>
        <v/>
      </c>
      <c r="D91" s="414" t="str">
        <f t="shared" si="7"/>
        <v/>
      </c>
      <c r="E91" s="414" t="str">
        <f t="shared" si="8"/>
        <v/>
      </c>
      <c r="F91" s="414" t="str">
        <f t="shared" si="9"/>
        <v/>
      </c>
      <c r="G91" s="232"/>
      <c r="H91" s="225"/>
      <c r="I91" s="268"/>
      <c r="J91" s="269"/>
      <c r="K91" s="270"/>
      <c r="L91" s="271"/>
      <c r="M91" s="272"/>
      <c r="N91" s="273"/>
      <c r="O91" s="258"/>
      <c r="P91" s="259"/>
      <c r="Q91" s="260"/>
      <c r="R91" s="261"/>
      <c r="S91" s="262"/>
      <c r="T91" s="263"/>
      <c r="U91" s="416"/>
      <c r="V91" s="411"/>
      <c r="W91" s="417"/>
      <c r="X91" s="418"/>
      <c r="Y91" s="419"/>
      <c r="Z91" s="420"/>
      <c r="AA91" s="263"/>
      <c r="AB91" s="263"/>
      <c r="AC91" s="263"/>
      <c r="AD91" s="263"/>
      <c r="AE91" s="263"/>
      <c r="AF91" s="263"/>
      <c r="AG91" s="264"/>
      <c r="AH91" s="265"/>
      <c r="AI91" s="266"/>
      <c r="AJ91" s="267"/>
    </row>
    <row r="92" spans="1:36" s="22" customFormat="1" x14ac:dyDescent="0.25">
      <c r="A92" s="28" t="str">
        <f>IF(H92&lt;&gt;"",MAX($A$7:A91)+1,"")</f>
        <v/>
      </c>
      <c r="B92" s="227" t="str">
        <f>IF(A92="","",PREF_PREGUNTA&amp;" - "&amp;IF(MAX(A:A)&gt;99,IF(A92&lt;100,"0",""),"")&amp;IF(A92&lt;10,"0","")&amp;A92&amp;IF(G92&lt;&gt;""," "&amp;G92,""))</f>
        <v/>
      </c>
      <c r="C92" s="414" t="str">
        <f t="shared" si="6"/>
        <v/>
      </c>
      <c r="D92" s="414" t="str">
        <f t="shared" si="7"/>
        <v/>
      </c>
      <c r="E92" s="414" t="str">
        <f t="shared" si="8"/>
        <v/>
      </c>
      <c r="F92" s="414" t="str">
        <f t="shared" si="9"/>
        <v/>
      </c>
      <c r="G92" s="232"/>
      <c r="H92" s="225"/>
      <c r="I92" s="268"/>
      <c r="J92" s="269"/>
      <c r="K92" s="270"/>
      <c r="L92" s="271"/>
      <c r="M92" s="272"/>
      <c r="N92" s="273"/>
      <c r="O92" s="258"/>
      <c r="P92" s="259"/>
      <c r="Q92" s="260"/>
      <c r="R92" s="261"/>
      <c r="S92" s="262"/>
      <c r="T92" s="263"/>
      <c r="U92" s="416"/>
      <c r="V92" s="411"/>
      <c r="W92" s="417"/>
      <c r="X92" s="418"/>
      <c r="Y92" s="419"/>
      <c r="Z92" s="420"/>
      <c r="AA92" s="263"/>
      <c r="AB92" s="263"/>
      <c r="AC92" s="263"/>
      <c r="AD92" s="263"/>
      <c r="AE92" s="263"/>
      <c r="AF92" s="263"/>
      <c r="AG92" s="264"/>
      <c r="AH92" s="265"/>
      <c r="AI92" s="266"/>
      <c r="AJ92" s="267"/>
    </row>
    <row r="93" spans="1:36" s="22" customFormat="1" x14ac:dyDescent="0.25">
      <c r="A93" s="28" t="str">
        <f>IF(H93&lt;&gt;"",MAX($A$7:A92)+1,"")</f>
        <v/>
      </c>
      <c r="B93" s="227" t="str">
        <f>IF(A93="","",PREF_PREGUNTA&amp;" - "&amp;IF(MAX(A:A)&gt;99,IF(A93&lt;100,"0",""),"")&amp;IF(A93&lt;10,"0","")&amp;A93&amp;IF(G93&lt;&gt;""," "&amp;G93,""))</f>
        <v/>
      </c>
      <c r="C93" s="414" t="str">
        <f t="shared" si="6"/>
        <v/>
      </c>
      <c r="D93" s="414" t="str">
        <f t="shared" si="7"/>
        <v/>
      </c>
      <c r="E93" s="414" t="str">
        <f t="shared" si="8"/>
        <v/>
      </c>
      <c r="F93" s="414" t="str">
        <f t="shared" si="9"/>
        <v/>
      </c>
      <c r="G93" s="232"/>
      <c r="H93" s="225"/>
      <c r="I93" s="268"/>
      <c r="J93" s="269"/>
      <c r="K93" s="270"/>
      <c r="L93" s="271"/>
      <c r="M93" s="272"/>
      <c r="N93" s="273"/>
      <c r="O93" s="258"/>
      <c r="P93" s="259"/>
      <c r="Q93" s="260"/>
      <c r="R93" s="261"/>
      <c r="S93" s="262"/>
      <c r="T93" s="263"/>
      <c r="U93" s="416"/>
      <c r="V93" s="411"/>
      <c r="W93" s="417"/>
      <c r="X93" s="418"/>
      <c r="Y93" s="419"/>
      <c r="Z93" s="420"/>
      <c r="AA93" s="263"/>
      <c r="AB93" s="263"/>
      <c r="AC93" s="263"/>
      <c r="AD93" s="263"/>
      <c r="AE93" s="263"/>
      <c r="AF93" s="263"/>
      <c r="AG93" s="264"/>
      <c r="AH93" s="265"/>
      <c r="AI93" s="266"/>
      <c r="AJ93" s="267"/>
    </row>
    <row r="94" spans="1:36" s="22" customFormat="1" x14ac:dyDescent="0.25">
      <c r="A94" s="28" t="str">
        <f>IF(H94&lt;&gt;"",MAX($A$7:A93)+1,"")</f>
        <v/>
      </c>
      <c r="B94" s="227" t="str">
        <f>IF(A94="","",PREF_PREGUNTA&amp;" - "&amp;IF(MAX(A:A)&gt;99,IF(A94&lt;100,"0",""),"")&amp;IF(A94&lt;10,"0","")&amp;A94&amp;IF(G94&lt;&gt;""," "&amp;G94,""))</f>
        <v/>
      </c>
      <c r="C94" s="414" t="str">
        <f t="shared" si="6"/>
        <v/>
      </c>
      <c r="D94" s="414" t="str">
        <f t="shared" si="7"/>
        <v/>
      </c>
      <c r="E94" s="414" t="str">
        <f t="shared" si="8"/>
        <v/>
      </c>
      <c r="F94" s="414" t="str">
        <f t="shared" si="9"/>
        <v/>
      </c>
      <c r="G94" s="232"/>
      <c r="H94" s="225"/>
      <c r="I94" s="268"/>
      <c r="J94" s="269"/>
      <c r="K94" s="270"/>
      <c r="L94" s="271"/>
      <c r="M94" s="272"/>
      <c r="N94" s="273"/>
      <c r="O94" s="258"/>
      <c r="P94" s="259"/>
      <c r="Q94" s="260"/>
      <c r="R94" s="261"/>
      <c r="S94" s="262"/>
      <c r="T94" s="263"/>
      <c r="U94" s="416"/>
      <c r="V94" s="411"/>
      <c r="W94" s="417"/>
      <c r="X94" s="418"/>
      <c r="Y94" s="419"/>
      <c r="Z94" s="420"/>
      <c r="AA94" s="263"/>
      <c r="AB94" s="263"/>
      <c r="AC94" s="263"/>
      <c r="AD94" s="263"/>
      <c r="AE94" s="263"/>
      <c r="AF94" s="263"/>
      <c r="AG94" s="264"/>
      <c r="AH94" s="265"/>
      <c r="AI94" s="266"/>
      <c r="AJ94" s="267"/>
    </row>
    <row r="95" spans="1:36" s="22" customFormat="1" x14ac:dyDescent="0.25">
      <c r="A95" s="28" t="str">
        <f>IF(H95&lt;&gt;"",MAX($A$7:A94)+1,"")</f>
        <v/>
      </c>
      <c r="B95" s="227" t="str">
        <f>IF(A95="","",PREF_PREGUNTA&amp;" - "&amp;IF(MAX(A:A)&gt;99,IF(A95&lt;100,"0",""),"")&amp;IF(A95&lt;10,"0","")&amp;A95&amp;IF(G95&lt;&gt;""," "&amp;G95,""))</f>
        <v/>
      </c>
      <c r="C95" s="414" t="str">
        <f t="shared" si="6"/>
        <v/>
      </c>
      <c r="D95" s="414" t="str">
        <f t="shared" si="7"/>
        <v/>
      </c>
      <c r="E95" s="414" t="str">
        <f t="shared" si="8"/>
        <v/>
      </c>
      <c r="F95" s="414" t="str">
        <f t="shared" si="9"/>
        <v/>
      </c>
      <c r="G95" s="232"/>
      <c r="H95" s="225"/>
      <c r="I95" s="268"/>
      <c r="J95" s="269"/>
      <c r="K95" s="270"/>
      <c r="L95" s="271"/>
      <c r="M95" s="272"/>
      <c r="N95" s="273"/>
      <c r="O95" s="258"/>
      <c r="P95" s="259"/>
      <c r="Q95" s="260"/>
      <c r="R95" s="261"/>
      <c r="S95" s="262"/>
      <c r="T95" s="263"/>
      <c r="U95" s="416"/>
      <c r="V95" s="411"/>
      <c r="W95" s="417"/>
      <c r="X95" s="418"/>
      <c r="Y95" s="419"/>
      <c r="Z95" s="420"/>
      <c r="AA95" s="263"/>
      <c r="AB95" s="263"/>
      <c r="AC95" s="263"/>
      <c r="AD95" s="263"/>
      <c r="AE95" s="263"/>
      <c r="AF95" s="263"/>
      <c r="AG95" s="264"/>
      <c r="AH95" s="265"/>
      <c r="AI95" s="266"/>
      <c r="AJ95" s="267"/>
    </row>
    <row r="96" spans="1:36" s="22" customFormat="1" x14ac:dyDescent="0.25">
      <c r="A96" s="28" t="str">
        <f>IF(H96&lt;&gt;"",MAX($A$7:A95)+1,"")</f>
        <v/>
      </c>
      <c r="B96" s="227" t="str">
        <f>IF(A96="","",PREF_PREGUNTA&amp;" - "&amp;IF(MAX(A:A)&gt;99,IF(A96&lt;100,"0",""),"")&amp;IF(A96&lt;10,"0","")&amp;A96&amp;IF(G96&lt;&gt;""," "&amp;G96,""))</f>
        <v/>
      </c>
      <c r="C96" s="414" t="str">
        <f t="shared" si="6"/>
        <v/>
      </c>
      <c r="D96" s="414" t="str">
        <f t="shared" si="7"/>
        <v/>
      </c>
      <c r="E96" s="414" t="str">
        <f t="shared" si="8"/>
        <v/>
      </c>
      <c r="F96" s="414" t="str">
        <f t="shared" si="9"/>
        <v/>
      </c>
      <c r="G96" s="232"/>
      <c r="H96" s="225"/>
      <c r="I96" s="268"/>
      <c r="J96" s="269"/>
      <c r="K96" s="270"/>
      <c r="L96" s="271"/>
      <c r="M96" s="272"/>
      <c r="N96" s="273"/>
      <c r="O96" s="258"/>
      <c r="P96" s="259"/>
      <c r="Q96" s="260"/>
      <c r="R96" s="261"/>
      <c r="S96" s="262"/>
      <c r="T96" s="263"/>
      <c r="U96" s="416"/>
      <c r="V96" s="411"/>
      <c r="W96" s="417"/>
      <c r="X96" s="418"/>
      <c r="Y96" s="419"/>
      <c r="Z96" s="420"/>
      <c r="AA96" s="263"/>
      <c r="AB96" s="263"/>
      <c r="AC96" s="263"/>
      <c r="AD96" s="263"/>
      <c r="AE96" s="263"/>
      <c r="AF96" s="263"/>
      <c r="AG96" s="264"/>
      <c r="AH96" s="265"/>
      <c r="AI96" s="266"/>
      <c r="AJ96" s="267"/>
    </row>
    <row r="97" spans="1:36" s="22" customFormat="1" x14ac:dyDescent="0.25">
      <c r="A97" s="28" t="str">
        <f>IF(H97&lt;&gt;"",MAX($A$7:A96)+1,"")</f>
        <v/>
      </c>
      <c r="B97" s="227" t="str">
        <f>IF(A97="","",PREF_PREGUNTA&amp;" - "&amp;IF(MAX(A:A)&gt;99,IF(A97&lt;100,"0",""),"")&amp;IF(A97&lt;10,"0","")&amp;A97&amp;IF(G97&lt;&gt;""," "&amp;G97,""))</f>
        <v/>
      </c>
      <c r="C97" s="414" t="str">
        <f t="shared" si="6"/>
        <v/>
      </c>
      <c r="D97" s="414" t="str">
        <f t="shared" si="7"/>
        <v/>
      </c>
      <c r="E97" s="414" t="str">
        <f t="shared" si="8"/>
        <v/>
      </c>
      <c r="F97" s="414" t="str">
        <f t="shared" si="9"/>
        <v/>
      </c>
      <c r="G97" s="232"/>
      <c r="H97" s="225"/>
      <c r="I97" s="268"/>
      <c r="J97" s="269"/>
      <c r="K97" s="270"/>
      <c r="L97" s="271"/>
      <c r="M97" s="272"/>
      <c r="N97" s="273"/>
      <c r="O97" s="258"/>
      <c r="P97" s="259"/>
      <c r="Q97" s="260"/>
      <c r="R97" s="261"/>
      <c r="S97" s="262"/>
      <c r="T97" s="263"/>
      <c r="U97" s="416"/>
      <c r="V97" s="411"/>
      <c r="W97" s="417"/>
      <c r="X97" s="418"/>
      <c r="Y97" s="419"/>
      <c r="Z97" s="420"/>
      <c r="AA97" s="263"/>
      <c r="AB97" s="263"/>
      <c r="AC97" s="263"/>
      <c r="AD97" s="263"/>
      <c r="AE97" s="263"/>
      <c r="AF97" s="263"/>
      <c r="AG97" s="264"/>
      <c r="AH97" s="265"/>
      <c r="AI97" s="266"/>
      <c r="AJ97" s="267"/>
    </row>
    <row r="98" spans="1:36" s="22" customFormat="1" x14ac:dyDescent="0.25">
      <c r="A98" s="28" t="str">
        <f>IF(H98&lt;&gt;"",MAX($A$7:A97)+1,"")</f>
        <v/>
      </c>
      <c r="B98" s="227" t="str">
        <f>IF(A98="","",PREF_PREGUNTA&amp;" - "&amp;IF(MAX(A:A)&gt;99,IF(A98&lt;100,"0",""),"")&amp;IF(A98&lt;10,"0","")&amp;A98&amp;IF(G98&lt;&gt;""," "&amp;G98,""))</f>
        <v/>
      </c>
      <c r="C98" s="414" t="str">
        <f t="shared" si="6"/>
        <v/>
      </c>
      <c r="D98" s="414" t="str">
        <f t="shared" si="7"/>
        <v/>
      </c>
      <c r="E98" s="414" t="str">
        <f t="shared" si="8"/>
        <v/>
      </c>
      <c r="F98" s="414" t="str">
        <f t="shared" si="9"/>
        <v/>
      </c>
      <c r="G98" s="232"/>
      <c r="H98" s="225"/>
      <c r="I98" s="268"/>
      <c r="J98" s="269"/>
      <c r="K98" s="270"/>
      <c r="L98" s="271"/>
      <c r="M98" s="272"/>
      <c r="N98" s="273"/>
      <c r="O98" s="258"/>
      <c r="P98" s="259"/>
      <c r="Q98" s="260"/>
      <c r="R98" s="261"/>
      <c r="S98" s="262"/>
      <c r="T98" s="263"/>
      <c r="U98" s="416"/>
      <c r="V98" s="411"/>
      <c r="W98" s="417"/>
      <c r="X98" s="418"/>
      <c r="Y98" s="419"/>
      <c r="Z98" s="420"/>
      <c r="AA98" s="263"/>
      <c r="AB98" s="263"/>
      <c r="AC98" s="263"/>
      <c r="AD98" s="263"/>
      <c r="AE98" s="263"/>
      <c r="AF98" s="263"/>
      <c r="AG98" s="264"/>
      <c r="AH98" s="265"/>
      <c r="AI98" s="266"/>
      <c r="AJ98" s="267"/>
    </row>
    <row r="99" spans="1:36" s="22" customFormat="1" x14ac:dyDescent="0.25">
      <c r="A99" s="28" t="str">
        <f>IF(H99&lt;&gt;"",MAX($A$7:A98)+1,"")</f>
        <v/>
      </c>
      <c r="B99" s="227" t="str">
        <f>IF(A99="","",PREF_PREGUNTA&amp;" - "&amp;IF(MAX(A:A)&gt;99,IF(A99&lt;100,"0",""),"")&amp;IF(A99&lt;10,"0","")&amp;A99&amp;IF(G99&lt;&gt;""," "&amp;G99,""))</f>
        <v/>
      </c>
      <c r="C99" s="414" t="str">
        <f t="shared" si="6"/>
        <v/>
      </c>
      <c r="D99" s="414" t="str">
        <f t="shared" si="7"/>
        <v/>
      </c>
      <c r="E99" s="414" t="str">
        <f t="shared" si="8"/>
        <v/>
      </c>
      <c r="F99" s="414" t="str">
        <f t="shared" si="9"/>
        <v/>
      </c>
      <c r="G99" s="232"/>
      <c r="H99" s="225"/>
      <c r="I99" s="268"/>
      <c r="J99" s="269"/>
      <c r="K99" s="270"/>
      <c r="L99" s="271"/>
      <c r="M99" s="272"/>
      <c r="N99" s="273"/>
      <c r="O99" s="258"/>
      <c r="P99" s="259"/>
      <c r="Q99" s="260"/>
      <c r="R99" s="261"/>
      <c r="S99" s="262"/>
      <c r="T99" s="263"/>
      <c r="U99" s="416"/>
      <c r="V99" s="411"/>
      <c r="W99" s="417"/>
      <c r="X99" s="418"/>
      <c r="Y99" s="419"/>
      <c r="Z99" s="420"/>
      <c r="AA99" s="263"/>
      <c r="AB99" s="263"/>
      <c r="AC99" s="263"/>
      <c r="AD99" s="263"/>
      <c r="AE99" s="263"/>
      <c r="AF99" s="263"/>
      <c r="AG99" s="264"/>
      <c r="AH99" s="265"/>
      <c r="AI99" s="266"/>
      <c r="AJ99" s="267"/>
    </row>
    <row r="100" spans="1:36" s="22" customFormat="1" x14ac:dyDescent="0.25">
      <c r="A100" s="28" t="str">
        <f>IF(H100&lt;&gt;"",MAX($A$7:A99)+1,"")</f>
        <v/>
      </c>
      <c r="B100" s="227" t="str">
        <f>IF(A100="","",PREF_PREGUNTA&amp;" - "&amp;IF(MAX(A:A)&gt;99,IF(A100&lt;100,"0",""),"")&amp;IF(A100&lt;10,"0","")&amp;A100&amp;IF(G100&lt;&gt;""," "&amp;G100,""))</f>
        <v/>
      </c>
      <c r="C100" s="414" t="str">
        <f t="shared" si="6"/>
        <v/>
      </c>
      <c r="D100" s="414" t="str">
        <f t="shared" si="7"/>
        <v/>
      </c>
      <c r="E100" s="414" t="str">
        <f t="shared" si="8"/>
        <v/>
      </c>
      <c r="F100" s="414" t="str">
        <f t="shared" si="9"/>
        <v/>
      </c>
      <c r="G100" s="232"/>
      <c r="H100" s="225"/>
      <c r="I100" s="268"/>
      <c r="J100" s="269"/>
      <c r="K100" s="270"/>
      <c r="L100" s="271"/>
      <c r="M100" s="272"/>
      <c r="N100" s="273"/>
      <c r="O100" s="258"/>
      <c r="P100" s="259"/>
      <c r="Q100" s="260"/>
      <c r="R100" s="261"/>
      <c r="S100" s="262"/>
      <c r="T100" s="263"/>
      <c r="U100" s="416"/>
      <c r="V100" s="411"/>
      <c r="W100" s="417"/>
      <c r="X100" s="418"/>
      <c r="Y100" s="419"/>
      <c r="Z100" s="420"/>
      <c r="AA100" s="263"/>
      <c r="AB100" s="263"/>
      <c r="AC100" s="263"/>
      <c r="AD100" s="263"/>
      <c r="AE100" s="263"/>
      <c r="AF100" s="263"/>
      <c r="AG100" s="264"/>
      <c r="AH100" s="265"/>
      <c r="AI100" s="266"/>
      <c r="AJ100" s="267"/>
    </row>
    <row r="101" spans="1:36" s="22" customFormat="1" x14ac:dyDescent="0.25">
      <c r="A101" s="28" t="str">
        <f>IF(H101&lt;&gt;"",MAX($A$7:A100)+1,"")</f>
        <v/>
      </c>
      <c r="B101" s="227" t="str">
        <f>IF(A101="","",PREF_PREGUNTA&amp;" - "&amp;IF(MAX(A:A)&gt;99,IF(A101&lt;100,"0",""),"")&amp;IF(A101&lt;10,"0","")&amp;A101&amp;IF(G101&lt;&gt;""," "&amp;G101,""))</f>
        <v/>
      </c>
      <c r="C101" s="414" t="str">
        <f t="shared" si="6"/>
        <v/>
      </c>
      <c r="D101" s="414" t="str">
        <f t="shared" si="7"/>
        <v/>
      </c>
      <c r="E101" s="414" t="str">
        <f t="shared" si="8"/>
        <v/>
      </c>
      <c r="F101" s="414" t="str">
        <f t="shared" si="9"/>
        <v/>
      </c>
      <c r="G101" s="232"/>
      <c r="H101" s="225"/>
      <c r="I101" s="268"/>
      <c r="J101" s="269"/>
      <c r="K101" s="270"/>
      <c r="L101" s="271"/>
      <c r="M101" s="272"/>
      <c r="N101" s="273"/>
      <c r="O101" s="258"/>
      <c r="P101" s="259"/>
      <c r="Q101" s="260"/>
      <c r="R101" s="261"/>
      <c r="S101" s="262"/>
      <c r="T101" s="263"/>
      <c r="U101" s="416"/>
      <c r="V101" s="411"/>
      <c r="W101" s="417"/>
      <c r="X101" s="418"/>
      <c r="Y101" s="419"/>
      <c r="Z101" s="420"/>
      <c r="AA101" s="263"/>
      <c r="AB101" s="263"/>
      <c r="AC101" s="263"/>
      <c r="AD101" s="263"/>
      <c r="AE101" s="263"/>
      <c r="AF101" s="263"/>
      <c r="AG101" s="264"/>
      <c r="AH101" s="265"/>
      <c r="AI101" s="266"/>
      <c r="AJ101" s="267"/>
    </row>
    <row r="102" spans="1:36" s="22" customFormat="1" x14ac:dyDescent="0.25">
      <c r="A102" s="28" t="str">
        <f>IF(H102&lt;&gt;"",MAX($A$7:A101)+1,"")</f>
        <v/>
      </c>
      <c r="B102" s="227" t="str">
        <f>IF(A102="","",PREF_PREGUNTA&amp;" - "&amp;IF(MAX(A:A)&gt;99,IF(A102&lt;100,"0",""),"")&amp;IF(A102&lt;10,"0","")&amp;A102&amp;IF(G102&lt;&gt;""," "&amp;G102,""))</f>
        <v/>
      </c>
      <c r="C102" s="414" t="str">
        <f t="shared" si="6"/>
        <v/>
      </c>
      <c r="D102" s="414" t="str">
        <f t="shared" si="7"/>
        <v/>
      </c>
      <c r="E102" s="414" t="str">
        <f t="shared" si="8"/>
        <v/>
      </c>
      <c r="F102" s="414" t="str">
        <f t="shared" si="9"/>
        <v/>
      </c>
      <c r="G102" s="232"/>
      <c r="H102" s="225"/>
      <c r="I102" s="268"/>
      <c r="J102" s="269"/>
      <c r="K102" s="270"/>
      <c r="L102" s="271"/>
      <c r="M102" s="272"/>
      <c r="N102" s="273"/>
      <c r="O102" s="258"/>
      <c r="P102" s="259"/>
      <c r="Q102" s="260"/>
      <c r="R102" s="261"/>
      <c r="S102" s="262"/>
      <c r="T102" s="263"/>
      <c r="U102" s="416"/>
      <c r="V102" s="411"/>
      <c r="W102" s="417"/>
      <c r="X102" s="418"/>
      <c r="Y102" s="419"/>
      <c r="Z102" s="420"/>
      <c r="AA102" s="263"/>
      <c r="AB102" s="263"/>
      <c r="AC102" s="263"/>
      <c r="AD102" s="263"/>
      <c r="AE102" s="263"/>
      <c r="AF102" s="263"/>
      <c r="AG102" s="264"/>
      <c r="AH102" s="265"/>
      <c r="AI102" s="266"/>
      <c r="AJ102" s="267"/>
    </row>
    <row r="103" spans="1:36" s="22" customFormat="1" x14ac:dyDescent="0.25">
      <c r="A103" s="28" t="str">
        <f>IF(H103&lt;&gt;"",MAX($A$7:A102)+1,"")</f>
        <v/>
      </c>
      <c r="B103" s="227" t="str">
        <f>IF(A103="","",PREF_PREGUNTA&amp;" - "&amp;IF(MAX(A:A)&gt;99,IF(A103&lt;100,"0",""),"")&amp;IF(A103&lt;10,"0","")&amp;A103&amp;IF(G103&lt;&gt;""," "&amp;G103,""))</f>
        <v/>
      </c>
      <c r="C103" s="414" t="str">
        <f t="shared" si="6"/>
        <v/>
      </c>
      <c r="D103" s="414" t="str">
        <f t="shared" si="7"/>
        <v/>
      </c>
      <c r="E103" s="414" t="str">
        <f t="shared" si="8"/>
        <v/>
      </c>
      <c r="F103" s="414" t="str">
        <f t="shared" si="9"/>
        <v/>
      </c>
      <c r="G103" s="232"/>
      <c r="H103" s="225"/>
      <c r="I103" s="268"/>
      <c r="J103" s="269"/>
      <c r="K103" s="270"/>
      <c r="L103" s="271"/>
      <c r="M103" s="272"/>
      <c r="N103" s="273"/>
      <c r="O103" s="258"/>
      <c r="P103" s="259"/>
      <c r="Q103" s="260"/>
      <c r="R103" s="261"/>
      <c r="S103" s="262"/>
      <c r="T103" s="263"/>
      <c r="U103" s="416"/>
      <c r="V103" s="411"/>
      <c r="W103" s="417"/>
      <c r="X103" s="418"/>
      <c r="Y103" s="419"/>
      <c r="Z103" s="420"/>
      <c r="AA103" s="263"/>
      <c r="AB103" s="263"/>
      <c r="AC103" s="263"/>
      <c r="AD103" s="263"/>
      <c r="AE103" s="263"/>
      <c r="AF103" s="263"/>
      <c r="AG103" s="264"/>
      <c r="AH103" s="265"/>
      <c r="AI103" s="266"/>
      <c r="AJ103" s="267"/>
    </row>
    <row r="104" spans="1:36" s="22" customFormat="1" x14ac:dyDescent="0.25">
      <c r="A104" s="28" t="str">
        <f>IF(H104&lt;&gt;"",MAX($A$7:A103)+1,"")</f>
        <v/>
      </c>
      <c r="B104" s="227" t="str">
        <f>IF(A104="","",PREF_PREGUNTA&amp;" - "&amp;IF(MAX(A:A)&gt;99,IF(A104&lt;100,"0",""),"")&amp;IF(A104&lt;10,"0","")&amp;A104&amp;IF(G104&lt;&gt;""," "&amp;G104,""))</f>
        <v/>
      </c>
      <c r="C104" s="414" t="str">
        <f t="shared" si="6"/>
        <v/>
      </c>
      <c r="D104" s="414" t="str">
        <f t="shared" si="7"/>
        <v/>
      </c>
      <c r="E104" s="414" t="str">
        <f t="shared" si="8"/>
        <v/>
      </c>
      <c r="F104" s="414" t="str">
        <f t="shared" si="9"/>
        <v/>
      </c>
      <c r="G104" s="232"/>
      <c r="H104" s="225"/>
      <c r="I104" s="268"/>
      <c r="J104" s="269"/>
      <c r="K104" s="270"/>
      <c r="L104" s="271"/>
      <c r="M104" s="272"/>
      <c r="N104" s="273"/>
      <c r="O104" s="258"/>
      <c r="P104" s="259"/>
      <c r="Q104" s="260"/>
      <c r="R104" s="261"/>
      <c r="S104" s="262"/>
      <c r="T104" s="263"/>
      <c r="U104" s="416"/>
      <c r="V104" s="411"/>
      <c r="W104" s="417"/>
      <c r="X104" s="418"/>
      <c r="Y104" s="419"/>
      <c r="Z104" s="420"/>
      <c r="AA104" s="263"/>
      <c r="AB104" s="263"/>
      <c r="AC104" s="263"/>
      <c r="AD104" s="263"/>
      <c r="AE104" s="263"/>
      <c r="AF104" s="263"/>
      <c r="AG104" s="264"/>
      <c r="AH104" s="265"/>
      <c r="AI104" s="266"/>
      <c r="AJ104" s="267"/>
    </row>
    <row r="105" spans="1:36" s="22" customFormat="1" x14ac:dyDescent="0.25">
      <c r="A105" s="28" t="str">
        <f>IF(H105&lt;&gt;"",MAX($A$7:A104)+1,"")</f>
        <v/>
      </c>
      <c r="B105" s="227" t="str">
        <f>IF(A105="","",PREF_PREGUNTA&amp;" - "&amp;IF(MAX(A:A)&gt;99,IF(A105&lt;100,"0",""),"")&amp;IF(A105&lt;10,"0","")&amp;A105&amp;IF(G105&lt;&gt;""," "&amp;G105,""))</f>
        <v/>
      </c>
      <c r="C105" s="414" t="str">
        <f t="shared" si="6"/>
        <v/>
      </c>
      <c r="D105" s="414" t="str">
        <f t="shared" si="7"/>
        <v/>
      </c>
      <c r="E105" s="414" t="str">
        <f t="shared" si="8"/>
        <v/>
      </c>
      <c r="F105" s="414" t="str">
        <f t="shared" si="9"/>
        <v/>
      </c>
      <c r="G105" s="232"/>
      <c r="H105" s="225"/>
      <c r="I105" s="268"/>
      <c r="J105" s="269"/>
      <c r="K105" s="270"/>
      <c r="L105" s="271"/>
      <c r="M105" s="272"/>
      <c r="N105" s="273"/>
      <c r="O105" s="258"/>
      <c r="P105" s="259"/>
      <c r="Q105" s="260"/>
      <c r="R105" s="261"/>
      <c r="S105" s="262"/>
      <c r="T105" s="263"/>
      <c r="U105" s="416"/>
      <c r="V105" s="411"/>
      <c r="W105" s="417"/>
      <c r="X105" s="418"/>
      <c r="Y105" s="419"/>
      <c r="Z105" s="420"/>
      <c r="AA105" s="263"/>
      <c r="AB105" s="263"/>
      <c r="AC105" s="263"/>
      <c r="AD105" s="263"/>
      <c r="AE105" s="263"/>
      <c r="AF105" s="263"/>
      <c r="AG105" s="264"/>
      <c r="AH105" s="265"/>
      <c r="AI105" s="266"/>
      <c r="AJ105" s="267"/>
    </row>
    <row r="106" spans="1:36" s="22" customFormat="1" x14ac:dyDescent="0.25">
      <c r="A106" s="28" t="str">
        <f>IF(H106&lt;&gt;"",MAX($A$7:A105)+1,"")</f>
        <v/>
      </c>
      <c r="B106" s="227" t="str">
        <f>IF(A106="","",PREF_PREGUNTA&amp;" - "&amp;IF(MAX(A:A)&gt;99,IF(A106&lt;100,"0",""),"")&amp;IF(A106&lt;10,"0","")&amp;A106&amp;IF(G106&lt;&gt;""," "&amp;G106,""))</f>
        <v/>
      </c>
      <c r="C106" s="414" t="str">
        <f t="shared" si="6"/>
        <v/>
      </c>
      <c r="D106" s="414" t="str">
        <f t="shared" si="7"/>
        <v/>
      </c>
      <c r="E106" s="414" t="str">
        <f t="shared" si="8"/>
        <v/>
      </c>
      <c r="F106" s="414" t="str">
        <f t="shared" si="9"/>
        <v/>
      </c>
      <c r="G106" s="232"/>
      <c r="H106" s="225"/>
      <c r="I106" s="268"/>
      <c r="J106" s="269"/>
      <c r="K106" s="270"/>
      <c r="L106" s="271"/>
      <c r="M106" s="272"/>
      <c r="N106" s="273"/>
      <c r="O106" s="258"/>
      <c r="P106" s="259"/>
      <c r="Q106" s="260"/>
      <c r="R106" s="261"/>
      <c r="S106" s="262"/>
      <c r="T106" s="263"/>
      <c r="U106" s="416"/>
      <c r="V106" s="411"/>
      <c r="W106" s="417"/>
      <c r="X106" s="418"/>
      <c r="Y106" s="419"/>
      <c r="Z106" s="420"/>
      <c r="AA106" s="263"/>
      <c r="AB106" s="263"/>
      <c r="AC106" s="263"/>
      <c r="AD106" s="263"/>
      <c r="AE106" s="263"/>
      <c r="AF106" s="263"/>
      <c r="AG106" s="264"/>
      <c r="AH106" s="265"/>
      <c r="AI106" s="266"/>
      <c r="AJ106" s="267"/>
    </row>
    <row r="107" spans="1:36" s="22" customFormat="1" x14ac:dyDescent="0.25">
      <c r="A107" s="28" t="str">
        <f>IF(H107&lt;&gt;"",MAX($A$7:A106)+1,"")</f>
        <v/>
      </c>
      <c r="B107" s="227" t="str">
        <f>IF(A107="","",PREF_PREGUNTA&amp;" - "&amp;IF(MAX(A:A)&gt;99,IF(A107&lt;100,"0",""),"")&amp;IF(A107&lt;10,"0","")&amp;A107&amp;IF(G107&lt;&gt;""," "&amp;G107,""))</f>
        <v/>
      </c>
      <c r="C107" s="414" t="str">
        <f t="shared" si="6"/>
        <v/>
      </c>
      <c r="D107" s="414" t="str">
        <f t="shared" si="7"/>
        <v/>
      </c>
      <c r="E107" s="414" t="str">
        <f t="shared" si="8"/>
        <v/>
      </c>
      <c r="F107" s="414" t="str">
        <f t="shared" si="9"/>
        <v/>
      </c>
      <c r="G107" s="232"/>
      <c r="H107" s="225"/>
      <c r="I107" s="268"/>
      <c r="J107" s="269"/>
      <c r="K107" s="270"/>
      <c r="L107" s="271"/>
      <c r="M107" s="272"/>
      <c r="N107" s="273"/>
      <c r="O107" s="258"/>
      <c r="P107" s="259"/>
      <c r="Q107" s="260"/>
      <c r="R107" s="261"/>
      <c r="S107" s="262"/>
      <c r="T107" s="263"/>
      <c r="U107" s="416"/>
      <c r="V107" s="411"/>
      <c r="W107" s="417"/>
      <c r="X107" s="418"/>
      <c r="Y107" s="419"/>
      <c r="Z107" s="420"/>
      <c r="AA107" s="263"/>
      <c r="AB107" s="263"/>
      <c r="AC107" s="263"/>
      <c r="AD107" s="263"/>
      <c r="AE107" s="263"/>
      <c r="AF107" s="263"/>
      <c r="AG107" s="264"/>
      <c r="AH107" s="265"/>
      <c r="AI107" s="266"/>
      <c r="AJ107" s="267"/>
    </row>
    <row r="108" spans="1:36" s="22" customFormat="1" x14ac:dyDescent="0.25">
      <c r="A108" s="28" t="str">
        <f>IF(H108&lt;&gt;"",MAX($A$7:A107)+1,"")</f>
        <v/>
      </c>
      <c r="B108" s="227" t="str">
        <f>IF(A108="","",PREF_PREGUNTA&amp;" - "&amp;IF(MAX(A:A)&gt;99,IF(A108&lt;100,"0",""),"")&amp;IF(A108&lt;10,"0","")&amp;A108&amp;IF(G108&lt;&gt;""," "&amp;G108,""))</f>
        <v/>
      </c>
      <c r="C108" s="414" t="str">
        <f t="shared" si="6"/>
        <v/>
      </c>
      <c r="D108" s="414" t="str">
        <f t="shared" si="7"/>
        <v/>
      </c>
      <c r="E108" s="414" t="str">
        <f t="shared" si="8"/>
        <v/>
      </c>
      <c r="F108" s="414" t="str">
        <f t="shared" si="9"/>
        <v/>
      </c>
      <c r="G108" s="232"/>
      <c r="H108" s="225"/>
      <c r="I108" s="268"/>
      <c r="J108" s="269"/>
      <c r="K108" s="270"/>
      <c r="L108" s="271"/>
      <c r="M108" s="272"/>
      <c r="N108" s="273"/>
      <c r="O108" s="258"/>
      <c r="P108" s="259"/>
      <c r="Q108" s="260"/>
      <c r="R108" s="261"/>
      <c r="S108" s="262"/>
      <c r="T108" s="263"/>
      <c r="U108" s="416"/>
      <c r="V108" s="411"/>
      <c r="W108" s="417"/>
      <c r="X108" s="418"/>
      <c r="Y108" s="419"/>
      <c r="Z108" s="420"/>
      <c r="AA108" s="263"/>
      <c r="AB108" s="263"/>
      <c r="AC108" s="263"/>
      <c r="AD108" s="263"/>
      <c r="AE108" s="263"/>
      <c r="AF108" s="263"/>
      <c r="AG108" s="264"/>
      <c r="AH108" s="265"/>
      <c r="AI108" s="266"/>
      <c r="AJ108" s="267"/>
    </row>
    <row r="109" spans="1:36" s="22" customFormat="1" x14ac:dyDescent="0.25">
      <c r="A109" s="28" t="str">
        <f>IF(H109&lt;&gt;"",MAX($A$7:A108)+1,"")</f>
        <v/>
      </c>
      <c r="B109" s="227" t="str">
        <f>IF(A109="","",PREF_PREGUNTA&amp;" - "&amp;IF(MAX(A:A)&gt;99,IF(A109&lt;100,"0",""),"")&amp;IF(A109&lt;10,"0","")&amp;A109&amp;IF(G109&lt;&gt;""," "&amp;G109,""))</f>
        <v/>
      </c>
      <c r="C109" s="414" t="str">
        <f t="shared" si="6"/>
        <v/>
      </c>
      <c r="D109" s="414" t="str">
        <f t="shared" si="7"/>
        <v/>
      </c>
      <c r="E109" s="414" t="str">
        <f t="shared" si="8"/>
        <v/>
      </c>
      <c r="F109" s="414" t="str">
        <f t="shared" si="9"/>
        <v/>
      </c>
      <c r="G109" s="232"/>
      <c r="H109" s="225"/>
      <c r="I109" s="268"/>
      <c r="J109" s="269"/>
      <c r="K109" s="270"/>
      <c r="L109" s="271"/>
      <c r="M109" s="272"/>
      <c r="N109" s="273"/>
      <c r="O109" s="258"/>
      <c r="P109" s="259"/>
      <c r="Q109" s="260"/>
      <c r="R109" s="261"/>
      <c r="S109" s="262"/>
      <c r="T109" s="263"/>
      <c r="U109" s="416"/>
      <c r="V109" s="411"/>
      <c r="W109" s="417"/>
      <c r="X109" s="418"/>
      <c r="Y109" s="419"/>
      <c r="Z109" s="420"/>
      <c r="AA109" s="263"/>
      <c r="AB109" s="263"/>
      <c r="AC109" s="263"/>
      <c r="AD109" s="263"/>
      <c r="AE109" s="263"/>
      <c r="AF109" s="263"/>
      <c r="AG109" s="264"/>
      <c r="AH109" s="265"/>
      <c r="AI109" s="266"/>
      <c r="AJ109" s="267"/>
    </row>
    <row r="110" spans="1:36" s="22" customFormat="1" x14ac:dyDescent="0.25">
      <c r="A110" s="28" t="str">
        <f>IF(H110&lt;&gt;"",MAX($A$7:A109)+1,"")</f>
        <v/>
      </c>
      <c r="B110" s="227" t="str">
        <f>IF(A110="","",PREF_PREGUNTA&amp;" - "&amp;IF(MAX(A:A)&gt;99,IF(A110&lt;100,"0",""),"")&amp;IF(A110&lt;10,"0","")&amp;A110&amp;IF(G110&lt;&gt;""," "&amp;G110,""))</f>
        <v/>
      </c>
      <c r="C110" s="414" t="str">
        <f t="shared" si="6"/>
        <v/>
      </c>
      <c r="D110" s="414" t="str">
        <f t="shared" si="7"/>
        <v/>
      </c>
      <c r="E110" s="414" t="str">
        <f t="shared" si="8"/>
        <v/>
      </c>
      <c r="F110" s="414" t="str">
        <f t="shared" si="9"/>
        <v/>
      </c>
      <c r="G110" s="232"/>
      <c r="H110" s="225"/>
      <c r="I110" s="268"/>
      <c r="J110" s="269"/>
      <c r="K110" s="270"/>
      <c r="L110" s="271"/>
      <c r="M110" s="272"/>
      <c r="N110" s="273"/>
      <c r="O110" s="258"/>
      <c r="P110" s="259"/>
      <c r="Q110" s="260"/>
      <c r="R110" s="261"/>
      <c r="S110" s="262"/>
      <c r="T110" s="263"/>
      <c r="U110" s="416"/>
      <c r="V110" s="411"/>
      <c r="W110" s="417"/>
      <c r="X110" s="418"/>
      <c r="Y110" s="419"/>
      <c r="Z110" s="420"/>
      <c r="AA110" s="263"/>
      <c r="AB110" s="263"/>
      <c r="AC110" s="263"/>
      <c r="AD110" s="263"/>
      <c r="AE110" s="263"/>
      <c r="AF110" s="263"/>
      <c r="AG110" s="264"/>
      <c r="AH110" s="265"/>
      <c r="AI110" s="266"/>
      <c r="AJ110" s="267"/>
    </row>
    <row r="111" spans="1:36" s="22" customFormat="1" x14ac:dyDescent="0.25">
      <c r="A111" s="28" t="str">
        <f>IF(H111&lt;&gt;"",MAX($A$7:A110)+1,"")</f>
        <v/>
      </c>
      <c r="B111" s="227" t="str">
        <f>IF(A111="","",PREF_PREGUNTA&amp;" - "&amp;IF(MAX(A:A)&gt;99,IF(A111&lt;100,"0",""),"")&amp;IF(A111&lt;10,"0","")&amp;A111&amp;IF(G111&lt;&gt;""," "&amp;G111,""))</f>
        <v/>
      </c>
      <c r="C111" s="414" t="str">
        <f t="shared" si="6"/>
        <v/>
      </c>
      <c r="D111" s="414" t="str">
        <f t="shared" si="7"/>
        <v/>
      </c>
      <c r="E111" s="414" t="str">
        <f t="shared" si="8"/>
        <v/>
      </c>
      <c r="F111" s="414" t="str">
        <f t="shared" si="9"/>
        <v/>
      </c>
      <c r="G111" s="232"/>
      <c r="H111" s="225"/>
      <c r="I111" s="268"/>
      <c r="J111" s="269"/>
      <c r="K111" s="270"/>
      <c r="L111" s="271"/>
      <c r="M111" s="272"/>
      <c r="N111" s="273"/>
      <c r="O111" s="258"/>
      <c r="P111" s="259"/>
      <c r="Q111" s="260"/>
      <c r="R111" s="261"/>
      <c r="S111" s="262"/>
      <c r="T111" s="263"/>
      <c r="U111" s="416"/>
      <c r="V111" s="411"/>
      <c r="W111" s="417"/>
      <c r="X111" s="418"/>
      <c r="Y111" s="419"/>
      <c r="Z111" s="420"/>
      <c r="AA111" s="263"/>
      <c r="AB111" s="263"/>
      <c r="AC111" s="263"/>
      <c r="AD111" s="263"/>
      <c r="AE111" s="263"/>
      <c r="AF111" s="263"/>
      <c r="AG111" s="264"/>
      <c r="AH111" s="265"/>
      <c r="AI111" s="266"/>
      <c r="AJ111" s="267"/>
    </row>
    <row r="112" spans="1:36" s="22" customFormat="1" x14ac:dyDescent="0.25">
      <c r="A112" s="28" t="str">
        <f>IF(H112&lt;&gt;"",MAX($A$7:A111)+1,"")</f>
        <v/>
      </c>
      <c r="B112" s="227" t="str">
        <f>IF(A112="","",PREF_PREGUNTA&amp;" - "&amp;IF(MAX(A:A)&gt;99,IF(A112&lt;100,"0",""),"")&amp;IF(A112&lt;10,"0","")&amp;A112&amp;IF(G112&lt;&gt;""," "&amp;G112,""))</f>
        <v/>
      </c>
      <c r="C112" s="414" t="str">
        <f t="shared" si="6"/>
        <v/>
      </c>
      <c r="D112" s="414" t="str">
        <f t="shared" si="7"/>
        <v/>
      </c>
      <c r="E112" s="414" t="str">
        <f t="shared" si="8"/>
        <v/>
      </c>
      <c r="F112" s="414" t="str">
        <f t="shared" si="9"/>
        <v/>
      </c>
      <c r="G112" s="232"/>
      <c r="H112" s="225"/>
      <c r="I112" s="268"/>
      <c r="J112" s="269"/>
      <c r="K112" s="270"/>
      <c r="L112" s="271"/>
      <c r="M112" s="272"/>
      <c r="N112" s="273"/>
      <c r="O112" s="258"/>
      <c r="P112" s="259"/>
      <c r="Q112" s="260"/>
      <c r="R112" s="261"/>
      <c r="S112" s="262"/>
      <c r="T112" s="263"/>
      <c r="U112" s="416"/>
      <c r="V112" s="411"/>
      <c r="W112" s="417"/>
      <c r="X112" s="418"/>
      <c r="Y112" s="419"/>
      <c r="Z112" s="420"/>
      <c r="AA112" s="263"/>
      <c r="AB112" s="263"/>
      <c r="AC112" s="263"/>
      <c r="AD112" s="263"/>
      <c r="AE112" s="263"/>
      <c r="AF112" s="263"/>
      <c r="AG112" s="264"/>
      <c r="AH112" s="265"/>
      <c r="AI112" s="266"/>
      <c r="AJ112" s="267"/>
    </row>
    <row r="113" spans="1:36" s="22" customFormat="1" x14ac:dyDescent="0.25">
      <c r="A113" s="28" t="str">
        <f>IF(H113&lt;&gt;"",MAX($A$7:A112)+1,"")</f>
        <v/>
      </c>
      <c r="B113" s="227" t="str">
        <f>IF(A113="","",PREF_PREGUNTA&amp;" - "&amp;IF(MAX(A:A)&gt;99,IF(A113&lt;100,"0",""),"")&amp;IF(A113&lt;10,"0","")&amp;A113&amp;IF(G113&lt;&gt;""," "&amp;G113,""))</f>
        <v/>
      </c>
      <c r="C113" s="414" t="str">
        <f t="shared" si="6"/>
        <v/>
      </c>
      <c r="D113" s="414" t="str">
        <f t="shared" si="7"/>
        <v/>
      </c>
      <c r="E113" s="414" t="str">
        <f t="shared" si="8"/>
        <v/>
      </c>
      <c r="F113" s="414" t="str">
        <f t="shared" si="9"/>
        <v/>
      </c>
      <c r="G113" s="232"/>
      <c r="H113" s="225"/>
      <c r="I113" s="268"/>
      <c r="J113" s="269"/>
      <c r="K113" s="270"/>
      <c r="L113" s="271"/>
      <c r="M113" s="272"/>
      <c r="N113" s="273"/>
      <c r="O113" s="258"/>
      <c r="P113" s="259"/>
      <c r="Q113" s="260"/>
      <c r="R113" s="261"/>
      <c r="S113" s="262"/>
      <c r="T113" s="263"/>
      <c r="U113" s="416"/>
      <c r="V113" s="411"/>
      <c r="W113" s="417"/>
      <c r="X113" s="418"/>
      <c r="Y113" s="419"/>
      <c r="Z113" s="420"/>
      <c r="AA113" s="263"/>
      <c r="AB113" s="263"/>
      <c r="AC113" s="263"/>
      <c r="AD113" s="263"/>
      <c r="AE113" s="263"/>
      <c r="AF113" s="263"/>
      <c r="AG113" s="264"/>
      <c r="AH113" s="265"/>
      <c r="AI113" s="266"/>
      <c r="AJ113" s="267"/>
    </row>
    <row r="114" spans="1:36" s="22" customFormat="1" x14ac:dyDescent="0.25">
      <c r="A114" s="28" t="str">
        <f>IF(H114&lt;&gt;"",MAX($A$7:A113)+1,"")</f>
        <v/>
      </c>
      <c r="B114" s="227" t="str">
        <f>IF(A114="","",PREF_PREGUNTA&amp;" - "&amp;IF(MAX(A:A)&gt;99,IF(A114&lt;100,"0",""),"")&amp;IF(A114&lt;10,"0","")&amp;A114&amp;IF(G114&lt;&gt;""," "&amp;G114,""))</f>
        <v/>
      </c>
      <c r="C114" s="414" t="str">
        <f t="shared" si="6"/>
        <v/>
      </c>
      <c r="D114" s="414" t="str">
        <f t="shared" si="7"/>
        <v/>
      </c>
      <c r="E114" s="414" t="str">
        <f t="shared" si="8"/>
        <v/>
      </c>
      <c r="F114" s="414" t="str">
        <f t="shared" si="9"/>
        <v/>
      </c>
      <c r="G114" s="232"/>
      <c r="H114" s="225"/>
      <c r="I114" s="268"/>
      <c r="J114" s="269"/>
      <c r="K114" s="270"/>
      <c r="L114" s="271"/>
      <c r="M114" s="272"/>
      <c r="N114" s="273"/>
      <c r="O114" s="258"/>
      <c r="P114" s="259"/>
      <c r="Q114" s="260"/>
      <c r="R114" s="261"/>
      <c r="S114" s="262"/>
      <c r="T114" s="263"/>
      <c r="U114" s="416"/>
      <c r="V114" s="411"/>
      <c r="W114" s="417"/>
      <c r="X114" s="418"/>
      <c r="Y114" s="419"/>
      <c r="Z114" s="420"/>
      <c r="AA114" s="263"/>
      <c r="AB114" s="263"/>
      <c r="AC114" s="263"/>
      <c r="AD114" s="263"/>
      <c r="AE114" s="263"/>
      <c r="AF114" s="263"/>
      <c r="AG114" s="264"/>
      <c r="AH114" s="265"/>
      <c r="AI114" s="266"/>
      <c r="AJ114" s="267"/>
    </row>
    <row r="115" spans="1:36" s="22" customFormat="1" x14ac:dyDescent="0.25">
      <c r="A115" s="28" t="str">
        <f>IF(H115&lt;&gt;"",MAX($A$7:A114)+1,"")</f>
        <v/>
      </c>
      <c r="B115" s="227" t="str">
        <f>IF(A115="","",PREF_PREGUNTA&amp;" - "&amp;IF(MAX(A:A)&gt;99,IF(A115&lt;100,"0",""),"")&amp;IF(A115&lt;10,"0","")&amp;A115&amp;IF(G115&lt;&gt;""," "&amp;G115,""))</f>
        <v/>
      </c>
      <c r="C115" s="414" t="str">
        <f t="shared" si="6"/>
        <v/>
      </c>
      <c r="D115" s="414" t="str">
        <f t="shared" si="7"/>
        <v/>
      </c>
      <c r="E115" s="414" t="str">
        <f t="shared" si="8"/>
        <v/>
      </c>
      <c r="F115" s="414" t="str">
        <f t="shared" si="9"/>
        <v/>
      </c>
      <c r="G115" s="232"/>
      <c r="H115" s="225"/>
      <c r="I115" s="268"/>
      <c r="J115" s="269"/>
      <c r="K115" s="270"/>
      <c r="L115" s="271"/>
      <c r="M115" s="272"/>
      <c r="N115" s="273"/>
      <c r="O115" s="258"/>
      <c r="P115" s="259"/>
      <c r="Q115" s="260"/>
      <c r="R115" s="261"/>
      <c r="S115" s="262"/>
      <c r="T115" s="263"/>
      <c r="U115" s="416"/>
      <c r="V115" s="411"/>
      <c r="W115" s="417"/>
      <c r="X115" s="418"/>
      <c r="Y115" s="419"/>
      <c r="Z115" s="420"/>
      <c r="AA115" s="263"/>
      <c r="AB115" s="263"/>
      <c r="AC115" s="263"/>
      <c r="AD115" s="263"/>
      <c r="AE115" s="263"/>
      <c r="AF115" s="263"/>
      <c r="AG115" s="264"/>
      <c r="AH115" s="265"/>
      <c r="AI115" s="266"/>
      <c r="AJ115" s="267"/>
    </row>
    <row r="116" spans="1:36" s="22" customFormat="1" x14ac:dyDescent="0.25">
      <c r="A116" s="28" t="str">
        <f>IF(H116&lt;&gt;"",MAX($A$7:A115)+1,"")</f>
        <v/>
      </c>
      <c r="B116" s="227" t="str">
        <f>IF(A116="","",PREF_PREGUNTA&amp;" - "&amp;IF(MAX(A:A)&gt;99,IF(A116&lt;100,"0",""),"")&amp;IF(A116&lt;10,"0","")&amp;A116&amp;IF(G116&lt;&gt;""," "&amp;G116,""))</f>
        <v/>
      </c>
      <c r="C116" s="414" t="str">
        <f t="shared" si="6"/>
        <v/>
      </c>
      <c r="D116" s="414" t="str">
        <f t="shared" si="7"/>
        <v/>
      </c>
      <c r="E116" s="414" t="str">
        <f t="shared" si="8"/>
        <v/>
      </c>
      <c r="F116" s="414" t="str">
        <f t="shared" si="9"/>
        <v/>
      </c>
      <c r="G116" s="232"/>
      <c r="H116" s="225"/>
      <c r="I116" s="268"/>
      <c r="J116" s="269"/>
      <c r="K116" s="270"/>
      <c r="L116" s="271"/>
      <c r="M116" s="272"/>
      <c r="N116" s="273"/>
      <c r="O116" s="258"/>
      <c r="P116" s="259"/>
      <c r="Q116" s="260"/>
      <c r="R116" s="261"/>
      <c r="S116" s="262"/>
      <c r="T116" s="263"/>
      <c r="U116" s="416"/>
      <c r="V116" s="411"/>
      <c r="W116" s="417"/>
      <c r="X116" s="418"/>
      <c r="Y116" s="419"/>
      <c r="Z116" s="420"/>
      <c r="AA116" s="263"/>
      <c r="AB116" s="263"/>
      <c r="AC116" s="263"/>
      <c r="AD116" s="263"/>
      <c r="AE116" s="263"/>
      <c r="AF116" s="263"/>
      <c r="AG116" s="264"/>
      <c r="AH116" s="265"/>
      <c r="AI116" s="266"/>
      <c r="AJ116" s="267"/>
    </row>
    <row r="117" spans="1:36" s="22" customFormat="1" x14ac:dyDescent="0.25">
      <c r="A117" s="28" t="str">
        <f>IF(H117&lt;&gt;"",MAX($A$7:A116)+1,"")</f>
        <v/>
      </c>
      <c r="B117" s="227" t="str">
        <f>IF(A117="","",PREF_PREGUNTA&amp;" - "&amp;IF(MAX(A:A)&gt;99,IF(A117&lt;100,"0",""),"")&amp;IF(A117&lt;10,"0","")&amp;A117&amp;IF(G117&lt;&gt;""," "&amp;G117,""))</f>
        <v/>
      </c>
      <c r="C117" s="414" t="str">
        <f t="shared" si="6"/>
        <v/>
      </c>
      <c r="D117" s="414" t="str">
        <f t="shared" si="7"/>
        <v/>
      </c>
      <c r="E117" s="414" t="str">
        <f t="shared" si="8"/>
        <v/>
      </c>
      <c r="F117" s="414" t="str">
        <f t="shared" si="9"/>
        <v/>
      </c>
      <c r="G117" s="232"/>
      <c r="H117" s="225"/>
      <c r="I117" s="268"/>
      <c r="J117" s="269"/>
      <c r="K117" s="270"/>
      <c r="L117" s="271"/>
      <c r="M117" s="272"/>
      <c r="N117" s="273"/>
      <c r="O117" s="258"/>
      <c r="P117" s="259"/>
      <c r="Q117" s="260"/>
      <c r="R117" s="261"/>
      <c r="S117" s="262"/>
      <c r="T117" s="263"/>
      <c r="U117" s="416"/>
      <c r="V117" s="411"/>
      <c r="W117" s="417"/>
      <c r="X117" s="418"/>
      <c r="Y117" s="419"/>
      <c r="Z117" s="420"/>
      <c r="AA117" s="263"/>
      <c r="AB117" s="263"/>
      <c r="AC117" s="263"/>
      <c r="AD117" s="263"/>
      <c r="AE117" s="263"/>
      <c r="AF117" s="263"/>
      <c r="AG117" s="264"/>
      <c r="AH117" s="265"/>
      <c r="AI117" s="266"/>
      <c r="AJ117" s="267"/>
    </row>
    <row r="118" spans="1:36" s="22" customFormat="1" x14ac:dyDescent="0.25">
      <c r="A118" s="28" t="str">
        <f>IF(H118&lt;&gt;"",MAX($A$7:A117)+1,"")</f>
        <v/>
      </c>
      <c r="B118" s="227" t="str">
        <f>IF(A118="","",PREF_PREGUNTA&amp;" - "&amp;IF(MAX(A:A)&gt;99,IF(A118&lt;100,"0",""),"")&amp;IF(A118&lt;10,"0","")&amp;A118&amp;IF(G118&lt;&gt;""," "&amp;G118,""))</f>
        <v/>
      </c>
      <c r="C118" s="414" t="str">
        <f t="shared" si="6"/>
        <v/>
      </c>
      <c r="D118" s="414" t="str">
        <f t="shared" si="7"/>
        <v/>
      </c>
      <c r="E118" s="414" t="str">
        <f t="shared" si="8"/>
        <v/>
      </c>
      <c r="F118" s="414" t="str">
        <f t="shared" si="9"/>
        <v/>
      </c>
      <c r="G118" s="232"/>
      <c r="H118" s="225"/>
      <c r="I118" s="268"/>
      <c r="J118" s="269"/>
      <c r="K118" s="270"/>
      <c r="L118" s="271"/>
      <c r="M118" s="272"/>
      <c r="N118" s="273"/>
      <c r="O118" s="258"/>
      <c r="P118" s="259"/>
      <c r="Q118" s="260"/>
      <c r="R118" s="261"/>
      <c r="S118" s="262"/>
      <c r="T118" s="263"/>
      <c r="U118" s="416"/>
      <c r="V118" s="411"/>
      <c r="W118" s="417"/>
      <c r="X118" s="418"/>
      <c r="Y118" s="419"/>
      <c r="Z118" s="420"/>
      <c r="AA118" s="263"/>
      <c r="AB118" s="263"/>
      <c r="AC118" s="263"/>
      <c r="AD118" s="263"/>
      <c r="AE118" s="263"/>
      <c r="AF118" s="263"/>
      <c r="AG118" s="264"/>
      <c r="AH118" s="265"/>
      <c r="AI118" s="266"/>
      <c r="AJ118" s="267"/>
    </row>
    <row r="119" spans="1:36" s="22" customFormat="1" x14ac:dyDescent="0.25">
      <c r="A119" s="28" t="str">
        <f>IF(H119&lt;&gt;"",MAX($A$7:A118)+1,"")</f>
        <v/>
      </c>
      <c r="B119" s="227" t="str">
        <f>IF(A119="","",PREF_PREGUNTA&amp;" - "&amp;IF(MAX(A:A)&gt;99,IF(A119&lt;100,"0",""),"")&amp;IF(A119&lt;10,"0","")&amp;A119&amp;IF(G119&lt;&gt;""," "&amp;G119,""))</f>
        <v/>
      </c>
      <c r="C119" s="414" t="str">
        <f t="shared" si="6"/>
        <v/>
      </c>
      <c r="D119" s="414" t="str">
        <f t="shared" si="7"/>
        <v/>
      </c>
      <c r="E119" s="414" t="str">
        <f t="shared" si="8"/>
        <v/>
      </c>
      <c r="F119" s="414" t="str">
        <f t="shared" si="9"/>
        <v/>
      </c>
      <c r="G119" s="232"/>
      <c r="H119" s="225"/>
      <c r="I119" s="268"/>
      <c r="J119" s="269"/>
      <c r="K119" s="270"/>
      <c r="L119" s="271"/>
      <c r="M119" s="272"/>
      <c r="N119" s="273"/>
      <c r="O119" s="258"/>
      <c r="P119" s="259"/>
      <c r="Q119" s="260"/>
      <c r="R119" s="261"/>
      <c r="S119" s="262"/>
      <c r="T119" s="263"/>
      <c r="U119" s="416"/>
      <c r="V119" s="411"/>
      <c r="W119" s="417"/>
      <c r="X119" s="418"/>
      <c r="Y119" s="419"/>
      <c r="Z119" s="420"/>
      <c r="AA119" s="263"/>
      <c r="AB119" s="263"/>
      <c r="AC119" s="263"/>
      <c r="AD119" s="263"/>
      <c r="AE119" s="263"/>
      <c r="AF119" s="263"/>
      <c r="AG119" s="264"/>
      <c r="AH119" s="265"/>
      <c r="AI119" s="266"/>
      <c r="AJ119" s="267"/>
    </row>
    <row r="120" spans="1:36" s="22" customFormat="1" x14ac:dyDescent="0.25">
      <c r="A120" s="28" t="str">
        <f>IF(H120&lt;&gt;"",MAX($A$7:A119)+1,"")</f>
        <v/>
      </c>
      <c r="B120" s="227" t="str">
        <f>IF(A120="","",PREF_PREGUNTA&amp;" - "&amp;IF(MAX(A:A)&gt;99,IF(A120&lt;100,"0",""),"")&amp;IF(A120&lt;10,"0","")&amp;A120&amp;IF(G120&lt;&gt;""," "&amp;G120,""))</f>
        <v/>
      </c>
      <c r="C120" s="414" t="str">
        <f t="shared" si="6"/>
        <v/>
      </c>
      <c r="D120" s="414" t="str">
        <f t="shared" si="7"/>
        <v/>
      </c>
      <c r="E120" s="414" t="str">
        <f t="shared" si="8"/>
        <v/>
      </c>
      <c r="F120" s="414" t="str">
        <f t="shared" si="9"/>
        <v/>
      </c>
      <c r="G120" s="232"/>
      <c r="H120" s="225"/>
      <c r="I120" s="268"/>
      <c r="J120" s="269"/>
      <c r="K120" s="270"/>
      <c r="L120" s="271"/>
      <c r="M120" s="272"/>
      <c r="N120" s="273"/>
      <c r="O120" s="258"/>
      <c r="P120" s="259"/>
      <c r="Q120" s="260"/>
      <c r="R120" s="261"/>
      <c r="S120" s="262"/>
      <c r="T120" s="263"/>
      <c r="U120" s="416"/>
      <c r="V120" s="411"/>
      <c r="W120" s="417"/>
      <c r="X120" s="418"/>
      <c r="Y120" s="419"/>
      <c r="Z120" s="420"/>
      <c r="AA120" s="263"/>
      <c r="AB120" s="263"/>
      <c r="AC120" s="263"/>
      <c r="AD120" s="263"/>
      <c r="AE120" s="263"/>
      <c r="AF120" s="263"/>
      <c r="AG120" s="264"/>
      <c r="AH120" s="265"/>
      <c r="AI120" s="266"/>
      <c r="AJ120" s="267"/>
    </row>
    <row r="121" spans="1:36" s="22" customFormat="1" x14ac:dyDescent="0.25">
      <c r="A121" s="28" t="str">
        <f>IF(H121&lt;&gt;"",MAX($A$7:A120)+1,"")</f>
        <v/>
      </c>
      <c r="B121" s="227" t="str">
        <f>IF(A121="","",PREF_PREGUNTA&amp;" - "&amp;IF(MAX(A:A)&gt;99,IF(A121&lt;100,"0",""),"")&amp;IF(A121&lt;10,"0","")&amp;A121&amp;IF(G121&lt;&gt;""," "&amp;G121,""))</f>
        <v/>
      </c>
      <c r="C121" s="414" t="str">
        <f t="shared" si="6"/>
        <v/>
      </c>
      <c r="D121" s="414" t="str">
        <f t="shared" si="7"/>
        <v/>
      </c>
      <c r="E121" s="414" t="str">
        <f t="shared" si="8"/>
        <v/>
      </c>
      <c r="F121" s="414" t="str">
        <f t="shared" si="9"/>
        <v/>
      </c>
      <c r="G121" s="232"/>
      <c r="H121" s="225"/>
      <c r="I121" s="268"/>
      <c r="J121" s="269"/>
      <c r="K121" s="270"/>
      <c r="L121" s="271"/>
      <c r="M121" s="272"/>
      <c r="N121" s="273"/>
      <c r="O121" s="258"/>
      <c r="P121" s="259"/>
      <c r="Q121" s="260"/>
      <c r="R121" s="261"/>
      <c r="S121" s="262"/>
      <c r="T121" s="263"/>
      <c r="U121" s="416"/>
      <c r="V121" s="411"/>
      <c r="W121" s="417"/>
      <c r="X121" s="418"/>
      <c r="Y121" s="419"/>
      <c r="Z121" s="420"/>
      <c r="AA121" s="263"/>
      <c r="AB121" s="263"/>
      <c r="AC121" s="263"/>
      <c r="AD121" s="263"/>
      <c r="AE121" s="263"/>
      <c r="AF121" s="263"/>
      <c r="AG121" s="264"/>
      <c r="AH121" s="265"/>
      <c r="AI121" s="266"/>
      <c r="AJ121" s="267"/>
    </row>
    <row r="122" spans="1:36" s="22" customFormat="1" x14ac:dyDescent="0.25">
      <c r="A122" s="28" t="str">
        <f>IF(H122&lt;&gt;"",MAX($A$7:A121)+1,"")</f>
        <v/>
      </c>
      <c r="B122" s="227" t="str">
        <f>IF(A122="","",PREF_PREGUNTA&amp;" - "&amp;IF(MAX(A:A)&gt;99,IF(A122&lt;100,"0",""),"")&amp;IF(A122&lt;10,"0","")&amp;A122&amp;IF(G122&lt;&gt;""," "&amp;G122,""))</f>
        <v/>
      </c>
      <c r="C122" s="414" t="str">
        <f t="shared" si="6"/>
        <v/>
      </c>
      <c r="D122" s="414" t="str">
        <f t="shared" si="7"/>
        <v/>
      </c>
      <c r="E122" s="414" t="str">
        <f t="shared" si="8"/>
        <v/>
      </c>
      <c r="F122" s="414" t="str">
        <f t="shared" si="9"/>
        <v/>
      </c>
      <c r="G122" s="232"/>
      <c r="H122" s="225"/>
      <c r="I122" s="268"/>
      <c r="J122" s="269"/>
      <c r="K122" s="270"/>
      <c r="L122" s="271"/>
      <c r="M122" s="272"/>
      <c r="N122" s="273"/>
      <c r="O122" s="258"/>
      <c r="P122" s="259"/>
      <c r="Q122" s="260"/>
      <c r="R122" s="261"/>
      <c r="S122" s="262"/>
      <c r="T122" s="263"/>
      <c r="U122" s="416"/>
      <c r="V122" s="411"/>
      <c r="W122" s="417"/>
      <c r="X122" s="418"/>
      <c r="Y122" s="419"/>
      <c r="Z122" s="420"/>
      <c r="AA122" s="263"/>
      <c r="AB122" s="263"/>
      <c r="AC122" s="263"/>
      <c r="AD122" s="263"/>
      <c r="AE122" s="263"/>
      <c r="AF122" s="263"/>
      <c r="AG122" s="264"/>
      <c r="AH122" s="265"/>
      <c r="AI122" s="266"/>
      <c r="AJ122" s="267"/>
    </row>
    <row r="123" spans="1:36" s="22" customFormat="1" x14ac:dyDescent="0.25">
      <c r="A123" s="28" t="str">
        <f>IF(H123&lt;&gt;"",MAX($A$7:A122)+1,"")</f>
        <v/>
      </c>
      <c r="B123" s="227" t="str">
        <f>IF(A123="","",PREF_PREGUNTA&amp;" - "&amp;IF(MAX(A:A)&gt;99,IF(A123&lt;100,"0",""),"")&amp;IF(A123&lt;10,"0","")&amp;A123&amp;IF(G123&lt;&gt;""," "&amp;G123,""))</f>
        <v/>
      </c>
      <c r="C123" s="414" t="str">
        <f t="shared" si="6"/>
        <v/>
      </c>
      <c r="D123" s="414" t="str">
        <f t="shared" si="7"/>
        <v/>
      </c>
      <c r="E123" s="414" t="str">
        <f t="shared" si="8"/>
        <v/>
      </c>
      <c r="F123" s="414" t="str">
        <f t="shared" si="9"/>
        <v/>
      </c>
      <c r="G123" s="232"/>
      <c r="H123" s="225"/>
      <c r="I123" s="268"/>
      <c r="J123" s="269"/>
      <c r="K123" s="270"/>
      <c r="L123" s="271"/>
      <c r="M123" s="272"/>
      <c r="N123" s="273"/>
      <c r="O123" s="258"/>
      <c r="P123" s="259"/>
      <c r="Q123" s="260"/>
      <c r="R123" s="261"/>
      <c r="S123" s="262"/>
      <c r="T123" s="263"/>
      <c r="U123" s="416"/>
      <c r="V123" s="411"/>
      <c r="W123" s="417"/>
      <c r="X123" s="418"/>
      <c r="Y123" s="419"/>
      <c r="Z123" s="420"/>
      <c r="AA123" s="263"/>
      <c r="AB123" s="263"/>
      <c r="AC123" s="263"/>
      <c r="AD123" s="263"/>
      <c r="AE123" s="263"/>
      <c r="AF123" s="263"/>
      <c r="AG123" s="264"/>
      <c r="AH123" s="265"/>
      <c r="AI123" s="266"/>
      <c r="AJ123" s="267"/>
    </row>
    <row r="124" spans="1:36" s="22" customFormat="1" x14ac:dyDescent="0.25">
      <c r="A124" s="28" t="str">
        <f>IF(H124&lt;&gt;"",MAX($A$7:A123)+1,"")</f>
        <v/>
      </c>
      <c r="B124" s="227" t="str">
        <f>IF(A124="","",PREF_PREGUNTA&amp;" - "&amp;IF(MAX(A:A)&gt;99,IF(A124&lt;100,"0",""),"")&amp;IF(A124&lt;10,"0","")&amp;A124&amp;IF(G124&lt;&gt;""," "&amp;G124,""))</f>
        <v/>
      </c>
      <c r="C124" s="414" t="str">
        <f t="shared" si="6"/>
        <v/>
      </c>
      <c r="D124" s="414" t="str">
        <f t="shared" si="7"/>
        <v/>
      </c>
      <c r="E124" s="414" t="str">
        <f t="shared" si="8"/>
        <v/>
      </c>
      <c r="F124" s="414" t="str">
        <f t="shared" si="9"/>
        <v/>
      </c>
      <c r="G124" s="232"/>
      <c r="H124" s="225"/>
      <c r="I124" s="268"/>
      <c r="J124" s="269"/>
      <c r="K124" s="270"/>
      <c r="L124" s="271"/>
      <c r="M124" s="272"/>
      <c r="N124" s="273"/>
      <c r="O124" s="258"/>
      <c r="P124" s="259"/>
      <c r="Q124" s="260"/>
      <c r="R124" s="261"/>
      <c r="S124" s="262"/>
      <c r="T124" s="263"/>
      <c r="U124" s="416"/>
      <c r="V124" s="411"/>
      <c r="W124" s="417"/>
      <c r="X124" s="418"/>
      <c r="Y124" s="419"/>
      <c r="Z124" s="420"/>
      <c r="AA124" s="263"/>
      <c r="AB124" s="263"/>
      <c r="AC124" s="263"/>
      <c r="AD124" s="263"/>
      <c r="AE124" s="263"/>
      <c r="AF124" s="263"/>
      <c r="AG124" s="264"/>
      <c r="AH124" s="265"/>
      <c r="AI124" s="266"/>
      <c r="AJ124" s="267"/>
    </row>
    <row r="125" spans="1:36" s="22" customFormat="1" x14ac:dyDescent="0.25">
      <c r="A125" s="28" t="str">
        <f>IF(H125&lt;&gt;"",MAX($A$7:A124)+1,"")</f>
        <v/>
      </c>
      <c r="B125" s="227" t="str">
        <f>IF(A125="","",PREF_PREGUNTA&amp;" - "&amp;IF(MAX(A:A)&gt;99,IF(A125&lt;100,"0",""),"")&amp;IF(A125&lt;10,"0","")&amp;A125&amp;IF(G125&lt;&gt;""," "&amp;G125,""))</f>
        <v/>
      </c>
      <c r="C125" s="414" t="str">
        <f t="shared" si="6"/>
        <v/>
      </c>
      <c r="D125" s="414" t="str">
        <f t="shared" si="7"/>
        <v/>
      </c>
      <c r="E125" s="414" t="str">
        <f t="shared" si="8"/>
        <v/>
      </c>
      <c r="F125" s="414" t="str">
        <f t="shared" si="9"/>
        <v/>
      </c>
      <c r="G125" s="232"/>
      <c r="H125" s="225"/>
      <c r="I125" s="268"/>
      <c r="J125" s="269"/>
      <c r="K125" s="270"/>
      <c r="L125" s="271"/>
      <c r="M125" s="272"/>
      <c r="N125" s="273"/>
      <c r="O125" s="258"/>
      <c r="P125" s="259"/>
      <c r="Q125" s="260"/>
      <c r="R125" s="261"/>
      <c r="S125" s="262"/>
      <c r="T125" s="263"/>
      <c r="U125" s="416"/>
      <c r="V125" s="411"/>
      <c r="W125" s="417"/>
      <c r="X125" s="418"/>
      <c r="Y125" s="419"/>
      <c r="Z125" s="420"/>
      <c r="AA125" s="263"/>
      <c r="AB125" s="263"/>
      <c r="AC125" s="263"/>
      <c r="AD125" s="263"/>
      <c r="AE125" s="263"/>
      <c r="AF125" s="263"/>
      <c r="AG125" s="264"/>
      <c r="AH125" s="265"/>
      <c r="AI125" s="266"/>
      <c r="AJ125" s="267"/>
    </row>
    <row r="126" spans="1:36" s="22" customFormat="1" x14ac:dyDescent="0.25">
      <c r="A126" s="28" t="str">
        <f>IF(H126&lt;&gt;"",MAX($A$7:A125)+1,"")</f>
        <v/>
      </c>
      <c r="B126" s="227" t="str">
        <f>IF(A126="","",PREF_PREGUNTA&amp;" - "&amp;IF(MAX(A:A)&gt;99,IF(A126&lt;100,"0",""),"")&amp;IF(A126&lt;10,"0","")&amp;A126&amp;IF(G126&lt;&gt;""," "&amp;G126,""))</f>
        <v/>
      </c>
      <c r="C126" s="414" t="str">
        <f t="shared" si="6"/>
        <v/>
      </c>
      <c r="D126" s="414" t="str">
        <f t="shared" si="7"/>
        <v/>
      </c>
      <c r="E126" s="414" t="str">
        <f t="shared" si="8"/>
        <v/>
      </c>
      <c r="F126" s="414" t="str">
        <f t="shared" si="9"/>
        <v/>
      </c>
      <c r="G126" s="232"/>
      <c r="H126" s="225"/>
      <c r="I126" s="268"/>
      <c r="J126" s="269"/>
      <c r="K126" s="270"/>
      <c r="L126" s="271"/>
      <c r="M126" s="272"/>
      <c r="N126" s="273"/>
      <c r="O126" s="258"/>
      <c r="P126" s="259"/>
      <c r="Q126" s="260"/>
      <c r="R126" s="261"/>
      <c r="S126" s="262"/>
      <c r="T126" s="263"/>
      <c r="U126" s="416"/>
      <c r="V126" s="411"/>
      <c r="W126" s="417"/>
      <c r="X126" s="418"/>
      <c r="Y126" s="419"/>
      <c r="Z126" s="420"/>
      <c r="AA126" s="263"/>
      <c r="AB126" s="263"/>
      <c r="AC126" s="263"/>
      <c r="AD126" s="263"/>
      <c r="AE126" s="263"/>
      <c r="AF126" s="263"/>
      <c r="AG126" s="264"/>
      <c r="AH126" s="265"/>
      <c r="AI126" s="266"/>
      <c r="AJ126" s="267"/>
    </row>
    <row r="127" spans="1:36" s="22" customFormat="1" x14ac:dyDescent="0.25">
      <c r="A127" s="28" t="str">
        <f>IF(H127&lt;&gt;"",MAX($A$7:A126)+1,"")</f>
        <v/>
      </c>
      <c r="B127" s="227" t="str">
        <f>IF(A127="","",PREF_PREGUNTA&amp;" - "&amp;IF(MAX(A:A)&gt;99,IF(A127&lt;100,"0",""),"")&amp;IF(A127&lt;10,"0","")&amp;A127&amp;IF(G127&lt;&gt;""," "&amp;G127,""))</f>
        <v/>
      </c>
      <c r="C127" s="414" t="str">
        <f t="shared" si="6"/>
        <v/>
      </c>
      <c r="D127" s="414" t="str">
        <f t="shared" si="7"/>
        <v/>
      </c>
      <c r="E127" s="414" t="str">
        <f t="shared" si="8"/>
        <v/>
      </c>
      <c r="F127" s="414" t="str">
        <f t="shared" si="9"/>
        <v/>
      </c>
      <c r="G127" s="232"/>
      <c r="H127" s="225"/>
      <c r="I127" s="268"/>
      <c r="J127" s="269"/>
      <c r="K127" s="270"/>
      <c r="L127" s="271"/>
      <c r="M127" s="272"/>
      <c r="N127" s="273"/>
      <c r="O127" s="258"/>
      <c r="P127" s="259"/>
      <c r="Q127" s="260"/>
      <c r="R127" s="261"/>
      <c r="S127" s="262"/>
      <c r="T127" s="263"/>
      <c r="U127" s="416"/>
      <c r="V127" s="411"/>
      <c r="W127" s="417"/>
      <c r="X127" s="418"/>
      <c r="Y127" s="419"/>
      <c r="Z127" s="420"/>
      <c r="AA127" s="263"/>
      <c r="AB127" s="263"/>
      <c r="AC127" s="263"/>
      <c r="AD127" s="263"/>
      <c r="AE127" s="263"/>
      <c r="AF127" s="263"/>
      <c r="AG127" s="264"/>
      <c r="AH127" s="265"/>
      <c r="AI127" s="266"/>
      <c r="AJ127" s="267"/>
    </row>
    <row r="128" spans="1:36" s="22" customFormat="1" x14ac:dyDescent="0.25">
      <c r="A128" s="28" t="str">
        <f>IF(H128&lt;&gt;"",MAX($A$7:A127)+1,"")</f>
        <v/>
      </c>
      <c r="B128" s="227" t="str">
        <f>IF(A128="","",PREF_PREGUNTA&amp;" - "&amp;IF(MAX(A:A)&gt;99,IF(A128&lt;100,"0",""),"")&amp;IF(A128&lt;10,"0","")&amp;A128&amp;IF(G128&lt;&gt;""," "&amp;G128,""))</f>
        <v/>
      </c>
      <c r="C128" s="414" t="str">
        <f t="shared" si="6"/>
        <v/>
      </c>
      <c r="D128" s="414" t="str">
        <f t="shared" si="7"/>
        <v/>
      </c>
      <c r="E128" s="414" t="str">
        <f t="shared" si="8"/>
        <v/>
      </c>
      <c r="F128" s="414" t="str">
        <f t="shared" si="9"/>
        <v/>
      </c>
      <c r="G128" s="232"/>
      <c r="H128" s="225"/>
      <c r="I128" s="268"/>
      <c r="J128" s="269"/>
      <c r="K128" s="270"/>
      <c r="L128" s="271"/>
      <c r="M128" s="272"/>
      <c r="N128" s="273"/>
      <c r="O128" s="258"/>
      <c r="P128" s="259"/>
      <c r="Q128" s="260"/>
      <c r="R128" s="261"/>
      <c r="S128" s="262"/>
      <c r="T128" s="263"/>
      <c r="U128" s="416"/>
      <c r="V128" s="411"/>
      <c r="W128" s="417"/>
      <c r="X128" s="418"/>
      <c r="Y128" s="419"/>
      <c r="Z128" s="420"/>
      <c r="AA128" s="263"/>
      <c r="AB128" s="263"/>
      <c r="AC128" s="263"/>
      <c r="AD128" s="263"/>
      <c r="AE128" s="263"/>
      <c r="AF128" s="263"/>
      <c r="AG128" s="264"/>
      <c r="AH128" s="265"/>
      <c r="AI128" s="266"/>
      <c r="AJ128" s="267"/>
    </row>
    <row r="129" spans="1:36" s="22" customFormat="1" x14ac:dyDescent="0.25">
      <c r="A129" s="28" t="str">
        <f>IF(H129&lt;&gt;"",MAX($A$7:A128)+1,"")</f>
        <v/>
      </c>
      <c r="B129" s="227" t="str">
        <f>IF(A129="","",PREF_PREGUNTA&amp;" - "&amp;IF(MAX(A:A)&gt;99,IF(A129&lt;100,"0",""),"")&amp;IF(A129&lt;10,"0","")&amp;A129&amp;IF(G129&lt;&gt;""," "&amp;G129,""))</f>
        <v/>
      </c>
      <c r="C129" s="414" t="str">
        <f t="shared" si="6"/>
        <v/>
      </c>
      <c r="D129" s="414" t="str">
        <f t="shared" si="7"/>
        <v/>
      </c>
      <c r="E129" s="414" t="str">
        <f t="shared" si="8"/>
        <v/>
      </c>
      <c r="F129" s="414" t="str">
        <f t="shared" si="9"/>
        <v/>
      </c>
      <c r="G129" s="232"/>
      <c r="H129" s="225"/>
      <c r="I129" s="268"/>
      <c r="J129" s="269"/>
      <c r="K129" s="270"/>
      <c r="L129" s="271"/>
      <c r="M129" s="272"/>
      <c r="N129" s="273"/>
      <c r="O129" s="258"/>
      <c r="P129" s="259"/>
      <c r="Q129" s="260"/>
      <c r="R129" s="261"/>
      <c r="S129" s="262"/>
      <c r="T129" s="263"/>
      <c r="U129" s="416"/>
      <c r="V129" s="411"/>
      <c r="W129" s="417"/>
      <c r="X129" s="418"/>
      <c r="Y129" s="419"/>
      <c r="Z129" s="420"/>
      <c r="AA129" s="263"/>
      <c r="AB129" s="263"/>
      <c r="AC129" s="263"/>
      <c r="AD129" s="263"/>
      <c r="AE129" s="263"/>
      <c r="AF129" s="263"/>
      <c r="AG129" s="264"/>
      <c r="AH129" s="265"/>
      <c r="AI129" s="266"/>
      <c r="AJ129" s="267"/>
    </row>
    <row r="130" spans="1:36" s="22" customFormat="1" x14ac:dyDescent="0.25">
      <c r="A130" s="28" t="str">
        <f>IF(H130&lt;&gt;"",MAX($A$7:A129)+1,"")</f>
        <v/>
      </c>
      <c r="B130" s="227" t="str">
        <f>IF(A130="","",PREF_PREGUNTA&amp;" - "&amp;IF(MAX(A:A)&gt;99,IF(A130&lt;100,"0",""),"")&amp;IF(A130&lt;10,"0","")&amp;A130&amp;IF(G130&lt;&gt;""," "&amp;G130,""))</f>
        <v/>
      </c>
      <c r="C130" s="414" t="str">
        <f t="shared" si="6"/>
        <v/>
      </c>
      <c r="D130" s="414" t="str">
        <f t="shared" si="7"/>
        <v/>
      </c>
      <c r="E130" s="414" t="str">
        <f t="shared" si="8"/>
        <v/>
      </c>
      <c r="F130" s="414" t="str">
        <f t="shared" si="9"/>
        <v/>
      </c>
      <c r="G130" s="232"/>
      <c r="H130" s="225"/>
      <c r="I130" s="268"/>
      <c r="J130" s="269"/>
      <c r="K130" s="270"/>
      <c r="L130" s="271"/>
      <c r="M130" s="272"/>
      <c r="N130" s="273"/>
      <c r="O130" s="258"/>
      <c r="P130" s="259"/>
      <c r="Q130" s="260"/>
      <c r="R130" s="261"/>
      <c r="S130" s="262"/>
      <c r="T130" s="263"/>
      <c r="U130" s="416"/>
      <c r="V130" s="411"/>
      <c r="W130" s="417"/>
      <c r="X130" s="418"/>
      <c r="Y130" s="419"/>
      <c r="Z130" s="420"/>
      <c r="AA130" s="263"/>
      <c r="AB130" s="263"/>
      <c r="AC130" s="263"/>
      <c r="AD130" s="263"/>
      <c r="AE130" s="263"/>
      <c r="AF130" s="263"/>
      <c r="AG130" s="264"/>
      <c r="AH130" s="265"/>
      <c r="AI130" s="266"/>
      <c r="AJ130" s="267"/>
    </row>
    <row r="131" spans="1:36" s="22" customFormat="1" x14ac:dyDescent="0.25">
      <c r="A131" s="28" t="str">
        <f>IF(H131&lt;&gt;"",MAX($A$7:A130)+1,"")</f>
        <v/>
      </c>
      <c r="B131" s="227" t="str">
        <f>IF(A131="","",PREF_PREGUNTA&amp;" - "&amp;IF(MAX(A:A)&gt;99,IF(A131&lt;100,"0",""),"")&amp;IF(A131&lt;10,"0","")&amp;A131&amp;IF(G131&lt;&gt;""," "&amp;G131,""))</f>
        <v/>
      </c>
      <c r="C131" s="414" t="str">
        <f t="shared" si="6"/>
        <v/>
      </c>
      <c r="D131" s="414" t="str">
        <f t="shared" si="7"/>
        <v/>
      </c>
      <c r="E131" s="414" t="str">
        <f t="shared" si="8"/>
        <v/>
      </c>
      <c r="F131" s="414" t="str">
        <f t="shared" si="9"/>
        <v/>
      </c>
      <c r="G131" s="232"/>
      <c r="H131" s="225"/>
      <c r="I131" s="268"/>
      <c r="J131" s="269"/>
      <c r="K131" s="270"/>
      <c r="L131" s="271"/>
      <c r="M131" s="272"/>
      <c r="N131" s="273"/>
      <c r="O131" s="258"/>
      <c r="P131" s="259"/>
      <c r="Q131" s="260"/>
      <c r="R131" s="261"/>
      <c r="S131" s="262"/>
      <c r="T131" s="263"/>
      <c r="U131" s="416"/>
      <c r="V131" s="411"/>
      <c r="W131" s="417"/>
      <c r="X131" s="418"/>
      <c r="Y131" s="419"/>
      <c r="Z131" s="420"/>
      <c r="AA131" s="263"/>
      <c r="AB131" s="263"/>
      <c r="AC131" s="263"/>
      <c r="AD131" s="263"/>
      <c r="AE131" s="263"/>
      <c r="AF131" s="263"/>
      <c r="AG131" s="264"/>
      <c r="AH131" s="265"/>
      <c r="AI131" s="266"/>
      <c r="AJ131" s="267"/>
    </row>
    <row r="132" spans="1:36" s="22" customFormat="1" x14ac:dyDescent="0.25">
      <c r="A132" s="28" t="str">
        <f>IF(H132&lt;&gt;"",MAX($A$7:A131)+1,"")</f>
        <v/>
      </c>
      <c r="B132" s="227" t="str">
        <f>IF(A132="","",PREF_PREGUNTA&amp;" - "&amp;IF(MAX(A:A)&gt;99,IF(A132&lt;100,"0",""),"")&amp;IF(A132&lt;10,"0","")&amp;A132&amp;IF(G132&lt;&gt;""," "&amp;G132,""))</f>
        <v/>
      </c>
      <c r="C132" s="414" t="str">
        <f t="shared" si="6"/>
        <v/>
      </c>
      <c r="D132" s="414" t="str">
        <f t="shared" si="7"/>
        <v/>
      </c>
      <c r="E132" s="414" t="str">
        <f t="shared" si="8"/>
        <v/>
      </c>
      <c r="F132" s="414" t="str">
        <f t="shared" si="9"/>
        <v/>
      </c>
      <c r="G132" s="232"/>
      <c r="H132" s="225"/>
      <c r="I132" s="268"/>
      <c r="J132" s="269"/>
      <c r="K132" s="270"/>
      <c r="L132" s="271"/>
      <c r="M132" s="272"/>
      <c r="N132" s="273"/>
      <c r="O132" s="258"/>
      <c r="P132" s="259"/>
      <c r="Q132" s="260"/>
      <c r="R132" s="261"/>
      <c r="S132" s="262"/>
      <c r="T132" s="263"/>
      <c r="U132" s="416"/>
      <c r="V132" s="411"/>
      <c r="W132" s="417"/>
      <c r="X132" s="418"/>
      <c r="Y132" s="419"/>
      <c r="Z132" s="420"/>
      <c r="AA132" s="263"/>
      <c r="AB132" s="263"/>
      <c r="AC132" s="263"/>
      <c r="AD132" s="263"/>
      <c r="AE132" s="263"/>
      <c r="AF132" s="263"/>
      <c r="AG132" s="264"/>
      <c r="AH132" s="265"/>
      <c r="AI132" s="266"/>
      <c r="AJ132" s="267"/>
    </row>
    <row r="133" spans="1:36" s="22" customFormat="1" x14ac:dyDescent="0.25">
      <c r="A133" s="28" t="str">
        <f>IF(H133&lt;&gt;"",MAX($A$7:A132)+1,"")</f>
        <v/>
      </c>
      <c r="B133" s="227" t="str">
        <f>IF(A133="","",PREF_PREGUNTA&amp;" - "&amp;IF(MAX(A:A)&gt;99,IF(A133&lt;100,"0",""),"")&amp;IF(A133&lt;10,"0","")&amp;A133&amp;IF(G133&lt;&gt;""," "&amp;G133,""))</f>
        <v/>
      </c>
      <c r="C133" s="414" t="str">
        <f t="shared" si="6"/>
        <v/>
      </c>
      <c r="D133" s="414" t="str">
        <f t="shared" si="7"/>
        <v/>
      </c>
      <c r="E133" s="414" t="str">
        <f t="shared" si="8"/>
        <v/>
      </c>
      <c r="F133" s="414" t="str">
        <f t="shared" si="9"/>
        <v/>
      </c>
      <c r="G133" s="232"/>
      <c r="H133" s="225"/>
      <c r="I133" s="268"/>
      <c r="J133" s="269"/>
      <c r="K133" s="270"/>
      <c r="L133" s="271"/>
      <c r="M133" s="272"/>
      <c r="N133" s="273"/>
      <c r="O133" s="258"/>
      <c r="P133" s="259"/>
      <c r="Q133" s="260"/>
      <c r="R133" s="261"/>
      <c r="S133" s="262"/>
      <c r="T133" s="263"/>
      <c r="U133" s="416"/>
      <c r="V133" s="411"/>
      <c r="W133" s="417"/>
      <c r="X133" s="418"/>
      <c r="Y133" s="419"/>
      <c r="Z133" s="420"/>
      <c r="AA133" s="263"/>
      <c r="AB133" s="263"/>
      <c r="AC133" s="263"/>
      <c r="AD133" s="263"/>
      <c r="AE133" s="263"/>
      <c r="AF133" s="263"/>
      <c r="AG133" s="264"/>
      <c r="AH133" s="265"/>
      <c r="AI133" s="266"/>
      <c r="AJ133" s="267"/>
    </row>
    <row r="134" spans="1:36" s="22" customFormat="1" x14ac:dyDescent="0.25">
      <c r="A134" s="28" t="str">
        <f>IF(H134&lt;&gt;"",MAX($A$7:A133)+1,"")</f>
        <v/>
      </c>
      <c r="B134" s="227" t="str">
        <f>IF(A134="","",PREF_PREGUNTA&amp;" - "&amp;IF(MAX(A:A)&gt;99,IF(A134&lt;100,"0",""),"")&amp;IF(A134&lt;10,"0","")&amp;A134&amp;IF(G134&lt;&gt;""," "&amp;G134,""))</f>
        <v/>
      </c>
      <c r="C134" s="414" t="str">
        <f t="shared" si="6"/>
        <v/>
      </c>
      <c r="D134" s="414" t="str">
        <f t="shared" si="7"/>
        <v/>
      </c>
      <c r="E134" s="414" t="str">
        <f t="shared" si="8"/>
        <v/>
      </c>
      <c r="F134" s="414" t="str">
        <f t="shared" si="9"/>
        <v/>
      </c>
      <c r="G134" s="232"/>
      <c r="H134" s="225"/>
      <c r="I134" s="268"/>
      <c r="J134" s="269"/>
      <c r="K134" s="270"/>
      <c r="L134" s="271"/>
      <c r="M134" s="272"/>
      <c r="N134" s="273"/>
      <c r="O134" s="258"/>
      <c r="P134" s="259"/>
      <c r="Q134" s="260"/>
      <c r="R134" s="261"/>
      <c r="S134" s="262"/>
      <c r="T134" s="263"/>
      <c r="U134" s="416"/>
      <c r="V134" s="411"/>
      <c r="W134" s="417"/>
      <c r="X134" s="418"/>
      <c r="Y134" s="419"/>
      <c r="Z134" s="420"/>
      <c r="AA134" s="263"/>
      <c r="AB134" s="263"/>
      <c r="AC134" s="263"/>
      <c r="AD134" s="263"/>
      <c r="AE134" s="263"/>
      <c r="AF134" s="263"/>
      <c r="AG134" s="264"/>
      <c r="AH134" s="265"/>
      <c r="AI134" s="266"/>
      <c r="AJ134" s="267"/>
    </row>
    <row r="135" spans="1:36" s="22" customFormat="1" x14ac:dyDescent="0.25">
      <c r="A135" s="28" t="str">
        <f>IF(H135&lt;&gt;"",MAX($A$7:A134)+1,"")</f>
        <v/>
      </c>
      <c r="B135" s="227" t="str">
        <f>IF(A135="","",PREF_PREGUNTA&amp;" - "&amp;IF(MAX(A:A)&gt;99,IF(A135&lt;100,"0",""),"")&amp;IF(A135&lt;10,"0","")&amp;A135&amp;IF(G135&lt;&gt;""," "&amp;G135,""))</f>
        <v/>
      </c>
      <c r="C135" s="414" t="str">
        <f t="shared" ref="C135:C198" si="10">IF(COUNTIF(U135:Z135,"&gt;0")=0,"",COUNTIF(U135:Z135,"&gt;0"))</f>
        <v/>
      </c>
      <c r="D135" s="414" t="str">
        <f t="shared" si="7"/>
        <v/>
      </c>
      <c r="E135" s="414" t="str">
        <f t="shared" si="8"/>
        <v/>
      </c>
      <c r="F135" s="414" t="str">
        <f t="shared" si="9"/>
        <v/>
      </c>
      <c r="G135" s="232"/>
      <c r="H135" s="225"/>
      <c r="I135" s="268"/>
      <c r="J135" s="269"/>
      <c r="K135" s="270"/>
      <c r="L135" s="271"/>
      <c r="M135" s="272"/>
      <c r="N135" s="273"/>
      <c r="O135" s="258"/>
      <c r="P135" s="259"/>
      <c r="Q135" s="260"/>
      <c r="R135" s="261"/>
      <c r="S135" s="262"/>
      <c r="T135" s="263"/>
      <c r="U135" s="416"/>
      <c r="V135" s="411"/>
      <c r="W135" s="417"/>
      <c r="X135" s="418"/>
      <c r="Y135" s="419"/>
      <c r="Z135" s="420"/>
      <c r="AA135" s="263"/>
      <c r="AB135" s="263"/>
      <c r="AC135" s="263"/>
      <c r="AD135" s="263"/>
      <c r="AE135" s="263"/>
      <c r="AF135" s="263"/>
      <c r="AG135" s="264"/>
      <c r="AH135" s="265"/>
      <c r="AI135" s="266"/>
      <c r="AJ135" s="267"/>
    </row>
    <row r="136" spans="1:36" s="22" customFormat="1" x14ac:dyDescent="0.25">
      <c r="A136" s="28" t="str">
        <f>IF(H136&lt;&gt;"",MAX($A$7:A135)+1,"")</f>
        <v/>
      </c>
      <c r="B136" s="227" t="str">
        <f>IF(A136="","",PREF_PREGUNTA&amp;" - "&amp;IF(MAX(A:A)&gt;99,IF(A136&lt;100,"0",""),"")&amp;IF(A136&lt;10,"0","")&amp;A136&amp;IF(G136&lt;&gt;""," "&amp;G136,""))</f>
        <v/>
      </c>
      <c r="C136" s="414" t="str">
        <f t="shared" si="10"/>
        <v/>
      </c>
      <c r="D136" s="414" t="str">
        <f t="shared" ref="D136:D199" si="11">IF(C136="","",COUNTA(I136:N136)-C136)</f>
        <v/>
      </c>
      <c r="E136" s="414" t="str">
        <f t="shared" ref="E136:E199" si="12">IF(SUMIF(U136:Z136,"&gt;0")=0,"",SUMIF(U136:Z136,"&gt;0"))</f>
        <v/>
      </c>
      <c r="F136" s="414" t="str">
        <f t="shared" ref="F136:F199" si="13">IF(SUMIF(U136:Z136,"&lt;0")=0,"",SUMIF(U136:Z136,"&lt;0"))</f>
        <v/>
      </c>
      <c r="G136" s="232"/>
      <c r="H136" s="225"/>
      <c r="I136" s="268"/>
      <c r="J136" s="269"/>
      <c r="K136" s="270"/>
      <c r="L136" s="271"/>
      <c r="M136" s="272"/>
      <c r="N136" s="273"/>
      <c r="O136" s="258"/>
      <c r="P136" s="259"/>
      <c r="Q136" s="260"/>
      <c r="R136" s="261"/>
      <c r="S136" s="262"/>
      <c r="T136" s="263"/>
      <c r="U136" s="416"/>
      <c r="V136" s="411"/>
      <c r="W136" s="417"/>
      <c r="X136" s="418"/>
      <c r="Y136" s="419"/>
      <c r="Z136" s="420"/>
      <c r="AA136" s="263"/>
      <c r="AB136" s="263"/>
      <c r="AC136" s="263"/>
      <c r="AD136" s="263"/>
      <c r="AE136" s="263"/>
      <c r="AF136" s="263"/>
      <c r="AG136" s="264"/>
      <c r="AH136" s="265"/>
      <c r="AI136" s="266"/>
      <c r="AJ136" s="267"/>
    </row>
    <row r="137" spans="1:36" s="22" customFormat="1" x14ac:dyDescent="0.25">
      <c r="A137" s="28" t="str">
        <f>IF(H137&lt;&gt;"",MAX($A$7:A136)+1,"")</f>
        <v/>
      </c>
      <c r="B137" s="227" t="str">
        <f>IF(A137="","",PREF_PREGUNTA&amp;" - "&amp;IF(MAX(A:A)&gt;99,IF(A137&lt;100,"0",""),"")&amp;IF(A137&lt;10,"0","")&amp;A137&amp;IF(G137&lt;&gt;""," "&amp;G137,""))</f>
        <v/>
      </c>
      <c r="C137" s="414" t="str">
        <f t="shared" si="10"/>
        <v/>
      </c>
      <c r="D137" s="414" t="str">
        <f t="shared" si="11"/>
        <v/>
      </c>
      <c r="E137" s="414" t="str">
        <f t="shared" si="12"/>
        <v/>
      </c>
      <c r="F137" s="414" t="str">
        <f t="shared" si="13"/>
        <v/>
      </c>
      <c r="G137" s="232"/>
      <c r="H137" s="225"/>
      <c r="I137" s="268"/>
      <c r="J137" s="269"/>
      <c r="K137" s="270"/>
      <c r="L137" s="271"/>
      <c r="M137" s="272"/>
      <c r="N137" s="273"/>
      <c r="O137" s="258"/>
      <c r="P137" s="259"/>
      <c r="Q137" s="260"/>
      <c r="R137" s="261"/>
      <c r="S137" s="262"/>
      <c r="T137" s="263"/>
      <c r="U137" s="416"/>
      <c r="V137" s="411"/>
      <c r="W137" s="417"/>
      <c r="X137" s="418"/>
      <c r="Y137" s="419"/>
      <c r="Z137" s="420"/>
      <c r="AA137" s="263"/>
      <c r="AB137" s="263"/>
      <c r="AC137" s="263"/>
      <c r="AD137" s="263"/>
      <c r="AE137" s="263"/>
      <c r="AF137" s="263"/>
      <c r="AG137" s="264"/>
      <c r="AH137" s="265"/>
      <c r="AI137" s="266"/>
      <c r="AJ137" s="267"/>
    </row>
    <row r="138" spans="1:36" s="22" customFormat="1" x14ac:dyDescent="0.25">
      <c r="A138" s="28" t="str">
        <f>IF(H138&lt;&gt;"",MAX($A$7:A137)+1,"")</f>
        <v/>
      </c>
      <c r="B138" s="227" t="str">
        <f>IF(A138="","",PREF_PREGUNTA&amp;" - "&amp;IF(MAX(A:A)&gt;99,IF(A138&lt;100,"0",""),"")&amp;IF(A138&lt;10,"0","")&amp;A138&amp;IF(G138&lt;&gt;""," "&amp;G138,""))</f>
        <v/>
      </c>
      <c r="C138" s="414" t="str">
        <f t="shared" si="10"/>
        <v/>
      </c>
      <c r="D138" s="414" t="str">
        <f t="shared" si="11"/>
        <v/>
      </c>
      <c r="E138" s="414" t="str">
        <f t="shared" si="12"/>
        <v/>
      </c>
      <c r="F138" s="414" t="str">
        <f t="shared" si="13"/>
        <v/>
      </c>
      <c r="G138" s="232"/>
      <c r="H138" s="225"/>
      <c r="I138" s="268"/>
      <c r="J138" s="269"/>
      <c r="K138" s="270"/>
      <c r="L138" s="271"/>
      <c r="M138" s="272"/>
      <c r="N138" s="273"/>
      <c r="O138" s="258"/>
      <c r="P138" s="259"/>
      <c r="Q138" s="260"/>
      <c r="R138" s="261"/>
      <c r="S138" s="262"/>
      <c r="T138" s="263"/>
      <c r="U138" s="416"/>
      <c r="V138" s="411"/>
      <c r="W138" s="417"/>
      <c r="X138" s="418"/>
      <c r="Y138" s="419"/>
      <c r="Z138" s="420"/>
      <c r="AA138" s="263"/>
      <c r="AB138" s="263"/>
      <c r="AC138" s="263"/>
      <c r="AD138" s="263"/>
      <c r="AE138" s="263"/>
      <c r="AF138" s="263"/>
      <c r="AG138" s="264"/>
      <c r="AH138" s="265"/>
      <c r="AI138" s="266"/>
      <c r="AJ138" s="267"/>
    </row>
    <row r="139" spans="1:36" s="22" customFormat="1" x14ac:dyDescent="0.25">
      <c r="A139" s="28" t="str">
        <f>IF(H139&lt;&gt;"",MAX($A$7:A138)+1,"")</f>
        <v/>
      </c>
      <c r="B139" s="227" t="str">
        <f>IF(A139="","",PREF_PREGUNTA&amp;" - "&amp;IF(MAX(A:A)&gt;99,IF(A139&lt;100,"0",""),"")&amp;IF(A139&lt;10,"0","")&amp;A139&amp;IF(G139&lt;&gt;""," "&amp;G139,""))</f>
        <v/>
      </c>
      <c r="C139" s="414" t="str">
        <f t="shared" si="10"/>
        <v/>
      </c>
      <c r="D139" s="414" t="str">
        <f t="shared" si="11"/>
        <v/>
      </c>
      <c r="E139" s="414" t="str">
        <f t="shared" si="12"/>
        <v/>
      </c>
      <c r="F139" s="414" t="str">
        <f t="shared" si="13"/>
        <v/>
      </c>
      <c r="G139" s="232"/>
      <c r="H139" s="225"/>
      <c r="I139" s="268"/>
      <c r="J139" s="269"/>
      <c r="K139" s="270"/>
      <c r="L139" s="271"/>
      <c r="M139" s="272"/>
      <c r="N139" s="273"/>
      <c r="O139" s="258"/>
      <c r="P139" s="259"/>
      <c r="Q139" s="260"/>
      <c r="R139" s="261"/>
      <c r="S139" s="262"/>
      <c r="T139" s="263"/>
      <c r="U139" s="416"/>
      <c r="V139" s="411"/>
      <c r="W139" s="417"/>
      <c r="X139" s="418"/>
      <c r="Y139" s="419"/>
      <c r="Z139" s="420"/>
      <c r="AA139" s="263"/>
      <c r="AB139" s="263"/>
      <c r="AC139" s="263"/>
      <c r="AD139" s="263"/>
      <c r="AE139" s="263"/>
      <c r="AF139" s="263"/>
      <c r="AG139" s="264"/>
      <c r="AH139" s="265"/>
      <c r="AI139" s="266"/>
      <c r="AJ139" s="267"/>
    </row>
    <row r="140" spans="1:36" s="22" customFormat="1" x14ac:dyDescent="0.25">
      <c r="A140" s="28" t="str">
        <f>IF(H140&lt;&gt;"",MAX($A$7:A139)+1,"")</f>
        <v/>
      </c>
      <c r="B140" s="227" t="str">
        <f>IF(A140="","",PREF_PREGUNTA&amp;" - "&amp;IF(MAX(A:A)&gt;99,IF(A140&lt;100,"0",""),"")&amp;IF(A140&lt;10,"0","")&amp;A140&amp;IF(G140&lt;&gt;""," "&amp;G140,""))</f>
        <v/>
      </c>
      <c r="C140" s="414" t="str">
        <f t="shared" si="10"/>
        <v/>
      </c>
      <c r="D140" s="414" t="str">
        <f t="shared" si="11"/>
        <v/>
      </c>
      <c r="E140" s="414" t="str">
        <f t="shared" si="12"/>
        <v/>
      </c>
      <c r="F140" s="414" t="str">
        <f t="shared" si="13"/>
        <v/>
      </c>
      <c r="G140" s="232"/>
      <c r="H140" s="225"/>
      <c r="I140" s="268"/>
      <c r="J140" s="269"/>
      <c r="K140" s="270"/>
      <c r="L140" s="271"/>
      <c r="M140" s="272"/>
      <c r="N140" s="273"/>
      <c r="O140" s="258"/>
      <c r="P140" s="259"/>
      <c r="Q140" s="260"/>
      <c r="R140" s="261"/>
      <c r="S140" s="262"/>
      <c r="T140" s="263"/>
      <c r="U140" s="416"/>
      <c r="V140" s="411"/>
      <c r="W140" s="417"/>
      <c r="X140" s="418"/>
      <c r="Y140" s="419"/>
      <c r="Z140" s="420"/>
      <c r="AA140" s="263"/>
      <c r="AB140" s="263"/>
      <c r="AC140" s="263"/>
      <c r="AD140" s="263"/>
      <c r="AE140" s="263"/>
      <c r="AF140" s="263"/>
      <c r="AG140" s="264"/>
      <c r="AH140" s="265"/>
      <c r="AI140" s="266"/>
      <c r="AJ140" s="267"/>
    </row>
    <row r="141" spans="1:36" s="22" customFormat="1" x14ac:dyDescent="0.25">
      <c r="A141" s="28" t="str">
        <f>IF(H141&lt;&gt;"",MAX($A$7:A140)+1,"")</f>
        <v/>
      </c>
      <c r="B141" s="227" t="str">
        <f>IF(A141="","",PREF_PREGUNTA&amp;" - "&amp;IF(MAX(A:A)&gt;99,IF(A141&lt;100,"0",""),"")&amp;IF(A141&lt;10,"0","")&amp;A141&amp;IF(G141&lt;&gt;""," "&amp;G141,""))</f>
        <v/>
      </c>
      <c r="C141" s="414" t="str">
        <f t="shared" si="10"/>
        <v/>
      </c>
      <c r="D141" s="414" t="str">
        <f t="shared" si="11"/>
        <v/>
      </c>
      <c r="E141" s="414" t="str">
        <f t="shared" si="12"/>
        <v/>
      </c>
      <c r="F141" s="414" t="str">
        <f t="shared" si="13"/>
        <v/>
      </c>
      <c r="G141" s="232"/>
      <c r="H141" s="225"/>
      <c r="I141" s="268"/>
      <c r="J141" s="269"/>
      <c r="K141" s="270"/>
      <c r="L141" s="271"/>
      <c r="M141" s="272"/>
      <c r="N141" s="273"/>
      <c r="O141" s="258"/>
      <c r="P141" s="259"/>
      <c r="Q141" s="260"/>
      <c r="R141" s="261"/>
      <c r="S141" s="262"/>
      <c r="T141" s="263"/>
      <c r="U141" s="416"/>
      <c r="V141" s="411"/>
      <c r="W141" s="417"/>
      <c r="X141" s="418"/>
      <c r="Y141" s="419"/>
      <c r="Z141" s="420"/>
      <c r="AA141" s="263"/>
      <c r="AB141" s="263"/>
      <c r="AC141" s="263"/>
      <c r="AD141" s="263"/>
      <c r="AE141" s="263"/>
      <c r="AF141" s="263"/>
      <c r="AG141" s="264"/>
      <c r="AH141" s="265"/>
      <c r="AI141" s="266"/>
      <c r="AJ141" s="267"/>
    </row>
    <row r="142" spans="1:36" s="22" customFormat="1" x14ac:dyDescent="0.25">
      <c r="A142" s="28" t="str">
        <f>IF(H142&lt;&gt;"",MAX($A$7:A141)+1,"")</f>
        <v/>
      </c>
      <c r="B142" s="227" t="str">
        <f>IF(A142="","",PREF_PREGUNTA&amp;" - "&amp;IF(MAX(A:A)&gt;99,IF(A142&lt;100,"0",""),"")&amp;IF(A142&lt;10,"0","")&amp;A142&amp;IF(G142&lt;&gt;""," "&amp;G142,""))</f>
        <v/>
      </c>
      <c r="C142" s="414" t="str">
        <f t="shared" si="10"/>
        <v/>
      </c>
      <c r="D142" s="414" t="str">
        <f t="shared" si="11"/>
        <v/>
      </c>
      <c r="E142" s="414" t="str">
        <f t="shared" si="12"/>
        <v/>
      </c>
      <c r="F142" s="414" t="str">
        <f t="shared" si="13"/>
        <v/>
      </c>
      <c r="G142" s="232"/>
      <c r="H142" s="225"/>
      <c r="I142" s="268"/>
      <c r="J142" s="269"/>
      <c r="K142" s="270"/>
      <c r="L142" s="271"/>
      <c r="M142" s="272"/>
      <c r="N142" s="273"/>
      <c r="O142" s="258"/>
      <c r="P142" s="259"/>
      <c r="Q142" s="260"/>
      <c r="R142" s="261"/>
      <c r="S142" s="262"/>
      <c r="T142" s="263"/>
      <c r="U142" s="416"/>
      <c r="V142" s="411"/>
      <c r="W142" s="417"/>
      <c r="X142" s="418"/>
      <c r="Y142" s="419"/>
      <c r="Z142" s="420"/>
      <c r="AA142" s="263"/>
      <c r="AB142" s="263"/>
      <c r="AC142" s="263"/>
      <c r="AD142" s="263"/>
      <c r="AE142" s="263"/>
      <c r="AF142" s="263"/>
      <c r="AG142" s="264"/>
      <c r="AH142" s="265"/>
      <c r="AI142" s="266"/>
      <c r="AJ142" s="267"/>
    </row>
    <row r="143" spans="1:36" s="22" customFormat="1" x14ac:dyDescent="0.25">
      <c r="A143" s="28" t="str">
        <f>IF(H143&lt;&gt;"",MAX($A$7:A142)+1,"")</f>
        <v/>
      </c>
      <c r="B143" s="227" t="str">
        <f>IF(A143="","",PREF_PREGUNTA&amp;" - "&amp;IF(MAX(A:A)&gt;99,IF(A143&lt;100,"0",""),"")&amp;IF(A143&lt;10,"0","")&amp;A143&amp;IF(G143&lt;&gt;""," "&amp;G143,""))</f>
        <v/>
      </c>
      <c r="C143" s="414" t="str">
        <f t="shared" si="10"/>
        <v/>
      </c>
      <c r="D143" s="414" t="str">
        <f t="shared" si="11"/>
        <v/>
      </c>
      <c r="E143" s="414" t="str">
        <f t="shared" si="12"/>
        <v/>
      </c>
      <c r="F143" s="414" t="str">
        <f t="shared" si="13"/>
        <v/>
      </c>
      <c r="G143" s="232"/>
      <c r="H143" s="225"/>
      <c r="I143" s="268"/>
      <c r="J143" s="269"/>
      <c r="K143" s="270"/>
      <c r="L143" s="271"/>
      <c r="M143" s="272"/>
      <c r="N143" s="273"/>
      <c r="O143" s="258"/>
      <c r="P143" s="259"/>
      <c r="Q143" s="260"/>
      <c r="R143" s="261"/>
      <c r="S143" s="262"/>
      <c r="T143" s="263"/>
      <c r="U143" s="416"/>
      <c r="V143" s="411"/>
      <c r="W143" s="417"/>
      <c r="X143" s="418"/>
      <c r="Y143" s="419"/>
      <c r="Z143" s="420"/>
      <c r="AA143" s="263"/>
      <c r="AB143" s="263"/>
      <c r="AC143" s="263"/>
      <c r="AD143" s="263"/>
      <c r="AE143" s="263"/>
      <c r="AF143" s="263"/>
      <c r="AG143" s="264"/>
      <c r="AH143" s="265"/>
      <c r="AI143" s="266"/>
      <c r="AJ143" s="267"/>
    </row>
    <row r="144" spans="1:36" s="22" customFormat="1" x14ac:dyDescent="0.25">
      <c r="A144" s="28" t="str">
        <f>IF(H144&lt;&gt;"",MAX($A$7:A143)+1,"")</f>
        <v/>
      </c>
      <c r="B144" s="227" t="str">
        <f>IF(A144="","",PREF_PREGUNTA&amp;" - "&amp;IF(MAX(A:A)&gt;99,IF(A144&lt;100,"0",""),"")&amp;IF(A144&lt;10,"0","")&amp;A144&amp;IF(G144&lt;&gt;""," "&amp;G144,""))</f>
        <v/>
      </c>
      <c r="C144" s="414" t="str">
        <f t="shared" si="10"/>
        <v/>
      </c>
      <c r="D144" s="414" t="str">
        <f t="shared" si="11"/>
        <v/>
      </c>
      <c r="E144" s="414" t="str">
        <f t="shared" si="12"/>
        <v/>
      </c>
      <c r="F144" s="414" t="str">
        <f t="shared" si="13"/>
        <v/>
      </c>
      <c r="G144" s="232"/>
      <c r="H144" s="225"/>
      <c r="I144" s="268"/>
      <c r="J144" s="269"/>
      <c r="K144" s="270"/>
      <c r="L144" s="271"/>
      <c r="M144" s="272"/>
      <c r="N144" s="273"/>
      <c r="O144" s="258"/>
      <c r="P144" s="259"/>
      <c r="Q144" s="260"/>
      <c r="R144" s="261"/>
      <c r="S144" s="262"/>
      <c r="T144" s="263"/>
      <c r="U144" s="416"/>
      <c r="V144" s="411"/>
      <c r="W144" s="417"/>
      <c r="X144" s="418"/>
      <c r="Y144" s="419"/>
      <c r="Z144" s="420"/>
      <c r="AA144" s="263"/>
      <c r="AB144" s="263"/>
      <c r="AC144" s="263"/>
      <c r="AD144" s="263"/>
      <c r="AE144" s="263"/>
      <c r="AF144" s="263"/>
      <c r="AG144" s="264"/>
      <c r="AH144" s="265"/>
      <c r="AI144" s="266"/>
      <c r="AJ144" s="267"/>
    </row>
    <row r="145" spans="1:36" s="22" customFormat="1" x14ac:dyDescent="0.25">
      <c r="A145" s="28" t="str">
        <f>IF(H145&lt;&gt;"",MAX($A$7:A144)+1,"")</f>
        <v/>
      </c>
      <c r="B145" s="227" t="str">
        <f>IF(A145="","",PREF_PREGUNTA&amp;" - "&amp;IF(MAX(A:A)&gt;99,IF(A145&lt;100,"0",""),"")&amp;IF(A145&lt;10,"0","")&amp;A145&amp;IF(G145&lt;&gt;""," "&amp;G145,""))</f>
        <v/>
      </c>
      <c r="C145" s="414" t="str">
        <f t="shared" si="10"/>
        <v/>
      </c>
      <c r="D145" s="414" t="str">
        <f t="shared" si="11"/>
        <v/>
      </c>
      <c r="E145" s="414" t="str">
        <f t="shared" si="12"/>
        <v/>
      </c>
      <c r="F145" s="414" t="str">
        <f t="shared" si="13"/>
        <v/>
      </c>
      <c r="G145" s="232"/>
      <c r="H145" s="225"/>
      <c r="I145" s="268"/>
      <c r="J145" s="269"/>
      <c r="K145" s="270"/>
      <c r="L145" s="271"/>
      <c r="M145" s="272"/>
      <c r="N145" s="273"/>
      <c r="O145" s="258"/>
      <c r="P145" s="259"/>
      <c r="Q145" s="260"/>
      <c r="R145" s="261"/>
      <c r="S145" s="262"/>
      <c r="T145" s="263"/>
      <c r="U145" s="416"/>
      <c r="V145" s="411"/>
      <c r="W145" s="417"/>
      <c r="X145" s="418"/>
      <c r="Y145" s="419"/>
      <c r="Z145" s="420"/>
      <c r="AA145" s="263"/>
      <c r="AB145" s="263"/>
      <c r="AC145" s="263"/>
      <c r="AD145" s="263"/>
      <c r="AE145" s="263"/>
      <c r="AF145" s="263"/>
      <c r="AG145" s="264"/>
      <c r="AH145" s="265"/>
      <c r="AI145" s="266"/>
      <c r="AJ145" s="267"/>
    </row>
    <row r="146" spans="1:36" s="22" customFormat="1" x14ac:dyDescent="0.25">
      <c r="A146" s="28" t="str">
        <f>IF(H146&lt;&gt;"",MAX($A$7:A145)+1,"")</f>
        <v/>
      </c>
      <c r="B146" s="227" t="str">
        <f>IF(A146="","",PREF_PREGUNTA&amp;" - "&amp;IF(MAX(A:A)&gt;99,IF(A146&lt;100,"0",""),"")&amp;IF(A146&lt;10,"0","")&amp;A146&amp;IF(G146&lt;&gt;""," "&amp;G146,""))</f>
        <v/>
      </c>
      <c r="C146" s="414" t="str">
        <f t="shared" si="10"/>
        <v/>
      </c>
      <c r="D146" s="414" t="str">
        <f t="shared" si="11"/>
        <v/>
      </c>
      <c r="E146" s="414" t="str">
        <f t="shared" si="12"/>
        <v/>
      </c>
      <c r="F146" s="414" t="str">
        <f t="shared" si="13"/>
        <v/>
      </c>
      <c r="G146" s="232"/>
      <c r="H146" s="225"/>
      <c r="I146" s="268"/>
      <c r="J146" s="269"/>
      <c r="K146" s="270"/>
      <c r="L146" s="271"/>
      <c r="M146" s="272"/>
      <c r="N146" s="273"/>
      <c r="O146" s="258"/>
      <c r="P146" s="259"/>
      <c r="Q146" s="260"/>
      <c r="R146" s="261"/>
      <c r="S146" s="262"/>
      <c r="T146" s="263"/>
      <c r="U146" s="416"/>
      <c r="V146" s="411"/>
      <c r="W146" s="417"/>
      <c r="X146" s="418"/>
      <c r="Y146" s="419"/>
      <c r="Z146" s="420"/>
      <c r="AA146" s="263"/>
      <c r="AB146" s="263"/>
      <c r="AC146" s="263"/>
      <c r="AD146" s="263"/>
      <c r="AE146" s="263"/>
      <c r="AF146" s="263"/>
      <c r="AG146" s="264"/>
      <c r="AH146" s="265"/>
      <c r="AI146" s="266"/>
      <c r="AJ146" s="267"/>
    </row>
    <row r="147" spans="1:36" s="22" customFormat="1" x14ac:dyDescent="0.25">
      <c r="A147" s="28" t="str">
        <f>IF(H147&lt;&gt;"",MAX($A$7:A146)+1,"")</f>
        <v/>
      </c>
      <c r="B147" s="227" t="str">
        <f>IF(A147="","",PREF_PREGUNTA&amp;" - "&amp;IF(MAX(A:A)&gt;99,IF(A147&lt;100,"0",""),"")&amp;IF(A147&lt;10,"0","")&amp;A147&amp;IF(G147&lt;&gt;""," "&amp;G147,""))</f>
        <v/>
      </c>
      <c r="C147" s="414" t="str">
        <f t="shared" si="10"/>
        <v/>
      </c>
      <c r="D147" s="414" t="str">
        <f t="shared" si="11"/>
        <v/>
      </c>
      <c r="E147" s="414" t="str">
        <f t="shared" si="12"/>
        <v/>
      </c>
      <c r="F147" s="414" t="str">
        <f t="shared" si="13"/>
        <v/>
      </c>
      <c r="G147" s="232"/>
      <c r="H147" s="225"/>
      <c r="I147" s="268"/>
      <c r="J147" s="269"/>
      <c r="K147" s="270"/>
      <c r="L147" s="271"/>
      <c r="M147" s="272"/>
      <c r="N147" s="273"/>
      <c r="O147" s="258"/>
      <c r="P147" s="259"/>
      <c r="Q147" s="260"/>
      <c r="R147" s="261"/>
      <c r="S147" s="262"/>
      <c r="T147" s="263"/>
      <c r="U147" s="416"/>
      <c r="V147" s="411"/>
      <c r="W147" s="417"/>
      <c r="X147" s="418"/>
      <c r="Y147" s="419"/>
      <c r="Z147" s="420"/>
      <c r="AA147" s="263"/>
      <c r="AB147" s="263"/>
      <c r="AC147" s="263"/>
      <c r="AD147" s="263"/>
      <c r="AE147" s="263"/>
      <c r="AF147" s="263"/>
      <c r="AG147" s="264"/>
      <c r="AH147" s="265"/>
      <c r="AI147" s="266"/>
      <c r="AJ147" s="267"/>
    </row>
    <row r="148" spans="1:36" s="22" customFormat="1" x14ac:dyDescent="0.25">
      <c r="A148" s="28" t="str">
        <f>IF(H148&lt;&gt;"",MAX($A$7:A147)+1,"")</f>
        <v/>
      </c>
      <c r="B148" s="227" t="str">
        <f>IF(A148="","",PREF_PREGUNTA&amp;" - "&amp;IF(MAX(A:A)&gt;99,IF(A148&lt;100,"0",""),"")&amp;IF(A148&lt;10,"0","")&amp;A148&amp;IF(G148&lt;&gt;""," "&amp;G148,""))</f>
        <v/>
      </c>
      <c r="C148" s="414" t="str">
        <f t="shared" si="10"/>
        <v/>
      </c>
      <c r="D148" s="414" t="str">
        <f t="shared" si="11"/>
        <v/>
      </c>
      <c r="E148" s="414" t="str">
        <f t="shared" si="12"/>
        <v/>
      </c>
      <c r="F148" s="414" t="str">
        <f t="shared" si="13"/>
        <v/>
      </c>
      <c r="G148" s="232"/>
      <c r="H148" s="225"/>
      <c r="I148" s="268"/>
      <c r="J148" s="269"/>
      <c r="K148" s="270"/>
      <c r="L148" s="271"/>
      <c r="M148" s="272"/>
      <c r="N148" s="273"/>
      <c r="O148" s="258"/>
      <c r="P148" s="259"/>
      <c r="Q148" s="260"/>
      <c r="R148" s="261"/>
      <c r="S148" s="262"/>
      <c r="T148" s="263"/>
      <c r="U148" s="416"/>
      <c r="V148" s="411"/>
      <c r="W148" s="417"/>
      <c r="X148" s="418"/>
      <c r="Y148" s="419"/>
      <c r="Z148" s="420"/>
      <c r="AA148" s="263"/>
      <c r="AB148" s="263"/>
      <c r="AC148" s="263"/>
      <c r="AD148" s="263"/>
      <c r="AE148" s="263"/>
      <c r="AF148" s="263"/>
      <c r="AG148" s="264"/>
      <c r="AH148" s="265"/>
      <c r="AI148" s="266"/>
      <c r="AJ148" s="267"/>
    </row>
    <row r="149" spans="1:36" s="22" customFormat="1" x14ac:dyDescent="0.25">
      <c r="A149" s="28" t="str">
        <f>IF(H149&lt;&gt;"",MAX($A$7:A148)+1,"")</f>
        <v/>
      </c>
      <c r="B149" s="227" t="str">
        <f>IF(A149="","",PREF_PREGUNTA&amp;" - "&amp;IF(MAX(A:A)&gt;99,IF(A149&lt;100,"0",""),"")&amp;IF(A149&lt;10,"0","")&amp;A149&amp;IF(G149&lt;&gt;""," "&amp;G149,""))</f>
        <v/>
      </c>
      <c r="C149" s="414" t="str">
        <f t="shared" si="10"/>
        <v/>
      </c>
      <c r="D149" s="414" t="str">
        <f t="shared" si="11"/>
        <v/>
      </c>
      <c r="E149" s="414" t="str">
        <f t="shared" si="12"/>
        <v/>
      </c>
      <c r="F149" s="414" t="str">
        <f t="shared" si="13"/>
        <v/>
      </c>
      <c r="G149" s="232"/>
      <c r="H149" s="225"/>
      <c r="I149" s="268"/>
      <c r="J149" s="269"/>
      <c r="K149" s="270"/>
      <c r="L149" s="271"/>
      <c r="M149" s="272"/>
      <c r="N149" s="273"/>
      <c r="O149" s="258"/>
      <c r="P149" s="259"/>
      <c r="Q149" s="260"/>
      <c r="R149" s="261"/>
      <c r="S149" s="262"/>
      <c r="T149" s="263"/>
      <c r="U149" s="416"/>
      <c r="V149" s="411"/>
      <c r="W149" s="417"/>
      <c r="X149" s="418"/>
      <c r="Y149" s="419"/>
      <c r="Z149" s="420"/>
      <c r="AA149" s="263"/>
      <c r="AB149" s="263"/>
      <c r="AC149" s="263"/>
      <c r="AD149" s="263"/>
      <c r="AE149" s="263"/>
      <c r="AF149" s="263"/>
      <c r="AG149" s="264"/>
      <c r="AH149" s="265"/>
      <c r="AI149" s="266"/>
      <c r="AJ149" s="267"/>
    </row>
    <row r="150" spans="1:36" s="22" customFormat="1" x14ac:dyDescent="0.25">
      <c r="A150" s="28" t="str">
        <f>IF(H150&lt;&gt;"",MAX($A$7:A149)+1,"")</f>
        <v/>
      </c>
      <c r="B150" s="227" t="str">
        <f>IF(A150="","",PREF_PREGUNTA&amp;" - "&amp;IF(MAX(A:A)&gt;99,IF(A150&lt;100,"0",""),"")&amp;IF(A150&lt;10,"0","")&amp;A150&amp;IF(G150&lt;&gt;""," "&amp;G150,""))</f>
        <v/>
      </c>
      <c r="C150" s="414" t="str">
        <f t="shared" si="10"/>
        <v/>
      </c>
      <c r="D150" s="414" t="str">
        <f t="shared" si="11"/>
        <v/>
      </c>
      <c r="E150" s="414" t="str">
        <f t="shared" si="12"/>
        <v/>
      </c>
      <c r="F150" s="414" t="str">
        <f t="shared" si="13"/>
        <v/>
      </c>
      <c r="G150" s="232"/>
      <c r="H150" s="225"/>
      <c r="I150" s="268"/>
      <c r="J150" s="269"/>
      <c r="K150" s="270"/>
      <c r="L150" s="271"/>
      <c r="M150" s="272"/>
      <c r="N150" s="273"/>
      <c r="O150" s="258"/>
      <c r="P150" s="259"/>
      <c r="Q150" s="260"/>
      <c r="R150" s="261"/>
      <c r="S150" s="262"/>
      <c r="T150" s="263"/>
      <c r="U150" s="416"/>
      <c r="V150" s="411"/>
      <c r="W150" s="417"/>
      <c r="X150" s="418"/>
      <c r="Y150" s="419"/>
      <c r="Z150" s="420"/>
      <c r="AA150" s="263"/>
      <c r="AB150" s="263"/>
      <c r="AC150" s="263"/>
      <c r="AD150" s="263"/>
      <c r="AE150" s="263"/>
      <c r="AF150" s="263"/>
      <c r="AG150" s="264"/>
      <c r="AH150" s="265"/>
      <c r="AI150" s="266"/>
      <c r="AJ150" s="267"/>
    </row>
    <row r="151" spans="1:36" s="22" customFormat="1" x14ac:dyDescent="0.25">
      <c r="A151" s="28" t="str">
        <f>IF(H151&lt;&gt;"",MAX($A$7:A150)+1,"")</f>
        <v/>
      </c>
      <c r="B151" s="227" t="str">
        <f>IF(A151="","",PREF_PREGUNTA&amp;" - "&amp;IF(MAX(A:A)&gt;99,IF(A151&lt;100,"0",""),"")&amp;IF(A151&lt;10,"0","")&amp;A151&amp;IF(G151&lt;&gt;""," "&amp;G151,""))</f>
        <v/>
      </c>
      <c r="C151" s="414" t="str">
        <f t="shared" si="10"/>
        <v/>
      </c>
      <c r="D151" s="414" t="str">
        <f t="shared" si="11"/>
        <v/>
      </c>
      <c r="E151" s="414" t="str">
        <f t="shared" si="12"/>
        <v/>
      </c>
      <c r="F151" s="414" t="str">
        <f t="shared" si="13"/>
        <v/>
      </c>
      <c r="G151" s="232"/>
      <c r="H151" s="225"/>
      <c r="I151" s="268"/>
      <c r="J151" s="269"/>
      <c r="K151" s="270"/>
      <c r="L151" s="271"/>
      <c r="M151" s="272"/>
      <c r="N151" s="273"/>
      <c r="O151" s="258"/>
      <c r="P151" s="259"/>
      <c r="Q151" s="260"/>
      <c r="R151" s="261"/>
      <c r="S151" s="262"/>
      <c r="T151" s="263"/>
      <c r="U151" s="416"/>
      <c r="V151" s="411"/>
      <c r="W151" s="417"/>
      <c r="X151" s="418"/>
      <c r="Y151" s="419"/>
      <c r="Z151" s="420"/>
      <c r="AA151" s="263"/>
      <c r="AB151" s="263"/>
      <c r="AC151" s="263"/>
      <c r="AD151" s="263"/>
      <c r="AE151" s="263"/>
      <c r="AF151" s="263"/>
      <c r="AG151" s="264"/>
      <c r="AH151" s="265"/>
      <c r="AI151" s="266"/>
      <c r="AJ151" s="267"/>
    </row>
    <row r="152" spans="1:36" s="22" customFormat="1" x14ac:dyDescent="0.25">
      <c r="A152" s="28" t="str">
        <f>IF(H152&lt;&gt;"",MAX($A$7:A151)+1,"")</f>
        <v/>
      </c>
      <c r="B152" s="227" t="str">
        <f>IF(A152="","",PREF_PREGUNTA&amp;" - "&amp;IF(MAX(A:A)&gt;99,IF(A152&lt;100,"0",""),"")&amp;IF(A152&lt;10,"0","")&amp;A152&amp;IF(G152&lt;&gt;""," "&amp;G152,""))</f>
        <v/>
      </c>
      <c r="C152" s="414" t="str">
        <f t="shared" si="10"/>
        <v/>
      </c>
      <c r="D152" s="414" t="str">
        <f t="shared" si="11"/>
        <v/>
      </c>
      <c r="E152" s="414" t="str">
        <f t="shared" si="12"/>
        <v/>
      </c>
      <c r="F152" s="414" t="str">
        <f t="shared" si="13"/>
        <v/>
      </c>
      <c r="G152" s="232"/>
      <c r="H152" s="225"/>
      <c r="I152" s="268"/>
      <c r="J152" s="269"/>
      <c r="K152" s="270"/>
      <c r="L152" s="271"/>
      <c r="M152" s="272"/>
      <c r="N152" s="273"/>
      <c r="O152" s="258"/>
      <c r="P152" s="259"/>
      <c r="Q152" s="260"/>
      <c r="R152" s="261"/>
      <c r="S152" s="262"/>
      <c r="T152" s="263"/>
      <c r="U152" s="416"/>
      <c r="V152" s="411"/>
      <c r="W152" s="417"/>
      <c r="X152" s="418"/>
      <c r="Y152" s="419"/>
      <c r="Z152" s="420"/>
      <c r="AA152" s="263"/>
      <c r="AB152" s="263"/>
      <c r="AC152" s="263"/>
      <c r="AD152" s="263"/>
      <c r="AE152" s="263"/>
      <c r="AF152" s="263"/>
      <c r="AG152" s="264"/>
      <c r="AH152" s="265"/>
      <c r="AI152" s="266"/>
      <c r="AJ152" s="267"/>
    </row>
    <row r="153" spans="1:36" s="22" customFormat="1" x14ac:dyDescent="0.25">
      <c r="A153" s="28" t="str">
        <f>IF(H153&lt;&gt;"",MAX($A$7:A152)+1,"")</f>
        <v/>
      </c>
      <c r="B153" s="227" t="str">
        <f>IF(A153="","",PREF_PREGUNTA&amp;" - "&amp;IF(MAX(A:A)&gt;99,IF(A153&lt;100,"0",""),"")&amp;IF(A153&lt;10,"0","")&amp;A153&amp;IF(G153&lt;&gt;""," "&amp;G153,""))</f>
        <v/>
      </c>
      <c r="C153" s="414" t="str">
        <f t="shared" si="10"/>
        <v/>
      </c>
      <c r="D153" s="414" t="str">
        <f t="shared" si="11"/>
        <v/>
      </c>
      <c r="E153" s="414" t="str">
        <f t="shared" si="12"/>
        <v/>
      </c>
      <c r="F153" s="414" t="str">
        <f t="shared" si="13"/>
        <v/>
      </c>
      <c r="G153" s="232"/>
      <c r="H153" s="225"/>
      <c r="I153" s="268"/>
      <c r="J153" s="269"/>
      <c r="K153" s="270"/>
      <c r="L153" s="271"/>
      <c r="M153" s="272"/>
      <c r="N153" s="273"/>
      <c r="O153" s="258"/>
      <c r="P153" s="259"/>
      <c r="Q153" s="260"/>
      <c r="R153" s="261"/>
      <c r="S153" s="262"/>
      <c r="T153" s="263"/>
      <c r="U153" s="416"/>
      <c r="V153" s="411"/>
      <c r="W153" s="417"/>
      <c r="X153" s="418"/>
      <c r="Y153" s="419"/>
      <c r="Z153" s="420"/>
      <c r="AA153" s="263"/>
      <c r="AB153" s="263"/>
      <c r="AC153" s="263"/>
      <c r="AD153" s="263"/>
      <c r="AE153" s="263"/>
      <c r="AF153" s="263"/>
      <c r="AG153" s="264"/>
      <c r="AH153" s="265"/>
      <c r="AI153" s="266"/>
      <c r="AJ153" s="267"/>
    </row>
    <row r="154" spans="1:36" s="22" customFormat="1" x14ac:dyDescent="0.25">
      <c r="A154" s="28" t="str">
        <f>IF(H154&lt;&gt;"",MAX($A$7:A153)+1,"")</f>
        <v/>
      </c>
      <c r="B154" s="227" t="str">
        <f>IF(A154="","",PREF_PREGUNTA&amp;" - "&amp;IF(MAX(A:A)&gt;99,IF(A154&lt;100,"0",""),"")&amp;IF(A154&lt;10,"0","")&amp;A154&amp;IF(G154&lt;&gt;""," "&amp;G154,""))</f>
        <v/>
      </c>
      <c r="C154" s="414" t="str">
        <f t="shared" si="10"/>
        <v/>
      </c>
      <c r="D154" s="414" t="str">
        <f t="shared" si="11"/>
        <v/>
      </c>
      <c r="E154" s="414" t="str">
        <f t="shared" si="12"/>
        <v/>
      </c>
      <c r="F154" s="414" t="str">
        <f t="shared" si="13"/>
        <v/>
      </c>
      <c r="G154" s="232"/>
      <c r="H154" s="225"/>
      <c r="I154" s="268"/>
      <c r="J154" s="269"/>
      <c r="K154" s="270"/>
      <c r="L154" s="271"/>
      <c r="M154" s="272"/>
      <c r="N154" s="273"/>
      <c r="O154" s="258"/>
      <c r="P154" s="259"/>
      <c r="Q154" s="260"/>
      <c r="R154" s="261"/>
      <c r="S154" s="262"/>
      <c r="T154" s="263"/>
      <c r="U154" s="416"/>
      <c r="V154" s="411"/>
      <c r="W154" s="417"/>
      <c r="X154" s="418"/>
      <c r="Y154" s="419"/>
      <c r="Z154" s="420"/>
      <c r="AA154" s="263"/>
      <c r="AB154" s="263"/>
      <c r="AC154" s="263"/>
      <c r="AD154" s="263"/>
      <c r="AE154" s="263"/>
      <c r="AF154" s="263"/>
      <c r="AG154" s="264"/>
      <c r="AH154" s="265"/>
      <c r="AI154" s="266"/>
      <c r="AJ154" s="267"/>
    </row>
    <row r="155" spans="1:36" s="22" customFormat="1" x14ac:dyDescent="0.25">
      <c r="A155" s="28" t="str">
        <f>IF(H155&lt;&gt;"",MAX($A$7:A154)+1,"")</f>
        <v/>
      </c>
      <c r="B155" s="227" t="str">
        <f>IF(A155="","",PREF_PREGUNTA&amp;" - "&amp;IF(MAX(A:A)&gt;99,IF(A155&lt;100,"0",""),"")&amp;IF(A155&lt;10,"0","")&amp;A155&amp;IF(G155&lt;&gt;""," "&amp;G155,""))</f>
        <v/>
      </c>
      <c r="C155" s="414" t="str">
        <f t="shared" si="10"/>
        <v/>
      </c>
      <c r="D155" s="414" t="str">
        <f t="shared" si="11"/>
        <v/>
      </c>
      <c r="E155" s="414" t="str">
        <f t="shared" si="12"/>
        <v/>
      </c>
      <c r="F155" s="414" t="str">
        <f t="shared" si="13"/>
        <v/>
      </c>
      <c r="G155" s="232"/>
      <c r="H155" s="225"/>
      <c r="I155" s="268"/>
      <c r="J155" s="269"/>
      <c r="K155" s="270"/>
      <c r="L155" s="271"/>
      <c r="M155" s="272"/>
      <c r="N155" s="273"/>
      <c r="O155" s="258"/>
      <c r="P155" s="259"/>
      <c r="Q155" s="260"/>
      <c r="R155" s="261"/>
      <c r="S155" s="262"/>
      <c r="T155" s="263"/>
      <c r="U155" s="416"/>
      <c r="V155" s="411"/>
      <c r="W155" s="417"/>
      <c r="X155" s="418"/>
      <c r="Y155" s="419"/>
      <c r="Z155" s="420"/>
      <c r="AA155" s="263"/>
      <c r="AB155" s="263"/>
      <c r="AC155" s="263"/>
      <c r="AD155" s="263"/>
      <c r="AE155" s="263"/>
      <c r="AF155" s="263"/>
      <c r="AG155" s="264"/>
      <c r="AH155" s="265"/>
      <c r="AI155" s="266"/>
      <c r="AJ155" s="267"/>
    </row>
    <row r="156" spans="1:36" s="22" customFormat="1" x14ac:dyDescent="0.25">
      <c r="A156" s="28" t="str">
        <f>IF(H156&lt;&gt;"",MAX($A$7:A155)+1,"")</f>
        <v/>
      </c>
      <c r="B156" s="227" t="str">
        <f>IF(A156="","",PREF_PREGUNTA&amp;" - "&amp;IF(MAX(A:A)&gt;99,IF(A156&lt;100,"0",""),"")&amp;IF(A156&lt;10,"0","")&amp;A156&amp;IF(G156&lt;&gt;""," "&amp;G156,""))</f>
        <v/>
      </c>
      <c r="C156" s="414" t="str">
        <f t="shared" si="10"/>
        <v/>
      </c>
      <c r="D156" s="414" t="str">
        <f t="shared" si="11"/>
        <v/>
      </c>
      <c r="E156" s="414" t="str">
        <f t="shared" si="12"/>
        <v/>
      </c>
      <c r="F156" s="414" t="str">
        <f t="shared" si="13"/>
        <v/>
      </c>
      <c r="G156" s="232"/>
      <c r="H156" s="225"/>
      <c r="I156" s="268"/>
      <c r="J156" s="269"/>
      <c r="K156" s="270"/>
      <c r="L156" s="271"/>
      <c r="M156" s="272"/>
      <c r="N156" s="273"/>
      <c r="O156" s="258"/>
      <c r="P156" s="259"/>
      <c r="Q156" s="260"/>
      <c r="R156" s="261"/>
      <c r="S156" s="262"/>
      <c r="T156" s="263"/>
      <c r="U156" s="416"/>
      <c r="V156" s="411"/>
      <c r="W156" s="417"/>
      <c r="X156" s="418"/>
      <c r="Y156" s="419"/>
      <c r="Z156" s="420"/>
      <c r="AA156" s="263"/>
      <c r="AB156" s="263"/>
      <c r="AC156" s="263"/>
      <c r="AD156" s="263"/>
      <c r="AE156" s="263"/>
      <c r="AF156" s="263"/>
      <c r="AG156" s="264"/>
      <c r="AH156" s="265"/>
      <c r="AI156" s="266"/>
      <c r="AJ156" s="267"/>
    </row>
    <row r="157" spans="1:36" s="22" customFormat="1" x14ac:dyDescent="0.25">
      <c r="A157" s="28" t="str">
        <f>IF(H157&lt;&gt;"",MAX($A$7:A156)+1,"")</f>
        <v/>
      </c>
      <c r="B157" s="227" t="str">
        <f>IF(A157="","",PREF_PREGUNTA&amp;" - "&amp;IF(MAX(A:A)&gt;99,IF(A157&lt;100,"0",""),"")&amp;IF(A157&lt;10,"0","")&amp;A157&amp;IF(G157&lt;&gt;""," "&amp;G157,""))</f>
        <v/>
      </c>
      <c r="C157" s="414" t="str">
        <f t="shared" si="10"/>
        <v/>
      </c>
      <c r="D157" s="414" t="str">
        <f t="shared" si="11"/>
        <v/>
      </c>
      <c r="E157" s="414" t="str">
        <f t="shared" si="12"/>
        <v/>
      </c>
      <c r="F157" s="414" t="str">
        <f t="shared" si="13"/>
        <v/>
      </c>
      <c r="G157" s="232"/>
      <c r="H157" s="225"/>
      <c r="I157" s="268"/>
      <c r="J157" s="269"/>
      <c r="K157" s="270"/>
      <c r="L157" s="271"/>
      <c r="M157" s="272"/>
      <c r="N157" s="273"/>
      <c r="O157" s="258"/>
      <c r="P157" s="259"/>
      <c r="Q157" s="260"/>
      <c r="R157" s="261"/>
      <c r="S157" s="262"/>
      <c r="T157" s="263"/>
      <c r="U157" s="416"/>
      <c r="V157" s="411"/>
      <c r="W157" s="417"/>
      <c r="X157" s="418"/>
      <c r="Y157" s="419"/>
      <c r="Z157" s="420"/>
      <c r="AA157" s="263"/>
      <c r="AB157" s="263"/>
      <c r="AC157" s="263"/>
      <c r="AD157" s="263"/>
      <c r="AE157" s="263"/>
      <c r="AF157" s="263"/>
      <c r="AG157" s="264"/>
      <c r="AH157" s="265"/>
      <c r="AI157" s="266"/>
      <c r="AJ157" s="267"/>
    </row>
    <row r="158" spans="1:36" s="22" customFormat="1" x14ac:dyDescent="0.25">
      <c r="A158" s="28" t="str">
        <f>IF(H158&lt;&gt;"",MAX($A$7:A157)+1,"")</f>
        <v/>
      </c>
      <c r="B158" s="227" t="str">
        <f>IF(A158="","",PREF_PREGUNTA&amp;" - "&amp;IF(MAX(A:A)&gt;99,IF(A158&lt;100,"0",""),"")&amp;IF(A158&lt;10,"0","")&amp;A158&amp;IF(G158&lt;&gt;""," "&amp;G158,""))</f>
        <v/>
      </c>
      <c r="C158" s="414" t="str">
        <f t="shared" si="10"/>
        <v/>
      </c>
      <c r="D158" s="414" t="str">
        <f t="shared" si="11"/>
        <v/>
      </c>
      <c r="E158" s="414" t="str">
        <f t="shared" si="12"/>
        <v/>
      </c>
      <c r="F158" s="414" t="str">
        <f t="shared" si="13"/>
        <v/>
      </c>
      <c r="G158" s="232"/>
      <c r="H158" s="225"/>
      <c r="I158" s="268"/>
      <c r="J158" s="269"/>
      <c r="K158" s="270"/>
      <c r="L158" s="271"/>
      <c r="M158" s="272"/>
      <c r="N158" s="273"/>
      <c r="O158" s="258"/>
      <c r="P158" s="259"/>
      <c r="Q158" s="260"/>
      <c r="R158" s="261"/>
      <c r="S158" s="262"/>
      <c r="T158" s="263"/>
      <c r="U158" s="416"/>
      <c r="V158" s="411"/>
      <c r="W158" s="417"/>
      <c r="X158" s="418"/>
      <c r="Y158" s="419"/>
      <c r="Z158" s="420"/>
      <c r="AA158" s="263"/>
      <c r="AB158" s="263"/>
      <c r="AC158" s="263"/>
      <c r="AD158" s="263"/>
      <c r="AE158" s="263"/>
      <c r="AF158" s="263"/>
      <c r="AG158" s="264"/>
      <c r="AH158" s="265"/>
      <c r="AI158" s="266"/>
      <c r="AJ158" s="267"/>
    </row>
    <row r="159" spans="1:36" s="22" customFormat="1" x14ac:dyDescent="0.25">
      <c r="A159" s="28" t="str">
        <f>IF(H159&lt;&gt;"",MAX($A$7:A158)+1,"")</f>
        <v/>
      </c>
      <c r="B159" s="227" t="str">
        <f>IF(A159="","",PREF_PREGUNTA&amp;" - "&amp;IF(MAX(A:A)&gt;99,IF(A159&lt;100,"0",""),"")&amp;IF(A159&lt;10,"0","")&amp;A159&amp;IF(G159&lt;&gt;""," "&amp;G159,""))</f>
        <v/>
      </c>
      <c r="C159" s="414" t="str">
        <f t="shared" si="10"/>
        <v/>
      </c>
      <c r="D159" s="414" t="str">
        <f t="shared" si="11"/>
        <v/>
      </c>
      <c r="E159" s="414" t="str">
        <f t="shared" si="12"/>
        <v/>
      </c>
      <c r="F159" s="414" t="str">
        <f t="shared" si="13"/>
        <v/>
      </c>
      <c r="G159" s="232"/>
      <c r="H159" s="225"/>
      <c r="I159" s="268"/>
      <c r="J159" s="269"/>
      <c r="K159" s="270"/>
      <c r="L159" s="271"/>
      <c r="M159" s="272"/>
      <c r="N159" s="273"/>
      <c r="O159" s="258"/>
      <c r="P159" s="259"/>
      <c r="Q159" s="260"/>
      <c r="R159" s="261"/>
      <c r="S159" s="262"/>
      <c r="T159" s="263"/>
      <c r="U159" s="416"/>
      <c r="V159" s="411"/>
      <c r="W159" s="417"/>
      <c r="X159" s="418"/>
      <c r="Y159" s="419"/>
      <c r="Z159" s="420"/>
      <c r="AA159" s="263"/>
      <c r="AB159" s="263"/>
      <c r="AC159" s="263"/>
      <c r="AD159" s="263"/>
      <c r="AE159" s="263"/>
      <c r="AF159" s="263"/>
      <c r="AG159" s="264"/>
      <c r="AH159" s="265"/>
      <c r="AI159" s="266"/>
      <c r="AJ159" s="267"/>
    </row>
    <row r="160" spans="1:36" s="22" customFormat="1" x14ac:dyDescent="0.25">
      <c r="A160" s="28" t="str">
        <f>IF(H160&lt;&gt;"",MAX($A$7:A159)+1,"")</f>
        <v/>
      </c>
      <c r="B160" s="227" t="str">
        <f>IF(A160="","",PREF_PREGUNTA&amp;" - "&amp;IF(MAX(A:A)&gt;99,IF(A160&lt;100,"0",""),"")&amp;IF(A160&lt;10,"0","")&amp;A160&amp;IF(G160&lt;&gt;""," "&amp;G160,""))</f>
        <v/>
      </c>
      <c r="C160" s="414" t="str">
        <f t="shared" si="10"/>
        <v/>
      </c>
      <c r="D160" s="414" t="str">
        <f t="shared" si="11"/>
        <v/>
      </c>
      <c r="E160" s="414" t="str">
        <f t="shared" si="12"/>
        <v/>
      </c>
      <c r="F160" s="414" t="str">
        <f t="shared" si="13"/>
        <v/>
      </c>
      <c r="G160" s="232"/>
      <c r="H160" s="225"/>
      <c r="I160" s="268"/>
      <c r="J160" s="269"/>
      <c r="K160" s="270"/>
      <c r="L160" s="271"/>
      <c r="M160" s="272"/>
      <c r="N160" s="273"/>
      <c r="O160" s="258"/>
      <c r="P160" s="259"/>
      <c r="Q160" s="260"/>
      <c r="R160" s="261"/>
      <c r="S160" s="262"/>
      <c r="T160" s="263"/>
      <c r="U160" s="416"/>
      <c r="V160" s="411"/>
      <c r="W160" s="417"/>
      <c r="X160" s="418"/>
      <c r="Y160" s="419"/>
      <c r="Z160" s="420"/>
      <c r="AA160" s="263"/>
      <c r="AB160" s="263"/>
      <c r="AC160" s="263"/>
      <c r="AD160" s="263"/>
      <c r="AE160" s="263"/>
      <c r="AF160" s="263"/>
      <c r="AG160" s="264"/>
      <c r="AH160" s="265"/>
      <c r="AI160" s="266"/>
      <c r="AJ160" s="267"/>
    </row>
    <row r="161" spans="1:36" s="22" customFormat="1" x14ac:dyDescent="0.25">
      <c r="A161" s="28" t="str">
        <f>IF(H161&lt;&gt;"",MAX($A$7:A160)+1,"")</f>
        <v/>
      </c>
      <c r="B161" s="227" t="str">
        <f>IF(A161="","",PREF_PREGUNTA&amp;" - "&amp;IF(MAX(A:A)&gt;99,IF(A161&lt;100,"0",""),"")&amp;IF(A161&lt;10,"0","")&amp;A161&amp;IF(G161&lt;&gt;""," "&amp;G161,""))</f>
        <v/>
      </c>
      <c r="C161" s="414" t="str">
        <f t="shared" si="10"/>
        <v/>
      </c>
      <c r="D161" s="414" t="str">
        <f t="shared" si="11"/>
        <v/>
      </c>
      <c r="E161" s="414" t="str">
        <f t="shared" si="12"/>
        <v/>
      </c>
      <c r="F161" s="414" t="str">
        <f t="shared" si="13"/>
        <v/>
      </c>
      <c r="G161" s="232"/>
      <c r="H161" s="225"/>
      <c r="I161" s="268"/>
      <c r="J161" s="269"/>
      <c r="K161" s="270"/>
      <c r="L161" s="271"/>
      <c r="M161" s="272"/>
      <c r="N161" s="273"/>
      <c r="O161" s="258"/>
      <c r="P161" s="259"/>
      <c r="Q161" s="260"/>
      <c r="R161" s="261"/>
      <c r="S161" s="262"/>
      <c r="T161" s="263"/>
      <c r="U161" s="416"/>
      <c r="V161" s="411"/>
      <c r="W161" s="417"/>
      <c r="X161" s="418"/>
      <c r="Y161" s="419"/>
      <c r="Z161" s="420"/>
      <c r="AA161" s="263"/>
      <c r="AB161" s="263"/>
      <c r="AC161" s="263"/>
      <c r="AD161" s="263"/>
      <c r="AE161" s="263"/>
      <c r="AF161" s="263"/>
      <c r="AG161" s="264"/>
      <c r="AH161" s="265"/>
      <c r="AI161" s="266"/>
      <c r="AJ161" s="267"/>
    </row>
    <row r="162" spans="1:36" s="22" customFormat="1" x14ac:dyDescent="0.25">
      <c r="A162" s="28" t="str">
        <f>IF(H162&lt;&gt;"",MAX($A$7:A161)+1,"")</f>
        <v/>
      </c>
      <c r="B162" s="227" t="str">
        <f>IF(A162="","",PREF_PREGUNTA&amp;" - "&amp;IF(MAX(A:A)&gt;99,IF(A162&lt;100,"0",""),"")&amp;IF(A162&lt;10,"0","")&amp;A162&amp;IF(G162&lt;&gt;""," "&amp;G162,""))</f>
        <v/>
      </c>
      <c r="C162" s="414" t="str">
        <f t="shared" si="10"/>
        <v/>
      </c>
      <c r="D162" s="414" t="str">
        <f t="shared" si="11"/>
        <v/>
      </c>
      <c r="E162" s="414" t="str">
        <f t="shared" si="12"/>
        <v/>
      </c>
      <c r="F162" s="414" t="str">
        <f t="shared" si="13"/>
        <v/>
      </c>
      <c r="G162" s="232"/>
      <c r="H162" s="225"/>
      <c r="I162" s="268"/>
      <c r="J162" s="269"/>
      <c r="K162" s="270"/>
      <c r="L162" s="271"/>
      <c r="M162" s="272"/>
      <c r="N162" s="273"/>
      <c r="O162" s="258"/>
      <c r="P162" s="259"/>
      <c r="Q162" s="260"/>
      <c r="R162" s="261"/>
      <c r="S162" s="262"/>
      <c r="T162" s="263"/>
      <c r="U162" s="416"/>
      <c r="V162" s="411"/>
      <c r="W162" s="417"/>
      <c r="X162" s="418"/>
      <c r="Y162" s="419"/>
      <c r="Z162" s="420"/>
      <c r="AA162" s="263"/>
      <c r="AB162" s="263"/>
      <c r="AC162" s="263"/>
      <c r="AD162" s="263"/>
      <c r="AE162" s="263"/>
      <c r="AF162" s="263"/>
      <c r="AG162" s="264"/>
      <c r="AH162" s="265"/>
      <c r="AI162" s="266"/>
      <c r="AJ162" s="267"/>
    </row>
    <row r="163" spans="1:36" s="22" customFormat="1" x14ac:dyDescent="0.25">
      <c r="A163" s="28" t="str">
        <f>IF(H163&lt;&gt;"",MAX($A$7:A162)+1,"")</f>
        <v/>
      </c>
      <c r="B163" s="227" t="str">
        <f>IF(A163="","",PREF_PREGUNTA&amp;" - "&amp;IF(MAX(A:A)&gt;99,IF(A163&lt;100,"0",""),"")&amp;IF(A163&lt;10,"0","")&amp;A163&amp;IF(G163&lt;&gt;""," "&amp;G163,""))</f>
        <v/>
      </c>
      <c r="C163" s="414" t="str">
        <f t="shared" si="10"/>
        <v/>
      </c>
      <c r="D163" s="414" t="str">
        <f t="shared" si="11"/>
        <v/>
      </c>
      <c r="E163" s="414" t="str">
        <f t="shared" si="12"/>
        <v/>
      </c>
      <c r="F163" s="414" t="str">
        <f t="shared" si="13"/>
        <v/>
      </c>
      <c r="G163" s="232"/>
      <c r="H163" s="225"/>
      <c r="I163" s="268"/>
      <c r="J163" s="269"/>
      <c r="K163" s="270"/>
      <c r="L163" s="271"/>
      <c r="M163" s="272"/>
      <c r="N163" s="273"/>
      <c r="O163" s="258"/>
      <c r="P163" s="259"/>
      <c r="Q163" s="260"/>
      <c r="R163" s="261"/>
      <c r="S163" s="262"/>
      <c r="T163" s="263"/>
      <c r="U163" s="416"/>
      <c r="V163" s="411"/>
      <c r="W163" s="417"/>
      <c r="X163" s="418"/>
      <c r="Y163" s="419"/>
      <c r="Z163" s="420"/>
      <c r="AA163" s="263"/>
      <c r="AB163" s="263"/>
      <c r="AC163" s="263"/>
      <c r="AD163" s="263"/>
      <c r="AE163" s="263"/>
      <c r="AF163" s="263"/>
      <c r="AG163" s="264"/>
      <c r="AH163" s="265"/>
      <c r="AI163" s="266"/>
      <c r="AJ163" s="267"/>
    </row>
    <row r="164" spans="1:36" s="22" customFormat="1" x14ac:dyDescent="0.25">
      <c r="A164" s="28" t="str">
        <f>IF(H164&lt;&gt;"",MAX($A$7:A163)+1,"")</f>
        <v/>
      </c>
      <c r="B164" s="227" t="str">
        <f>IF(A164="","",PREF_PREGUNTA&amp;" - "&amp;IF(MAX(A:A)&gt;99,IF(A164&lt;100,"0",""),"")&amp;IF(A164&lt;10,"0","")&amp;A164&amp;IF(G164&lt;&gt;""," "&amp;G164,""))</f>
        <v/>
      </c>
      <c r="C164" s="414" t="str">
        <f t="shared" si="10"/>
        <v/>
      </c>
      <c r="D164" s="414" t="str">
        <f t="shared" si="11"/>
        <v/>
      </c>
      <c r="E164" s="414" t="str">
        <f t="shared" si="12"/>
        <v/>
      </c>
      <c r="F164" s="414" t="str">
        <f t="shared" si="13"/>
        <v/>
      </c>
      <c r="G164" s="232"/>
      <c r="H164" s="225"/>
      <c r="I164" s="268"/>
      <c r="J164" s="269"/>
      <c r="K164" s="270"/>
      <c r="L164" s="271"/>
      <c r="M164" s="272"/>
      <c r="N164" s="273"/>
      <c r="O164" s="258"/>
      <c r="P164" s="259"/>
      <c r="Q164" s="260"/>
      <c r="R164" s="261"/>
      <c r="S164" s="262"/>
      <c r="T164" s="263"/>
      <c r="U164" s="416"/>
      <c r="V164" s="411"/>
      <c r="W164" s="417"/>
      <c r="X164" s="418"/>
      <c r="Y164" s="419"/>
      <c r="Z164" s="420"/>
      <c r="AA164" s="263"/>
      <c r="AB164" s="263"/>
      <c r="AC164" s="263"/>
      <c r="AD164" s="263"/>
      <c r="AE164" s="263"/>
      <c r="AF164" s="263"/>
      <c r="AG164" s="264"/>
      <c r="AH164" s="265"/>
      <c r="AI164" s="266"/>
      <c r="AJ164" s="267"/>
    </row>
    <row r="165" spans="1:36" s="22" customFormat="1" x14ac:dyDescent="0.25">
      <c r="A165" s="28" t="str">
        <f>IF(H165&lt;&gt;"",MAX($A$7:A164)+1,"")</f>
        <v/>
      </c>
      <c r="B165" s="227" t="str">
        <f>IF(A165="","",PREF_PREGUNTA&amp;" - "&amp;IF(MAX(A:A)&gt;99,IF(A165&lt;100,"0",""),"")&amp;IF(A165&lt;10,"0","")&amp;A165&amp;IF(G165&lt;&gt;""," "&amp;G165,""))</f>
        <v/>
      </c>
      <c r="C165" s="414" t="str">
        <f t="shared" si="10"/>
        <v/>
      </c>
      <c r="D165" s="414" t="str">
        <f t="shared" si="11"/>
        <v/>
      </c>
      <c r="E165" s="414" t="str">
        <f t="shared" si="12"/>
        <v/>
      </c>
      <c r="F165" s="414" t="str">
        <f t="shared" si="13"/>
        <v/>
      </c>
      <c r="G165" s="232"/>
      <c r="H165" s="225"/>
      <c r="I165" s="268"/>
      <c r="J165" s="269"/>
      <c r="K165" s="270"/>
      <c r="L165" s="271"/>
      <c r="M165" s="272"/>
      <c r="N165" s="273"/>
      <c r="O165" s="258"/>
      <c r="P165" s="259"/>
      <c r="Q165" s="260"/>
      <c r="R165" s="261"/>
      <c r="S165" s="262"/>
      <c r="T165" s="263"/>
      <c r="U165" s="416"/>
      <c r="V165" s="411"/>
      <c r="W165" s="417"/>
      <c r="X165" s="418"/>
      <c r="Y165" s="419"/>
      <c r="Z165" s="420"/>
      <c r="AA165" s="263"/>
      <c r="AB165" s="263"/>
      <c r="AC165" s="263"/>
      <c r="AD165" s="263"/>
      <c r="AE165" s="263"/>
      <c r="AF165" s="263"/>
      <c r="AG165" s="264"/>
      <c r="AH165" s="265"/>
      <c r="AI165" s="266"/>
      <c r="AJ165" s="267"/>
    </row>
    <row r="166" spans="1:36" s="22" customFormat="1" x14ac:dyDescent="0.25">
      <c r="A166" s="28" t="str">
        <f>IF(H166&lt;&gt;"",MAX($A$7:A165)+1,"")</f>
        <v/>
      </c>
      <c r="B166" s="227" t="str">
        <f>IF(A166="","",PREF_PREGUNTA&amp;" - "&amp;IF(MAX(A:A)&gt;99,IF(A166&lt;100,"0",""),"")&amp;IF(A166&lt;10,"0","")&amp;A166&amp;IF(G166&lt;&gt;""," "&amp;G166,""))</f>
        <v/>
      </c>
      <c r="C166" s="414" t="str">
        <f t="shared" si="10"/>
        <v/>
      </c>
      <c r="D166" s="414" t="str">
        <f t="shared" si="11"/>
        <v/>
      </c>
      <c r="E166" s="414" t="str">
        <f t="shared" si="12"/>
        <v/>
      </c>
      <c r="F166" s="414" t="str">
        <f t="shared" si="13"/>
        <v/>
      </c>
      <c r="G166" s="232"/>
      <c r="H166" s="225"/>
      <c r="I166" s="268"/>
      <c r="J166" s="269"/>
      <c r="K166" s="270"/>
      <c r="L166" s="271"/>
      <c r="M166" s="272"/>
      <c r="N166" s="273"/>
      <c r="O166" s="258"/>
      <c r="P166" s="259"/>
      <c r="Q166" s="260"/>
      <c r="R166" s="261"/>
      <c r="S166" s="262"/>
      <c r="T166" s="263"/>
      <c r="U166" s="416"/>
      <c r="V166" s="411"/>
      <c r="W166" s="417"/>
      <c r="X166" s="418"/>
      <c r="Y166" s="419"/>
      <c r="Z166" s="420"/>
      <c r="AA166" s="263"/>
      <c r="AB166" s="263"/>
      <c r="AC166" s="263"/>
      <c r="AD166" s="263"/>
      <c r="AE166" s="263"/>
      <c r="AF166" s="263"/>
      <c r="AG166" s="264"/>
      <c r="AH166" s="265"/>
      <c r="AI166" s="266"/>
      <c r="AJ166" s="267"/>
    </row>
    <row r="167" spans="1:36" s="22" customFormat="1" x14ac:dyDescent="0.25">
      <c r="A167" s="28" t="str">
        <f>IF(H167&lt;&gt;"",MAX($A$7:A166)+1,"")</f>
        <v/>
      </c>
      <c r="B167" s="227" t="str">
        <f>IF(A167="","",PREF_PREGUNTA&amp;" - "&amp;IF(MAX(A:A)&gt;99,IF(A167&lt;100,"0",""),"")&amp;IF(A167&lt;10,"0","")&amp;A167&amp;IF(G167&lt;&gt;""," "&amp;G167,""))</f>
        <v/>
      </c>
      <c r="C167" s="414" t="str">
        <f t="shared" si="10"/>
        <v/>
      </c>
      <c r="D167" s="414" t="str">
        <f t="shared" si="11"/>
        <v/>
      </c>
      <c r="E167" s="414" t="str">
        <f t="shared" si="12"/>
        <v/>
      </c>
      <c r="F167" s="414" t="str">
        <f t="shared" si="13"/>
        <v/>
      </c>
      <c r="G167" s="232"/>
      <c r="H167" s="225"/>
      <c r="I167" s="268"/>
      <c r="J167" s="269"/>
      <c r="K167" s="270"/>
      <c r="L167" s="271"/>
      <c r="M167" s="272"/>
      <c r="N167" s="273"/>
      <c r="O167" s="258"/>
      <c r="P167" s="259"/>
      <c r="Q167" s="260"/>
      <c r="R167" s="261"/>
      <c r="S167" s="262"/>
      <c r="T167" s="263"/>
      <c r="U167" s="416"/>
      <c r="V167" s="411"/>
      <c r="W167" s="417"/>
      <c r="X167" s="418"/>
      <c r="Y167" s="419"/>
      <c r="Z167" s="420"/>
      <c r="AA167" s="263"/>
      <c r="AB167" s="263"/>
      <c r="AC167" s="263"/>
      <c r="AD167" s="263"/>
      <c r="AE167" s="263"/>
      <c r="AF167" s="263"/>
      <c r="AG167" s="264"/>
      <c r="AH167" s="265"/>
      <c r="AI167" s="266"/>
      <c r="AJ167" s="267"/>
    </row>
    <row r="168" spans="1:36" s="22" customFormat="1" x14ac:dyDescent="0.25">
      <c r="A168" s="28" t="str">
        <f>IF(H168&lt;&gt;"",MAX($A$7:A167)+1,"")</f>
        <v/>
      </c>
      <c r="B168" s="227" t="str">
        <f>IF(A168="","",PREF_PREGUNTA&amp;" - "&amp;IF(MAX(A:A)&gt;99,IF(A168&lt;100,"0",""),"")&amp;IF(A168&lt;10,"0","")&amp;A168&amp;IF(G168&lt;&gt;""," "&amp;G168,""))</f>
        <v/>
      </c>
      <c r="C168" s="414" t="str">
        <f t="shared" si="10"/>
        <v/>
      </c>
      <c r="D168" s="414" t="str">
        <f t="shared" si="11"/>
        <v/>
      </c>
      <c r="E168" s="414" t="str">
        <f t="shared" si="12"/>
        <v/>
      </c>
      <c r="F168" s="414" t="str">
        <f t="shared" si="13"/>
        <v/>
      </c>
      <c r="G168" s="232"/>
      <c r="H168" s="225"/>
      <c r="I168" s="268"/>
      <c r="J168" s="269"/>
      <c r="K168" s="270"/>
      <c r="L168" s="271"/>
      <c r="M168" s="272"/>
      <c r="N168" s="273"/>
      <c r="O168" s="258"/>
      <c r="P168" s="259"/>
      <c r="Q168" s="260"/>
      <c r="R168" s="261"/>
      <c r="S168" s="262"/>
      <c r="T168" s="263"/>
      <c r="U168" s="416"/>
      <c r="V168" s="411"/>
      <c r="W168" s="417"/>
      <c r="X168" s="418"/>
      <c r="Y168" s="419"/>
      <c r="Z168" s="420"/>
      <c r="AA168" s="263"/>
      <c r="AB168" s="263"/>
      <c r="AC168" s="263"/>
      <c r="AD168" s="263"/>
      <c r="AE168" s="263"/>
      <c r="AF168" s="263"/>
      <c r="AG168" s="264"/>
      <c r="AH168" s="265"/>
      <c r="AI168" s="266"/>
      <c r="AJ168" s="267"/>
    </row>
    <row r="169" spans="1:36" s="22" customFormat="1" x14ac:dyDescent="0.25">
      <c r="A169" s="28" t="str">
        <f>IF(H169&lt;&gt;"",MAX($A$7:A168)+1,"")</f>
        <v/>
      </c>
      <c r="B169" s="227" t="str">
        <f>IF(A169="","",PREF_PREGUNTA&amp;" - "&amp;IF(MAX(A:A)&gt;99,IF(A169&lt;100,"0",""),"")&amp;IF(A169&lt;10,"0","")&amp;A169&amp;IF(G169&lt;&gt;""," "&amp;G169,""))</f>
        <v/>
      </c>
      <c r="C169" s="414" t="str">
        <f t="shared" si="10"/>
        <v/>
      </c>
      <c r="D169" s="414" t="str">
        <f t="shared" si="11"/>
        <v/>
      </c>
      <c r="E169" s="414" t="str">
        <f t="shared" si="12"/>
        <v/>
      </c>
      <c r="F169" s="414" t="str">
        <f t="shared" si="13"/>
        <v/>
      </c>
      <c r="G169" s="232"/>
      <c r="H169" s="225"/>
      <c r="I169" s="268"/>
      <c r="J169" s="269"/>
      <c r="K169" s="270"/>
      <c r="L169" s="271"/>
      <c r="M169" s="272"/>
      <c r="N169" s="273"/>
      <c r="O169" s="258"/>
      <c r="P169" s="259"/>
      <c r="Q169" s="260"/>
      <c r="R169" s="261"/>
      <c r="S169" s="262"/>
      <c r="T169" s="263"/>
      <c r="U169" s="416"/>
      <c r="V169" s="411"/>
      <c r="W169" s="417"/>
      <c r="X169" s="418"/>
      <c r="Y169" s="419"/>
      <c r="Z169" s="420"/>
      <c r="AA169" s="263"/>
      <c r="AB169" s="263"/>
      <c r="AC169" s="263"/>
      <c r="AD169" s="263"/>
      <c r="AE169" s="263"/>
      <c r="AF169" s="263"/>
      <c r="AG169" s="264"/>
      <c r="AH169" s="265"/>
      <c r="AI169" s="266"/>
      <c r="AJ169" s="267"/>
    </row>
    <row r="170" spans="1:36" s="22" customFormat="1" x14ac:dyDescent="0.25">
      <c r="A170" s="28" t="str">
        <f>IF(H170&lt;&gt;"",MAX($A$7:A169)+1,"")</f>
        <v/>
      </c>
      <c r="B170" s="227" t="str">
        <f>IF(A170="","",PREF_PREGUNTA&amp;" - "&amp;IF(MAX(A:A)&gt;99,IF(A170&lt;100,"0",""),"")&amp;IF(A170&lt;10,"0","")&amp;A170&amp;IF(G170&lt;&gt;""," "&amp;G170,""))</f>
        <v/>
      </c>
      <c r="C170" s="414" t="str">
        <f t="shared" si="10"/>
        <v/>
      </c>
      <c r="D170" s="414" t="str">
        <f t="shared" si="11"/>
        <v/>
      </c>
      <c r="E170" s="414" t="str">
        <f t="shared" si="12"/>
        <v/>
      </c>
      <c r="F170" s="414" t="str">
        <f t="shared" si="13"/>
        <v/>
      </c>
      <c r="G170" s="232"/>
      <c r="H170" s="225"/>
      <c r="I170" s="268"/>
      <c r="J170" s="269"/>
      <c r="K170" s="270"/>
      <c r="L170" s="271"/>
      <c r="M170" s="272"/>
      <c r="N170" s="273"/>
      <c r="O170" s="258"/>
      <c r="P170" s="259"/>
      <c r="Q170" s="260"/>
      <c r="R170" s="261"/>
      <c r="S170" s="262"/>
      <c r="T170" s="263"/>
      <c r="U170" s="416"/>
      <c r="V170" s="411"/>
      <c r="W170" s="417"/>
      <c r="X170" s="418"/>
      <c r="Y170" s="419"/>
      <c r="Z170" s="420"/>
      <c r="AA170" s="263"/>
      <c r="AB170" s="263"/>
      <c r="AC170" s="263"/>
      <c r="AD170" s="263"/>
      <c r="AE170" s="263"/>
      <c r="AF170" s="263"/>
      <c r="AG170" s="264"/>
      <c r="AH170" s="265"/>
      <c r="AI170" s="266"/>
      <c r="AJ170" s="267"/>
    </row>
    <row r="171" spans="1:36" s="22" customFormat="1" x14ac:dyDescent="0.25">
      <c r="A171" s="28" t="str">
        <f>IF(H171&lt;&gt;"",MAX($A$7:A170)+1,"")</f>
        <v/>
      </c>
      <c r="B171" s="227" t="str">
        <f>IF(A171="","",PREF_PREGUNTA&amp;" - "&amp;IF(MAX(A:A)&gt;99,IF(A171&lt;100,"0",""),"")&amp;IF(A171&lt;10,"0","")&amp;A171&amp;IF(G171&lt;&gt;""," "&amp;G171,""))</f>
        <v/>
      </c>
      <c r="C171" s="414" t="str">
        <f t="shared" si="10"/>
        <v/>
      </c>
      <c r="D171" s="414" t="str">
        <f t="shared" si="11"/>
        <v/>
      </c>
      <c r="E171" s="414" t="str">
        <f t="shared" si="12"/>
        <v/>
      </c>
      <c r="F171" s="414" t="str">
        <f t="shared" si="13"/>
        <v/>
      </c>
      <c r="G171" s="232"/>
      <c r="H171" s="225"/>
      <c r="I171" s="268"/>
      <c r="J171" s="269"/>
      <c r="K171" s="270"/>
      <c r="L171" s="271"/>
      <c r="M171" s="272"/>
      <c r="N171" s="273"/>
      <c r="O171" s="258"/>
      <c r="P171" s="259"/>
      <c r="Q171" s="260"/>
      <c r="R171" s="261"/>
      <c r="S171" s="262"/>
      <c r="T171" s="263"/>
      <c r="U171" s="416"/>
      <c r="V171" s="411"/>
      <c r="W171" s="417"/>
      <c r="X171" s="418"/>
      <c r="Y171" s="419"/>
      <c r="Z171" s="420"/>
      <c r="AA171" s="263"/>
      <c r="AB171" s="263"/>
      <c r="AC171" s="263"/>
      <c r="AD171" s="263"/>
      <c r="AE171" s="263"/>
      <c r="AF171" s="263"/>
      <c r="AG171" s="264"/>
      <c r="AH171" s="265"/>
      <c r="AI171" s="266"/>
      <c r="AJ171" s="267"/>
    </row>
    <row r="172" spans="1:36" s="22" customFormat="1" x14ac:dyDescent="0.25">
      <c r="A172" s="28" t="str">
        <f>IF(H172&lt;&gt;"",MAX($A$7:A171)+1,"")</f>
        <v/>
      </c>
      <c r="B172" s="227" t="str">
        <f>IF(A172="","",PREF_PREGUNTA&amp;" - "&amp;IF(MAX(A:A)&gt;99,IF(A172&lt;100,"0",""),"")&amp;IF(A172&lt;10,"0","")&amp;A172&amp;IF(G172&lt;&gt;""," "&amp;G172,""))</f>
        <v/>
      </c>
      <c r="C172" s="414" t="str">
        <f t="shared" si="10"/>
        <v/>
      </c>
      <c r="D172" s="414" t="str">
        <f t="shared" si="11"/>
        <v/>
      </c>
      <c r="E172" s="414" t="str">
        <f t="shared" si="12"/>
        <v/>
      </c>
      <c r="F172" s="414" t="str">
        <f t="shared" si="13"/>
        <v/>
      </c>
      <c r="G172" s="232"/>
      <c r="H172" s="225"/>
      <c r="I172" s="268"/>
      <c r="J172" s="269"/>
      <c r="K172" s="270"/>
      <c r="L172" s="271"/>
      <c r="M172" s="272"/>
      <c r="N172" s="273"/>
      <c r="O172" s="258"/>
      <c r="P172" s="259"/>
      <c r="Q172" s="260"/>
      <c r="R172" s="261"/>
      <c r="S172" s="262"/>
      <c r="T172" s="263"/>
      <c r="U172" s="416"/>
      <c r="V172" s="411"/>
      <c r="W172" s="417"/>
      <c r="X172" s="418"/>
      <c r="Y172" s="419"/>
      <c r="Z172" s="420"/>
      <c r="AA172" s="263"/>
      <c r="AB172" s="263"/>
      <c r="AC172" s="263"/>
      <c r="AD172" s="263"/>
      <c r="AE172" s="263"/>
      <c r="AF172" s="263"/>
      <c r="AG172" s="264"/>
      <c r="AH172" s="265"/>
      <c r="AI172" s="266"/>
      <c r="AJ172" s="267"/>
    </row>
    <row r="173" spans="1:36" s="22" customFormat="1" x14ac:dyDescent="0.25">
      <c r="A173" s="28" t="str">
        <f>IF(H173&lt;&gt;"",MAX($A$7:A172)+1,"")</f>
        <v/>
      </c>
      <c r="B173" s="227" t="str">
        <f>IF(A173="","",PREF_PREGUNTA&amp;" - "&amp;IF(MAX(A:A)&gt;99,IF(A173&lt;100,"0",""),"")&amp;IF(A173&lt;10,"0","")&amp;A173&amp;IF(G173&lt;&gt;""," "&amp;G173,""))</f>
        <v/>
      </c>
      <c r="C173" s="414" t="str">
        <f t="shared" si="10"/>
        <v/>
      </c>
      <c r="D173" s="414" t="str">
        <f t="shared" si="11"/>
        <v/>
      </c>
      <c r="E173" s="414" t="str">
        <f t="shared" si="12"/>
        <v/>
      </c>
      <c r="F173" s="414" t="str">
        <f t="shared" si="13"/>
        <v/>
      </c>
      <c r="G173" s="232"/>
      <c r="H173" s="225"/>
      <c r="I173" s="268"/>
      <c r="J173" s="269"/>
      <c r="K173" s="270"/>
      <c r="L173" s="271"/>
      <c r="M173" s="272"/>
      <c r="N173" s="273"/>
      <c r="O173" s="258"/>
      <c r="P173" s="259"/>
      <c r="Q173" s="260"/>
      <c r="R173" s="261"/>
      <c r="S173" s="262"/>
      <c r="T173" s="263"/>
      <c r="U173" s="416"/>
      <c r="V173" s="411"/>
      <c r="W173" s="417"/>
      <c r="X173" s="418"/>
      <c r="Y173" s="419"/>
      <c r="Z173" s="420"/>
      <c r="AA173" s="263"/>
      <c r="AB173" s="263"/>
      <c r="AC173" s="263"/>
      <c r="AD173" s="263"/>
      <c r="AE173" s="263"/>
      <c r="AF173" s="263"/>
      <c r="AG173" s="264"/>
      <c r="AH173" s="265"/>
      <c r="AI173" s="266"/>
      <c r="AJ173" s="267"/>
    </row>
    <row r="174" spans="1:36" s="22" customFormat="1" x14ac:dyDescent="0.25">
      <c r="A174" s="28" t="str">
        <f>IF(H174&lt;&gt;"",MAX($A$7:A173)+1,"")</f>
        <v/>
      </c>
      <c r="B174" s="227" t="str">
        <f>IF(A174="","",PREF_PREGUNTA&amp;" - "&amp;IF(MAX(A:A)&gt;99,IF(A174&lt;100,"0",""),"")&amp;IF(A174&lt;10,"0","")&amp;A174&amp;IF(G174&lt;&gt;""," "&amp;G174,""))</f>
        <v/>
      </c>
      <c r="C174" s="414" t="str">
        <f t="shared" si="10"/>
        <v/>
      </c>
      <c r="D174" s="414" t="str">
        <f t="shared" si="11"/>
        <v/>
      </c>
      <c r="E174" s="414" t="str">
        <f t="shared" si="12"/>
        <v/>
      </c>
      <c r="F174" s="414" t="str">
        <f t="shared" si="13"/>
        <v/>
      </c>
      <c r="G174" s="232"/>
      <c r="H174" s="225"/>
      <c r="I174" s="268"/>
      <c r="J174" s="269"/>
      <c r="K174" s="270"/>
      <c r="L174" s="271"/>
      <c r="M174" s="272"/>
      <c r="N174" s="273"/>
      <c r="O174" s="258"/>
      <c r="P174" s="259"/>
      <c r="Q174" s="260"/>
      <c r="R174" s="261"/>
      <c r="S174" s="262"/>
      <c r="T174" s="263"/>
      <c r="U174" s="416"/>
      <c r="V174" s="411"/>
      <c r="W174" s="417"/>
      <c r="X174" s="418"/>
      <c r="Y174" s="419"/>
      <c r="Z174" s="420"/>
      <c r="AA174" s="263"/>
      <c r="AB174" s="263"/>
      <c r="AC174" s="263"/>
      <c r="AD174" s="263"/>
      <c r="AE174" s="263"/>
      <c r="AF174" s="263"/>
      <c r="AG174" s="264"/>
      <c r="AH174" s="265"/>
      <c r="AI174" s="266"/>
      <c r="AJ174" s="267"/>
    </row>
    <row r="175" spans="1:36" s="22" customFormat="1" x14ac:dyDescent="0.25">
      <c r="A175" s="28" t="str">
        <f>IF(H175&lt;&gt;"",MAX($A$7:A174)+1,"")</f>
        <v/>
      </c>
      <c r="B175" s="227" t="str">
        <f>IF(A175="","",PREF_PREGUNTA&amp;" - "&amp;IF(MAX(A:A)&gt;99,IF(A175&lt;100,"0",""),"")&amp;IF(A175&lt;10,"0","")&amp;A175&amp;IF(G175&lt;&gt;""," "&amp;G175,""))</f>
        <v/>
      </c>
      <c r="C175" s="414" t="str">
        <f t="shared" si="10"/>
        <v/>
      </c>
      <c r="D175" s="414" t="str">
        <f t="shared" si="11"/>
        <v/>
      </c>
      <c r="E175" s="414" t="str">
        <f t="shared" si="12"/>
        <v/>
      </c>
      <c r="F175" s="414" t="str">
        <f t="shared" si="13"/>
        <v/>
      </c>
      <c r="G175" s="232"/>
      <c r="H175" s="225"/>
      <c r="I175" s="268"/>
      <c r="J175" s="269"/>
      <c r="K175" s="270"/>
      <c r="L175" s="271"/>
      <c r="M175" s="272"/>
      <c r="N175" s="273"/>
      <c r="O175" s="258"/>
      <c r="P175" s="259"/>
      <c r="Q175" s="260"/>
      <c r="R175" s="261"/>
      <c r="S175" s="262"/>
      <c r="T175" s="263"/>
      <c r="U175" s="416"/>
      <c r="V175" s="411"/>
      <c r="W175" s="417"/>
      <c r="X175" s="418"/>
      <c r="Y175" s="419"/>
      <c r="Z175" s="420"/>
      <c r="AA175" s="263"/>
      <c r="AB175" s="263"/>
      <c r="AC175" s="263"/>
      <c r="AD175" s="263"/>
      <c r="AE175" s="263"/>
      <c r="AF175" s="263"/>
      <c r="AG175" s="264"/>
      <c r="AH175" s="265"/>
      <c r="AI175" s="266"/>
      <c r="AJ175" s="267"/>
    </row>
    <row r="176" spans="1:36" s="22" customFormat="1" x14ac:dyDescent="0.25">
      <c r="A176" s="28" t="str">
        <f>IF(H176&lt;&gt;"",MAX($A$7:A175)+1,"")</f>
        <v/>
      </c>
      <c r="B176" s="227" t="str">
        <f>IF(A176="","",PREF_PREGUNTA&amp;" - "&amp;IF(MAX(A:A)&gt;99,IF(A176&lt;100,"0",""),"")&amp;IF(A176&lt;10,"0","")&amp;A176&amp;IF(G176&lt;&gt;""," "&amp;G176,""))</f>
        <v/>
      </c>
      <c r="C176" s="414" t="str">
        <f t="shared" si="10"/>
        <v/>
      </c>
      <c r="D176" s="414" t="str">
        <f t="shared" si="11"/>
        <v/>
      </c>
      <c r="E176" s="414" t="str">
        <f t="shared" si="12"/>
        <v/>
      </c>
      <c r="F176" s="414" t="str">
        <f t="shared" si="13"/>
        <v/>
      </c>
      <c r="G176" s="232"/>
      <c r="H176" s="225"/>
      <c r="I176" s="268"/>
      <c r="J176" s="269"/>
      <c r="K176" s="270"/>
      <c r="L176" s="271"/>
      <c r="M176" s="272"/>
      <c r="N176" s="273"/>
      <c r="O176" s="258"/>
      <c r="P176" s="259"/>
      <c r="Q176" s="260"/>
      <c r="R176" s="261"/>
      <c r="S176" s="262"/>
      <c r="T176" s="263"/>
      <c r="U176" s="416"/>
      <c r="V176" s="411"/>
      <c r="W176" s="417"/>
      <c r="X176" s="418"/>
      <c r="Y176" s="419"/>
      <c r="Z176" s="420"/>
      <c r="AA176" s="263"/>
      <c r="AB176" s="263"/>
      <c r="AC176" s="263"/>
      <c r="AD176" s="263"/>
      <c r="AE176" s="263"/>
      <c r="AF176" s="263"/>
      <c r="AG176" s="264"/>
      <c r="AH176" s="265"/>
      <c r="AI176" s="266"/>
      <c r="AJ176" s="267"/>
    </row>
    <row r="177" spans="1:36" s="22" customFormat="1" x14ac:dyDescent="0.25">
      <c r="A177" s="28" t="str">
        <f>IF(H177&lt;&gt;"",MAX($A$7:A176)+1,"")</f>
        <v/>
      </c>
      <c r="B177" s="227" t="str">
        <f>IF(A177="","",PREF_PREGUNTA&amp;" - "&amp;IF(MAX(A:A)&gt;99,IF(A177&lt;100,"0",""),"")&amp;IF(A177&lt;10,"0","")&amp;A177&amp;IF(G177&lt;&gt;""," "&amp;G177,""))</f>
        <v/>
      </c>
      <c r="C177" s="414" t="str">
        <f t="shared" si="10"/>
        <v/>
      </c>
      <c r="D177" s="414" t="str">
        <f t="shared" si="11"/>
        <v/>
      </c>
      <c r="E177" s="414" t="str">
        <f t="shared" si="12"/>
        <v/>
      </c>
      <c r="F177" s="414" t="str">
        <f t="shared" si="13"/>
        <v/>
      </c>
      <c r="G177" s="232"/>
      <c r="H177" s="225"/>
      <c r="I177" s="268"/>
      <c r="J177" s="269"/>
      <c r="K177" s="270"/>
      <c r="L177" s="271"/>
      <c r="M177" s="272"/>
      <c r="N177" s="273"/>
      <c r="O177" s="258"/>
      <c r="P177" s="259"/>
      <c r="Q177" s="260"/>
      <c r="R177" s="261"/>
      <c r="S177" s="262"/>
      <c r="T177" s="263"/>
      <c r="U177" s="416"/>
      <c r="V177" s="411"/>
      <c r="W177" s="417"/>
      <c r="X177" s="418"/>
      <c r="Y177" s="419"/>
      <c r="Z177" s="420"/>
      <c r="AA177" s="263"/>
      <c r="AB177" s="263"/>
      <c r="AC177" s="263"/>
      <c r="AD177" s="263"/>
      <c r="AE177" s="263"/>
      <c r="AF177" s="263"/>
      <c r="AG177" s="264"/>
      <c r="AH177" s="265"/>
      <c r="AI177" s="266"/>
      <c r="AJ177" s="267"/>
    </row>
    <row r="178" spans="1:36" s="22" customFormat="1" x14ac:dyDescent="0.25">
      <c r="A178" s="28" t="str">
        <f>IF(H178&lt;&gt;"",MAX($A$7:A177)+1,"")</f>
        <v/>
      </c>
      <c r="B178" s="227" t="str">
        <f>IF(A178="","",PREF_PREGUNTA&amp;" - "&amp;IF(MAX(A:A)&gt;99,IF(A178&lt;100,"0",""),"")&amp;IF(A178&lt;10,"0","")&amp;A178&amp;IF(G178&lt;&gt;""," "&amp;G178,""))</f>
        <v/>
      </c>
      <c r="C178" s="414" t="str">
        <f t="shared" si="10"/>
        <v/>
      </c>
      <c r="D178" s="414" t="str">
        <f t="shared" si="11"/>
        <v/>
      </c>
      <c r="E178" s="414" t="str">
        <f t="shared" si="12"/>
        <v/>
      </c>
      <c r="F178" s="414" t="str">
        <f t="shared" si="13"/>
        <v/>
      </c>
      <c r="G178" s="232"/>
      <c r="H178" s="225"/>
      <c r="I178" s="268"/>
      <c r="J178" s="269"/>
      <c r="K178" s="270"/>
      <c r="L178" s="271"/>
      <c r="M178" s="272"/>
      <c r="N178" s="273"/>
      <c r="O178" s="258"/>
      <c r="P178" s="259"/>
      <c r="Q178" s="260"/>
      <c r="R178" s="261"/>
      <c r="S178" s="262"/>
      <c r="T178" s="263"/>
      <c r="U178" s="416"/>
      <c r="V178" s="411"/>
      <c r="W178" s="417"/>
      <c r="X178" s="418"/>
      <c r="Y178" s="419"/>
      <c r="Z178" s="420"/>
      <c r="AA178" s="263"/>
      <c r="AB178" s="263"/>
      <c r="AC178" s="263"/>
      <c r="AD178" s="263"/>
      <c r="AE178" s="263"/>
      <c r="AF178" s="263"/>
      <c r="AG178" s="264"/>
      <c r="AH178" s="265"/>
      <c r="AI178" s="266"/>
      <c r="AJ178" s="267"/>
    </row>
    <row r="179" spans="1:36" s="22" customFormat="1" x14ac:dyDescent="0.25">
      <c r="A179" s="28" t="str">
        <f>IF(H179&lt;&gt;"",MAX($A$7:A178)+1,"")</f>
        <v/>
      </c>
      <c r="B179" s="227" t="str">
        <f>IF(A179="","",PREF_PREGUNTA&amp;" - "&amp;IF(MAX(A:A)&gt;99,IF(A179&lt;100,"0",""),"")&amp;IF(A179&lt;10,"0","")&amp;A179&amp;IF(G179&lt;&gt;""," "&amp;G179,""))</f>
        <v/>
      </c>
      <c r="C179" s="414" t="str">
        <f t="shared" si="10"/>
        <v/>
      </c>
      <c r="D179" s="414" t="str">
        <f t="shared" si="11"/>
        <v/>
      </c>
      <c r="E179" s="414" t="str">
        <f t="shared" si="12"/>
        <v/>
      </c>
      <c r="F179" s="414" t="str">
        <f t="shared" si="13"/>
        <v/>
      </c>
      <c r="G179" s="232"/>
      <c r="H179" s="225"/>
      <c r="I179" s="268"/>
      <c r="J179" s="269"/>
      <c r="K179" s="270"/>
      <c r="L179" s="271"/>
      <c r="M179" s="272"/>
      <c r="N179" s="273"/>
      <c r="O179" s="258"/>
      <c r="P179" s="259"/>
      <c r="Q179" s="260"/>
      <c r="R179" s="261"/>
      <c r="S179" s="262"/>
      <c r="T179" s="263"/>
      <c r="U179" s="416"/>
      <c r="V179" s="411"/>
      <c r="W179" s="417"/>
      <c r="X179" s="418"/>
      <c r="Y179" s="419"/>
      <c r="Z179" s="420"/>
      <c r="AA179" s="263"/>
      <c r="AB179" s="263"/>
      <c r="AC179" s="263"/>
      <c r="AD179" s="263"/>
      <c r="AE179" s="263"/>
      <c r="AF179" s="263"/>
      <c r="AG179" s="264"/>
      <c r="AH179" s="265"/>
      <c r="AI179" s="266"/>
      <c r="AJ179" s="267"/>
    </row>
    <row r="180" spans="1:36" s="22" customFormat="1" x14ac:dyDescent="0.25">
      <c r="A180" s="28" t="str">
        <f>IF(H180&lt;&gt;"",MAX($A$7:A179)+1,"")</f>
        <v/>
      </c>
      <c r="B180" s="227" t="str">
        <f>IF(A180="","",PREF_PREGUNTA&amp;" - "&amp;IF(MAX(A:A)&gt;99,IF(A180&lt;100,"0",""),"")&amp;IF(A180&lt;10,"0","")&amp;A180&amp;IF(G180&lt;&gt;""," "&amp;G180,""))</f>
        <v/>
      </c>
      <c r="C180" s="414" t="str">
        <f t="shared" si="10"/>
        <v/>
      </c>
      <c r="D180" s="414" t="str">
        <f t="shared" si="11"/>
        <v/>
      </c>
      <c r="E180" s="414" t="str">
        <f t="shared" si="12"/>
        <v/>
      </c>
      <c r="F180" s="414" t="str">
        <f t="shared" si="13"/>
        <v/>
      </c>
      <c r="G180" s="232"/>
      <c r="H180" s="225"/>
      <c r="I180" s="268"/>
      <c r="J180" s="269"/>
      <c r="K180" s="270"/>
      <c r="L180" s="271"/>
      <c r="M180" s="272"/>
      <c r="N180" s="273"/>
      <c r="O180" s="258"/>
      <c r="P180" s="259"/>
      <c r="Q180" s="260"/>
      <c r="R180" s="261"/>
      <c r="S180" s="262"/>
      <c r="T180" s="263"/>
      <c r="U180" s="416"/>
      <c r="V180" s="411"/>
      <c r="W180" s="417"/>
      <c r="X180" s="418"/>
      <c r="Y180" s="419"/>
      <c r="Z180" s="420"/>
      <c r="AA180" s="263"/>
      <c r="AB180" s="263"/>
      <c r="AC180" s="263"/>
      <c r="AD180" s="263"/>
      <c r="AE180" s="263"/>
      <c r="AF180" s="263"/>
      <c r="AG180" s="264"/>
      <c r="AH180" s="265"/>
      <c r="AI180" s="266"/>
      <c r="AJ180" s="267"/>
    </row>
    <row r="181" spans="1:36" s="22" customFormat="1" x14ac:dyDescent="0.25">
      <c r="A181" s="28" t="str">
        <f>IF(H181&lt;&gt;"",MAX($A$7:A180)+1,"")</f>
        <v/>
      </c>
      <c r="B181" s="227" t="str">
        <f>IF(A181="","",PREF_PREGUNTA&amp;" - "&amp;IF(MAX(A:A)&gt;99,IF(A181&lt;100,"0",""),"")&amp;IF(A181&lt;10,"0","")&amp;A181&amp;IF(G181&lt;&gt;""," "&amp;G181,""))</f>
        <v/>
      </c>
      <c r="C181" s="414" t="str">
        <f t="shared" si="10"/>
        <v/>
      </c>
      <c r="D181" s="414" t="str">
        <f t="shared" si="11"/>
        <v/>
      </c>
      <c r="E181" s="414" t="str">
        <f t="shared" si="12"/>
        <v/>
      </c>
      <c r="F181" s="414" t="str">
        <f t="shared" si="13"/>
        <v/>
      </c>
      <c r="G181" s="232"/>
      <c r="H181" s="225"/>
      <c r="I181" s="268"/>
      <c r="J181" s="269"/>
      <c r="K181" s="270"/>
      <c r="L181" s="271"/>
      <c r="M181" s="272"/>
      <c r="N181" s="273"/>
      <c r="O181" s="258"/>
      <c r="P181" s="259"/>
      <c r="Q181" s="260"/>
      <c r="R181" s="261"/>
      <c r="S181" s="262"/>
      <c r="T181" s="263"/>
      <c r="U181" s="416"/>
      <c r="V181" s="411"/>
      <c r="W181" s="417"/>
      <c r="X181" s="418"/>
      <c r="Y181" s="419"/>
      <c r="Z181" s="420"/>
      <c r="AA181" s="263"/>
      <c r="AB181" s="263"/>
      <c r="AC181" s="263"/>
      <c r="AD181" s="263"/>
      <c r="AE181" s="263"/>
      <c r="AF181" s="263"/>
      <c r="AG181" s="264"/>
      <c r="AH181" s="265"/>
      <c r="AI181" s="266"/>
      <c r="AJ181" s="267"/>
    </row>
    <row r="182" spans="1:36" s="22" customFormat="1" x14ac:dyDescent="0.25">
      <c r="A182" s="28" t="str">
        <f>IF(H182&lt;&gt;"",MAX($A$7:A181)+1,"")</f>
        <v/>
      </c>
      <c r="B182" s="227" t="str">
        <f>IF(A182="","",PREF_PREGUNTA&amp;" - "&amp;IF(MAX(A:A)&gt;99,IF(A182&lt;100,"0",""),"")&amp;IF(A182&lt;10,"0","")&amp;A182&amp;IF(G182&lt;&gt;""," "&amp;G182,""))</f>
        <v/>
      </c>
      <c r="C182" s="414" t="str">
        <f t="shared" si="10"/>
        <v/>
      </c>
      <c r="D182" s="414" t="str">
        <f t="shared" si="11"/>
        <v/>
      </c>
      <c r="E182" s="414" t="str">
        <f t="shared" si="12"/>
        <v/>
      </c>
      <c r="F182" s="414" t="str">
        <f t="shared" si="13"/>
        <v/>
      </c>
      <c r="G182" s="232"/>
      <c r="H182" s="225"/>
      <c r="I182" s="268"/>
      <c r="J182" s="269"/>
      <c r="K182" s="270"/>
      <c r="L182" s="271"/>
      <c r="M182" s="272"/>
      <c r="N182" s="273"/>
      <c r="O182" s="258"/>
      <c r="P182" s="259"/>
      <c r="Q182" s="260"/>
      <c r="R182" s="261"/>
      <c r="S182" s="262"/>
      <c r="T182" s="263"/>
      <c r="U182" s="416"/>
      <c r="V182" s="411"/>
      <c r="W182" s="417"/>
      <c r="X182" s="418"/>
      <c r="Y182" s="419"/>
      <c r="Z182" s="420"/>
      <c r="AA182" s="263"/>
      <c r="AB182" s="263"/>
      <c r="AC182" s="263"/>
      <c r="AD182" s="263"/>
      <c r="AE182" s="263"/>
      <c r="AF182" s="263"/>
      <c r="AG182" s="264"/>
      <c r="AH182" s="265"/>
      <c r="AI182" s="266"/>
      <c r="AJ182" s="267"/>
    </row>
    <row r="183" spans="1:36" s="22" customFormat="1" x14ac:dyDescent="0.25">
      <c r="A183" s="28" t="str">
        <f>IF(H183&lt;&gt;"",MAX($A$7:A182)+1,"")</f>
        <v/>
      </c>
      <c r="B183" s="227" t="str">
        <f>IF(A183="","",PREF_PREGUNTA&amp;" - "&amp;IF(MAX(A:A)&gt;99,IF(A183&lt;100,"0",""),"")&amp;IF(A183&lt;10,"0","")&amp;A183&amp;IF(G183&lt;&gt;""," "&amp;G183,""))</f>
        <v/>
      </c>
      <c r="C183" s="414" t="str">
        <f t="shared" si="10"/>
        <v/>
      </c>
      <c r="D183" s="414" t="str">
        <f t="shared" si="11"/>
        <v/>
      </c>
      <c r="E183" s="414" t="str">
        <f t="shared" si="12"/>
        <v/>
      </c>
      <c r="F183" s="414" t="str">
        <f t="shared" si="13"/>
        <v/>
      </c>
      <c r="G183" s="232"/>
      <c r="H183" s="225"/>
      <c r="I183" s="268"/>
      <c r="J183" s="269"/>
      <c r="K183" s="270"/>
      <c r="L183" s="271"/>
      <c r="M183" s="272"/>
      <c r="N183" s="273"/>
      <c r="O183" s="258"/>
      <c r="P183" s="259"/>
      <c r="Q183" s="260"/>
      <c r="R183" s="261"/>
      <c r="S183" s="262"/>
      <c r="T183" s="263"/>
      <c r="U183" s="416"/>
      <c r="V183" s="411"/>
      <c r="W183" s="417"/>
      <c r="X183" s="418"/>
      <c r="Y183" s="419"/>
      <c r="Z183" s="420"/>
      <c r="AA183" s="263"/>
      <c r="AB183" s="263"/>
      <c r="AC183" s="263"/>
      <c r="AD183" s="263"/>
      <c r="AE183" s="263"/>
      <c r="AF183" s="263"/>
      <c r="AG183" s="264"/>
      <c r="AH183" s="265"/>
      <c r="AI183" s="266"/>
      <c r="AJ183" s="267"/>
    </row>
    <row r="184" spans="1:36" s="22" customFormat="1" x14ac:dyDescent="0.25">
      <c r="A184" s="28" t="str">
        <f>IF(H184&lt;&gt;"",MAX($A$7:A183)+1,"")</f>
        <v/>
      </c>
      <c r="B184" s="227" t="str">
        <f>IF(A184="","",PREF_PREGUNTA&amp;" - "&amp;IF(MAX(A:A)&gt;99,IF(A184&lt;100,"0",""),"")&amp;IF(A184&lt;10,"0","")&amp;A184&amp;IF(G184&lt;&gt;""," "&amp;G184,""))</f>
        <v/>
      </c>
      <c r="C184" s="414" t="str">
        <f t="shared" si="10"/>
        <v/>
      </c>
      <c r="D184" s="414" t="str">
        <f t="shared" si="11"/>
        <v/>
      </c>
      <c r="E184" s="414" t="str">
        <f t="shared" si="12"/>
        <v/>
      </c>
      <c r="F184" s="414" t="str">
        <f t="shared" si="13"/>
        <v/>
      </c>
      <c r="G184" s="232"/>
      <c r="H184" s="225"/>
      <c r="I184" s="268"/>
      <c r="J184" s="269"/>
      <c r="K184" s="270"/>
      <c r="L184" s="271"/>
      <c r="M184" s="272"/>
      <c r="N184" s="273"/>
      <c r="O184" s="258"/>
      <c r="P184" s="259"/>
      <c r="Q184" s="260"/>
      <c r="R184" s="261"/>
      <c r="S184" s="262"/>
      <c r="T184" s="263"/>
      <c r="U184" s="416"/>
      <c r="V184" s="411"/>
      <c r="W184" s="417"/>
      <c r="X184" s="418"/>
      <c r="Y184" s="419"/>
      <c r="Z184" s="420"/>
      <c r="AA184" s="263"/>
      <c r="AB184" s="263"/>
      <c r="AC184" s="263"/>
      <c r="AD184" s="263"/>
      <c r="AE184" s="263"/>
      <c r="AF184" s="263"/>
      <c r="AG184" s="264"/>
      <c r="AH184" s="265"/>
      <c r="AI184" s="266"/>
      <c r="AJ184" s="267"/>
    </row>
    <row r="185" spans="1:36" s="22" customFormat="1" x14ac:dyDescent="0.25">
      <c r="A185" s="28" t="str">
        <f>IF(H185&lt;&gt;"",MAX($A$7:A184)+1,"")</f>
        <v/>
      </c>
      <c r="B185" s="227" t="str">
        <f>IF(A185="","",PREF_PREGUNTA&amp;" - "&amp;IF(MAX(A:A)&gt;99,IF(A185&lt;100,"0",""),"")&amp;IF(A185&lt;10,"0","")&amp;A185&amp;IF(G185&lt;&gt;""," "&amp;G185,""))</f>
        <v/>
      </c>
      <c r="C185" s="414" t="str">
        <f t="shared" si="10"/>
        <v/>
      </c>
      <c r="D185" s="414" t="str">
        <f t="shared" si="11"/>
        <v/>
      </c>
      <c r="E185" s="414" t="str">
        <f t="shared" si="12"/>
        <v/>
      </c>
      <c r="F185" s="414" t="str">
        <f t="shared" si="13"/>
        <v/>
      </c>
      <c r="G185" s="232"/>
      <c r="H185" s="225"/>
      <c r="I185" s="268"/>
      <c r="J185" s="269"/>
      <c r="K185" s="270"/>
      <c r="L185" s="271"/>
      <c r="M185" s="272"/>
      <c r="N185" s="273"/>
      <c r="O185" s="258"/>
      <c r="P185" s="259"/>
      <c r="Q185" s="260"/>
      <c r="R185" s="261"/>
      <c r="S185" s="262"/>
      <c r="T185" s="263"/>
      <c r="U185" s="416"/>
      <c r="V185" s="411"/>
      <c r="W185" s="417"/>
      <c r="X185" s="418"/>
      <c r="Y185" s="419"/>
      <c r="Z185" s="420"/>
      <c r="AA185" s="263"/>
      <c r="AB185" s="263"/>
      <c r="AC185" s="263"/>
      <c r="AD185" s="263"/>
      <c r="AE185" s="263"/>
      <c r="AF185" s="263"/>
      <c r="AG185" s="264"/>
      <c r="AH185" s="265"/>
      <c r="AI185" s="266"/>
      <c r="AJ185" s="267"/>
    </row>
    <row r="186" spans="1:36" s="22" customFormat="1" x14ac:dyDescent="0.25">
      <c r="A186" s="28" t="str">
        <f>IF(H186&lt;&gt;"",MAX($A$7:A185)+1,"")</f>
        <v/>
      </c>
      <c r="B186" s="227" t="str">
        <f>IF(A186="","",PREF_PREGUNTA&amp;" - "&amp;IF(MAX(A:A)&gt;99,IF(A186&lt;100,"0",""),"")&amp;IF(A186&lt;10,"0","")&amp;A186&amp;IF(G186&lt;&gt;""," "&amp;G186,""))</f>
        <v/>
      </c>
      <c r="C186" s="414" t="str">
        <f t="shared" si="10"/>
        <v/>
      </c>
      <c r="D186" s="414" t="str">
        <f t="shared" si="11"/>
        <v/>
      </c>
      <c r="E186" s="414" t="str">
        <f t="shared" si="12"/>
        <v/>
      </c>
      <c r="F186" s="414" t="str">
        <f t="shared" si="13"/>
        <v/>
      </c>
      <c r="G186" s="232"/>
      <c r="H186" s="225"/>
      <c r="I186" s="268"/>
      <c r="J186" s="269"/>
      <c r="K186" s="270"/>
      <c r="L186" s="271"/>
      <c r="M186" s="272"/>
      <c r="N186" s="273"/>
      <c r="O186" s="258"/>
      <c r="P186" s="259"/>
      <c r="Q186" s="260"/>
      <c r="R186" s="261"/>
      <c r="S186" s="262"/>
      <c r="T186" s="263"/>
      <c r="U186" s="416"/>
      <c r="V186" s="411"/>
      <c r="W186" s="417"/>
      <c r="X186" s="418"/>
      <c r="Y186" s="419"/>
      <c r="Z186" s="420"/>
      <c r="AA186" s="263"/>
      <c r="AB186" s="263"/>
      <c r="AC186" s="263"/>
      <c r="AD186" s="263"/>
      <c r="AE186" s="263"/>
      <c r="AF186" s="263"/>
      <c r="AG186" s="264"/>
      <c r="AH186" s="265"/>
      <c r="AI186" s="266"/>
      <c r="AJ186" s="267"/>
    </row>
    <row r="187" spans="1:36" s="22" customFormat="1" x14ac:dyDescent="0.25">
      <c r="A187" s="28" t="str">
        <f>IF(H187&lt;&gt;"",MAX($A$7:A186)+1,"")</f>
        <v/>
      </c>
      <c r="B187" s="227" t="str">
        <f>IF(A187="","",PREF_PREGUNTA&amp;" - "&amp;IF(MAX(A:A)&gt;99,IF(A187&lt;100,"0",""),"")&amp;IF(A187&lt;10,"0","")&amp;A187&amp;IF(G187&lt;&gt;""," "&amp;G187,""))</f>
        <v/>
      </c>
      <c r="C187" s="414" t="str">
        <f t="shared" si="10"/>
        <v/>
      </c>
      <c r="D187" s="414" t="str">
        <f t="shared" si="11"/>
        <v/>
      </c>
      <c r="E187" s="414" t="str">
        <f t="shared" si="12"/>
        <v/>
      </c>
      <c r="F187" s="414" t="str">
        <f t="shared" si="13"/>
        <v/>
      </c>
      <c r="G187" s="232"/>
      <c r="H187" s="225"/>
      <c r="I187" s="268"/>
      <c r="J187" s="269"/>
      <c r="K187" s="270"/>
      <c r="L187" s="271"/>
      <c r="M187" s="272"/>
      <c r="N187" s="273"/>
      <c r="O187" s="258"/>
      <c r="P187" s="259"/>
      <c r="Q187" s="260"/>
      <c r="R187" s="261"/>
      <c r="S187" s="262"/>
      <c r="T187" s="263"/>
      <c r="U187" s="416"/>
      <c r="V187" s="411"/>
      <c r="W187" s="417"/>
      <c r="X187" s="418"/>
      <c r="Y187" s="419"/>
      <c r="Z187" s="420"/>
      <c r="AA187" s="263"/>
      <c r="AB187" s="263"/>
      <c r="AC187" s="263"/>
      <c r="AD187" s="263"/>
      <c r="AE187" s="263"/>
      <c r="AF187" s="263"/>
      <c r="AG187" s="264"/>
      <c r="AH187" s="265"/>
      <c r="AI187" s="266"/>
      <c r="AJ187" s="267"/>
    </row>
    <row r="188" spans="1:36" s="22" customFormat="1" x14ac:dyDescent="0.25">
      <c r="A188" s="28" t="str">
        <f>IF(H188&lt;&gt;"",MAX($A$7:A187)+1,"")</f>
        <v/>
      </c>
      <c r="B188" s="227" t="str">
        <f>IF(A188="","",PREF_PREGUNTA&amp;" - "&amp;IF(MAX(A:A)&gt;99,IF(A188&lt;100,"0",""),"")&amp;IF(A188&lt;10,"0","")&amp;A188&amp;IF(G188&lt;&gt;""," "&amp;G188,""))</f>
        <v/>
      </c>
      <c r="C188" s="414" t="str">
        <f t="shared" si="10"/>
        <v/>
      </c>
      <c r="D188" s="414" t="str">
        <f t="shared" si="11"/>
        <v/>
      </c>
      <c r="E188" s="414" t="str">
        <f t="shared" si="12"/>
        <v/>
      </c>
      <c r="F188" s="414" t="str">
        <f t="shared" si="13"/>
        <v/>
      </c>
      <c r="G188" s="232"/>
      <c r="H188" s="225"/>
      <c r="I188" s="268"/>
      <c r="J188" s="269"/>
      <c r="K188" s="270"/>
      <c r="L188" s="271"/>
      <c r="M188" s="272"/>
      <c r="N188" s="273"/>
      <c r="O188" s="258"/>
      <c r="P188" s="259"/>
      <c r="Q188" s="260"/>
      <c r="R188" s="261"/>
      <c r="S188" s="262"/>
      <c r="T188" s="263"/>
      <c r="U188" s="416"/>
      <c r="V188" s="411"/>
      <c r="W188" s="417"/>
      <c r="X188" s="418"/>
      <c r="Y188" s="419"/>
      <c r="Z188" s="420"/>
      <c r="AA188" s="263"/>
      <c r="AB188" s="263"/>
      <c r="AC188" s="263"/>
      <c r="AD188" s="263"/>
      <c r="AE188" s="263"/>
      <c r="AF188" s="263"/>
      <c r="AG188" s="264"/>
      <c r="AH188" s="265"/>
      <c r="AI188" s="266"/>
      <c r="AJ188" s="267"/>
    </row>
    <row r="189" spans="1:36" s="22" customFormat="1" x14ac:dyDescent="0.25">
      <c r="A189" s="28" t="str">
        <f>IF(H189&lt;&gt;"",MAX($A$7:A188)+1,"")</f>
        <v/>
      </c>
      <c r="B189" s="227" t="str">
        <f>IF(A189="","",PREF_PREGUNTA&amp;" - "&amp;IF(MAX(A:A)&gt;99,IF(A189&lt;100,"0",""),"")&amp;IF(A189&lt;10,"0","")&amp;A189&amp;IF(G189&lt;&gt;""," "&amp;G189,""))</f>
        <v/>
      </c>
      <c r="C189" s="414" t="str">
        <f t="shared" si="10"/>
        <v/>
      </c>
      <c r="D189" s="414" t="str">
        <f t="shared" si="11"/>
        <v/>
      </c>
      <c r="E189" s="414" t="str">
        <f t="shared" si="12"/>
        <v/>
      </c>
      <c r="F189" s="414" t="str">
        <f t="shared" si="13"/>
        <v/>
      </c>
      <c r="G189" s="232"/>
      <c r="H189" s="225"/>
      <c r="I189" s="268"/>
      <c r="J189" s="269"/>
      <c r="K189" s="270"/>
      <c r="L189" s="271"/>
      <c r="M189" s="272"/>
      <c r="N189" s="273"/>
      <c r="O189" s="258"/>
      <c r="P189" s="259"/>
      <c r="Q189" s="260"/>
      <c r="R189" s="261"/>
      <c r="S189" s="262"/>
      <c r="T189" s="263"/>
      <c r="U189" s="416"/>
      <c r="V189" s="411"/>
      <c r="W189" s="417"/>
      <c r="X189" s="418"/>
      <c r="Y189" s="419"/>
      <c r="Z189" s="420"/>
      <c r="AA189" s="263"/>
      <c r="AB189" s="263"/>
      <c r="AC189" s="263"/>
      <c r="AD189" s="263"/>
      <c r="AE189" s="263"/>
      <c r="AF189" s="263"/>
      <c r="AG189" s="264"/>
      <c r="AH189" s="265"/>
      <c r="AI189" s="266"/>
      <c r="AJ189" s="267"/>
    </row>
    <row r="190" spans="1:36" s="22" customFormat="1" x14ac:dyDescent="0.25">
      <c r="A190" s="28" t="str">
        <f>IF(H190&lt;&gt;"",MAX($A$7:A189)+1,"")</f>
        <v/>
      </c>
      <c r="B190" s="227" t="str">
        <f>IF(A190="","",PREF_PREGUNTA&amp;" - "&amp;IF(MAX(A:A)&gt;99,IF(A190&lt;100,"0",""),"")&amp;IF(A190&lt;10,"0","")&amp;A190&amp;IF(G190&lt;&gt;""," "&amp;G190,""))</f>
        <v/>
      </c>
      <c r="C190" s="414" t="str">
        <f t="shared" si="10"/>
        <v/>
      </c>
      <c r="D190" s="414" t="str">
        <f t="shared" si="11"/>
        <v/>
      </c>
      <c r="E190" s="414" t="str">
        <f t="shared" si="12"/>
        <v/>
      </c>
      <c r="F190" s="414" t="str">
        <f t="shared" si="13"/>
        <v/>
      </c>
      <c r="G190" s="232"/>
      <c r="H190" s="225"/>
      <c r="I190" s="268"/>
      <c r="J190" s="269"/>
      <c r="K190" s="270"/>
      <c r="L190" s="271"/>
      <c r="M190" s="272"/>
      <c r="N190" s="273"/>
      <c r="O190" s="258"/>
      <c r="P190" s="259"/>
      <c r="Q190" s="260"/>
      <c r="R190" s="261"/>
      <c r="S190" s="262"/>
      <c r="T190" s="263"/>
      <c r="U190" s="416"/>
      <c r="V190" s="411"/>
      <c r="W190" s="417"/>
      <c r="X190" s="418"/>
      <c r="Y190" s="419"/>
      <c r="Z190" s="420"/>
      <c r="AA190" s="263"/>
      <c r="AB190" s="263"/>
      <c r="AC190" s="263"/>
      <c r="AD190" s="263"/>
      <c r="AE190" s="263"/>
      <c r="AF190" s="263"/>
      <c r="AG190" s="264"/>
      <c r="AH190" s="265"/>
      <c r="AI190" s="266"/>
      <c r="AJ190" s="267"/>
    </row>
    <row r="191" spans="1:36" s="22" customFormat="1" x14ac:dyDescent="0.25">
      <c r="A191" s="28" t="str">
        <f>IF(H191&lt;&gt;"",MAX($A$7:A190)+1,"")</f>
        <v/>
      </c>
      <c r="B191" s="227" t="str">
        <f>IF(A191="","",PREF_PREGUNTA&amp;" - "&amp;IF(MAX(A:A)&gt;99,IF(A191&lt;100,"0",""),"")&amp;IF(A191&lt;10,"0","")&amp;A191&amp;IF(G191&lt;&gt;""," "&amp;G191,""))</f>
        <v/>
      </c>
      <c r="C191" s="414" t="str">
        <f t="shared" si="10"/>
        <v/>
      </c>
      <c r="D191" s="414" t="str">
        <f t="shared" si="11"/>
        <v/>
      </c>
      <c r="E191" s="414" t="str">
        <f t="shared" si="12"/>
        <v/>
      </c>
      <c r="F191" s="414" t="str">
        <f t="shared" si="13"/>
        <v/>
      </c>
      <c r="G191" s="232"/>
      <c r="H191" s="225"/>
      <c r="I191" s="268"/>
      <c r="J191" s="269"/>
      <c r="K191" s="270"/>
      <c r="L191" s="271"/>
      <c r="M191" s="272"/>
      <c r="N191" s="273"/>
      <c r="O191" s="258"/>
      <c r="P191" s="259"/>
      <c r="Q191" s="260"/>
      <c r="R191" s="261"/>
      <c r="S191" s="262"/>
      <c r="T191" s="263"/>
      <c r="U191" s="416"/>
      <c r="V191" s="411"/>
      <c r="W191" s="417"/>
      <c r="X191" s="418"/>
      <c r="Y191" s="419"/>
      <c r="Z191" s="420"/>
      <c r="AA191" s="263"/>
      <c r="AB191" s="263"/>
      <c r="AC191" s="263"/>
      <c r="AD191" s="263"/>
      <c r="AE191" s="263"/>
      <c r="AF191" s="263"/>
      <c r="AG191" s="264"/>
      <c r="AH191" s="265"/>
      <c r="AI191" s="266"/>
      <c r="AJ191" s="267"/>
    </row>
    <row r="192" spans="1:36" s="22" customFormat="1" x14ac:dyDescent="0.25">
      <c r="A192" s="28" t="str">
        <f>IF(H192&lt;&gt;"",MAX($A$7:A191)+1,"")</f>
        <v/>
      </c>
      <c r="B192" s="227" t="str">
        <f>IF(A192="","",PREF_PREGUNTA&amp;" - "&amp;IF(MAX(A:A)&gt;99,IF(A192&lt;100,"0",""),"")&amp;IF(A192&lt;10,"0","")&amp;A192&amp;IF(G192&lt;&gt;""," "&amp;G192,""))</f>
        <v/>
      </c>
      <c r="C192" s="414" t="str">
        <f t="shared" si="10"/>
        <v/>
      </c>
      <c r="D192" s="414" t="str">
        <f t="shared" si="11"/>
        <v/>
      </c>
      <c r="E192" s="414" t="str">
        <f t="shared" si="12"/>
        <v/>
      </c>
      <c r="F192" s="414" t="str">
        <f t="shared" si="13"/>
        <v/>
      </c>
      <c r="G192" s="232"/>
      <c r="H192" s="225"/>
      <c r="I192" s="268"/>
      <c r="J192" s="269"/>
      <c r="K192" s="270"/>
      <c r="L192" s="271"/>
      <c r="M192" s="272"/>
      <c r="N192" s="273"/>
      <c r="O192" s="258"/>
      <c r="P192" s="259"/>
      <c r="Q192" s="260"/>
      <c r="R192" s="261"/>
      <c r="S192" s="262"/>
      <c r="T192" s="263"/>
      <c r="U192" s="416"/>
      <c r="V192" s="411"/>
      <c r="W192" s="417"/>
      <c r="X192" s="418"/>
      <c r="Y192" s="419"/>
      <c r="Z192" s="420"/>
      <c r="AA192" s="263"/>
      <c r="AB192" s="263"/>
      <c r="AC192" s="263"/>
      <c r="AD192" s="263"/>
      <c r="AE192" s="263"/>
      <c r="AF192" s="263"/>
      <c r="AG192" s="264"/>
      <c r="AH192" s="265"/>
      <c r="AI192" s="266"/>
      <c r="AJ192" s="267"/>
    </row>
    <row r="193" spans="1:36" s="22" customFormat="1" x14ac:dyDescent="0.25">
      <c r="A193" s="28" t="str">
        <f>IF(H193&lt;&gt;"",MAX($A$7:A192)+1,"")</f>
        <v/>
      </c>
      <c r="B193" s="227" t="str">
        <f>IF(A193="","",PREF_PREGUNTA&amp;" - "&amp;IF(MAX(A:A)&gt;99,IF(A193&lt;100,"0",""),"")&amp;IF(A193&lt;10,"0","")&amp;A193&amp;IF(G193&lt;&gt;""," "&amp;G193,""))</f>
        <v/>
      </c>
      <c r="C193" s="414" t="str">
        <f t="shared" si="10"/>
        <v/>
      </c>
      <c r="D193" s="414" t="str">
        <f t="shared" si="11"/>
        <v/>
      </c>
      <c r="E193" s="414" t="str">
        <f t="shared" si="12"/>
        <v/>
      </c>
      <c r="F193" s="414" t="str">
        <f t="shared" si="13"/>
        <v/>
      </c>
      <c r="G193" s="232"/>
      <c r="H193" s="225"/>
      <c r="I193" s="268"/>
      <c r="J193" s="269"/>
      <c r="K193" s="270"/>
      <c r="L193" s="271"/>
      <c r="M193" s="272"/>
      <c r="N193" s="273"/>
      <c r="O193" s="258"/>
      <c r="P193" s="259"/>
      <c r="Q193" s="260"/>
      <c r="R193" s="261"/>
      <c r="S193" s="262"/>
      <c r="T193" s="263"/>
      <c r="U193" s="416"/>
      <c r="V193" s="411"/>
      <c r="W193" s="417"/>
      <c r="X193" s="418"/>
      <c r="Y193" s="419"/>
      <c r="Z193" s="420"/>
      <c r="AA193" s="263"/>
      <c r="AB193" s="263"/>
      <c r="AC193" s="263"/>
      <c r="AD193" s="263"/>
      <c r="AE193" s="263"/>
      <c r="AF193" s="263"/>
      <c r="AG193" s="264"/>
      <c r="AH193" s="265"/>
      <c r="AI193" s="266"/>
      <c r="AJ193" s="267"/>
    </row>
    <row r="194" spans="1:36" s="22" customFormat="1" x14ac:dyDescent="0.25">
      <c r="A194" s="28" t="str">
        <f>IF(H194&lt;&gt;"",MAX($A$7:A193)+1,"")</f>
        <v/>
      </c>
      <c r="B194" s="227" t="str">
        <f>IF(A194="","",PREF_PREGUNTA&amp;" - "&amp;IF(MAX(A:A)&gt;99,IF(A194&lt;100,"0",""),"")&amp;IF(A194&lt;10,"0","")&amp;A194&amp;IF(G194&lt;&gt;""," "&amp;G194,""))</f>
        <v/>
      </c>
      <c r="C194" s="414" t="str">
        <f t="shared" si="10"/>
        <v/>
      </c>
      <c r="D194" s="414" t="str">
        <f t="shared" si="11"/>
        <v/>
      </c>
      <c r="E194" s="414" t="str">
        <f t="shared" si="12"/>
        <v/>
      </c>
      <c r="F194" s="414" t="str">
        <f t="shared" si="13"/>
        <v/>
      </c>
      <c r="G194" s="232"/>
      <c r="H194" s="225"/>
      <c r="I194" s="268"/>
      <c r="J194" s="269"/>
      <c r="K194" s="270"/>
      <c r="L194" s="271"/>
      <c r="M194" s="272"/>
      <c r="N194" s="273"/>
      <c r="O194" s="258"/>
      <c r="P194" s="259"/>
      <c r="Q194" s="260"/>
      <c r="R194" s="261"/>
      <c r="S194" s="262"/>
      <c r="T194" s="263"/>
      <c r="U194" s="416"/>
      <c r="V194" s="411"/>
      <c r="W194" s="417"/>
      <c r="X194" s="418"/>
      <c r="Y194" s="419"/>
      <c r="Z194" s="420"/>
      <c r="AA194" s="263"/>
      <c r="AB194" s="263"/>
      <c r="AC194" s="263"/>
      <c r="AD194" s="263"/>
      <c r="AE194" s="263"/>
      <c r="AF194" s="263"/>
      <c r="AG194" s="264"/>
      <c r="AH194" s="265"/>
      <c r="AI194" s="266"/>
      <c r="AJ194" s="267"/>
    </row>
    <row r="195" spans="1:36" s="22" customFormat="1" x14ac:dyDescent="0.25">
      <c r="A195" s="28" t="str">
        <f>IF(H195&lt;&gt;"",MAX($A$7:A194)+1,"")</f>
        <v/>
      </c>
      <c r="B195" s="227" t="str">
        <f>IF(A195="","",PREF_PREGUNTA&amp;" - "&amp;IF(MAX(A:A)&gt;99,IF(A195&lt;100,"0",""),"")&amp;IF(A195&lt;10,"0","")&amp;A195&amp;IF(G195&lt;&gt;""," "&amp;G195,""))</f>
        <v/>
      </c>
      <c r="C195" s="414" t="str">
        <f t="shared" si="10"/>
        <v/>
      </c>
      <c r="D195" s="414" t="str">
        <f t="shared" si="11"/>
        <v/>
      </c>
      <c r="E195" s="414" t="str">
        <f t="shared" si="12"/>
        <v/>
      </c>
      <c r="F195" s="414" t="str">
        <f t="shared" si="13"/>
        <v/>
      </c>
      <c r="G195" s="232"/>
      <c r="H195" s="225"/>
      <c r="I195" s="268"/>
      <c r="J195" s="269"/>
      <c r="K195" s="270"/>
      <c r="L195" s="271"/>
      <c r="M195" s="272"/>
      <c r="N195" s="273"/>
      <c r="O195" s="258"/>
      <c r="P195" s="259"/>
      <c r="Q195" s="260"/>
      <c r="R195" s="261"/>
      <c r="S195" s="262"/>
      <c r="T195" s="263"/>
      <c r="U195" s="416"/>
      <c r="V195" s="411"/>
      <c r="W195" s="417"/>
      <c r="X195" s="418"/>
      <c r="Y195" s="419"/>
      <c r="Z195" s="420"/>
      <c r="AA195" s="263"/>
      <c r="AB195" s="263"/>
      <c r="AC195" s="263"/>
      <c r="AD195" s="263"/>
      <c r="AE195" s="263"/>
      <c r="AF195" s="263"/>
      <c r="AG195" s="264"/>
      <c r="AH195" s="265"/>
      <c r="AI195" s="266"/>
      <c r="AJ195" s="267"/>
    </row>
    <row r="196" spans="1:36" s="22" customFormat="1" x14ac:dyDescent="0.25">
      <c r="A196" s="28" t="str">
        <f>IF(H196&lt;&gt;"",MAX($A$7:A195)+1,"")</f>
        <v/>
      </c>
      <c r="B196" s="227" t="str">
        <f>IF(A196="","",PREF_PREGUNTA&amp;" - "&amp;IF(MAX(A:A)&gt;99,IF(A196&lt;100,"0",""),"")&amp;IF(A196&lt;10,"0","")&amp;A196&amp;IF(G196&lt;&gt;""," "&amp;G196,""))</f>
        <v/>
      </c>
      <c r="C196" s="414" t="str">
        <f t="shared" si="10"/>
        <v/>
      </c>
      <c r="D196" s="414" t="str">
        <f t="shared" si="11"/>
        <v/>
      </c>
      <c r="E196" s="414" t="str">
        <f t="shared" si="12"/>
        <v/>
      </c>
      <c r="F196" s="414" t="str">
        <f t="shared" si="13"/>
        <v/>
      </c>
      <c r="G196" s="232"/>
      <c r="H196" s="225"/>
      <c r="I196" s="268"/>
      <c r="J196" s="269"/>
      <c r="K196" s="270"/>
      <c r="L196" s="271"/>
      <c r="M196" s="272"/>
      <c r="N196" s="273"/>
      <c r="O196" s="258"/>
      <c r="P196" s="259"/>
      <c r="Q196" s="260"/>
      <c r="R196" s="261"/>
      <c r="S196" s="262"/>
      <c r="T196" s="263"/>
      <c r="U196" s="416"/>
      <c r="V196" s="411"/>
      <c r="W196" s="417"/>
      <c r="X196" s="418"/>
      <c r="Y196" s="419"/>
      <c r="Z196" s="420"/>
      <c r="AA196" s="263"/>
      <c r="AB196" s="263"/>
      <c r="AC196" s="263"/>
      <c r="AD196" s="263"/>
      <c r="AE196" s="263"/>
      <c r="AF196" s="263"/>
      <c r="AG196" s="264"/>
      <c r="AH196" s="265"/>
      <c r="AI196" s="266"/>
      <c r="AJ196" s="267"/>
    </row>
    <row r="197" spans="1:36" s="22" customFormat="1" x14ac:dyDescent="0.25">
      <c r="A197" s="28" t="str">
        <f>IF(H197&lt;&gt;"",MAX($A$7:A196)+1,"")</f>
        <v/>
      </c>
      <c r="B197" s="227" t="str">
        <f>IF(A197="","",PREF_PREGUNTA&amp;" - "&amp;IF(MAX(A:A)&gt;99,IF(A197&lt;100,"0",""),"")&amp;IF(A197&lt;10,"0","")&amp;A197&amp;IF(G197&lt;&gt;""," "&amp;G197,""))</f>
        <v/>
      </c>
      <c r="C197" s="414" t="str">
        <f t="shared" si="10"/>
        <v/>
      </c>
      <c r="D197" s="414" t="str">
        <f t="shared" si="11"/>
        <v/>
      </c>
      <c r="E197" s="414" t="str">
        <f t="shared" si="12"/>
        <v/>
      </c>
      <c r="F197" s="414" t="str">
        <f t="shared" si="13"/>
        <v/>
      </c>
      <c r="G197" s="232"/>
      <c r="H197" s="225"/>
      <c r="I197" s="268"/>
      <c r="J197" s="269"/>
      <c r="K197" s="270"/>
      <c r="L197" s="271"/>
      <c r="M197" s="272"/>
      <c r="N197" s="273"/>
      <c r="O197" s="258"/>
      <c r="P197" s="259"/>
      <c r="Q197" s="260"/>
      <c r="R197" s="261"/>
      <c r="S197" s="262"/>
      <c r="T197" s="263"/>
      <c r="U197" s="416"/>
      <c r="V197" s="411"/>
      <c r="W197" s="417"/>
      <c r="X197" s="418"/>
      <c r="Y197" s="419"/>
      <c r="Z197" s="420"/>
      <c r="AA197" s="263"/>
      <c r="AB197" s="263"/>
      <c r="AC197" s="263"/>
      <c r="AD197" s="263"/>
      <c r="AE197" s="263"/>
      <c r="AF197" s="263"/>
      <c r="AG197" s="264"/>
      <c r="AH197" s="265"/>
      <c r="AI197" s="266"/>
      <c r="AJ197" s="267"/>
    </row>
    <row r="198" spans="1:36" s="22" customFormat="1" x14ac:dyDescent="0.25">
      <c r="A198" s="28" t="str">
        <f>IF(H198&lt;&gt;"",MAX($A$7:A197)+1,"")</f>
        <v/>
      </c>
      <c r="B198" s="227" t="str">
        <f>IF(A198="","",PREF_PREGUNTA&amp;" - "&amp;IF(MAX(A:A)&gt;99,IF(A198&lt;100,"0",""),"")&amp;IF(A198&lt;10,"0","")&amp;A198&amp;IF(G198&lt;&gt;""," "&amp;G198,""))</f>
        <v/>
      </c>
      <c r="C198" s="414" t="str">
        <f t="shared" si="10"/>
        <v/>
      </c>
      <c r="D198" s="414" t="str">
        <f t="shared" si="11"/>
        <v/>
      </c>
      <c r="E198" s="414" t="str">
        <f t="shared" si="12"/>
        <v/>
      </c>
      <c r="F198" s="414" t="str">
        <f t="shared" si="13"/>
        <v/>
      </c>
      <c r="G198" s="232"/>
      <c r="H198" s="225"/>
      <c r="I198" s="268"/>
      <c r="J198" s="269"/>
      <c r="K198" s="270"/>
      <c r="L198" s="271"/>
      <c r="M198" s="272"/>
      <c r="N198" s="273"/>
      <c r="O198" s="258"/>
      <c r="P198" s="259"/>
      <c r="Q198" s="260"/>
      <c r="R198" s="261"/>
      <c r="S198" s="262"/>
      <c r="T198" s="263"/>
      <c r="U198" s="416"/>
      <c r="V198" s="411"/>
      <c r="W198" s="417"/>
      <c r="X198" s="418"/>
      <c r="Y198" s="419"/>
      <c r="Z198" s="420"/>
      <c r="AA198" s="263"/>
      <c r="AB198" s="263"/>
      <c r="AC198" s="263"/>
      <c r="AD198" s="263"/>
      <c r="AE198" s="263"/>
      <c r="AF198" s="263"/>
      <c r="AG198" s="264"/>
      <c r="AH198" s="265"/>
      <c r="AI198" s="266"/>
      <c r="AJ198" s="267"/>
    </row>
    <row r="199" spans="1:36" s="22" customFormat="1" x14ac:dyDescent="0.25">
      <c r="A199" s="28" t="str">
        <f>IF(H199&lt;&gt;"",MAX($A$7:A198)+1,"")</f>
        <v/>
      </c>
      <c r="B199" s="227" t="str">
        <f>IF(A199="","",PREF_PREGUNTA&amp;" - "&amp;IF(MAX(A:A)&gt;99,IF(A199&lt;100,"0",""),"")&amp;IF(A199&lt;10,"0","")&amp;A199&amp;IF(G199&lt;&gt;""," "&amp;G199,""))</f>
        <v/>
      </c>
      <c r="C199" s="414" t="str">
        <f t="shared" ref="C199:C262" si="14">IF(COUNTIF(U199:Z199,"&gt;0")=0,"",COUNTIF(U199:Z199,"&gt;0"))</f>
        <v/>
      </c>
      <c r="D199" s="414" t="str">
        <f t="shared" si="11"/>
        <v/>
      </c>
      <c r="E199" s="414" t="str">
        <f t="shared" si="12"/>
        <v/>
      </c>
      <c r="F199" s="414" t="str">
        <f t="shared" si="13"/>
        <v/>
      </c>
      <c r="G199" s="232"/>
      <c r="H199" s="225"/>
      <c r="I199" s="268"/>
      <c r="J199" s="269"/>
      <c r="K199" s="270"/>
      <c r="L199" s="271"/>
      <c r="M199" s="272"/>
      <c r="N199" s="273"/>
      <c r="O199" s="258"/>
      <c r="P199" s="259"/>
      <c r="Q199" s="260"/>
      <c r="R199" s="261"/>
      <c r="S199" s="262"/>
      <c r="T199" s="263"/>
      <c r="U199" s="416"/>
      <c r="V199" s="411"/>
      <c r="W199" s="417"/>
      <c r="X199" s="418"/>
      <c r="Y199" s="419"/>
      <c r="Z199" s="420"/>
      <c r="AA199" s="263"/>
      <c r="AB199" s="263"/>
      <c r="AC199" s="263"/>
      <c r="AD199" s="263"/>
      <c r="AE199" s="263"/>
      <c r="AF199" s="263"/>
      <c r="AG199" s="264"/>
      <c r="AH199" s="265"/>
      <c r="AI199" s="266"/>
      <c r="AJ199" s="267"/>
    </row>
    <row r="200" spans="1:36" s="22" customFormat="1" x14ac:dyDescent="0.25">
      <c r="A200" s="28" t="str">
        <f>IF(H200&lt;&gt;"",MAX($A$7:A199)+1,"")</f>
        <v/>
      </c>
      <c r="B200" s="227" t="str">
        <f>IF(A200="","",PREF_PREGUNTA&amp;" - "&amp;IF(MAX(A:A)&gt;99,IF(A200&lt;100,"0",""),"")&amp;IF(A200&lt;10,"0","")&amp;A200&amp;IF(G200&lt;&gt;""," "&amp;G200,""))</f>
        <v/>
      </c>
      <c r="C200" s="414" t="str">
        <f t="shared" si="14"/>
        <v/>
      </c>
      <c r="D200" s="414" t="str">
        <f t="shared" ref="D200:D263" si="15">IF(C200="","",COUNTA(I200:N200)-C200)</f>
        <v/>
      </c>
      <c r="E200" s="414" t="str">
        <f t="shared" ref="E200:E263" si="16">IF(SUMIF(U200:Z200,"&gt;0")=0,"",SUMIF(U200:Z200,"&gt;0"))</f>
        <v/>
      </c>
      <c r="F200" s="414" t="str">
        <f t="shared" ref="F200:F263" si="17">IF(SUMIF(U200:Z200,"&lt;0")=0,"",SUMIF(U200:Z200,"&lt;0"))</f>
        <v/>
      </c>
      <c r="G200" s="232"/>
      <c r="H200" s="225"/>
      <c r="I200" s="268"/>
      <c r="J200" s="269"/>
      <c r="K200" s="270"/>
      <c r="L200" s="271"/>
      <c r="M200" s="272"/>
      <c r="N200" s="273"/>
      <c r="O200" s="258"/>
      <c r="P200" s="259"/>
      <c r="Q200" s="260"/>
      <c r="R200" s="261"/>
      <c r="S200" s="262"/>
      <c r="T200" s="263"/>
      <c r="U200" s="416"/>
      <c r="V200" s="411"/>
      <c r="W200" s="417"/>
      <c r="X200" s="418"/>
      <c r="Y200" s="419"/>
      <c r="Z200" s="420"/>
      <c r="AA200" s="263"/>
      <c r="AB200" s="263"/>
      <c r="AC200" s="263"/>
      <c r="AD200" s="263"/>
      <c r="AE200" s="263"/>
      <c r="AF200" s="263"/>
      <c r="AG200" s="264"/>
      <c r="AH200" s="265"/>
      <c r="AI200" s="266"/>
      <c r="AJ200" s="267"/>
    </row>
    <row r="201" spans="1:36" s="22" customFormat="1" x14ac:dyDescent="0.25">
      <c r="A201" s="28" t="str">
        <f>IF(H201&lt;&gt;"",MAX($A$7:A200)+1,"")</f>
        <v/>
      </c>
      <c r="B201" s="227" t="str">
        <f>IF(A201="","",PREF_PREGUNTA&amp;" - "&amp;IF(MAX(A:A)&gt;99,IF(A201&lt;100,"0",""),"")&amp;IF(A201&lt;10,"0","")&amp;A201&amp;IF(G201&lt;&gt;""," "&amp;G201,""))</f>
        <v/>
      </c>
      <c r="C201" s="414" t="str">
        <f t="shared" si="14"/>
        <v/>
      </c>
      <c r="D201" s="414" t="str">
        <f t="shared" si="15"/>
        <v/>
      </c>
      <c r="E201" s="414" t="str">
        <f t="shared" si="16"/>
        <v/>
      </c>
      <c r="F201" s="414" t="str">
        <f t="shared" si="17"/>
        <v/>
      </c>
      <c r="G201" s="232"/>
      <c r="H201" s="225"/>
      <c r="I201" s="268"/>
      <c r="J201" s="269"/>
      <c r="K201" s="270"/>
      <c r="L201" s="271"/>
      <c r="M201" s="272"/>
      <c r="N201" s="273"/>
      <c r="O201" s="258"/>
      <c r="P201" s="259"/>
      <c r="Q201" s="260"/>
      <c r="R201" s="261"/>
      <c r="S201" s="262"/>
      <c r="T201" s="263"/>
      <c r="U201" s="416"/>
      <c r="V201" s="411"/>
      <c r="W201" s="417"/>
      <c r="X201" s="418"/>
      <c r="Y201" s="419"/>
      <c r="Z201" s="420"/>
      <c r="AA201" s="263"/>
      <c r="AB201" s="263"/>
      <c r="AC201" s="263"/>
      <c r="AD201" s="263"/>
      <c r="AE201" s="263"/>
      <c r="AF201" s="263"/>
      <c r="AG201" s="264"/>
      <c r="AH201" s="265"/>
      <c r="AI201" s="266"/>
      <c r="AJ201" s="267"/>
    </row>
    <row r="202" spans="1:36" s="22" customFormat="1" x14ac:dyDescent="0.25">
      <c r="A202" s="28" t="str">
        <f>IF(H202&lt;&gt;"",MAX($A$7:A201)+1,"")</f>
        <v/>
      </c>
      <c r="B202" s="227" t="str">
        <f>IF(A202="","",PREF_PREGUNTA&amp;" - "&amp;IF(MAX(A:A)&gt;99,IF(A202&lt;100,"0",""),"")&amp;IF(A202&lt;10,"0","")&amp;A202&amp;IF(G202&lt;&gt;""," "&amp;G202,""))</f>
        <v/>
      </c>
      <c r="C202" s="414" t="str">
        <f t="shared" si="14"/>
        <v/>
      </c>
      <c r="D202" s="414" t="str">
        <f t="shared" si="15"/>
        <v/>
      </c>
      <c r="E202" s="414" t="str">
        <f t="shared" si="16"/>
        <v/>
      </c>
      <c r="F202" s="414" t="str">
        <f t="shared" si="17"/>
        <v/>
      </c>
      <c r="G202" s="232"/>
      <c r="H202" s="225"/>
      <c r="I202" s="268"/>
      <c r="J202" s="269"/>
      <c r="K202" s="270"/>
      <c r="L202" s="271"/>
      <c r="M202" s="272"/>
      <c r="N202" s="273"/>
      <c r="O202" s="258"/>
      <c r="P202" s="259"/>
      <c r="Q202" s="260"/>
      <c r="R202" s="261"/>
      <c r="S202" s="262"/>
      <c r="T202" s="263"/>
      <c r="U202" s="416"/>
      <c r="V202" s="411"/>
      <c r="W202" s="417"/>
      <c r="X202" s="418"/>
      <c r="Y202" s="419"/>
      <c r="Z202" s="420"/>
      <c r="AA202" s="263"/>
      <c r="AB202" s="263"/>
      <c r="AC202" s="263"/>
      <c r="AD202" s="263"/>
      <c r="AE202" s="263"/>
      <c r="AF202" s="263"/>
      <c r="AG202" s="264"/>
      <c r="AH202" s="265"/>
      <c r="AI202" s="266"/>
      <c r="AJ202" s="267"/>
    </row>
    <row r="203" spans="1:36" s="22" customFormat="1" x14ac:dyDescent="0.25">
      <c r="A203" s="28" t="str">
        <f>IF(H203&lt;&gt;"",MAX($A$7:A202)+1,"")</f>
        <v/>
      </c>
      <c r="B203" s="227" t="str">
        <f>IF(A203="","",PREF_PREGUNTA&amp;" - "&amp;IF(MAX(A:A)&gt;99,IF(A203&lt;100,"0",""),"")&amp;IF(A203&lt;10,"0","")&amp;A203&amp;IF(G203&lt;&gt;""," "&amp;G203,""))</f>
        <v/>
      </c>
      <c r="C203" s="414" t="str">
        <f t="shared" si="14"/>
        <v/>
      </c>
      <c r="D203" s="414" t="str">
        <f t="shared" si="15"/>
        <v/>
      </c>
      <c r="E203" s="414" t="str">
        <f t="shared" si="16"/>
        <v/>
      </c>
      <c r="F203" s="414" t="str">
        <f t="shared" si="17"/>
        <v/>
      </c>
      <c r="G203" s="232"/>
      <c r="H203" s="225"/>
      <c r="I203" s="268"/>
      <c r="J203" s="269"/>
      <c r="K203" s="270"/>
      <c r="L203" s="271"/>
      <c r="M203" s="272"/>
      <c r="N203" s="273"/>
      <c r="O203" s="258"/>
      <c r="P203" s="259"/>
      <c r="Q203" s="260"/>
      <c r="R203" s="261"/>
      <c r="S203" s="262"/>
      <c r="T203" s="263"/>
      <c r="U203" s="416"/>
      <c r="V203" s="411"/>
      <c r="W203" s="417"/>
      <c r="X203" s="418"/>
      <c r="Y203" s="419"/>
      <c r="Z203" s="420"/>
      <c r="AA203" s="263"/>
      <c r="AB203" s="263"/>
      <c r="AC203" s="263"/>
      <c r="AD203" s="263"/>
      <c r="AE203" s="263"/>
      <c r="AF203" s="263"/>
      <c r="AG203" s="264"/>
      <c r="AH203" s="265"/>
      <c r="AI203" s="266"/>
      <c r="AJ203" s="267"/>
    </row>
    <row r="204" spans="1:36" s="22" customFormat="1" x14ac:dyDescent="0.25">
      <c r="A204" s="28" t="str">
        <f>IF(H204&lt;&gt;"",MAX($A$7:A203)+1,"")</f>
        <v/>
      </c>
      <c r="B204" s="227" t="str">
        <f>IF(A204="","",PREF_PREGUNTA&amp;" - "&amp;IF(MAX(A:A)&gt;99,IF(A204&lt;100,"0",""),"")&amp;IF(A204&lt;10,"0","")&amp;A204&amp;IF(G204&lt;&gt;""," "&amp;G204,""))</f>
        <v/>
      </c>
      <c r="C204" s="414" t="str">
        <f t="shared" si="14"/>
        <v/>
      </c>
      <c r="D204" s="414" t="str">
        <f t="shared" si="15"/>
        <v/>
      </c>
      <c r="E204" s="414" t="str">
        <f t="shared" si="16"/>
        <v/>
      </c>
      <c r="F204" s="414" t="str">
        <f t="shared" si="17"/>
        <v/>
      </c>
      <c r="G204" s="232"/>
      <c r="H204" s="225"/>
      <c r="I204" s="268"/>
      <c r="J204" s="269"/>
      <c r="K204" s="270"/>
      <c r="L204" s="271"/>
      <c r="M204" s="272"/>
      <c r="N204" s="273"/>
      <c r="O204" s="258"/>
      <c r="P204" s="259"/>
      <c r="Q204" s="260"/>
      <c r="R204" s="261"/>
      <c r="S204" s="262"/>
      <c r="T204" s="263"/>
      <c r="U204" s="416"/>
      <c r="V204" s="411"/>
      <c r="W204" s="417"/>
      <c r="X204" s="418"/>
      <c r="Y204" s="419"/>
      <c r="Z204" s="420"/>
      <c r="AA204" s="263"/>
      <c r="AB204" s="263"/>
      <c r="AC204" s="263"/>
      <c r="AD204" s="263"/>
      <c r="AE204" s="263"/>
      <c r="AF204" s="263"/>
      <c r="AG204" s="264"/>
      <c r="AH204" s="265"/>
      <c r="AI204" s="266"/>
      <c r="AJ204" s="267"/>
    </row>
    <row r="205" spans="1:36" s="22" customFormat="1" x14ac:dyDescent="0.25">
      <c r="A205" s="28" t="str">
        <f>IF(H205&lt;&gt;"",MAX($A$7:A204)+1,"")</f>
        <v/>
      </c>
      <c r="B205" s="227" t="str">
        <f>IF(A205="","",PREF_PREGUNTA&amp;" - "&amp;IF(MAX(A:A)&gt;99,IF(A205&lt;100,"0",""),"")&amp;IF(A205&lt;10,"0","")&amp;A205&amp;IF(G205&lt;&gt;""," "&amp;G205,""))</f>
        <v/>
      </c>
      <c r="C205" s="414" t="str">
        <f t="shared" si="14"/>
        <v/>
      </c>
      <c r="D205" s="414" t="str">
        <f t="shared" si="15"/>
        <v/>
      </c>
      <c r="E205" s="414" t="str">
        <f t="shared" si="16"/>
        <v/>
      </c>
      <c r="F205" s="414" t="str">
        <f t="shared" si="17"/>
        <v/>
      </c>
      <c r="G205" s="232"/>
      <c r="H205" s="225"/>
      <c r="I205" s="268"/>
      <c r="J205" s="269"/>
      <c r="K205" s="270"/>
      <c r="L205" s="271"/>
      <c r="M205" s="272"/>
      <c r="N205" s="273"/>
      <c r="O205" s="258"/>
      <c r="P205" s="259"/>
      <c r="Q205" s="260"/>
      <c r="R205" s="261"/>
      <c r="S205" s="262"/>
      <c r="T205" s="263"/>
      <c r="U205" s="416"/>
      <c r="V205" s="411"/>
      <c r="W205" s="417"/>
      <c r="X205" s="418"/>
      <c r="Y205" s="419"/>
      <c r="Z205" s="420"/>
      <c r="AA205" s="263"/>
      <c r="AB205" s="263"/>
      <c r="AC205" s="263"/>
      <c r="AD205" s="263"/>
      <c r="AE205" s="263"/>
      <c r="AF205" s="263"/>
      <c r="AG205" s="264"/>
      <c r="AH205" s="265"/>
      <c r="AI205" s="266"/>
      <c r="AJ205" s="267"/>
    </row>
    <row r="206" spans="1:36" s="22" customFormat="1" x14ac:dyDescent="0.25">
      <c r="A206" s="28" t="str">
        <f>IF(H206&lt;&gt;"",MAX($A$7:A205)+1,"")</f>
        <v/>
      </c>
      <c r="B206" s="227" t="str">
        <f>IF(A206="","",PREF_PREGUNTA&amp;" - "&amp;IF(MAX(A:A)&gt;99,IF(A206&lt;100,"0",""),"")&amp;IF(A206&lt;10,"0","")&amp;A206&amp;IF(G206&lt;&gt;""," "&amp;G206,""))</f>
        <v/>
      </c>
      <c r="C206" s="414" t="str">
        <f t="shared" si="14"/>
        <v/>
      </c>
      <c r="D206" s="414" t="str">
        <f t="shared" si="15"/>
        <v/>
      </c>
      <c r="E206" s="414" t="str">
        <f t="shared" si="16"/>
        <v/>
      </c>
      <c r="F206" s="414" t="str">
        <f t="shared" si="17"/>
        <v/>
      </c>
      <c r="G206" s="232"/>
      <c r="H206" s="225"/>
      <c r="I206" s="268"/>
      <c r="J206" s="269"/>
      <c r="K206" s="270"/>
      <c r="L206" s="271"/>
      <c r="M206" s="272"/>
      <c r="N206" s="273"/>
      <c r="O206" s="258"/>
      <c r="P206" s="259"/>
      <c r="Q206" s="260"/>
      <c r="R206" s="261"/>
      <c r="S206" s="262"/>
      <c r="T206" s="263"/>
      <c r="U206" s="416"/>
      <c r="V206" s="411"/>
      <c r="W206" s="417"/>
      <c r="X206" s="418"/>
      <c r="Y206" s="419"/>
      <c r="Z206" s="420"/>
      <c r="AA206" s="263"/>
      <c r="AB206" s="263"/>
      <c r="AC206" s="263"/>
      <c r="AD206" s="263"/>
      <c r="AE206" s="263"/>
      <c r="AF206" s="263"/>
      <c r="AG206" s="264"/>
      <c r="AH206" s="265"/>
      <c r="AI206" s="266"/>
      <c r="AJ206" s="267"/>
    </row>
    <row r="207" spans="1:36" s="22" customFormat="1" x14ac:dyDescent="0.25">
      <c r="A207" s="28" t="str">
        <f>IF(H207&lt;&gt;"",MAX($A$7:A206)+1,"")</f>
        <v/>
      </c>
      <c r="B207" s="227" t="str">
        <f>IF(A207="","",PREF_PREGUNTA&amp;" - "&amp;IF(MAX(A:A)&gt;99,IF(A207&lt;100,"0",""),"")&amp;IF(A207&lt;10,"0","")&amp;A207&amp;IF(G207&lt;&gt;""," "&amp;G207,""))</f>
        <v/>
      </c>
      <c r="C207" s="414" t="str">
        <f t="shared" si="14"/>
        <v/>
      </c>
      <c r="D207" s="414" t="str">
        <f t="shared" si="15"/>
        <v/>
      </c>
      <c r="E207" s="414" t="str">
        <f t="shared" si="16"/>
        <v/>
      </c>
      <c r="F207" s="414" t="str">
        <f t="shared" si="17"/>
        <v/>
      </c>
      <c r="G207" s="232"/>
      <c r="H207" s="225"/>
      <c r="I207" s="268"/>
      <c r="J207" s="269"/>
      <c r="K207" s="270"/>
      <c r="L207" s="271"/>
      <c r="M207" s="272"/>
      <c r="N207" s="273"/>
      <c r="O207" s="258"/>
      <c r="P207" s="259"/>
      <c r="Q207" s="260"/>
      <c r="R207" s="261"/>
      <c r="S207" s="262"/>
      <c r="T207" s="263"/>
      <c r="U207" s="416"/>
      <c r="V207" s="411"/>
      <c r="W207" s="417"/>
      <c r="X207" s="418"/>
      <c r="Y207" s="419"/>
      <c r="Z207" s="420"/>
      <c r="AA207" s="263"/>
      <c r="AB207" s="263"/>
      <c r="AC207" s="263"/>
      <c r="AD207" s="263"/>
      <c r="AE207" s="263"/>
      <c r="AF207" s="263"/>
      <c r="AG207" s="264"/>
      <c r="AH207" s="265"/>
      <c r="AI207" s="266"/>
      <c r="AJ207" s="267"/>
    </row>
    <row r="208" spans="1:36" s="22" customFormat="1" x14ac:dyDescent="0.25">
      <c r="A208" s="28" t="str">
        <f>IF(H208&lt;&gt;"",MAX($A$7:A207)+1,"")</f>
        <v/>
      </c>
      <c r="B208" s="227" t="str">
        <f>IF(A208="","",PREF_PREGUNTA&amp;" - "&amp;IF(MAX(A:A)&gt;99,IF(A208&lt;100,"0",""),"")&amp;IF(A208&lt;10,"0","")&amp;A208&amp;IF(G208&lt;&gt;""," "&amp;G208,""))</f>
        <v/>
      </c>
      <c r="C208" s="414" t="str">
        <f t="shared" si="14"/>
        <v/>
      </c>
      <c r="D208" s="414" t="str">
        <f t="shared" si="15"/>
        <v/>
      </c>
      <c r="E208" s="414" t="str">
        <f t="shared" si="16"/>
        <v/>
      </c>
      <c r="F208" s="414" t="str">
        <f t="shared" si="17"/>
        <v/>
      </c>
      <c r="G208" s="232"/>
      <c r="H208" s="225"/>
      <c r="I208" s="268"/>
      <c r="J208" s="269"/>
      <c r="K208" s="270"/>
      <c r="L208" s="271"/>
      <c r="M208" s="272"/>
      <c r="N208" s="273"/>
      <c r="O208" s="258"/>
      <c r="P208" s="259"/>
      <c r="Q208" s="260"/>
      <c r="R208" s="261"/>
      <c r="S208" s="262"/>
      <c r="T208" s="263"/>
      <c r="U208" s="416"/>
      <c r="V208" s="411"/>
      <c r="W208" s="417"/>
      <c r="X208" s="418"/>
      <c r="Y208" s="419"/>
      <c r="Z208" s="420"/>
      <c r="AA208" s="263"/>
      <c r="AB208" s="263"/>
      <c r="AC208" s="263"/>
      <c r="AD208" s="263"/>
      <c r="AE208" s="263"/>
      <c r="AF208" s="263"/>
      <c r="AG208" s="264"/>
      <c r="AH208" s="265"/>
      <c r="AI208" s="266"/>
      <c r="AJ208" s="267"/>
    </row>
    <row r="209" spans="1:36" s="22" customFormat="1" x14ac:dyDescent="0.25">
      <c r="A209" s="28" t="str">
        <f>IF(H209&lt;&gt;"",MAX($A$7:A208)+1,"")</f>
        <v/>
      </c>
      <c r="B209" s="227" t="str">
        <f>IF(A209="","",PREF_PREGUNTA&amp;" - "&amp;IF(MAX(A:A)&gt;99,IF(A209&lt;100,"0",""),"")&amp;IF(A209&lt;10,"0","")&amp;A209&amp;IF(G209&lt;&gt;""," "&amp;G209,""))</f>
        <v/>
      </c>
      <c r="C209" s="414" t="str">
        <f t="shared" si="14"/>
        <v/>
      </c>
      <c r="D209" s="414" t="str">
        <f t="shared" si="15"/>
        <v/>
      </c>
      <c r="E209" s="414" t="str">
        <f t="shared" si="16"/>
        <v/>
      </c>
      <c r="F209" s="414" t="str">
        <f t="shared" si="17"/>
        <v/>
      </c>
      <c r="G209" s="232"/>
      <c r="H209" s="225"/>
      <c r="I209" s="268"/>
      <c r="J209" s="269"/>
      <c r="K209" s="270"/>
      <c r="L209" s="271"/>
      <c r="M209" s="272"/>
      <c r="N209" s="273"/>
      <c r="O209" s="258"/>
      <c r="P209" s="259"/>
      <c r="Q209" s="260"/>
      <c r="R209" s="261"/>
      <c r="S209" s="262"/>
      <c r="T209" s="263"/>
      <c r="U209" s="416"/>
      <c r="V209" s="411"/>
      <c r="W209" s="417"/>
      <c r="X209" s="418"/>
      <c r="Y209" s="419"/>
      <c r="Z209" s="420"/>
      <c r="AA209" s="263"/>
      <c r="AB209" s="263"/>
      <c r="AC209" s="263"/>
      <c r="AD209" s="263"/>
      <c r="AE209" s="263"/>
      <c r="AF209" s="263"/>
      <c r="AG209" s="264"/>
      <c r="AH209" s="265"/>
      <c r="AI209" s="266"/>
      <c r="AJ209" s="267"/>
    </row>
    <row r="210" spans="1:36" s="22" customFormat="1" x14ac:dyDescent="0.25">
      <c r="A210" s="28" t="str">
        <f>IF(H210&lt;&gt;"",MAX($A$7:A209)+1,"")</f>
        <v/>
      </c>
      <c r="B210" s="227" t="str">
        <f>IF(A210="","",PREF_PREGUNTA&amp;" - "&amp;IF(MAX(A:A)&gt;99,IF(A210&lt;100,"0",""),"")&amp;IF(A210&lt;10,"0","")&amp;A210&amp;IF(G210&lt;&gt;""," "&amp;G210,""))</f>
        <v/>
      </c>
      <c r="C210" s="414" t="str">
        <f t="shared" si="14"/>
        <v/>
      </c>
      <c r="D210" s="414" t="str">
        <f t="shared" si="15"/>
        <v/>
      </c>
      <c r="E210" s="414" t="str">
        <f t="shared" si="16"/>
        <v/>
      </c>
      <c r="F210" s="414" t="str">
        <f t="shared" si="17"/>
        <v/>
      </c>
      <c r="G210" s="232"/>
      <c r="H210" s="225"/>
      <c r="I210" s="268"/>
      <c r="J210" s="269"/>
      <c r="K210" s="270"/>
      <c r="L210" s="271"/>
      <c r="M210" s="272"/>
      <c r="N210" s="273"/>
      <c r="O210" s="258"/>
      <c r="P210" s="259"/>
      <c r="Q210" s="260"/>
      <c r="R210" s="261"/>
      <c r="S210" s="262"/>
      <c r="T210" s="263"/>
      <c r="U210" s="416"/>
      <c r="V210" s="411"/>
      <c r="W210" s="417"/>
      <c r="X210" s="418"/>
      <c r="Y210" s="419"/>
      <c r="Z210" s="420"/>
      <c r="AA210" s="263"/>
      <c r="AB210" s="263"/>
      <c r="AC210" s="263"/>
      <c r="AD210" s="263"/>
      <c r="AE210" s="263"/>
      <c r="AF210" s="263"/>
      <c r="AG210" s="264"/>
      <c r="AH210" s="265"/>
      <c r="AI210" s="266"/>
      <c r="AJ210" s="267"/>
    </row>
    <row r="211" spans="1:36" s="22" customFormat="1" x14ac:dyDescent="0.25">
      <c r="A211" s="28" t="str">
        <f>IF(H211&lt;&gt;"",MAX($A$7:A210)+1,"")</f>
        <v/>
      </c>
      <c r="B211" s="227" t="str">
        <f>IF(A211="","",PREF_PREGUNTA&amp;" - "&amp;IF(MAX(A:A)&gt;99,IF(A211&lt;100,"0",""),"")&amp;IF(A211&lt;10,"0","")&amp;A211&amp;IF(G211&lt;&gt;""," "&amp;G211,""))</f>
        <v/>
      </c>
      <c r="C211" s="414" t="str">
        <f t="shared" si="14"/>
        <v/>
      </c>
      <c r="D211" s="414" t="str">
        <f t="shared" si="15"/>
        <v/>
      </c>
      <c r="E211" s="414" t="str">
        <f t="shared" si="16"/>
        <v/>
      </c>
      <c r="F211" s="414" t="str">
        <f t="shared" si="17"/>
        <v/>
      </c>
      <c r="G211" s="232"/>
      <c r="H211" s="225"/>
      <c r="I211" s="268"/>
      <c r="J211" s="269"/>
      <c r="K211" s="270"/>
      <c r="L211" s="271"/>
      <c r="M211" s="272"/>
      <c r="N211" s="273"/>
      <c r="O211" s="258"/>
      <c r="P211" s="259"/>
      <c r="Q211" s="260"/>
      <c r="R211" s="261"/>
      <c r="S211" s="262"/>
      <c r="T211" s="263"/>
      <c r="U211" s="416"/>
      <c r="V211" s="411"/>
      <c r="W211" s="417"/>
      <c r="X211" s="418"/>
      <c r="Y211" s="419"/>
      <c r="Z211" s="420"/>
      <c r="AA211" s="263"/>
      <c r="AB211" s="263"/>
      <c r="AC211" s="263"/>
      <c r="AD211" s="263"/>
      <c r="AE211" s="263"/>
      <c r="AF211" s="263"/>
      <c r="AG211" s="264"/>
      <c r="AH211" s="265"/>
      <c r="AI211" s="266"/>
      <c r="AJ211" s="267"/>
    </row>
    <row r="212" spans="1:36" s="22" customFormat="1" x14ac:dyDescent="0.25">
      <c r="A212" s="28" t="str">
        <f>IF(H212&lt;&gt;"",MAX($A$7:A211)+1,"")</f>
        <v/>
      </c>
      <c r="B212" s="227" t="str">
        <f>IF(A212="","",PREF_PREGUNTA&amp;" - "&amp;IF(MAX(A:A)&gt;99,IF(A212&lt;100,"0",""),"")&amp;IF(A212&lt;10,"0","")&amp;A212&amp;IF(G212&lt;&gt;""," "&amp;G212,""))</f>
        <v/>
      </c>
      <c r="C212" s="414" t="str">
        <f t="shared" si="14"/>
        <v/>
      </c>
      <c r="D212" s="414" t="str">
        <f t="shared" si="15"/>
        <v/>
      </c>
      <c r="E212" s="414" t="str">
        <f t="shared" si="16"/>
        <v/>
      </c>
      <c r="F212" s="414" t="str">
        <f t="shared" si="17"/>
        <v/>
      </c>
      <c r="G212" s="232"/>
      <c r="H212" s="225"/>
      <c r="I212" s="268"/>
      <c r="J212" s="269"/>
      <c r="K212" s="270"/>
      <c r="L212" s="271"/>
      <c r="M212" s="272"/>
      <c r="N212" s="273"/>
      <c r="O212" s="258"/>
      <c r="P212" s="259"/>
      <c r="Q212" s="260"/>
      <c r="R212" s="261"/>
      <c r="S212" s="262"/>
      <c r="T212" s="263"/>
      <c r="U212" s="416"/>
      <c r="V212" s="411"/>
      <c r="W212" s="417"/>
      <c r="X212" s="418"/>
      <c r="Y212" s="419"/>
      <c r="Z212" s="420"/>
      <c r="AA212" s="263"/>
      <c r="AB212" s="263"/>
      <c r="AC212" s="263"/>
      <c r="AD212" s="263"/>
      <c r="AE212" s="263"/>
      <c r="AF212" s="263"/>
      <c r="AG212" s="264"/>
      <c r="AH212" s="265"/>
      <c r="AI212" s="266"/>
      <c r="AJ212" s="267"/>
    </row>
    <row r="213" spans="1:36" s="22" customFormat="1" x14ac:dyDescent="0.25">
      <c r="A213" s="28" t="str">
        <f>IF(H213&lt;&gt;"",MAX($A$7:A212)+1,"")</f>
        <v/>
      </c>
      <c r="B213" s="227" t="str">
        <f>IF(A213="","",PREF_PREGUNTA&amp;" - "&amp;IF(MAX(A:A)&gt;99,IF(A213&lt;100,"0",""),"")&amp;IF(A213&lt;10,"0","")&amp;A213&amp;IF(G213&lt;&gt;""," "&amp;G213,""))</f>
        <v/>
      </c>
      <c r="C213" s="414" t="str">
        <f t="shared" si="14"/>
        <v/>
      </c>
      <c r="D213" s="414" t="str">
        <f t="shared" si="15"/>
        <v/>
      </c>
      <c r="E213" s="414" t="str">
        <f t="shared" si="16"/>
        <v/>
      </c>
      <c r="F213" s="414" t="str">
        <f t="shared" si="17"/>
        <v/>
      </c>
      <c r="G213" s="232"/>
      <c r="H213" s="225"/>
      <c r="I213" s="268"/>
      <c r="J213" s="269"/>
      <c r="K213" s="270"/>
      <c r="L213" s="271"/>
      <c r="M213" s="272"/>
      <c r="N213" s="273"/>
      <c r="O213" s="258"/>
      <c r="P213" s="259"/>
      <c r="Q213" s="260"/>
      <c r="R213" s="261"/>
      <c r="S213" s="262"/>
      <c r="T213" s="263"/>
      <c r="U213" s="416"/>
      <c r="V213" s="411"/>
      <c r="W213" s="417"/>
      <c r="X213" s="418"/>
      <c r="Y213" s="419"/>
      <c r="Z213" s="420"/>
      <c r="AA213" s="263"/>
      <c r="AB213" s="263"/>
      <c r="AC213" s="263"/>
      <c r="AD213" s="263"/>
      <c r="AE213" s="263"/>
      <c r="AF213" s="263"/>
      <c r="AG213" s="264"/>
      <c r="AH213" s="265"/>
      <c r="AI213" s="266"/>
      <c r="AJ213" s="267"/>
    </row>
    <row r="214" spans="1:36" s="22" customFormat="1" x14ac:dyDescent="0.25">
      <c r="A214" s="28" t="str">
        <f>IF(H214&lt;&gt;"",MAX($A$7:A213)+1,"")</f>
        <v/>
      </c>
      <c r="B214" s="227" t="str">
        <f>IF(A214="","",PREF_PREGUNTA&amp;" - "&amp;IF(MAX(A:A)&gt;99,IF(A214&lt;100,"0",""),"")&amp;IF(A214&lt;10,"0","")&amp;A214&amp;IF(G214&lt;&gt;""," "&amp;G214,""))</f>
        <v/>
      </c>
      <c r="C214" s="414" t="str">
        <f t="shared" si="14"/>
        <v/>
      </c>
      <c r="D214" s="414" t="str">
        <f t="shared" si="15"/>
        <v/>
      </c>
      <c r="E214" s="414" t="str">
        <f t="shared" si="16"/>
        <v/>
      </c>
      <c r="F214" s="414" t="str">
        <f t="shared" si="17"/>
        <v/>
      </c>
      <c r="G214" s="232"/>
      <c r="H214" s="225"/>
      <c r="I214" s="268"/>
      <c r="J214" s="269"/>
      <c r="K214" s="270"/>
      <c r="L214" s="271"/>
      <c r="M214" s="272"/>
      <c r="N214" s="273"/>
      <c r="O214" s="258"/>
      <c r="P214" s="259"/>
      <c r="Q214" s="260"/>
      <c r="R214" s="261"/>
      <c r="S214" s="262"/>
      <c r="T214" s="263"/>
      <c r="U214" s="416"/>
      <c r="V214" s="411"/>
      <c r="W214" s="417"/>
      <c r="X214" s="418"/>
      <c r="Y214" s="419"/>
      <c r="Z214" s="420"/>
      <c r="AA214" s="263"/>
      <c r="AB214" s="263"/>
      <c r="AC214" s="263"/>
      <c r="AD214" s="263"/>
      <c r="AE214" s="263"/>
      <c r="AF214" s="263"/>
      <c r="AG214" s="264"/>
      <c r="AH214" s="265"/>
      <c r="AI214" s="266"/>
      <c r="AJ214" s="267"/>
    </row>
    <row r="215" spans="1:36" s="22" customFormat="1" x14ac:dyDescent="0.25">
      <c r="A215" s="28" t="str">
        <f>IF(H215&lt;&gt;"",MAX($A$7:A214)+1,"")</f>
        <v/>
      </c>
      <c r="B215" s="227" t="str">
        <f>IF(A215="","",PREF_PREGUNTA&amp;" - "&amp;IF(MAX(A:A)&gt;99,IF(A215&lt;100,"0",""),"")&amp;IF(A215&lt;10,"0","")&amp;A215&amp;IF(G215&lt;&gt;""," "&amp;G215,""))</f>
        <v/>
      </c>
      <c r="C215" s="414" t="str">
        <f t="shared" si="14"/>
        <v/>
      </c>
      <c r="D215" s="414" t="str">
        <f t="shared" si="15"/>
        <v/>
      </c>
      <c r="E215" s="414" t="str">
        <f t="shared" si="16"/>
        <v/>
      </c>
      <c r="F215" s="414" t="str">
        <f t="shared" si="17"/>
        <v/>
      </c>
      <c r="G215" s="232"/>
      <c r="H215" s="225"/>
      <c r="I215" s="268"/>
      <c r="J215" s="269"/>
      <c r="K215" s="270"/>
      <c r="L215" s="271"/>
      <c r="M215" s="272"/>
      <c r="N215" s="273"/>
      <c r="O215" s="258"/>
      <c r="P215" s="259"/>
      <c r="Q215" s="260"/>
      <c r="R215" s="261"/>
      <c r="S215" s="262"/>
      <c r="T215" s="263"/>
      <c r="U215" s="416"/>
      <c r="V215" s="411"/>
      <c r="W215" s="417"/>
      <c r="X215" s="418"/>
      <c r="Y215" s="419"/>
      <c r="Z215" s="420"/>
      <c r="AA215" s="263"/>
      <c r="AB215" s="263"/>
      <c r="AC215" s="263"/>
      <c r="AD215" s="263"/>
      <c r="AE215" s="263"/>
      <c r="AF215" s="263"/>
      <c r="AG215" s="264"/>
      <c r="AH215" s="265"/>
      <c r="AI215" s="266"/>
      <c r="AJ215" s="267"/>
    </row>
    <row r="216" spans="1:36" s="22" customFormat="1" x14ac:dyDescent="0.25">
      <c r="A216" s="28" t="str">
        <f>IF(H216&lt;&gt;"",MAX($A$7:A215)+1,"")</f>
        <v/>
      </c>
      <c r="B216" s="227" t="str">
        <f>IF(A216="","",PREF_PREGUNTA&amp;" - "&amp;IF(MAX(A:A)&gt;99,IF(A216&lt;100,"0",""),"")&amp;IF(A216&lt;10,"0","")&amp;A216&amp;IF(G216&lt;&gt;""," "&amp;G216,""))</f>
        <v/>
      </c>
      <c r="C216" s="414" t="str">
        <f t="shared" si="14"/>
        <v/>
      </c>
      <c r="D216" s="414" t="str">
        <f t="shared" si="15"/>
        <v/>
      </c>
      <c r="E216" s="414" t="str">
        <f t="shared" si="16"/>
        <v/>
      </c>
      <c r="F216" s="414" t="str">
        <f t="shared" si="17"/>
        <v/>
      </c>
      <c r="G216" s="232"/>
      <c r="H216" s="225"/>
      <c r="I216" s="268"/>
      <c r="J216" s="269"/>
      <c r="K216" s="270"/>
      <c r="L216" s="271"/>
      <c r="M216" s="272"/>
      <c r="N216" s="273"/>
      <c r="O216" s="258"/>
      <c r="P216" s="259"/>
      <c r="Q216" s="260"/>
      <c r="R216" s="261"/>
      <c r="S216" s="262"/>
      <c r="T216" s="263"/>
      <c r="U216" s="416"/>
      <c r="V216" s="411"/>
      <c r="W216" s="417"/>
      <c r="X216" s="418"/>
      <c r="Y216" s="419"/>
      <c r="Z216" s="420"/>
      <c r="AA216" s="263"/>
      <c r="AB216" s="263"/>
      <c r="AC216" s="263"/>
      <c r="AD216" s="263"/>
      <c r="AE216" s="263"/>
      <c r="AF216" s="263"/>
      <c r="AG216" s="264"/>
      <c r="AH216" s="265"/>
      <c r="AI216" s="266"/>
      <c r="AJ216" s="267"/>
    </row>
    <row r="217" spans="1:36" s="22" customFormat="1" x14ac:dyDescent="0.25">
      <c r="A217" s="28" t="str">
        <f>IF(H217&lt;&gt;"",MAX($A$7:A216)+1,"")</f>
        <v/>
      </c>
      <c r="B217" s="227" t="str">
        <f>IF(A217="","",PREF_PREGUNTA&amp;" - "&amp;IF(MAX(A:A)&gt;99,IF(A217&lt;100,"0",""),"")&amp;IF(A217&lt;10,"0","")&amp;A217&amp;IF(G217&lt;&gt;""," "&amp;G217,""))</f>
        <v/>
      </c>
      <c r="C217" s="414" t="str">
        <f t="shared" si="14"/>
        <v/>
      </c>
      <c r="D217" s="414" t="str">
        <f t="shared" si="15"/>
        <v/>
      </c>
      <c r="E217" s="414" t="str">
        <f t="shared" si="16"/>
        <v/>
      </c>
      <c r="F217" s="414" t="str">
        <f t="shared" si="17"/>
        <v/>
      </c>
      <c r="G217" s="232"/>
      <c r="H217" s="225"/>
      <c r="I217" s="268"/>
      <c r="J217" s="269"/>
      <c r="K217" s="270"/>
      <c r="L217" s="271"/>
      <c r="M217" s="272"/>
      <c r="N217" s="273"/>
      <c r="O217" s="258"/>
      <c r="P217" s="259"/>
      <c r="Q217" s="260"/>
      <c r="R217" s="261"/>
      <c r="S217" s="262"/>
      <c r="T217" s="263"/>
      <c r="U217" s="416"/>
      <c r="V217" s="411"/>
      <c r="W217" s="417"/>
      <c r="X217" s="418"/>
      <c r="Y217" s="419"/>
      <c r="Z217" s="420"/>
      <c r="AA217" s="263"/>
      <c r="AB217" s="263"/>
      <c r="AC217" s="263"/>
      <c r="AD217" s="263"/>
      <c r="AE217" s="263"/>
      <c r="AF217" s="263"/>
      <c r="AG217" s="264"/>
      <c r="AH217" s="265"/>
      <c r="AI217" s="266"/>
      <c r="AJ217" s="267"/>
    </row>
    <row r="218" spans="1:36" s="22" customFormat="1" x14ac:dyDescent="0.25">
      <c r="A218" s="28" t="str">
        <f>IF(H218&lt;&gt;"",MAX($A$7:A217)+1,"")</f>
        <v/>
      </c>
      <c r="B218" s="227" t="str">
        <f>IF(A218="","",PREF_PREGUNTA&amp;" - "&amp;IF(MAX(A:A)&gt;99,IF(A218&lt;100,"0",""),"")&amp;IF(A218&lt;10,"0","")&amp;A218&amp;IF(G218&lt;&gt;""," "&amp;G218,""))</f>
        <v/>
      </c>
      <c r="C218" s="414" t="str">
        <f t="shared" si="14"/>
        <v/>
      </c>
      <c r="D218" s="414" t="str">
        <f t="shared" si="15"/>
        <v/>
      </c>
      <c r="E218" s="414" t="str">
        <f t="shared" si="16"/>
        <v/>
      </c>
      <c r="F218" s="414" t="str">
        <f t="shared" si="17"/>
        <v/>
      </c>
      <c r="G218" s="232"/>
      <c r="H218" s="225"/>
      <c r="I218" s="268"/>
      <c r="J218" s="269"/>
      <c r="K218" s="270"/>
      <c r="L218" s="271"/>
      <c r="M218" s="272"/>
      <c r="N218" s="273"/>
      <c r="O218" s="258"/>
      <c r="P218" s="259"/>
      <c r="Q218" s="260"/>
      <c r="R218" s="261"/>
      <c r="S218" s="262"/>
      <c r="T218" s="263"/>
      <c r="U218" s="416"/>
      <c r="V218" s="411"/>
      <c r="W218" s="417"/>
      <c r="X218" s="418"/>
      <c r="Y218" s="419"/>
      <c r="Z218" s="420"/>
      <c r="AA218" s="263"/>
      <c r="AB218" s="263"/>
      <c r="AC218" s="263"/>
      <c r="AD218" s="263"/>
      <c r="AE218" s="263"/>
      <c r="AF218" s="263"/>
      <c r="AG218" s="264"/>
      <c r="AH218" s="265"/>
      <c r="AI218" s="266"/>
      <c r="AJ218" s="267"/>
    </row>
    <row r="219" spans="1:36" s="22" customFormat="1" x14ac:dyDescent="0.25">
      <c r="A219" s="28" t="str">
        <f>IF(H219&lt;&gt;"",MAX($A$7:A218)+1,"")</f>
        <v/>
      </c>
      <c r="B219" s="227" t="str">
        <f>IF(A219="","",PREF_PREGUNTA&amp;" - "&amp;IF(MAX(A:A)&gt;99,IF(A219&lt;100,"0",""),"")&amp;IF(A219&lt;10,"0","")&amp;A219&amp;IF(G219&lt;&gt;""," "&amp;G219,""))</f>
        <v/>
      </c>
      <c r="C219" s="414" t="str">
        <f t="shared" si="14"/>
        <v/>
      </c>
      <c r="D219" s="414" t="str">
        <f t="shared" si="15"/>
        <v/>
      </c>
      <c r="E219" s="414" t="str">
        <f t="shared" si="16"/>
        <v/>
      </c>
      <c r="F219" s="414" t="str">
        <f t="shared" si="17"/>
        <v/>
      </c>
      <c r="G219" s="232"/>
      <c r="H219" s="225"/>
      <c r="I219" s="268"/>
      <c r="J219" s="269"/>
      <c r="K219" s="270"/>
      <c r="L219" s="271"/>
      <c r="M219" s="272"/>
      <c r="N219" s="273"/>
      <c r="O219" s="258"/>
      <c r="P219" s="259"/>
      <c r="Q219" s="260"/>
      <c r="R219" s="261"/>
      <c r="S219" s="262"/>
      <c r="T219" s="263"/>
      <c r="U219" s="416"/>
      <c r="V219" s="411"/>
      <c r="W219" s="417"/>
      <c r="X219" s="418"/>
      <c r="Y219" s="419"/>
      <c r="Z219" s="420"/>
      <c r="AA219" s="263"/>
      <c r="AB219" s="263"/>
      <c r="AC219" s="263"/>
      <c r="AD219" s="263"/>
      <c r="AE219" s="263"/>
      <c r="AF219" s="263"/>
      <c r="AG219" s="264"/>
      <c r="AH219" s="265"/>
      <c r="AI219" s="266"/>
      <c r="AJ219" s="267"/>
    </row>
    <row r="220" spans="1:36" s="22" customFormat="1" x14ac:dyDescent="0.25">
      <c r="A220" s="28" t="str">
        <f>IF(H220&lt;&gt;"",MAX($A$7:A219)+1,"")</f>
        <v/>
      </c>
      <c r="B220" s="227" t="str">
        <f>IF(A220="","",PREF_PREGUNTA&amp;" - "&amp;IF(MAX(A:A)&gt;99,IF(A220&lt;100,"0",""),"")&amp;IF(A220&lt;10,"0","")&amp;A220&amp;IF(G220&lt;&gt;""," "&amp;G220,""))</f>
        <v/>
      </c>
      <c r="C220" s="414" t="str">
        <f t="shared" si="14"/>
        <v/>
      </c>
      <c r="D220" s="414" t="str">
        <f t="shared" si="15"/>
        <v/>
      </c>
      <c r="E220" s="414" t="str">
        <f t="shared" si="16"/>
        <v/>
      </c>
      <c r="F220" s="414" t="str">
        <f t="shared" si="17"/>
        <v/>
      </c>
      <c r="G220" s="232"/>
      <c r="H220" s="225"/>
      <c r="I220" s="268"/>
      <c r="J220" s="269"/>
      <c r="K220" s="270"/>
      <c r="L220" s="271"/>
      <c r="M220" s="272"/>
      <c r="N220" s="273"/>
      <c r="O220" s="258"/>
      <c r="P220" s="259"/>
      <c r="Q220" s="260"/>
      <c r="R220" s="261"/>
      <c r="S220" s="262"/>
      <c r="T220" s="263"/>
      <c r="U220" s="416"/>
      <c r="V220" s="411"/>
      <c r="W220" s="417"/>
      <c r="X220" s="418"/>
      <c r="Y220" s="419"/>
      <c r="Z220" s="420"/>
      <c r="AA220" s="263"/>
      <c r="AB220" s="263"/>
      <c r="AC220" s="263"/>
      <c r="AD220" s="263"/>
      <c r="AE220" s="263"/>
      <c r="AF220" s="263"/>
      <c r="AG220" s="264"/>
      <c r="AH220" s="265"/>
      <c r="AI220" s="266"/>
      <c r="AJ220" s="267"/>
    </row>
    <row r="221" spans="1:36" s="22" customFormat="1" x14ac:dyDescent="0.25">
      <c r="A221" s="28" t="str">
        <f>IF(H221&lt;&gt;"",MAX($A$7:A220)+1,"")</f>
        <v/>
      </c>
      <c r="B221" s="227" t="str">
        <f>IF(A221="","",PREF_PREGUNTA&amp;" - "&amp;IF(MAX(A:A)&gt;99,IF(A221&lt;100,"0",""),"")&amp;IF(A221&lt;10,"0","")&amp;A221&amp;IF(G221&lt;&gt;""," "&amp;G221,""))</f>
        <v/>
      </c>
      <c r="C221" s="414" t="str">
        <f t="shared" si="14"/>
        <v/>
      </c>
      <c r="D221" s="414" t="str">
        <f t="shared" si="15"/>
        <v/>
      </c>
      <c r="E221" s="414" t="str">
        <f t="shared" si="16"/>
        <v/>
      </c>
      <c r="F221" s="414" t="str">
        <f t="shared" si="17"/>
        <v/>
      </c>
      <c r="G221" s="232"/>
      <c r="H221" s="225"/>
      <c r="I221" s="268"/>
      <c r="J221" s="269"/>
      <c r="K221" s="270"/>
      <c r="L221" s="271"/>
      <c r="M221" s="272"/>
      <c r="N221" s="273"/>
      <c r="O221" s="258"/>
      <c r="P221" s="259"/>
      <c r="Q221" s="260"/>
      <c r="R221" s="261"/>
      <c r="S221" s="262"/>
      <c r="T221" s="263"/>
      <c r="U221" s="416"/>
      <c r="V221" s="411"/>
      <c r="W221" s="417"/>
      <c r="X221" s="418"/>
      <c r="Y221" s="419"/>
      <c r="Z221" s="420"/>
      <c r="AA221" s="263"/>
      <c r="AB221" s="263"/>
      <c r="AC221" s="263"/>
      <c r="AD221" s="263"/>
      <c r="AE221" s="263"/>
      <c r="AF221" s="263"/>
      <c r="AG221" s="264"/>
      <c r="AH221" s="265"/>
      <c r="AI221" s="266"/>
      <c r="AJ221" s="267"/>
    </row>
    <row r="222" spans="1:36" s="22" customFormat="1" x14ac:dyDescent="0.25">
      <c r="A222" s="28" t="str">
        <f>IF(H222&lt;&gt;"",MAX($A$7:A221)+1,"")</f>
        <v/>
      </c>
      <c r="B222" s="227" t="str">
        <f>IF(A222="","",PREF_PREGUNTA&amp;" - "&amp;IF(MAX(A:A)&gt;99,IF(A222&lt;100,"0",""),"")&amp;IF(A222&lt;10,"0","")&amp;A222&amp;IF(G222&lt;&gt;""," "&amp;G222,""))</f>
        <v/>
      </c>
      <c r="C222" s="414" t="str">
        <f t="shared" si="14"/>
        <v/>
      </c>
      <c r="D222" s="414" t="str">
        <f t="shared" si="15"/>
        <v/>
      </c>
      <c r="E222" s="414" t="str">
        <f t="shared" si="16"/>
        <v/>
      </c>
      <c r="F222" s="414" t="str">
        <f t="shared" si="17"/>
        <v/>
      </c>
      <c r="G222" s="232"/>
      <c r="H222" s="225"/>
      <c r="I222" s="268"/>
      <c r="J222" s="269"/>
      <c r="K222" s="270"/>
      <c r="L222" s="271"/>
      <c r="M222" s="272"/>
      <c r="N222" s="273"/>
      <c r="O222" s="258"/>
      <c r="P222" s="259"/>
      <c r="Q222" s="260"/>
      <c r="R222" s="261"/>
      <c r="S222" s="262"/>
      <c r="T222" s="263"/>
      <c r="U222" s="416"/>
      <c r="V222" s="411"/>
      <c r="W222" s="417"/>
      <c r="X222" s="418"/>
      <c r="Y222" s="419"/>
      <c r="Z222" s="420"/>
      <c r="AA222" s="263"/>
      <c r="AB222" s="263"/>
      <c r="AC222" s="263"/>
      <c r="AD222" s="263"/>
      <c r="AE222" s="263"/>
      <c r="AF222" s="263"/>
      <c r="AG222" s="264"/>
      <c r="AH222" s="265"/>
      <c r="AI222" s="266"/>
      <c r="AJ222" s="267"/>
    </row>
    <row r="223" spans="1:36" s="22" customFormat="1" x14ac:dyDescent="0.25">
      <c r="A223" s="28" t="str">
        <f>IF(H223&lt;&gt;"",MAX($A$7:A222)+1,"")</f>
        <v/>
      </c>
      <c r="B223" s="227" t="str">
        <f>IF(A223="","",PREF_PREGUNTA&amp;" - "&amp;IF(MAX(A:A)&gt;99,IF(A223&lt;100,"0",""),"")&amp;IF(A223&lt;10,"0","")&amp;A223&amp;IF(G223&lt;&gt;""," "&amp;G223,""))</f>
        <v/>
      </c>
      <c r="C223" s="414" t="str">
        <f t="shared" si="14"/>
        <v/>
      </c>
      <c r="D223" s="414" t="str">
        <f t="shared" si="15"/>
        <v/>
      </c>
      <c r="E223" s="414" t="str">
        <f t="shared" si="16"/>
        <v/>
      </c>
      <c r="F223" s="414" t="str">
        <f t="shared" si="17"/>
        <v/>
      </c>
      <c r="G223" s="232"/>
      <c r="H223" s="225"/>
      <c r="I223" s="268"/>
      <c r="J223" s="269"/>
      <c r="K223" s="270"/>
      <c r="L223" s="271"/>
      <c r="M223" s="272"/>
      <c r="N223" s="273"/>
      <c r="O223" s="258"/>
      <c r="P223" s="259"/>
      <c r="Q223" s="260"/>
      <c r="R223" s="261"/>
      <c r="S223" s="262"/>
      <c r="T223" s="263"/>
      <c r="U223" s="416"/>
      <c r="V223" s="411"/>
      <c r="W223" s="417"/>
      <c r="X223" s="418"/>
      <c r="Y223" s="419"/>
      <c r="Z223" s="420"/>
      <c r="AA223" s="263"/>
      <c r="AB223" s="263"/>
      <c r="AC223" s="263"/>
      <c r="AD223" s="263"/>
      <c r="AE223" s="263"/>
      <c r="AF223" s="263"/>
      <c r="AG223" s="264"/>
      <c r="AH223" s="265"/>
      <c r="AI223" s="266"/>
      <c r="AJ223" s="267"/>
    </row>
    <row r="224" spans="1:36" s="22" customFormat="1" x14ac:dyDescent="0.25">
      <c r="A224" s="28" t="str">
        <f>IF(H224&lt;&gt;"",MAX($A$7:A223)+1,"")</f>
        <v/>
      </c>
      <c r="B224" s="227" t="str">
        <f>IF(A224="","",PREF_PREGUNTA&amp;" - "&amp;IF(MAX(A:A)&gt;99,IF(A224&lt;100,"0",""),"")&amp;IF(A224&lt;10,"0","")&amp;A224&amp;IF(G224&lt;&gt;""," "&amp;G224,""))</f>
        <v/>
      </c>
      <c r="C224" s="414" t="str">
        <f t="shared" si="14"/>
        <v/>
      </c>
      <c r="D224" s="414" t="str">
        <f t="shared" si="15"/>
        <v/>
      </c>
      <c r="E224" s="414" t="str">
        <f t="shared" si="16"/>
        <v/>
      </c>
      <c r="F224" s="414" t="str">
        <f t="shared" si="17"/>
        <v/>
      </c>
      <c r="G224" s="232"/>
      <c r="H224" s="225"/>
      <c r="I224" s="268"/>
      <c r="J224" s="269"/>
      <c r="K224" s="270"/>
      <c r="L224" s="271"/>
      <c r="M224" s="272"/>
      <c r="N224" s="273"/>
      <c r="O224" s="258"/>
      <c r="P224" s="259"/>
      <c r="Q224" s="260"/>
      <c r="R224" s="261"/>
      <c r="S224" s="262"/>
      <c r="T224" s="263"/>
      <c r="U224" s="416"/>
      <c r="V224" s="411"/>
      <c r="W224" s="417"/>
      <c r="X224" s="418"/>
      <c r="Y224" s="419"/>
      <c r="Z224" s="420"/>
      <c r="AA224" s="263"/>
      <c r="AB224" s="263"/>
      <c r="AC224" s="263"/>
      <c r="AD224" s="263"/>
      <c r="AE224" s="263"/>
      <c r="AF224" s="263"/>
      <c r="AG224" s="264"/>
      <c r="AH224" s="265"/>
      <c r="AI224" s="266"/>
      <c r="AJ224" s="267"/>
    </row>
    <row r="225" spans="1:36" s="22" customFormat="1" x14ac:dyDescent="0.25">
      <c r="A225" s="28" t="str">
        <f>IF(H225&lt;&gt;"",MAX($A$7:A224)+1,"")</f>
        <v/>
      </c>
      <c r="B225" s="227" t="str">
        <f>IF(A225="","",PREF_PREGUNTA&amp;" - "&amp;IF(MAX(A:A)&gt;99,IF(A225&lt;100,"0",""),"")&amp;IF(A225&lt;10,"0","")&amp;A225&amp;IF(G225&lt;&gt;""," "&amp;G225,""))</f>
        <v/>
      </c>
      <c r="C225" s="414" t="str">
        <f t="shared" si="14"/>
        <v/>
      </c>
      <c r="D225" s="414" t="str">
        <f t="shared" si="15"/>
        <v/>
      </c>
      <c r="E225" s="414" t="str">
        <f t="shared" si="16"/>
        <v/>
      </c>
      <c r="F225" s="414" t="str">
        <f t="shared" si="17"/>
        <v/>
      </c>
      <c r="G225" s="232"/>
      <c r="H225" s="225"/>
      <c r="I225" s="268"/>
      <c r="J225" s="269"/>
      <c r="K225" s="270"/>
      <c r="L225" s="271"/>
      <c r="M225" s="272"/>
      <c r="N225" s="273"/>
      <c r="O225" s="258"/>
      <c r="P225" s="259"/>
      <c r="Q225" s="260"/>
      <c r="R225" s="261"/>
      <c r="S225" s="262"/>
      <c r="T225" s="263"/>
      <c r="U225" s="416"/>
      <c r="V225" s="411"/>
      <c r="W225" s="417"/>
      <c r="X225" s="418"/>
      <c r="Y225" s="419"/>
      <c r="Z225" s="420"/>
      <c r="AA225" s="263"/>
      <c r="AB225" s="263"/>
      <c r="AC225" s="263"/>
      <c r="AD225" s="263"/>
      <c r="AE225" s="263"/>
      <c r="AF225" s="263"/>
      <c r="AG225" s="264"/>
      <c r="AH225" s="265"/>
      <c r="AI225" s="266"/>
      <c r="AJ225" s="267"/>
    </row>
    <row r="226" spans="1:36" s="22" customFormat="1" x14ac:dyDescent="0.25">
      <c r="A226" s="28" t="str">
        <f>IF(H226&lt;&gt;"",MAX($A$7:A225)+1,"")</f>
        <v/>
      </c>
      <c r="B226" s="227" t="str">
        <f>IF(A226="","",PREF_PREGUNTA&amp;" - "&amp;IF(MAX(A:A)&gt;99,IF(A226&lt;100,"0",""),"")&amp;IF(A226&lt;10,"0","")&amp;A226&amp;IF(G226&lt;&gt;""," "&amp;G226,""))</f>
        <v/>
      </c>
      <c r="C226" s="414" t="str">
        <f t="shared" si="14"/>
        <v/>
      </c>
      <c r="D226" s="414" t="str">
        <f t="shared" si="15"/>
        <v/>
      </c>
      <c r="E226" s="414" t="str">
        <f t="shared" si="16"/>
        <v/>
      </c>
      <c r="F226" s="414" t="str">
        <f t="shared" si="17"/>
        <v/>
      </c>
      <c r="G226" s="232"/>
      <c r="H226" s="225"/>
      <c r="I226" s="268"/>
      <c r="J226" s="269"/>
      <c r="K226" s="270"/>
      <c r="L226" s="271"/>
      <c r="M226" s="272"/>
      <c r="N226" s="273"/>
      <c r="O226" s="258"/>
      <c r="P226" s="259"/>
      <c r="Q226" s="260"/>
      <c r="R226" s="261"/>
      <c r="S226" s="262"/>
      <c r="T226" s="263"/>
      <c r="U226" s="416"/>
      <c r="V226" s="411"/>
      <c r="W226" s="417"/>
      <c r="X226" s="418"/>
      <c r="Y226" s="419"/>
      <c r="Z226" s="420"/>
      <c r="AA226" s="263"/>
      <c r="AB226" s="263"/>
      <c r="AC226" s="263"/>
      <c r="AD226" s="263"/>
      <c r="AE226" s="263"/>
      <c r="AF226" s="263"/>
      <c r="AG226" s="264"/>
      <c r="AH226" s="265"/>
      <c r="AI226" s="266"/>
      <c r="AJ226" s="267"/>
    </row>
    <row r="227" spans="1:36" s="22" customFormat="1" x14ac:dyDescent="0.25">
      <c r="A227" s="28" t="str">
        <f>IF(H227&lt;&gt;"",MAX($A$7:A226)+1,"")</f>
        <v/>
      </c>
      <c r="B227" s="227" t="str">
        <f>IF(A227="","",PREF_PREGUNTA&amp;" - "&amp;IF(MAX(A:A)&gt;99,IF(A227&lt;100,"0",""),"")&amp;IF(A227&lt;10,"0","")&amp;A227&amp;IF(G227&lt;&gt;""," "&amp;G227,""))</f>
        <v/>
      </c>
      <c r="C227" s="414" t="str">
        <f t="shared" si="14"/>
        <v/>
      </c>
      <c r="D227" s="414" t="str">
        <f t="shared" si="15"/>
        <v/>
      </c>
      <c r="E227" s="414" t="str">
        <f t="shared" si="16"/>
        <v/>
      </c>
      <c r="F227" s="414" t="str">
        <f t="shared" si="17"/>
        <v/>
      </c>
      <c r="G227" s="232"/>
      <c r="H227" s="225"/>
      <c r="I227" s="268"/>
      <c r="J227" s="269"/>
      <c r="K227" s="270"/>
      <c r="L227" s="271"/>
      <c r="M227" s="272"/>
      <c r="N227" s="273"/>
      <c r="O227" s="258"/>
      <c r="P227" s="259"/>
      <c r="Q227" s="260"/>
      <c r="R227" s="261"/>
      <c r="S227" s="262"/>
      <c r="T227" s="263"/>
      <c r="U227" s="416"/>
      <c r="V227" s="411"/>
      <c r="W227" s="417"/>
      <c r="X227" s="418"/>
      <c r="Y227" s="419"/>
      <c r="Z227" s="420"/>
      <c r="AA227" s="263"/>
      <c r="AB227" s="263"/>
      <c r="AC227" s="263"/>
      <c r="AD227" s="263"/>
      <c r="AE227" s="263"/>
      <c r="AF227" s="263"/>
      <c r="AG227" s="264"/>
      <c r="AH227" s="265"/>
      <c r="AI227" s="266"/>
      <c r="AJ227" s="267"/>
    </row>
    <row r="228" spans="1:36" s="22" customFormat="1" x14ac:dyDescent="0.25">
      <c r="A228" s="28" t="str">
        <f>IF(H228&lt;&gt;"",MAX($A$7:A227)+1,"")</f>
        <v/>
      </c>
      <c r="B228" s="227" t="str">
        <f>IF(A228="","",PREF_PREGUNTA&amp;" - "&amp;IF(MAX(A:A)&gt;99,IF(A228&lt;100,"0",""),"")&amp;IF(A228&lt;10,"0","")&amp;A228&amp;IF(G228&lt;&gt;""," "&amp;G228,""))</f>
        <v/>
      </c>
      <c r="C228" s="414" t="str">
        <f t="shared" si="14"/>
        <v/>
      </c>
      <c r="D228" s="414" t="str">
        <f t="shared" si="15"/>
        <v/>
      </c>
      <c r="E228" s="414" t="str">
        <f t="shared" si="16"/>
        <v/>
      </c>
      <c r="F228" s="414" t="str">
        <f t="shared" si="17"/>
        <v/>
      </c>
      <c r="G228" s="232"/>
      <c r="H228" s="225"/>
      <c r="I228" s="268"/>
      <c r="J228" s="269"/>
      <c r="K228" s="270"/>
      <c r="L228" s="271"/>
      <c r="M228" s="272"/>
      <c r="N228" s="273"/>
      <c r="O228" s="258"/>
      <c r="P228" s="259"/>
      <c r="Q228" s="260"/>
      <c r="R228" s="261"/>
      <c r="S228" s="262"/>
      <c r="T228" s="263"/>
      <c r="U228" s="416"/>
      <c r="V228" s="411"/>
      <c r="W228" s="417"/>
      <c r="X228" s="418"/>
      <c r="Y228" s="419"/>
      <c r="Z228" s="420"/>
      <c r="AA228" s="263"/>
      <c r="AB228" s="263"/>
      <c r="AC228" s="263"/>
      <c r="AD228" s="263"/>
      <c r="AE228" s="263"/>
      <c r="AF228" s="263"/>
      <c r="AG228" s="264"/>
      <c r="AH228" s="265"/>
      <c r="AI228" s="266"/>
      <c r="AJ228" s="267"/>
    </row>
    <row r="229" spans="1:36" s="22" customFormat="1" x14ac:dyDescent="0.25">
      <c r="A229" s="28" t="str">
        <f>IF(H229&lt;&gt;"",MAX($A$7:A228)+1,"")</f>
        <v/>
      </c>
      <c r="B229" s="227" t="str">
        <f>IF(A229="","",PREF_PREGUNTA&amp;" - "&amp;IF(MAX(A:A)&gt;99,IF(A229&lt;100,"0",""),"")&amp;IF(A229&lt;10,"0","")&amp;A229&amp;IF(G229&lt;&gt;""," "&amp;G229,""))</f>
        <v/>
      </c>
      <c r="C229" s="414" t="str">
        <f t="shared" si="14"/>
        <v/>
      </c>
      <c r="D229" s="414" t="str">
        <f t="shared" si="15"/>
        <v/>
      </c>
      <c r="E229" s="414" t="str">
        <f t="shared" si="16"/>
        <v/>
      </c>
      <c r="F229" s="414" t="str">
        <f t="shared" si="17"/>
        <v/>
      </c>
      <c r="G229" s="232"/>
      <c r="H229" s="225"/>
      <c r="I229" s="268"/>
      <c r="J229" s="269"/>
      <c r="K229" s="270"/>
      <c r="L229" s="271"/>
      <c r="M229" s="272"/>
      <c r="N229" s="273"/>
      <c r="O229" s="258"/>
      <c r="P229" s="259"/>
      <c r="Q229" s="260"/>
      <c r="R229" s="261"/>
      <c r="S229" s="262"/>
      <c r="T229" s="263"/>
      <c r="U229" s="416"/>
      <c r="V229" s="411"/>
      <c r="W229" s="417"/>
      <c r="X229" s="418"/>
      <c r="Y229" s="419"/>
      <c r="Z229" s="420"/>
      <c r="AA229" s="263"/>
      <c r="AB229" s="263"/>
      <c r="AC229" s="263"/>
      <c r="AD229" s="263"/>
      <c r="AE229" s="263"/>
      <c r="AF229" s="263"/>
      <c r="AG229" s="264"/>
      <c r="AH229" s="265"/>
      <c r="AI229" s="266"/>
      <c r="AJ229" s="267"/>
    </row>
    <row r="230" spans="1:36" s="22" customFormat="1" x14ac:dyDescent="0.25">
      <c r="A230" s="28" t="str">
        <f>IF(H230&lt;&gt;"",MAX($A$7:A229)+1,"")</f>
        <v/>
      </c>
      <c r="B230" s="227" t="str">
        <f>IF(A230="","",PREF_PREGUNTA&amp;" - "&amp;IF(MAX(A:A)&gt;99,IF(A230&lt;100,"0",""),"")&amp;IF(A230&lt;10,"0","")&amp;A230&amp;IF(G230&lt;&gt;""," "&amp;G230,""))</f>
        <v/>
      </c>
      <c r="C230" s="414" t="str">
        <f t="shared" si="14"/>
        <v/>
      </c>
      <c r="D230" s="414" t="str">
        <f t="shared" si="15"/>
        <v/>
      </c>
      <c r="E230" s="414" t="str">
        <f t="shared" si="16"/>
        <v/>
      </c>
      <c r="F230" s="414" t="str">
        <f t="shared" si="17"/>
        <v/>
      </c>
      <c r="G230" s="232"/>
      <c r="H230" s="225"/>
      <c r="I230" s="268"/>
      <c r="J230" s="269"/>
      <c r="K230" s="270"/>
      <c r="L230" s="271"/>
      <c r="M230" s="272"/>
      <c r="N230" s="273"/>
      <c r="O230" s="258"/>
      <c r="P230" s="259"/>
      <c r="Q230" s="260"/>
      <c r="R230" s="261"/>
      <c r="S230" s="262"/>
      <c r="T230" s="263"/>
      <c r="U230" s="416"/>
      <c r="V230" s="411"/>
      <c r="W230" s="417"/>
      <c r="X230" s="418"/>
      <c r="Y230" s="419"/>
      <c r="Z230" s="420"/>
      <c r="AA230" s="263"/>
      <c r="AB230" s="263"/>
      <c r="AC230" s="263"/>
      <c r="AD230" s="263"/>
      <c r="AE230" s="263"/>
      <c r="AF230" s="263"/>
      <c r="AG230" s="264"/>
      <c r="AH230" s="265"/>
      <c r="AI230" s="266"/>
      <c r="AJ230" s="267"/>
    </row>
    <row r="231" spans="1:36" s="22" customFormat="1" x14ac:dyDescent="0.25">
      <c r="A231" s="28" t="str">
        <f>IF(H231&lt;&gt;"",MAX($A$7:A230)+1,"")</f>
        <v/>
      </c>
      <c r="B231" s="227" t="str">
        <f>IF(A231="","",PREF_PREGUNTA&amp;" - "&amp;IF(MAX(A:A)&gt;99,IF(A231&lt;100,"0",""),"")&amp;IF(A231&lt;10,"0","")&amp;A231&amp;IF(G231&lt;&gt;""," "&amp;G231,""))</f>
        <v/>
      </c>
      <c r="C231" s="414" t="str">
        <f t="shared" si="14"/>
        <v/>
      </c>
      <c r="D231" s="414" t="str">
        <f t="shared" si="15"/>
        <v/>
      </c>
      <c r="E231" s="414" t="str">
        <f t="shared" si="16"/>
        <v/>
      </c>
      <c r="F231" s="414" t="str">
        <f t="shared" si="17"/>
        <v/>
      </c>
      <c r="G231" s="232"/>
      <c r="H231" s="225"/>
      <c r="I231" s="268"/>
      <c r="J231" s="269"/>
      <c r="K231" s="270"/>
      <c r="L231" s="271"/>
      <c r="M231" s="272"/>
      <c r="N231" s="273"/>
      <c r="O231" s="258"/>
      <c r="P231" s="259"/>
      <c r="Q231" s="260"/>
      <c r="R231" s="261"/>
      <c r="S231" s="262"/>
      <c r="T231" s="263"/>
      <c r="U231" s="416"/>
      <c r="V231" s="411"/>
      <c r="W231" s="417"/>
      <c r="X231" s="418"/>
      <c r="Y231" s="419"/>
      <c r="Z231" s="420"/>
      <c r="AA231" s="263"/>
      <c r="AB231" s="263"/>
      <c r="AC231" s="263"/>
      <c r="AD231" s="263"/>
      <c r="AE231" s="263"/>
      <c r="AF231" s="263"/>
      <c r="AG231" s="264"/>
      <c r="AH231" s="265"/>
      <c r="AI231" s="266"/>
      <c r="AJ231" s="267"/>
    </row>
    <row r="232" spans="1:36" s="22" customFormat="1" x14ac:dyDescent="0.25">
      <c r="A232" s="28" t="str">
        <f>IF(H232&lt;&gt;"",MAX($A$7:A231)+1,"")</f>
        <v/>
      </c>
      <c r="B232" s="227" t="str">
        <f>IF(A232="","",PREF_PREGUNTA&amp;" - "&amp;IF(MAX(A:A)&gt;99,IF(A232&lt;100,"0",""),"")&amp;IF(A232&lt;10,"0","")&amp;A232&amp;IF(G232&lt;&gt;""," "&amp;G232,""))</f>
        <v/>
      </c>
      <c r="C232" s="414" t="str">
        <f t="shared" si="14"/>
        <v/>
      </c>
      <c r="D232" s="414" t="str">
        <f t="shared" si="15"/>
        <v/>
      </c>
      <c r="E232" s="414" t="str">
        <f t="shared" si="16"/>
        <v/>
      </c>
      <c r="F232" s="414" t="str">
        <f t="shared" si="17"/>
        <v/>
      </c>
      <c r="G232" s="232"/>
      <c r="H232" s="225"/>
      <c r="I232" s="268"/>
      <c r="J232" s="269"/>
      <c r="K232" s="270"/>
      <c r="L232" s="271"/>
      <c r="M232" s="272"/>
      <c r="N232" s="273"/>
      <c r="O232" s="258"/>
      <c r="P232" s="259"/>
      <c r="Q232" s="260"/>
      <c r="R232" s="261"/>
      <c r="S232" s="262"/>
      <c r="T232" s="263"/>
      <c r="U232" s="416"/>
      <c r="V232" s="411"/>
      <c r="W232" s="417"/>
      <c r="X232" s="418"/>
      <c r="Y232" s="419"/>
      <c r="Z232" s="420"/>
      <c r="AA232" s="263"/>
      <c r="AB232" s="263"/>
      <c r="AC232" s="263"/>
      <c r="AD232" s="263"/>
      <c r="AE232" s="263"/>
      <c r="AF232" s="263"/>
      <c r="AG232" s="264"/>
      <c r="AH232" s="265"/>
      <c r="AI232" s="266"/>
      <c r="AJ232" s="267"/>
    </row>
    <row r="233" spans="1:36" s="22" customFormat="1" x14ac:dyDescent="0.25">
      <c r="A233" s="28" t="str">
        <f>IF(H233&lt;&gt;"",MAX($A$7:A232)+1,"")</f>
        <v/>
      </c>
      <c r="B233" s="227" t="str">
        <f>IF(A233="","",PREF_PREGUNTA&amp;" - "&amp;IF(MAX(A:A)&gt;99,IF(A233&lt;100,"0",""),"")&amp;IF(A233&lt;10,"0","")&amp;A233&amp;IF(G233&lt;&gt;""," "&amp;G233,""))</f>
        <v/>
      </c>
      <c r="C233" s="414" t="str">
        <f t="shared" si="14"/>
        <v/>
      </c>
      <c r="D233" s="414" t="str">
        <f t="shared" si="15"/>
        <v/>
      </c>
      <c r="E233" s="414" t="str">
        <f t="shared" si="16"/>
        <v/>
      </c>
      <c r="F233" s="414" t="str">
        <f t="shared" si="17"/>
        <v/>
      </c>
      <c r="G233" s="232"/>
      <c r="H233" s="225"/>
      <c r="I233" s="268"/>
      <c r="J233" s="269"/>
      <c r="K233" s="270"/>
      <c r="L233" s="271"/>
      <c r="M233" s="272"/>
      <c r="N233" s="273"/>
      <c r="O233" s="258"/>
      <c r="P233" s="259"/>
      <c r="Q233" s="260"/>
      <c r="R233" s="261"/>
      <c r="S233" s="262"/>
      <c r="T233" s="263"/>
      <c r="U233" s="416"/>
      <c r="V233" s="411"/>
      <c r="W233" s="417"/>
      <c r="X233" s="418"/>
      <c r="Y233" s="419"/>
      <c r="Z233" s="420"/>
      <c r="AA233" s="263"/>
      <c r="AB233" s="263"/>
      <c r="AC233" s="263"/>
      <c r="AD233" s="263"/>
      <c r="AE233" s="263"/>
      <c r="AF233" s="263"/>
      <c r="AG233" s="264"/>
      <c r="AH233" s="265"/>
      <c r="AI233" s="266"/>
      <c r="AJ233" s="267"/>
    </row>
    <row r="234" spans="1:36" s="22" customFormat="1" x14ac:dyDescent="0.25">
      <c r="A234" s="28" t="str">
        <f>IF(H234&lt;&gt;"",MAX($A$7:A233)+1,"")</f>
        <v/>
      </c>
      <c r="B234" s="227" t="str">
        <f>IF(A234="","",PREF_PREGUNTA&amp;" - "&amp;IF(MAX(A:A)&gt;99,IF(A234&lt;100,"0",""),"")&amp;IF(A234&lt;10,"0","")&amp;A234&amp;IF(G234&lt;&gt;""," "&amp;G234,""))</f>
        <v/>
      </c>
      <c r="C234" s="414" t="str">
        <f t="shared" si="14"/>
        <v/>
      </c>
      <c r="D234" s="414" t="str">
        <f t="shared" si="15"/>
        <v/>
      </c>
      <c r="E234" s="414" t="str">
        <f t="shared" si="16"/>
        <v/>
      </c>
      <c r="F234" s="414" t="str">
        <f t="shared" si="17"/>
        <v/>
      </c>
      <c r="G234" s="232"/>
      <c r="H234" s="225"/>
      <c r="I234" s="268"/>
      <c r="J234" s="269"/>
      <c r="K234" s="270"/>
      <c r="L234" s="271"/>
      <c r="M234" s="272"/>
      <c r="N234" s="273"/>
      <c r="O234" s="258"/>
      <c r="P234" s="259"/>
      <c r="Q234" s="260"/>
      <c r="R234" s="261"/>
      <c r="S234" s="262"/>
      <c r="T234" s="263"/>
      <c r="U234" s="416"/>
      <c r="V234" s="411"/>
      <c r="W234" s="417"/>
      <c r="X234" s="418"/>
      <c r="Y234" s="419"/>
      <c r="Z234" s="420"/>
      <c r="AA234" s="263"/>
      <c r="AB234" s="263"/>
      <c r="AC234" s="263"/>
      <c r="AD234" s="263"/>
      <c r="AE234" s="263"/>
      <c r="AF234" s="263"/>
      <c r="AG234" s="264"/>
      <c r="AH234" s="265"/>
      <c r="AI234" s="266"/>
      <c r="AJ234" s="267"/>
    </row>
    <row r="235" spans="1:36" s="22" customFormat="1" x14ac:dyDescent="0.25">
      <c r="A235" s="28" t="str">
        <f>IF(H235&lt;&gt;"",MAX($A$7:A234)+1,"")</f>
        <v/>
      </c>
      <c r="B235" s="227" t="str">
        <f>IF(A235="","",PREF_PREGUNTA&amp;" - "&amp;IF(MAX(A:A)&gt;99,IF(A235&lt;100,"0",""),"")&amp;IF(A235&lt;10,"0","")&amp;A235&amp;IF(G235&lt;&gt;""," "&amp;G235,""))</f>
        <v/>
      </c>
      <c r="C235" s="414" t="str">
        <f t="shared" si="14"/>
        <v/>
      </c>
      <c r="D235" s="414" t="str">
        <f t="shared" si="15"/>
        <v/>
      </c>
      <c r="E235" s="414" t="str">
        <f t="shared" si="16"/>
        <v/>
      </c>
      <c r="F235" s="414" t="str">
        <f t="shared" si="17"/>
        <v/>
      </c>
      <c r="G235" s="232"/>
      <c r="H235" s="225"/>
      <c r="I235" s="268"/>
      <c r="J235" s="269"/>
      <c r="K235" s="270"/>
      <c r="L235" s="271"/>
      <c r="M235" s="272"/>
      <c r="N235" s="273"/>
      <c r="O235" s="258"/>
      <c r="P235" s="259"/>
      <c r="Q235" s="260"/>
      <c r="R235" s="261"/>
      <c r="S235" s="262"/>
      <c r="T235" s="263"/>
      <c r="U235" s="416"/>
      <c r="V235" s="411"/>
      <c r="W235" s="417"/>
      <c r="X235" s="418"/>
      <c r="Y235" s="419"/>
      <c r="Z235" s="420"/>
      <c r="AA235" s="263"/>
      <c r="AB235" s="263"/>
      <c r="AC235" s="263"/>
      <c r="AD235" s="263"/>
      <c r="AE235" s="263"/>
      <c r="AF235" s="263"/>
      <c r="AG235" s="264"/>
      <c r="AH235" s="265"/>
      <c r="AI235" s="266"/>
      <c r="AJ235" s="267"/>
    </row>
    <row r="236" spans="1:36" s="22" customFormat="1" x14ac:dyDescent="0.25">
      <c r="A236" s="28" t="str">
        <f>IF(H236&lt;&gt;"",MAX($A$7:A235)+1,"")</f>
        <v/>
      </c>
      <c r="B236" s="227" t="str">
        <f>IF(A236="","",PREF_PREGUNTA&amp;" - "&amp;IF(MAX(A:A)&gt;99,IF(A236&lt;100,"0",""),"")&amp;IF(A236&lt;10,"0","")&amp;A236&amp;IF(G236&lt;&gt;""," "&amp;G236,""))</f>
        <v/>
      </c>
      <c r="C236" s="414" t="str">
        <f t="shared" si="14"/>
        <v/>
      </c>
      <c r="D236" s="414" t="str">
        <f t="shared" si="15"/>
        <v/>
      </c>
      <c r="E236" s="414" t="str">
        <f t="shared" si="16"/>
        <v/>
      </c>
      <c r="F236" s="414" t="str">
        <f t="shared" si="17"/>
        <v/>
      </c>
      <c r="G236" s="232"/>
      <c r="H236" s="225"/>
      <c r="I236" s="268"/>
      <c r="J236" s="269"/>
      <c r="K236" s="270"/>
      <c r="L236" s="271"/>
      <c r="M236" s="272"/>
      <c r="N236" s="273"/>
      <c r="O236" s="258"/>
      <c r="P236" s="259"/>
      <c r="Q236" s="260"/>
      <c r="R236" s="261"/>
      <c r="S236" s="262"/>
      <c r="T236" s="263"/>
      <c r="U236" s="416"/>
      <c r="V236" s="411"/>
      <c r="W236" s="417"/>
      <c r="X236" s="418"/>
      <c r="Y236" s="419"/>
      <c r="Z236" s="420"/>
      <c r="AA236" s="263"/>
      <c r="AB236" s="263"/>
      <c r="AC236" s="263"/>
      <c r="AD236" s="263"/>
      <c r="AE236" s="263"/>
      <c r="AF236" s="263"/>
      <c r="AG236" s="264"/>
      <c r="AH236" s="265"/>
      <c r="AI236" s="266"/>
      <c r="AJ236" s="267"/>
    </row>
    <row r="237" spans="1:36" s="22" customFormat="1" x14ac:dyDescent="0.25">
      <c r="A237" s="28" t="str">
        <f>IF(H237&lt;&gt;"",MAX($A$7:A236)+1,"")</f>
        <v/>
      </c>
      <c r="B237" s="227" t="str">
        <f>IF(A237="","",PREF_PREGUNTA&amp;" - "&amp;IF(MAX(A:A)&gt;99,IF(A237&lt;100,"0",""),"")&amp;IF(A237&lt;10,"0","")&amp;A237&amp;IF(G237&lt;&gt;""," "&amp;G237,""))</f>
        <v/>
      </c>
      <c r="C237" s="414" t="str">
        <f t="shared" si="14"/>
        <v/>
      </c>
      <c r="D237" s="414" t="str">
        <f t="shared" si="15"/>
        <v/>
      </c>
      <c r="E237" s="414" t="str">
        <f t="shared" si="16"/>
        <v/>
      </c>
      <c r="F237" s="414" t="str">
        <f t="shared" si="17"/>
        <v/>
      </c>
      <c r="G237" s="232"/>
      <c r="H237" s="225"/>
      <c r="I237" s="268"/>
      <c r="J237" s="269"/>
      <c r="K237" s="270"/>
      <c r="L237" s="271"/>
      <c r="M237" s="272"/>
      <c r="N237" s="273"/>
      <c r="O237" s="258"/>
      <c r="P237" s="259"/>
      <c r="Q237" s="260"/>
      <c r="R237" s="261"/>
      <c r="S237" s="262"/>
      <c r="T237" s="263"/>
      <c r="U237" s="416"/>
      <c r="V237" s="411"/>
      <c r="W237" s="417"/>
      <c r="X237" s="418"/>
      <c r="Y237" s="419"/>
      <c r="Z237" s="420"/>
      <c r="AA237" s="263"/>
      <c r="AB237" s="263"/>
      <c r="AC237" s="263"/>
      <c r="AD237" s="263"/>
      <c r="AE237" s="263"/>
      <c r="AF237" s="263"/>
      <c r="AG237" s="264"/>
      <c r="AH237" s="265"/>
      <c r="AI237" s="266"/>
      <c r="AJ237" s="267"/>
    </row>
    <row r="238" spans="1:36" s="22" customFormat="1" x14ac:dyDescent="0.25">
      <c r="A238" s="28" t="str">
        <f>IF(H238&lt;&gt;"",MAX($A$7:A237)+1,"")</f>
        <v/>
      </c>
      <c r="B238" s="227" t="str">
        <f>IF(A238="","",PREF_PREGUNTA&amp;" - "&amp;IF(MAX(A:A)&gt;99,IF(A238&lt;100,"0",""),"")&amp;IF(A238&lt;10,"0","")&amp;A238&amp;IF(G238&lt;&gt;""," "&amp;G238,""))</f>
        <v/>
      </c>
      <c r="C238" s="414" t="str">
        <f t="shared" si="14"/>
        <v/>
      </c>
      <c r="D238" s="414" t="str">
        <f t="shared" si="15"/>
        <v/>
      </c>
      <c r="E238" s="414" t="str">
        <f t="shared" si="16"/>
        <v/>
      </c>
      <c r="F238" s="414" t="str">
        <f t="shared" si="17"/>
        <v/>
      </c>
      <c r="G238" s="232"/>
      <c r="H238" s="225"/>
      <c r="I238" s="268"/>
      <c r="J238" s="269"/>
      <c r="K238" s="270"/>
      <c r="L238" s="271"/>
      <c r="M238" s="272"/>
      <c r="N238" s="273"/>
      <c r="O238" s="258"/>
      <c r="P238" s="259"/>
      <c r="Q238" s="260"/>
      <c r="R238" s="261"/>
      <c r="S238" s="262"/>
      <c r="T238" s="263"/>
      <c r="U238" s="416"/>
      <c r="V238" s="411"/>
      <c r="W238" s="417"/>
      <c r="X238" s="418"/>
      <c r="Y238" s="419"/>
      <c r="Z238" s="420"/>
      <c r="AA238" s="263"/>
      <c r="AB238" s="263"/>
      <c r="AC238" s="263"/>
      <c r="AD238" s="263"/>
      <c r="AE238" s="263"/>
      <c r="AF238" s="263"/>
      <c r="AG238" s="264"/>
      <c r="AH238" s="265"/>
      <c r="AI238" s="266"/>
      <c r="AJ238" s="267"/>
    </row>
    <row r="239" spans="1:36" s="22" customFormat="1" x14ac:dyDescent="0.25">
      <c r="A239" s="28" t="str">
        <f>IF(H239&lt;&gt;"",MAX($A$7:A238)+1,"")</f>
        <v/>
      </c>
      <c r="B239" s="227" t="str">
        <f>IF(A239="","",PREF_PREGUNTA&amp;" - "&amp;IF(MAX(A:A)&gt;99,IF(A239&lt;100,"0",""),"")&amp;IF(A239&lt;10,"0","")&amp;A239&amp;IF(G239&lt;&gt;""," "&amp;G239,""))</f>
        <v/>
      </c>
      <c r="C239" s="414" t="str">
        <f t="shared" si="14"/>
        <v/>
      </c>
      <c r="D239" s="414" t="str">
        <f t="shared" si="15"/>
        <v/>
      </c>
      <c r="E239" s="414" t="str">
        <f t="shared" si="16"/>
        <v/>
      </c>
      <c r="F239" s="414" t="str">
        <f t="shared" si="17"/>
        <v/>
      </c>
      <c r="G239" s="232"/>
      <c r="H239" s="225"/>
      <c r="I239" s="268"/>
      <c r="J239" s="269"/>
      <c r="K239" s="270"/>
      <c r="L239" s="271"/>
      <c r="M239" s="272"/>
      <c r="N239" s="273"/>
      <c r="O239" s="258"/>
      <c r="P239" s="259"/>
      <c r="Q239" s="260"/>
      <c r="R239" s="261"/>
      <c r="S239" s="262"/>
      <c r="T239" s="263"/>
      <c r="U239" s="416"/>
      <c r="V239" s="411"/>
      <c r="W239" s="417"/>
      <c r="X239" s="418"/>
      <c r="Y239" s="419"/>
      <c r="Z239" s="420"/>
      <c r="AA239" s="263"/>
      <c r="AB239" s="263"/>
      <c r="AC239" s="263"/>
      <c r="AD239" s="263"/>
      <c r="AE239" s="263"/>
      <c r="AF239" s="263"/>
      <c r="AG239" s="264"/>
      <c r="AH239" s="265"/>
      <c r="AI239" s="266"/>
      <c r="AJ239" s="267"/>
    </row>
    <row r="240" spans="1:36" s="22" customFormat="1" x14ac:dyDescent="0.25">
      <c r="A240" s="28" t="str">
        <f>IF(H240&lt;&gt;"",MAX($A$7:A239)+1,"")</f>
        <v/>
      </c>
      <c r="B240" s="227" t="str">
        <f>IF(A240="","",PREF_PREGUNTA&amp;" - "&amp;IF(MAX(A:A)&gt;99,IF(A240&lt;100,"0",""),"")&amp;IF(A240&lt;10,"0","")&amp;A240&amp;IF(G240&lt;&gt;""," "&amp;G240,""))</f>
        <v/>
      </c>
      <c r="C240" s="414" t="str">
        <f t="shared" si="14"/>
        <v/>
      </c>
      <c r="D240" s="414" t="str">
        <f t="shared" si="15"/>
        <v/>
      </c>
      <c r="E240" s="414" t="str">
        <f t="shared" si="16"/>
        <v/>
      </c>
      <c r="F240" s="414" t="str">
        <f t="shared" si="17"/>
        <v/>
      </c>
      <c r="G240" s="232"/>
      <c r="H240" s="225"/>
      <c r="I240" s="268"/>
      <c r="J240" s="269"/>
      <c r="K240" s="270"/>
      <c r="L240" s="271"/>
      <c r="M240" s="272"/>
      <c r="N240" s="273"/>
      <c r="O240" s="258"/>
      <c r="P240" s="259"/>
      <c r="Q240" s="260"/>
      <c r="R240" s="261"/>
      <c r="S240" s="262"/>
      <c r="T240" s="263"/>
      <c r="U240" s="416"/>
      <c r="V240" s="411"/>
      <c r="W240" s="417"/>
      <c r="X240" s="418"/>
      <c r="Y240" s="419"/>
      <c r="Z240" s="420"/>
      <c r="AA240" s="263"/>
      <c r="AB240" s="263"/>
      <c r="AC240" s="263"/>
      <c r="AD240" s="263"/>
      <c r="AE240" s="263"/>
      <c r="AF240" s="263"/>
      <c r="AG240" s="264"/>
      <c r="AH240" s="265"/>
      <c r="AI240" s="266"/>
      <c r="AJ240" s="267"/>
    </row>
    <row r="241" spans="1:36" s="22" customFormat="1" x14ac:dyDescent="0.25">
      <c r="A241" s="28" t="str">
        <f>IF(H241&lt;&gt;"",MAX($A$7:A240)+1,"")</f>
        <v/>
      </c>
      <c r="B241" s="227" t="str">
        <f>IF(A241="","",PREF_PREGUNTA&amp;" - "&amp;IF(MAX(A:A)&gt;99,IF(A241&lt;100,"0",""),"")&amp;IF(A241&lt;10,"0","")&amp;A241&amp;IF(G241&lt;&gt;""," "&amp;G241,""))</f>
        <v/>
      </c>
      <c r="C241" s="414" t="str">
        <f t="shared" si="14"/>
        <v/>
      </c>
      <c r="D241" s="414" t="str">
        <f t="shared" si="15"/>
        <v/>
      </c>
      <c r="E241" s="414" t="str">
        <f t="shared" si="16"/>
        <v/>
      </c>
      <c r="F241" s="414" t="str">
        <f t="shared" si="17"/>
        <v/>
      </c>
      <c r="G241" s="232"/>
      <c r="H241" s="225"/>
      <c r="I241" s="268"/>
      <c r="J241" s="269"/>
      <c r="K241" s="270"/>
      <c r="L241" s="271"/>
      <c r="M241" s="272"/>
      <c r="N241" s="273"/>
      <c r="O241" s="258"/>
      <c r="P241" s="259"/>
      <c r="Q241" s="260"/>
      <c r="R241" s="261"/>
      <c r="S241" s="262"/>
      <c r="T241" s="263"/>
      <c r="U241" s="416"/>
      <c r="V241" s="411"/>
      <c r="W241" s="417"/>
      <c r="X241" s="418"/>
      <c r="Y241" s="419"/>
      <c r="Z241" s="420"/>
      <c r="AA241" s="263"/>
      <c r="AB241" s="263"/>
      <c r="AC241" s="263"/>
      <c r="AD241" s="263"/>
      <c r="AE241" s="263"/>
      <c r="AF241" s="263"/>
      <c r="AG241" s="264"/>
      <c r="AH241" s="265"/>
      <c r="AI241" s="266"/>
      <c r="AJ241" s="267"/>
    </row>
    <row r="242" spans="1:36" s="22" customFormat="1" x14ac:dyDescent="0.25">
      <c r="A242" s="28" t="str">
        <f>IF(H242&lt;&gt;"",MAX($A$7:A241)+1,"")</f>
        <v/>
      </c>
      <c r="B242" s="227" t="str">
        <f>IF(A242="","",PREF_PREGUNTA&amp;" - "&amp;IF(MAX(A:A)&gt;99,IF(A242&lt;100,"0",""),"")&amp;IF(A242&lt;10,"0","")&amp;A242&amp;IF(G242&lt;&gt;""," "&amp;G242,""))</f>
        <v/>
      </c>
      <c r="C242" s="414" t="str">
        <f t="shared" si="14"/>
        <v/>
      </c>
      <c r="D242" s="414" t="str">
        <f t="shared" si="15"/>
        <v/>
      </c>
      <c r="E242" s="414" t="str">
        <f t="shared" si="16"/>
        <v/>
      </c>
      <c r="F242" s="414" t="str">
        <f t="shared" si="17"/>
        <v/>
      </c>
      <c r="G242" s="232"/>
      <c r="H242" s="225"/>
      <c r="I242" s="268"/>
      <c r="J242" s="269"/>
      <c r="K242" s="270"/>
      <c r="L242" s="271"/>
      <c r="M242" s="272"/>
      <c r="N242" s="273"/>
      <c r="O242" s="258"/>
      <c r="P242" s="259"/>
      <c r="Q242" s="260"/>
      <c r="R242" s="261"/>
      <c r="S242" s="262"/>
      <c r="T242" s="263"/>
      <c r="U242" s="416"/>
      <c r="V242" s="411"/>
      <c r="W242" s="417"/>
      <c r="X242" s="418"/>
      <c r="Y242" s="419"/>
      <c r="Z242" s="420"/>
      <c r="AA242" s="263"/>
      <c r="AB242" s="263"/>
      <c r="AC242" s="263"/>
      <c r="AD242" s="263"/>
      <c r="AE242" s="263"/>
      <c r="AF242" s="263"/>
      <c r="AG242" s="264"/>
      <c r="AH242" s="265"/>
      <c r="AI242" s="266"/>
      <c r="AJ242" s="267"/>
    </row>
    <row r="243" spans="1:36" s="22" customFormat="1" x14ac:dyDescent="0.25">
      <c r="A243" s="28" t="str">
        <f>IF(H243&lt;&gt;"",MAX($A$7:A242)+1,"")</f>
        <v/>
      </c>
      <c r="B243" s="227" t="str">
        <f>IF(A243="","",PREF_PREGUNTA&amp;" - "&amp;IF(MAX(A:A)&gt;99,IF(A243&lt;100,"0",""),"")&amp;IF(A243&lt;10,"0","")&amp;A243&amp;IF(G243&lt;&gt;""," "&amp;G243,""))</f>
        <v/>
      </c>
      <c r="C243" s="414" t="str">
        <f t="shared" si="14"/>
        <v/>
      </c>
      <c r="D243" s="414" t="str">
        <f t="shared" si="15"/>
        <v/>
      </c>
      <c r="E243" s="414" t="str">
        <f t="shared" si="16"/>
        <v/>
      </c>
      <c r="F243" s="414" t="str">
        <f t="shared" si="17"/>
        <v/>
      </c>
      <c r="G243" s="232"/>
      <c r="H243" s="225"/>
      <c r="I243" s="268"/>
      <c r="J243" s="269"/>
      <c r="K243" s="270"/>
      <c r="L243" s="271"/>
      <c r="M243" s="272"/>
      <c r="N243" s="273"/>
      <c r="O243" s="258"/>
      <c r="P243" s="259"/>
      <c r="Q243" s="260"/>
      <c r="R243" s="261"/>
      <c r="S243" s="262"/>
      <c r="T243" s="263"/>
      <c r="U243" s="416"/>
      <c r="V243" s="411"/>
      <c r="W243" s="417"/>
      <c r="X243" s="418"/>
      <c r="Y243" s="419"/>
      <c r="Z243" s="420"/>
      <c r="AA243" s="263"/>
      <c r="AB243" s="263"/>
      <c r="AC243" s="263"/>
      <c r="AD243" s="263"/>
      <c r="AE243" s="263"/>
      <c r="AF243" s="263"/>
      <c r="AG243" s="264"/>
      <c r="AH243" s="265"/>
      <c r="AI243" s="266"/>
      <c r="AJ243" s="267"/>
    </row>
    <row r="244" spans="1:36" s="22" customFormat="1" x14ac:dyDescent="0.25">
      <c r="A244" s="28" t="str">
        <f>IF(H244&lt;&gt;"",MAX($A$7:A243)+1,"")</f>
        <v/>
      </c>
      <c r="B244" s="227" t="str">
        <f>IF(A244="","",PREF_PREGUNTA&amp;" - "&amp;IF(MAX(A:A)&gt;99,IF(A244&lt;100,"0",""),"")&amp;IF(A244&lt;10,"0","")&amp;A244&amp;IF(G244&lt;&gt;""," "&amp;G244,""))</f>
        <v/>
      </c>
      <c r="C244" s="414" t="str">
        <f t="shared" si="14"/>
        <v/>
      </c>
      <c r="D244" s="414" t="str">
        <f t="shared" si="15"/>
        <v/>
      </c>
      <c r="E244" s="414" t="str">
        <f t="shared" si="16"/>
        <v/>
      </c>
      <c r="F244" s="414" t="str">
        <f t="shared" si="17"/>
        <v/>
      </c>
      <c r="G244" s="232"/>
      <c r="H244" s="225"/>
      <c r="I244" s="268"/>
      <c r="J244" s="269"/>
      <c r="K244" s="270"/>
      <c r="L244" s="271"/>
      <c r="M244" s="272"/>
      <c r="N244" s="273"/>
      <c r="O244" s="258"/>
      <c r="P244" s="259"/>
      <c r="Q244" s="260"/>
      <c r="R244" s="261"/>
      <c r="S244" s="262"/>
      <c r="T244" s="263"/>
      <c r="U244" s="416"/>
      <c r="V244" s="411"/>
      <c r="W244" s="417"/>
      <c r="X244" s="418"/>
      <c r="Y244" s="419"/>
      <c r="Z244" s="420"/>
      <c r="AA244" s="263"/>
      <c r="AB244" s="263"/>
      <c r="AC244" s="263"/>
      <c r="AD244" s="263"/>
      <c r="AE244" s="263"/>
      <c r="AF244" s="263"/>
      <c r="AG244" s="264"/>
      <c r="AH244" s="265"/>
      <c r="AI244" s="266"/>
      <c r="AJ244" s="267"/>
    </row>
    <row r="245" spans="1:36" s="22" customFormat="1" x14ac:dyDescent="0.25">
      <c r="A245" s="28" t="str">
        <f>IF(H245&lt;&gt;"",MAX($A$7:A244)+1,"")</f>
        <v/>
      </c>
      <c r="B245" s="227" t="str">
        <f>IF(A245="","",PREF_PREGUNTA&amp;" - "&amp;IF(MAX(A:A)&gt;99,IF(A245&lt;100,"0",""),"")&amp;IF(A245&lt;10,"0","")&amp;A245&amp;IF(G245&lt;&gt;""," "&amp;G245,""))</f>
        <v/>
      </c>
      <c r="C245" s="414" t="str">
        <f t="shared" si="14"/>
        <v/>
      </c>
      <c r="D245" s="414" t="str">
        <f t="shared" si="15"/>
        <v/>
      </c>
      <c r="E245" s="414" t="str">
        <f t="shared" si="16"/>
        <v/>
      </c>
      <c r="F245" s="414" t="str">
        <f t="shared" si="17"/>
        <v/>
      </c>
      <c r="G245" s="232"/>
      <c r="H245" s="225"/>
      <c r="I245" s="268"/>
      <c r="J245" s="269"/>
      <c r="K245" s="270"/>
      <c r="L245" s="271"/>
      <c r="M245" s="272"/>
      <c r="N245" s="273"/>
      <c r="O245" s="258"/>
      <c r="P245" s="259"/>
      <c r="Q245" s="260"/>
      <c r="R245" s="261"/>
      <c r="S245" s="262"/>
      <c r="T245" s="263"/>
      <c r="U245" s="416"/>
      <c r="V245" s="411"/>
      <c r="W245" s="417"/>
      <c r="X245" s="418"/>
      <c r="Y245" s="419"/>
      <c r="Z245" s="420"/>
      <c r="AA245" s="263"/>
      <c r="AB245" s="263"/>
      <c r="AC245" s="263"/>
      <c r="AD245" s="263"/>
      <c r="AE245" s="263"/>
      <c r="AF245" s="263"/>
      <c r="AG245" s="264"/>
      <c r="AH245" s="265"/>
      <c r="AI245" s="266"/>
      <c r="AJ245" s="267"/>
    </row>
    <row r="246" spans="1:36" s="22" customFormat="1" x14ac:dyDescent="0.25">
      <c r="A246" s="28" t="str">
        <f>IF(H246&lt;&gt;"",MAX($A$7:A245)+1,"")</f>
        <v/>
      </c>
      <c r="B246" s="227" t="str">
        <f>IF(A246="","",PREF_PREGUNTA&amp;" - "&amp;IF(MAX(A:A)&gt;99,IF(A246&lt;100,"0",""),"")&amp;IF(A246&lt;10,"0","")&amp;A246&amp;IF(G246&lt;&gt;""," "&amp;G246,""))</f>
        <v/>
      </c>
      <c r="C246" s="414" t="str">
        <f t="shared" si="14"/>
        <v/>
      </c>
      <c r="D246" s="414" t="str">
        <f t="shared" si="15"/>
        <v/>
      </c>
      <c r="E246" s="414" t="str">
        <f t="shared" si="16"/>
        <v/>
      </c>
      <c r="F246" s="414" t="str">
        <f t="shared" si="17"/>
        <v/>
      </c>
      <c r="G246" s="232"/>
      <c r="H246" s="225"/>
      <c r="I246" s="268"/>
      <c r="J246" s="269"/>
      <c r="K246" s="270"/>
      <c r="L246" s="271"/>
      <c r="M246" s="272"/>
      <c r="N246" s="273"/>
      <c r="O246" s="258"/>
      <c r="P246" s="259"/>
      <c r="Q246" s="260"/>
      <c r="R246" s="261"/>
      <c r="S246" s="262"/>
      <c r="T246" s="263"/>
      <c r="U246" s="416"/>
      <c r="V246" s="411"/>
      <c r="W246" s="417"/>
      <c r="X246" s="418"/>
      <c r="Y246" s="419"/>
      <c r="Z246" s="420"/>
      <c r="AA246" s="263"/>
      <c r="AB246" s="263"/>
      <c r="AC246" s="263"/>
      <c r="AD246" s="263"/>
      <c r="AE246" s="263"/>
      <c r="AF246" s="263"/>
      <c r="AG246" s="264"/>
      <c r="AH246" s="265"/>
      <c r="AI246" s="266"/>
      <c r="AJ246" s="267"/>
    </row>
    <row r="247" spans="1:36" s="22" customFormat="1" x14ac:dyDescent="0.25">
      <c r="A247" s="28" t="str">
        <f>IF(H247&lt;&gt;"",MAX($A$7:A246)+1,"")</f>
        <v/>
      </c>
      <c r="B247" s="227" t="str">
        <f>IF(A247="","",PREF_PREGUNTA&amp;" - "&amp;IF(MAX(A:A)&gt;99,IF(A247&lt;100,"0",""),"")&amp;IF(A247&lt;10,"0","")&amp;A247&amp;IF(G247&lt;&gt;""," "&amp;G247,""))</f>
        <v/>
      </c>
      <c r="C247" s="414" t="str">
        <f t="shared" si="14"/>
        <v/>
      </c>
      <c r="D247" s="414" t="str">
        <f t="shared" si="15"/>
        <v/>
      </c>
      <c r="E247" s="414" t="str">
        <f t="shared" si="16"/>
        <v/>
      </c>
      <c r="F247" s="414" t="str">
        <f t="shared" si="17"/>
        <v/>
      </c>
      <c r="G247" s="232"/>
      <c r="H247" s="225"/>
      <c r="I247" s="268"/>
      <c r="J247" s="269"/>
      <c r="K247" s="270"/>
      <c r="L247" s="271"/>
      <c r="M247" s="272"/>
      <c r="N247" s="273"/>
      <c r="O247" s="258"/>
      <c r="P247" s="259"/>
      <c r="Q247" s="260"/>
      <c r="R247" s="261"/>
      <c r="S247" s="262"/>
      <c r="T247" s="263"/>
      <c r="U247" s="416"/>
      <c r="V247" s="411"/>
      <c r="W247" s="417"/>
      <c r="X247" s="418"/>
      <c r="Y247" s="419"/>
      <c r="Z247" s="420"/>
      <c r="AA247" s="263"/>
      <c r="AB247" s="263"/>
      <c r="AC247" s="263"/>
      <c r="AD247" s="263"/>
      <c r="AE247" s="263"/>
      <c r="AF247" s="263"/>
      <c r="AG247" s="264"/>
      <c r="AH247" s="265"/>
      <c r="AI247" s="266"/>
      <c r="AJ247" s="267"/>
    </row>
    <row r="248" spans="1:36" s="22" customFormat="1" x14ac:dyDescent="0.25">
      <c r="A248" s="28" t="str">
        <f>IF(H248&lt;&gt;"",MAX($A$7:A247)+1,"")</f>
        <v/>
      </c>
      <c r="B248" s="227" t="str">
        <f>IF(A248="","",PREF_PREGUNTA&amp;" - "&amp;IF(MAX(A:A)&gt;99,IF(A248&lt;100,"0",""),"")&amp;IF(A248&lt;10,"0","")&amp;A248&amp;IF(G248&lt;&gt;""," "&amp;G248,""))</f>
        <v/>
      </c>
      <c r="C248" s="414" t="str">
        <f t="shared" si="14"/>
        <v/>
      </c>
      <c r="D248" s="414" t="str">
        <f t="shared" si="15"/>
        <v/>
      </c>
      <c r="E248" s="414" t="str">
        <f t="shared" si="16"/>
        <v/>
      </c>
      <c r="F248" s="414" t="str">
        <f t="shared" si="17"/>
        <v/>
      </c>
      <c r="G248" s="232"/>
      <c r="H248" s="225"/>
      <c r="I248" s="268"/>
      <c r="J248" s="269"/>
      <c r="K248" s="270"/>
      <c r="L248" s="271"/>
      <c r="M248" s="272"/>
      <c r="N248" s="273"/>
      <c r="O248" s="258"/>
      <c r="P248" s="259"/>
      <c r="Q248" s="260"/>
      <c r="R248" s="261"/>
      <c r="S248" s="262"/>
      <c r="T248" s="263"/>
      <c r="U248" s="416"/>
      <c r="V248" s="411"/>
      <c r="W248" s="417"/>
      <c r="X248" s="418"/>
      <c r="Y248" s="419"/>
      <c r="Z248" s="420"/>
      <c r="AA248" s="263"/>
      <c r="AB248" s="263"/>
      <c r="AC248" s="263"/>
      <c r="AD248" s="263"/>
      <c r="AE248" s="263"/>
      <c r="AF248" s="263"/>
      <c r="AG248" s="264"/>
      <c r="AH248" s="265"/>
      <c r="AI248" s="266"/>
      <c r="AJ248" s="267"/>
    </row>
    <row r="249" spans="1:36" s="22" customFormat="1" x14ac:dyDescent="0.25">
      <c r="A249" s="28" t="str">
        <f>IF(H249&lt;&gt;"",MAX($A$7:A248)+1,"")</f>
        <v/>
      </c>
      <c r="B249" s="227" t="str">
        <f>IF(A249="","",PREF_PREGUNTA&amp;" - "&amp;IF(MAX(A:A)&gt;99,IF(A249&lt;100,"0",""),"")&amp;IF(A249&lt;10,"0","")&amp;A249&amp;IF(G249&lt;&gt;""," "&amp;G249,""))</f>
        <v/>
      </c>
      <c r="C249" s="414" t="str">
        <f t="shared" si="14"/>
        <v/>
      </c>
      <c r="D249" s="414" t="str">
        <f t="shared" si="15"/>
        <v/>
      </c>
      <c r="E249" s="414" t="str">
        <f t="shared" si="16"/>
        <v/>
      </c>
      <c r="F249" s="414" t="str">
        <f t="shared" si="17"/>
        <v/>
      </c>
      <c r="G249" s="232"/>
      <c r="H249" s="225"/>
      <c r="I249" s="268"/>
      <c r="J249" s="269"/>
      <c r="K249" s="270"/>
      <c r="L249" s="271"/>
      <c r="M249" s="272"/>
      <c r="N249" s="273"/>
      <c r="O249" s="258"/>
      <c r="P249" s="259"/>
      <c r="Q249" s="260"/>
      <c r="R249" s="261"/>
      <c r="S249" s="262"/>
      <c r="T249" s="263"/>
      <c r="U249" s="416"/>
      <c r="V249" s="411"/>
      <c r="W249" s="417"/>
      <c r="X249" s="418"/>
      <c r="Y249" s="419"/>
      <c r="Z249" s="420"/>
      <c r="AA249" s="263"/>
      <c r="AB249" s="263"/>
      <c r="AC249" s="263"/>
      <c r="AD249" s="263"/>
      <c r="AE249" s="263"/>
      <c r="AF249" s="263"/>
      <c r="AG249" s="264"/>
      <c r="AH249" s="265"/>
      <c r="AI249" s="266"/>
      <c r="AJ249" s="267"/>
    </row>
    <row r="250" spans="1:36" s="22" customFormat="1" x14ac:dyDescent="0.25">
      <c r="A250" s="28" t="str">
        <f>IF(H250&lt;&gt;"",MAX($A$7:A249)+1,"")</f>
        <v/>
      </c>
      <c r="B250" s="227" t="str">
        <f>IF(A250="","",PREF_PREGUNTA&amp;" - "&amp;IF(MAX(A:A)&gt;99,IF(A250&lt;100,"0",""),"")&amp;IF(A250&lt;10,"0","")&amp;A250&amp;IF(G250&lt;&gt;""," "&amp;G250,""))</f>
        <v/>
      </c>
      <c r="C250" s="414" t="str">
        <f t="shared" si="14"/>
        <v/>
      </c>
      <c r="D250" s="414" t="str">
        <f t="shared" si="15"/>
        <v/>
      </c>
      <c r="E250" s="414" t="str">
        <f t="shared" si="16"/>
        <v/>
      </c>
      <c r="F250" s="414" t="str">
        <f t="shared" si="17"/>
        <v/>
      </c>
      <c r="G250" s="232"/>
      <c r="H250" s="225"/>
      <c r="I250" s="268"/>
      <c r="J250" s="269"/>
      <c r="K250" s="270"/>
      <c r="L250" s="271"/>
      <c r="M250" s="272"/>
      <c r="N250" s="273"/>
      <c r="O250" s="258"/>
      <c r="P250" s="259"/>
      <c r="Q250" s="260"/>
      <c r="R250" s="261"/>
      <c r="S250" s="262"/>
      <c r="T250" s="263"/>
      <c r="U250" s="416"/>
      <c r="V250" s="411"/>
      <c r="W250" s="417"/>
      <c r="X250" s="418"/>
      <c r="Y250" s="419"/>
      <c r="Z250" s="420"/>
      <c r="AA250" s="263"/>
      <c r="AB250" s="263"/>
      <c r="AC250" s="263"/>
      <c r="AD250" s="263"/>
      <c r="AE250" s="263"/>
      <c r="AF250" s="263"/>
      <c r="AG250" s="264"/>
      <c r="AH250" s="265"/>
      <c r="AI250" s="266"/>
      <c r="AJ250" s="267"/>
    </row>
    <row r="251" spans="1:36" s="22" customFormat="1" x14ac:dyDescent="0.25">
      <c r="A251" s="28" t="str">
        <f>IF(H251&lt;&gt;"",MAX($A$7:A250)+1,"")</f>
        <v/>
      </c>
      <c r="B251" s="227" t="str">
        <f>IF(A251="","",PREF_PREGUNTA&amp;" - "&amp;IF(MAX(A:A)&gt;99,IF(A251&lt;100,"0",""),"")&amp;IF(A251&lt;10,"0","")&amp;A251&amp;IF(G251&lt;&gt;""," "&amp;G251,""))</f>
        <v/>
      </c>
      <c r="C251" s="414" t="str">
        <f t="shared" si="14"/>
        <v/>
      </c>
      <c r="D251" s="414" t="str">
        <f t="shared" si="15"/>
        <v/>
      </c>
      <c r="E251" s="414" t="str">
        <f t="shared" si="16"/>
        <v/>
      </c>
      <c r="F251" s="414" t="str">
        <f t="shared" si="17"/>
        <v/>
      </c>
      <c r="G251" s="232"/>
      <c r="H251" s="225"/>
      <c r="I251" s="268"/>
      <c r="J251" s="269"/>
      <c r="K251" s="270"/>
      <c r="L251" s="271"/>
      <c r="M251" s="272"/>
      <c r="N251" s="273"/>
      <c r="O251" s="258"/>
      <c r="P251" s="259"/>
      <c r="Q251" s="260"/>
      <c r="R251" s="261"/>
      <c r="S251" s="262"/>
      <c r="T251" s="263"/>
      <c r="U251" s="416"/>
      <c r="V251" s="411"/>
      <c r="W251" s="417"/>
      <c r="X251" s="418"/>
      <c r="Y251" s="419"/>
      <c r="Z251" s="420"/>
      <c r="AA251" s="263"/>
      <c r="AB251" s="263"/>
      <c r="AC251" s="263"/>
      <c r="AD251" s="263"/>
      <c r="AE251" s="263"/>
      <c r="AF251" s="263"/>
      <c r="AG251" s="264"/>
      <c r="AH251" s="265"/>
      <c r="AI251" s="266"/>
      <c r="AJ251" s="267"/>
    </row>
    <row r="252" spans="1:36" s="22" customFormat="1" x14ac:dyDescent="0.25">
      <c r="A252" s="28" t="str">
        <f>IF(H252&lt;&gt;"",MAX($A$7:A251)+1,"")</f>
        <v/>
      </c>
      <c r="B252" s="227" t="str">
        <f>IF(A252="","",PREF_PREGUNTA&amp;" - "&amp;IF(MAX(A:A)&gt;99,IF(A252&lt;100,"0",""),"")&amp;IF(A252&lt;10,"0","")&amp;A252&amp;IF(G252&lt;&gt;""," "&amp;G252,""))</f>
        <v/>
      </c>
      <c r="C252" s="414" t="str">
        <f t="shared" si="14"/>
        <v/>
      </c>
      <c r="D252" s="414" t="str">
        <f t="shared" si="15"/>
        <v/>
      </c>
      <c r="E252" s="414" t="str">
        <f t="shared" si="16"/>
        <v/>
      </c>
      <c r="F252" s="414" t="str">
        <f t="shared" si="17"/>
        <v/>
      </c>
      <c r="G252" s="232"/>
      <c r="H252" s="225"/>
      <c r="I252" s="268"/>
      <c r="J252" s="269"/>
      <c r="K252" s="270"/>
      <c r="L252" s="271"/>
      <c r="M252" s="272"/>
      <c r="N252" s="273"/>
      <c r="O252" s="258"/>
      <c r="P252" s="259"/>
      <c r="Q252" s="260"/>
      <c r="R252" s="261"/>
      <c r="S252" s="262"/>
      <c r="T252" s="263"/>
      <c r="U252" s="416"/>
      <c r="V252" s="411"/>
      <c r="W252" s="417"/>
      <c r="X252" s="418"/>
      <c r="Y252" s="419"/>
      <c r="Z252" s="420"/>
      <c r="AA252" s="263"/>
      <c r="AB252" s="263"/>
      <c r="AC252" s="263"/>
      <c r="AD252" s="263"/>
      <c r="AE252" s="263"/>
      <c r="AF252" s="263"/>
      <c r="AG252" s="264"/>
      <c r="AH252" s="265"/>
      <c r="AI252" s="266"/>
      <c r="AJ252" s="267"/>
    </row>
    <row r="253" spans="1:36" s="22" customFormat="1" x14ac:dyDescent="0.25">
      <c r="A253" s="28" t="str">
        <f>IF(H253&lt;&gt;"",MAX($A$7:A252)+1,"")</f>
        <v/>
      </c>
      <c r="B253" s="227" t="str">
        <f>IF(A253="","",PREF_PREGUNTA&amp;" - "&amp;IF(MAX(A:A)&gt;99,IF(A253&lt;100,"0",""),"")&amp;IF(A253&lt;10,"0","")&amp;A253&amp;IF(G253&lt;&gt;""," "&amp;G253,""))</f>
        <v/>
      </c>
      <c r="C253" s="414" t="str">
        <f t="shared" si="14"/>
        <v/>
      </c>
      <c r="D253" s="414" t="str">
        <f t="shared" si="15"/>
        <v/>
      </c>
      <c r="E253" s="414" t="str">
        <f t="shared" si="16"/>
        <v/>
      </c>
      <c r="F253" s="414" t="str">
        <f t="shared" si="17"/>
        <v/>
      </c>
      <c r="G253" s="232"/>
      <c r="H253" s="225"/>
      <c r="I253" s="268"/>
      <c r="J253" s="269"/>
      <c r="K253" s="270"/>
      <c r="L253" s="271"/>
      <c r="M253" s="272"/>
      <c r="N253" s="273"/>
      <c r="O253" s="258"/>
      <c r="P253" s="259"/>
      <c r="Q253" s="260"/>
      <c r="R253" s="261"/>
      <c r="S253" s="262"/>
      <c r="T253" s="263"/>
      <c r="U253" s="416"/>
      <c r="V253" s="411"/>
      <c r="W253" s="417"/>
      <c r="X253" s="418"/>
      <c r="Y253" s="419"/>
      <c r="Z253" s="420"/>
      <c r="AA253" s="263"/>
      <c r="AB253" s="263"/>
      <c r="AC253" s="263"/>
      <c r="AD253" s="263"/>
      <c r="AE253" s="263"/>
      <c r="AF253" s="263"/>
      <c r="AG253" s="264"/>
      <c r="AH253" s="265"/>
      <c r="AI253" s="266"/>
      <c r="AJ253" s="267"/>
    </row>
    <row r="254" spans="1:36" s="22" customFormat="1" x14ac:dyDescent="0.25">
      <c r="A254" s="28" t="str">
        <f>IF(H254&lt;&gt;"",MAX($A$7:A253)+1,"")</f>
        <v/>
      </c>
      <c r="B254" s="227" t="str">
        <f>IF(A254="","",PREF_PREGUNTA&amp;" - "&amp;IF(MAX(A:A)&gt;99,IF(A254&lt;100,"0",""),"")&amp;IF(A254&lt;10,"0","")&amp;A254&amp;IF(G254&lt;&gt;""," "&amp;G254,""))</f>
        <v/>
      </c>
      <c r="C254" s="414" t="str">
        <f t="shared" si="14"/>
        <v/>
      </c>
      <c r="D254" s="414" t="str">
        <f t="shared" si="15"/>
        <v/>
      </c>
      <c r="E254" s="414" t="str">
        <f t="shared" si="16"/>
        <v/>
      </c>
      <c r="F254" s="414" t="str">
        <f t="shared" si="17"/>
        <v/>
      </c>
      <c r="G254" s="232"/>
      <c r="H254" s="225"/>
      <c r="I254" s="268"/>
      <c r="J254" s="269"/>
      <c r="K254" s="270"/>
      <c r="L254" s="271"/>
      <c r="M254" s="272"/>
      <c r="N254" s="273"/>
      <c r="O254" s="258"/>
      <c r="P254" s="259"/>
      <c r="Q254" s="260"/>
      <c r="R254" s="261"/>
      <c r="S254" s="262"/>
      <c r="T254" s="263"/>
      <c r="U254" s="416"/>
      <c r="V254" s="411"/>
      <c r="W254" s="417"/>
      <c r="X254" s="418"/>
      <c r="Y254" s="419"/>
      <c r="Z254" s="420"/>
      <c r="AA254" s="263"/>
      <c r="AB254" s="263"/>
      <c r="AC254" s="263"/>
      <c r="AD254" s="263"/>
      <c r="AE254" s="263"/>
      <c r="AF254" s="263"/>
      <c r="AG254" s="264"/>
      <c r="AH254" s="265"/>
      <c r="AI254" s="266"/>
      <c r="AJ254" s="267"/>
    </row>
    <row r="255" spans="1:36" s="22" customFormat="1" x14ac:dyDescent="0.25">
      <c r="A255" s="28" t="str">
        <f>IF(H255&lt;&gt;"",MAX($A$7:A254)+1,"")</f>
        <v/>
      </c>
      <c r="B255" s="227" t="str">
        <f>IF(A255="","",PREF_PREGUNTA&amp;" - "&amp;IF(MAX(A:A)&gt;99,IF(A255&lt;100,"0",""),"")&amp;IF(A255&lt;10,"0","")&amp;A255&amp;IF(G255&lt;&gt;""," "&amp;G255,""))</f>
        <v/>
      </c>
      <c r="C255" s="414" t="str">
        <f t="shared" si="14"/>
        <v/>
      </c>
      <c r="D255" s="414" t="str">
        <f t="shared" si="15"/>
        <v/>
      </c>
      <c r="E255" s="414" t="str">
        <f t="shared" si="16"/>
        <v/>
      </c>
      <c r="F255" s="414" t="str">
        <f t="shared" si="17"/>
        <v/>
      </c>
      <c r="G255" s="232"/>
      <c r="H255" s="225"/>
      <c r="I255" s="268"/>
      <c r="J255" s="269"/>
      <c r="K255" s="270"/>
      <c r="L255" s="271"/>
      <c r="M255" s="272"/>
      <c r="N255" s="273"/>
      <c r="O255" s="258"/>
      <c r="P255" s="259"/>
      <c r="Q255" s="260"/>
      <c r="R255" s="261"/>
      <c r="S255" s="262"/>
      <c r="T255" s="263"/>
      <c r="U255" s="416"/>
      <c r="V255" s="411"/>
      <c r="W255" s="417"/>
      <c r="X255" s="418"/>
      <c r="Y255" s="419"/>
      <c r="Z255" s="420"/>
      <c r="AA255" s="263"/>
      <c r="AB255" s="263"/>
      <c r="AC255" s="263"/>
      <c r="AD255" s="263"/>
      <c r="AE255" s="263"/>
      <c r="AF255" s="263"/>
      <c r="AG255" s="264"/>
      <c r="AH255" s="265"/>
      <c r="AI255" s="266"/>
      <c r="AJ255" s="267"/>
    </row>
    <row r="256" spans="1:36" s="22" customFormat="1" x14ac:dyDescent="0.25">
      <c r="A256" s="28" t="str">
        <f>IF(H256&lt;&gt;"",MAX($A$7:A255)+1,"")</f>
        <v/>
      </c>
      <c r="B256" s="227" t="str">
        <f>IF(A256="","",PREF_PREGUNTA&amp;" - "&amp;IF(MAX(A:A)&gt;99,IF(A256&lt;100,"0",""),"")&amp;IF(A256&lt;10,"0","")&amp;A256&amp;IF(G256&lt;&gt;""," "&amp;G256,""))</f>
        <v/>
      </c>
      <c r="C256" s="414" t="str">
        <f t="shared" si="14"/>
        <v/>
      </c>
      <c r="D256" s="414" t="str">
        <f t="shared" si="15"/>
        <v/>
      </c>
      <c r="E256" s="414" t="str">
        <f t="shared" si="16"/>
        <v/>
      </c>
      <c r="F256" s="414" t="str">
        <f t="shared" si="17"/>
        <v/>
      </c>
      <c r="G256" s="232"/>
      <c r="H256" s="225"/>
      <c r="I256" s="268"/>
      <c r="J256" s="269"/>
      <c r="K256" s="270"/>
      <c r="L256" s="271"/>
      <c r="M256" s="272"/>
      <c r="N256" s="273"/>
      <c r="O256" s="258"/>
      <c r="P256" s="259"/>
      <c r="Q256" s="260"/>
      <c r="R256" s="261"/>
      <c r="S256" s="262"/>
      <c r="T256" s="263"/>
      <c r="U256" s="416"/>
      <c r="V256" s="411"/>
      <c r="W256" s="417"/>
      <c r="X256" s="418"/>
      <c r="Y256" s="419"/>
      <c r="Z256" s="420"/>
      <c r="AA256" s="263"/>
      <c r="AB256" s="263"/>
      <c r="AC256" s="263"/>
      <c r="AD256" s="263"/>
      <c r="AE256" s="263"/>
      <c r="AF256" s="263"/>
      <c r="AG256" s="264"/>
      <c r="AH256" s="265"/>
      <c r="AI256" s="266"/>
      <c r="AJ256" s="267"/>
    </row>
    <row r="257" spans="1:36" s="22" customFormat="1" x14ac:dyDescent="0.25">
      <c r="A257" s="28" t="str">
        <f>IF(H257&lt;&gt;"",MAX($A$7:A256)+1,"")</f>
        <v/>
      </c>
      <c r="B257" s="227" t="str">
        <f>IF(A257="","",PREF_PREGUNTA&amp;" - "&amp;IF(MAX(A:A)&gt;99,IF(A257&lt;100,"0",""),"")&amp;IF(A257&lt;10,"0","")&amp;A257&amp;IF(G257&lt;&gt;""," "&amp;G257,""))</f>
        <v/>
      </c>
      <c r="C257" s="414" t="str">
        <f t="shared" si="14"/>
        <v/>
      </c>
      <c r="D257" s="414" t="str">
        <f t="shared" si="15"/>
        <v/>
      </c>
      <c r="E257" s="414" t="str">
        <f t="shared" si="16"/>
        <v/>
      </c>
      <c r="F257" s="414" t="str">
        <f t="shared" si="17"/>
        <v/>
      </c>
      <c r="G257" s="232"/>
      <c r="H257" s="225"/>
      <c r="I257" s="268"/>
      <c r="J257" s="269"/>
      <c r="K257" s="270"/>
      <c r="L257" s="271"/>
      <c r="M257" s="272"/>
      <c r="N257" s="273"/>
      <c r="O257" s="258"/>
      <c r="P257" s="259"/>
      <c r="Q257" s="260"/>
      <c r="R257" s="261"/>
      <c r="S257" s="262"/>
      <c r="T257" s="263"/>
      <c r="U257" s="416"/>
      <c r="V257" s="411"/>
      <c r="W257" s="417"/>
      <c r="X257" s="418"/>
      <c r="Y257" s="419"/>
      <c r="Z257" s="420"/>
      <c r="AA257" s="263"/>
      <c r="AB257" s="263"/>
      <c r="AC257" s="263"/>
      <c r="AD257" s="263"/>
      <c r="AE257" s="263"/>
      <c r="AF257" s="263"/>
      <c r="AG257" s="264"/>
      <c r="AH257" s="265"/>
      <c r="AI257" s="266"/>
      <c r="AJ257" s="267"/>
    </row>
    <row r="258" spans="1:36" s="22" customFormat="1" x14ac:dyDescent="0.25">
      <c r="A258" s="28" t="str">
        <f>IF(H258&lt;&gt;"",MAX($A$7:A257)+1,"")</f>
        <v/>
      </c>
      <c r="B258" s="227" t="str">
        <f>IF(A258="","",PREF_PREGUNTA&amp;" - "&amp;IF(MAX(A:A)&gt;99,IF(A258&lt;100,"0",""),"")&amp;IF(A258&lt;10,"0","")&amp;A258&amp;IF(G258&lt;&gt;""," "&amp;G258,""))</f>
        <v/>
      </c>
      <c r="C258" s="414" t="str">
        <f t="shared" si="14"/>
        <v/>
      </c>
      <c r="D258" s="414" t="str">
        <f t="shared" si="15"/>
        <v/>
      </c>
      <c r="E258" s="414" t="str">
        <f t="shared" si="16"/>
        <v/>
      </c>
      <c r="F258" s="414" t="str">
        <f t="shared" si="17"/>
        <v/>
      </c>
      <c r="G258" s="232"/>
      <c r="H258" s="225"/>
      <c r="I258" s="268"/>
      <c r="J258" s="269"/>
      <c r="K258" s="270"/>
      <c r="L258" s="271"/>
      <c r="M258" s="272"/>
      <c r="N258" s="273"/>
      <c r="O258" s="258"/>
      <c r="P258" s="259"/>
      <c r="Q258" s="260"/>
      <c r="R258" s="261"/>
      <c r="S258" s="262"/>
      <c r="T258" s="263"/>
      <c r="U258" s="416"/>
      <c r="V258" s="411"/>
      <c r="W258" s="417"/>
      <c r="X258" s="418"/>
      <c r="Y258" s="419"/>
      <c r="Z258" s="420"/>
      <c r="AA258" s="263"/>
      <c r="AB258" s="263"/>
      <c r="AC258" s="263"/>
      <c r="AD258" s="263"/>
      <c r="AE258" s="263"/>
      <c r="AF258" s="263"/>
      <c r="AG258" s="264"/>
      <c r="AH258" s="265"/>
      <c r="AI258" s="266"/>
      <c r="AJ258" s="267"/>
    </row>
    <row r="259" spans="1:36" s="22" customFormat="1" x14ac:dyDescent="0.25">
      <c r="A259" s="28" t="str">
        <f>IF(H259&lt;&gt;"",MAX($A$7:A258)+1,"")</f>
        <v/>
      </c>
      <c r="B259" s="227" t="str">
        <f>IF(A259="","",PREF_PREGUNTA&amp;" - "&amp;IF(MAX(A:A)&gt;99,IF(A259&lt;100,"0",""),"")&amp;IF(A259&lt;10,"0","")&amp;A259&amp;IF(G259&lt;&gt;""," "&amp;G259,""))</f>
        <v/>
      </c>
      <c r="C259" s="414" t="str">
        <f t="shared" si="14"/>
        <v/>
      </c>
      <c r="D259" s="414" t="str">
        <f t="shared" si="15"/>
        <v/>
      </c>
      <c r="E259" s="414" t="str">
        <f t="shared" si="16"/>
        <v/>
      </c>
      <c r="F259" s="414" t="str">
        <f t="shared" si="17"/>
        <v/>
      </c>
      <c r="G259" s="232"/>
      <c r="H259" s="225"/>
      <c r="I259" s="268"/>
      <c r="J259" s="269"/>
      <c r="K259" s="270"/>
      <c r="L259" s="271"/>
      <c r="M259" s="272"/>
      <c r="N259" s="273"/>
      <c r="O259" s="258"/>
      <c r="P259" s="259"/>
      <c r="Q259" s="260"/>
      <c r="R259" s="261"/>
      <c r="S259" s="262"/>
      <c r="T259" s="263"/>
      <c r="U259" s="416"/>
      <c r="V259" s="411"/>
      <c r="W259" s="417"/>
      <c r="X259" s="418"/>
      <c r="Y259" s="419"/>
      <c r="Z259" s="420"/>
      <c r="AA259" s="263"/>
      <c r="AB259" s="263"/>
      <c r="AC259" s="263"/>
      <c r="AD259" s="263"/>
      <c r="AE259" s="263"/>
      <c r="AF259" s="263"/>
      <c r="AG259" s="264"/>
      <c r="AH259" s="265"/>
      <c r="AI259" s="266"/>
      <c r="AJ259" s="267"/>
    </row>
    <row r="260" spans="1:36" s="22" customFormat="1" x14ac:dyDescent="0.25">
      <c r="A260" s="28" t="str">
        <f>IF(H260&lt;&gt;"",MAX($A$7:A259)+1,"")</f>
        <v/>
      </c>
      <c r="B260" s="227" t="str">
        <f>IF(A260="","",PREF_PREGUNTA&amp;" - "&amp;IF(MAX(A:A)&gt;99,IF(A260&lt;100,"0",""),"")&amp;IF(A260&lt;10,"0","")&amp;A260&amp;IF(G260&lt;&gt;""," "&amp;G260,""))</f>
        <v/>
      </c>
      <c r="C260" s="414" t="str">
        <f t="shared" si="14"/>
        <v/>
      </c>
      <c r="D260" s="414" t="str">
        <f t="shared" si="15"/>
        <v/>
      </c>
      <c r="E260" s="414" t="str">
        <f t="shared" si="16"/>
        <v/>
      </c>
      <c r="F260" s="414" t="str">
        <f t="shared" si="17"/>
        <v/>
      </c>
      <c r="G260" s="232"/>
      <c r="H260" s="225"/>
      <c r="I260" s="268"/>
      <c r="J260" s="269"/>
      <c r="K260" s="270"/>
      <c r="L260" s="271"/>
      <c r="M260" s="272"/>
      <c r="N260" s="273"/>
      <c r="O260" s="258"/>
      <c r="P260" s="259"/>
      <c r="Q260" s="260"/>
      <c r="R260" s="261"/>
      <c r="S260" s="262"/>
      <c r="T260" s="263"/>
      <c r="U260" s="416"/>
      <c r="V260" s="411"/>
      <c r="W260" s="417"/>
      <c r="X260" s="418"/>
      <c r="Y260" s="419"/>
      <c r="Z260" s="420"/>
      <c r="AA260" s="263"/>
      <c r="AB260" s="263"/>
      <c r="AC260" s="263"/>
      <c r="AD260" s="263"/>
      <c r="AE260" s="263"/>
      <c r="AF260" s="263"/>
      <c r="AG260" s="264"/>
      <c r="AH260" s="265"/>
      <c r="AI260" s="266"/>
      <c r="AJ260" s="267"/>
    </row>
    <row r="261" spans="1:36" s="22" customFormat="1" x14ac:dyDescent="0.25">
      <c r="A261" s="28" t="str">
        <f>IF(H261&lt;&gt;"",MAX($A$7:A260)+1,"")</f>
        <v/>
      </c>
      <c r="B261" s="227" t="str">
        <f>IF(A261="","",PREF_PREGUNTA&amp;" - "&amp;IF(MAX(A:A)&gt;99,IF(A261&lt;100,"0",""),"")&amp;IF(A261&lt;10,"0","")&amp;A261&amp;IF(G261&lt;&gt;""," "&amp;G261,""))</f>
        <v/>
      </c>
      <c r="C261" s="414" t="str">
        <f t="shared" si="14"/>
        <v/>
      </c>
      <c r="D261" s="414" t="str">
        <f t="shared" si="15"/>
        <v/>
      </c>
      <c r="E261" s="414" t="str">
        <f t="shared" si="16"/>
        <v/>
      </c>
      <c r="F261" s="414" t="str">
        <f t="shared" si="17"/>
        <v/>
      </c>
      <c r="G261" s="232"/>
      <c r="H261" s="225"/>
      <c r="I261" s="268"/>
      <c r="J261" s="269"/>
      <c r="K261" s="270"/>
      <c r="L261" s="271"/>
      <c r="M261" s="272"/>
      <c r="N261" s="273"/>
      <c r="O261" s="258"/>
      <c r="P261" s="259"/>
      <c r="Q261" s="260"/>
      <c r="R261" s="261"/>
      <c r="S261" s="262"/>
      <c r="T261" s="263"/>
      <c r="U261" s="416"/>
      <c r="V261" s="411"/>
      <c r="W261" s="417"/>
      <c r="X261" s="418"/>
      <c r="Y261" s="419"/>
      <c r="Z261" s="420"/>
      <c r="AA261" s="263"/>
      <c r="AB261" s="263"/>
      <c r="AC261" s="263"/>
      <c r="AD261" s="263"/>
      <c r="AE261" s="263"/>
      <c r="AF261" s="263"/>
      <c r="AG261" s="264"/>
      <c r="AH261" s="265"/>
      <c r="AI261" s="266"/>
      <c r="AJ261" s="267"/>
    </row>
    <row r="262" spans="1:36" s="22" customFormat="1" x14ac:dyDescent="0.25">
      <c r="A262" s="28" t="str">
        <f>IF(H262&lt;&gt;"",MAX($A$7:A261)+1,"")</f>
        <v/>
      </c>
      <c r="B262" s="227" t="str">
        <f>IF(A262="","",PREF_PREGUNTA&amp;" - "&amp;IF(MAX(A:A)&gt;99,IF(A262&lt;100,"0",""),"")&amp;IF(A262&lt;10,"0","")&amp;A262&amp;IF(G262&lt;&gt;""," "&amp;G262,""))</f>
        <v/>
      </c>
      <c r="C262" s="414" t="str">
        <f t="shared" si="14"/>
        <v/>
      </c>
      <c r="D262" s="414" t="str">
        <f t="shared" si="15"/>
        <v/>
      </c>
      <c r="E262" s="414" t="str">
        <f t="shared" si="16"/>
        <v/>
      </c>
      <c r="F262" s="414" t="str">
        <f t="shared" si="17"/>
        <v/>
      </c>
      <c r="G262" s="232"/>
      <c r="H262" s="225"/>
      <c r="I262" s="268"/>
      <c r="J262" s="269"/>
      <c r="K262" s="270"/>
      <c r="L262" s="271"/>
      <c r="M262" s="272"/>
      <c r="N262" s="273"/>
      <c r="O262" s="258"/>
      <c r="P262" s="259"/>
      <c r="Q262" s="260"/>
      <c r="R262" s="261"/>
      <c r="S262" s="262"/>
      <c r="T262" s="263"/>
      <c r="U262" s="416"/>
      <c r="V262" s="411"/>
      <c r="W262" s="417"/>
      <c r="X262" s="418"/>
      <c r="Y262" s="419"/>
      <c r="Z262" s="420"/>
      <c r="AA262" s="263"/>
      <c r="AB262" s="263"/>
      <c r="AC262" s="263"/>
      <c r="AD262" s="263"/>
      <c r="AE262" s="263"/>
      <c r="AF262" s="263"/>
      <c r="AG262" s="264"/>
      <c r="AH262" s="265"/>
      <c r="AI262" s="266"/>
      <c r="AJ262" s="267"/>
    </row>
    <row r="263" spans="1:36" s="22" customFormat="1" x14ac:dyDescent="0.25">
      <c r="A263" s="28" t="str">
        <f>IF(H263&lt;&gt;"",MAX($A$7:A262)+1,"")</f>
        <v/>
      </c>
      <c r="B263" s="227" t="str">
        <f>IF(A263="","",PREF_PREGUNTA&amp;" - "&amp;IF(MAX(A:A)&gt;99,IF(A263&lt;100,"0",""),"")&amp;IF(A263&lt;10,"0","")&amp;A263&amp;IF(G263&lt;&gt;""," "&amp;G263,""))</f>
        <v/>
      </c>
      <c r="C263" s="414" t="str">
        <f t="shared" ref="C263:C326" si="18">IF(COUNTIF(U263:Z263,"&gt;0")=0,"",COUNTIF(U263:Z263,"&gt;0"))</f>
        <v/>
      </c>
      <c r="D263" s="414" t="str">
        <f t="shared" si="15"/>
        <v/>
      </c>
      <c r="E263" s="414" t="str">
        <f t="shared" si="16"/>
        <v/>
      </c>
      <c r="F263" s="414" t="str">
        <f t="shared" si="17"/>
        <v/>
      </c>
      <c r="G263" s="232"/>
      <c r="H263" s="225"/>
      <c r="I263" s="268"/>
      <c r="J263" s="269"/>
      <c r="K263" s="270"/>
      <c r="L263" s="271"/>
      <c r="M263" s="272"/>
      <c r="N263" s="273"/>
      <c r="O263" s="258"/>
      <c r="P263" s="259"/>
      <c r="Q263" s="260"/>
      <c r="R263" s="261"/>
      <c r="S263" s="262"/>
      <c r="T263" s="263"/>
      <c r="U263" s="416"/>
      <c r="V263" s="411"/>
      <c r="W263" s="417"/>
      <c r="X263" s="418"/>
      <c r="Y263" s="419"/>
      <c r="Z263" s="420"/>
      <c r="AA263" s="263"/>
      <c r="AB263" s="263"/>
      <c r="AC263" s="263"/>
      <c r="AD263" s="263"/>
      <c r="AE263" s="263"/>
      <c r="AF263" s="263"/>
      <c r="AG263" s="264"/>
      <c r="AH263" s="265"/>
      <c r="AI263" s="266"/>
      <c r="AJ263" s="267"/>
    </row>
    <row r="264" spans="1:36" s="22" customFormat="1" x14ac:dyDescent="0.25">
      <c r="A264" s="28" t="str">
        <f>IF(H264&lt;&gt;"",MAX($A$7:A263)+1,"")</f>
        <v/>
      </c>
      <c r="B264" s="227" t="str">
        <f>IF(A264="","",PREF_PREGUNTA&amp;" - "&amp;IF(MAX(A:A)&gt;99,IF(A264&lt;100,"0",""),"")&amp;IF(A264&lt;10,"0","")&amp;A264&amp;IF(G264&lt;&gt;""," "&amp;G264,""))</f>
        <v/>
      </c>
      <c r="C264" s="414" t="str">
        <f t="shared" si="18"/>
        <v/>
      </c>
      <c r="D264" s="414" t="str">
        <f t="shared" ref="D264:D327" si="19">IF(C264="","",COUNTA(I264:N264)-C264)</f>
        <v/>
      </c>
      <c r="E264" s="414" t="str">
        <f t="shared" ref="E264:E327" si="20">IF(SUMIF(U264:Z264,"&gt;0")=0,"",SUMIF(U264:Z264,"&gt;0"))</f>
        <v/>
      </c>
      <c r="F264" s="414" t="str">
        <f t="shared" ref="F264:F327" si="21">IF(SUMIF(U264:Z264,"&lt;0")=0,"",SUMIF(U264:Z264,"&lt;0"))</f>
        <v/>
      </c>
      <c r="G264" s="232"/>
      <c r="H264" s="225"/>
      <c r="I264" s="268"/>
      <c r="J264" s="269"/>
      <c r="K264" s="270"/>
      <c r="L264" s="271"/>
      <c r="M264" s="272"/>
      <c r="N264" s="273"/>
      <c r="O264" s="258"/>
      <c r="P264" s="259"/>
      <c r="Q264" s="260"/>
      <c r="R264" s="261"/>
      <c r="S264" s="262"/>
      <c r="T264" s="263"/>
      <c r="U264" s="416"/>
      <c r="V264" s="411"/>
      <c r="W264" s="417"/>
      <c r="X264" s="418"/>
      <c r="Y264" s="419"/>
      <c r="Z264" s="420"/>
      <c r="AA264" s="263"/>
      <c r="AB264" s="263"/>
      <c r="AC264" s="263"/>
      <c r="AD264" s="263"/>
      <c r="AE264" s="263"/>
      <c r="AF264" s="263"/>
      <c r="AG264" s="264"/>
      <c r="AH264" s="265"/>
      <c r="AI264" s="266"/>
      <c r="AJ264" s="267"/>
    </row>
    <row r="265" spans="1:36" s="22" customFormat="1" x14ac:dyDescent="0.25">
      <c r="A265" s="28" t="str">
        <f>IF(H265&lt;&gt;"",MAX($A$7:A264)+1,"")</f>
        <v/>
      </c>
      <c r="B265" s="227" t="str">
        <f>IF(A265="","",PREF_PREGUNTA&amp;" - "&amp;IF(MAX(A:A)&gt;99,IF(A265&lt;100,"0",""),"")&amp;IF(A265&lt;10,"0","")&amp;A265&amp;IF(G265&lt;&gt;""," "&amp;G265,""))</f>
        <v/>
      </c>
      <c r="C265" s="414" t="str">
        <f t="shared" si="18"/>
        <v/>
      </c>
      <c r="D265" s="414" t="str">
        <f t="shared" si="19"/>
        <v/>
      </c>
      <c r="E265" s="414" t="str">
        <f t="shared" si="20"/>
        <v/>
      </c>
      <c r="F265" s="414" t="str">
        <f t="shared" si="21"/>
        <v/>
      </c>
      <c r="G265" s="232"/>
      <c r="H265" s="225"/>
      <c r="I265" s="268"/>
      <c r="J265" s="269"/>
      <c r="K265" s="270"/>
      <c r="L265" s="271"/>
      <c r="M265" s="272"/>
      <c r="N265" s="273"/>
      <c r="O265" s="258"/>
      <c r="P265" s="259"/>
      <c r="Q265" s="260"/>
      <c r="R265" s="261"/>
      <c r="S265" s="262"/>
      <c r="T265" s="263"/>
      <c r="U265" s="416"/>
      <c r="V265" s="411"/>
      <c r="W265" s="417"/>
      <c r="X265" s="418"/>
      <c r="Y265" s="419"/>
      <c r="Z265" s="420"/>
      <c r="AA265" s="263"/>
      <c r="AB265" s="263"/>
      <c r="AC265" s="263"/>
      <c r="AD265" s="263"/>
      <c r="AE265" s="263"/>
      <c r="AF265" s="263"/>
      <c r="AG265" s="264"/>
      <c r="AH265" s="265"/>
      <c r="AI265" s="266"/>
      <c r="AJ265" s="267"/>
    </row>
    <row r="266" spans="1:36" s="22" customFormat="1" x14ac:dyDescent="0.25">
      <c r="A266" s="28" t="str">
        <f>IF(H266&lt;&gt;"",MAX($A$7:A265)+1,"")</f>
        <v/>
      </c>
      <c r="B266" s="227" t="str">
        <f>IF(A266="","",PREF_PREGUNTA&amp;" - "&amp;IF(MAX(A:A)&gt;99,IF(A266&lt;100,"0",""),"")&amp;IF(A266&lt;10,"0","")&amp;A266&amp;IF(G266&lt;&gt;""," "&amp;G266,""))</f>
        <v/>
      </c>
      <c r="C266" s="414" t="str">
        <f t="shared" si="18"/>
        <v/>
      </c>
      <c r="D266" s="414" t="str">
        <f t="shared" si="19"/>
        <v/>
      </c>
      <c r="E266" s="414" t="str">
        <f t="shared" si="20"/>
        <v/>
      </c>
      <c r="F266" s="414" t="str">
        <f t="shared" si="21"/>
        <v/>
      </c>
      <c r="G266" s="232"/>
      <c r="H266" s="225"/>
      <c r="I266" s="268"/>
      <c r="J266" s="269"/>
      <c r="K266" s="270"/>
      <c r="L266" s="271"/>
      <c r="M266" s="272"/>
      <c r="N266" s="273"/>
      <c r="O266" s="258"/>
      <c r="P266" s="259"/>
      <c r="Q266" s="260"/>
      <c r="R266" s="261"/>
      <c r="S266" s="262"/>
      <c r="T266" s="263"/>
      <c r="U266" s="416"/>
      <c r="V266" s="411"/>
      <c r="W266" s="417"/>
      <c r="X266" s="418"/>
      <c r="Y266" s="419"/>
      <c r="Z266" s="420"/>
      <c r="AA266" s="263"/>
      <c r="AB266" s="263"/>
      <c r="AC266" s="263"/>
      <c r="AD266" s="263"/>
      <c r="AE266" s="263"/>
      <c r="AF266" s="263"/>
      <c r="AG266" s="264"/>
      <c r="AH266" s="265"/>
      <c r="AI266" s="266"/>
      <c r="AJ266" s="267"/>
    </row>
    <row r="267" spans="1:36" s="22" customFormat="1" x14ac:dyDescent="0.25">
      <c r="A267" s="28" t="str">
        <f>IF(H267&lt;&gt;"",MAX($A$7:A266)+1,"")</f>
        <v/>
      </c>
      <c r="B267" s="227" t="str">
        <f>IF(A267="","",PREF_PREGUNTA&amp;" - "&amp;IF(MAX(A:A)&gt;99,IF(A267&lt;100,"0",""),"")&amp;IF(A267&lt;10,"0","")&amp;A267&amp;IF(G267&lt;&gt;""," "&amp;G267,""))</f>
        <v/>
      </c>
      <c r="C267" s="414" t="str">
        <f t="shared" si="18"/>
        <v/>
      </c>
      <c r="D267" s="414" t="str">
        <f t="shared" si="19"/>
        <v/>
      </c>
      <c r="E267" s="414" t="str">
        <f t="shared" si="20"/>
        <v/>
      </c>
      <c r="F267" s="414" t="str">
        <f t="shared" si="21"/>
        <v/>
      </c>
      <c r="G267" s="232"/>
      <c r="H267" s="225"/>
      <c r="I267" s="268"/>
      <c r="J267" s="269"/>
      <c r="K267" s="270"/>
      <c r="L267" s="271"/>
      <c r="M267" s="272"/>
      <c r="N267" s="273"/>
      <c r="O267" s="258"/>
      <c r="P267" s="259"/>
      <c r="Q267" s="260"/>
      <c r="R267" s="261"/>
      <c r="S267" s="262"/>
      <c r="T267" s="263"/>
      <c r="U267" s="416"/>
      <c r="V267" s="411"/>
      <c r="W267" s="417"/>
      <c r="X267" s="418"/>
      <c r="Y267" s="419"/>
      <c r="Z267" s="420"/>
      <c r="AA267" s="263"/>
      <c r="AB267" s="263"/>
      <c r="AC267" s="263"/>
      <c r="AD267" s="263"/>
      <c r="AE267" s="263"/>
      <c r="AF267" s="263"/>
      <c r="AG267" s="264"/>
      <c r="AH267" s="265"/>
      <c r="AI267" s="266"/>
      <c r="AJ267" s="267"/>
    </row>
    <row r="268" spans="1:36" s="22" customFormat="1" x14ac:dyDescent="0.25">
      <c r="A268" s="28" t="str">
        <f>IF(H268&lt;&gt;"",MAX($A$7:A267)+1,"")</f>
        <v/>
      </c>
      <c r="B268" s="227" t="str">
        <f>IF(A268="","",PREF_PREGUNTA&amp;" - "&amp;IF(MAX(A:A)&gt;99,IF(A268&lt;100,"0",""),"")&amp;IF(A268&lt;10,"0","")&amp;A268&amp;IF(G268&lt;&gt;""," "&amp;G268,""))</f>
        <v/>
      </c>
      <c r="C268" s="414" t="str">
        <f t="shared" si="18"/>
        <v/>
      </c>
      <c r="D268" s="414" t="str">
        <f t="shared" si="19"/>
        <v/>
      </c>
      <c r="E268" s="414" t="str">
        <f t="shared" si="20"/>
        <v/>
      </c>
      <c r="F268" s="414" t="str">
        <f t="shared" si="21"/>
        <v/>
      </c>
      <c r="G268" s="232"/>
      <c r="H268" s="225"/>
      <c r="I268" s="268"/>
      <c r="J268" s="269"/>
      <c r="K268" s="270"/>
      <c r="L268" s="271"/>
      <c r="M268" s="272"/>
      <c r="N268" s="273"/>
      <c r="O268" s="258"/>
      <c r="P268" s="259"/>
      <c r="Q268" s="260"/>
      <c r="R268" s="261"/>
      <c r="S268" s="262"/>
      <c r="T268" s="263"/>
      <c r="U268" s="416"/>
      <c r="V268" s="411"/>
      <c r="W268" s="417"/>
      <c r="X268" s="418"/>
      <c r="Y268" s="419"/>
      <c r="Z268" s="420"/>
      <c r="AA268" s="263"/>
      <c r="AB268" s="263"/>
      <c r="AC268" s="263"/>
      <c r="AD268" s="263"/>
      <c r="AE268" s="263"/>
      <c r="AF268" s="263"/>
      <c r="AG268" s="264"/>
      <c r="AH268" s="265"/>
      <c r="AI268" s="266"/>
      <c r="AJ268" s="267"/>
    </row>
    <row r="269" spans="1:36" s="22" customFormat="1" x14ac:dyDescent="0.25">
      <c r="A269" s="28" t="str">
        <f>IF(H269&lt;&gt;"",MAX($A$7:A268)+1,"")</f>
        <v/>
      </c>
      <c r="B269" s="227" t="str">
        <f>IF(A269="","",PREF_PREGUNTA&amp;" - "&amp;IF(MAX(A:A)&gt;99,IF(A269&lt;100,"0",""),"")&amp;IF(A269&lt;10,"0","")&amp;A269&amp;IF(G269&lt;&gt;""," "&amp;G269,""))</f>
        <v/>
      </c>
      <c r="C269" s="414" t="str">
        <f t="shared" si="18"/>
        <v/>
      </c>
      <c r="D269" s="414" t="str">
        <f t="shared" si="19"/>
        <v/>
      </c>
      <c r="E269" s="414" t="str">
        <f t="shared" si="20"/>
        <v/>
      </c>
      <c r="F269" s="414" t="str">
        <f t="shared" si="21"/>
        <v/>
      </c>
      <c r="G269" s="232"/>
      <c r="H269" s="225"/>
      <c r="I269" s="268"/>
      <c r="J269" s="269"/>
      <c r="K269" s="270"/>
      <c r="L269" s="271"/>
      <c r="M269" s="272"/>
      <c r="N269" s="273"/>
      <c r="O269" s="258"/>
      <c r="P269" s="259"/>
      <c r="Q269" s="260"/>
      <c r="R269" s="261"/>
      <c r="S269" s="262"/>
      <c r="T269" s="263"/>
      <c r="U269" s="416"/>
      <c r="V269" s="411"/>
      <c r="W269" s="417"/>
      <c r="X269" s="418"/>
      <c r="Y269" s="419"/>
      <c r="Z269" s="420"/>
      <c r="AA269" s="263"/>
      <c r="AB269" s="263"/>
      <c r="AC269" s="263"/>
      <c r="AD269" s="263"/>
      <c r="AE269" s="263"/>
      <c r="AF269" s="263"/>
      <c r="AG269" s="264"/>
      <c r="AH269" s="265"/>
      <c r="AI269" s="266"/>
      <c r="AJ269" s="267"/>
    </row>
    <row r="270" spans="1:36" s="22" customFormat="1" x14ac:dyDescent="0.25">
      <c r="A270" s="28" t="str">
        <f>IF(H270&lt;&gt;"",MAX($A$7:A269)+1,"")</f>
        <v/>
      </c>
      <c r="B270" s="227" t="str">
        <f>IF(A270="","",PREF_PREGUNTA&amp;" - "&amp;IF(MAX(A:A)&gt;99,IF(A270&lt;100,"0",""),"")&amp;IF(A270&lt;10,"0","")&amp;A270&amp;IF(G270&lt;&gt;""," "&amp;G270,""))</f>
        <v/>
      </c>
      <c r="C270" s="414" t="str">
        <f t="shared" si="18"/>
        <v/>
      </c>
      <c r="D270" s="414" t="str">
        <f t="shared" si="19"/>
        <v/>
      </c>
      <c r="E270" s="414" t="str">
        <f t="shared" si="20"/>
        <v/>
      </c>
      <c r="F270" s="414" t="str">
        <f t="shared" si="21"/>
        <v/>
      </c>
      <c r="G270" s="232"/>
      <c r="H270" s="225"/>
      <c r="I270" s="268"/>
      <c r="J270" s="269"/>
      <c r="K270" s="270"/>
      <c r="L270" s="271"/>
      <c r="M270" s="272"/>
      <c r="N270" s="273"/>
      <c r="O270" s="258"/>
      <c r="P270" s="259"/>
      <c r="Q270" s="260"/>
      <c r="R270" s="261"/>
      <c r="S270" s="262"/>
      <c r="T270" s="263"/>
      <c r="U270" s="416"/>
      <c r="V270" s="411"/>
      <c r="W270" s="417"/>
      <c r="X270" s="418"/>
      <c r="Y270" s="419"/>
      <c r="Z270" s="420"/>
      <c r="AA270" s="263"/>
      <c r="AB270" s="263"/>
      <c r="AC270" s="263"/>
      <c r="AD270" s="263"/>
      <c r="AE270" s="263"/>
      <c r="AF270" s="263"/>
      <c r="AG270" s="264"/>
      <c r="AH270" s="265"/>
      <c r="AI270" s="266"/>
      <c r="AJ270" s="267"/>
    </row>
    <row r="271" spans="1:36" s="22" customFormat="1" x14ac:dyDescent="0.25">
      <c r="A271" s="28" t="str">
        <f>IF(H271&lt;&gt;"",MAX($A$7:A270)+1,"")</f>
        <v/>
      </c>
      <c r="B271" s="227" t="str">
        <f>IF(A271="","",PREF_PREGUNTA&amp;" - "&amp;IF(MAX(A:A)&gt;99,IF(A271&lt;100,"0",""),"")&amp;IF(A271&lt;10,"0","")&amp;A271&amp;IF(G271&lt;&gt;""," "&amp;G271,""))</f>
        <v/>
      </c>
      <c r="C271" s="414" t="str">
        <f t="shared" si="18"/>
        <v/>
      </c>
      <c r="D271" s="414" t="str">
        <f t="shared" si="19"/>
        <v/>
      </c>
      <c r="E271" s="414" t="str">
        <f t="shared" si="20"/>
        <v/>
      </c>
      <c r="F271" s="414" t="str">
        <f t="shared" si="21"/>
        <v/>
      </c>
      <c r="G271" s="232"/>
      <c r="H271" s="225"/>
      <c r="I271" s="268"/>
      <c r="J271" s="269"/>
      <c r="K271" s="270"/>
      <c r="L271" s="271"/>
      <c r="M271" s="272"/>
      <c r="N271" s="273"/>
      <c r="O271" s="258"/>
      <c r="P271" s="259"/>
      <c r="Q271" s="260"/>
      <c r="R271" s="261"/>
      <c r="S271" s="262"/>
      <c r="T271" s="263"/>
      <c r="U271" s="416"/>
      <c r="V271" s="411"/>
      <c r="W271" s="417"/>
      <c r="X271" s="418"/>
      <c r="Y271" s="419"/>
      <c r="Z271" s="420"/>
      <c r="AA271" s="263"/>
      <c r="AB271" s="263"/>
      <c r="AC271" s="263"/>
      <c r="AD271" s="263"/>
      <c r="AE271" s="263"/>
      <c r="AF271" s="263"/>
      <c r="AG271" s="264"/>
      <c r="AH271" s="265"/>
      <c r="AI271" s="266"/>
      <c r="AJ271" s="267"/>
    </row>
    <row r="272" spans="1:36" s="22" customFormat="1" x14ac:dyDescent="0.25">
      <c r="A272" s="28" t="str">
        <f>IF(H272&lt;&gt;"",MAX($A$7:A271)+1,"")</f>
        <v/>
      </c>
      <c r="B272" s="227" t="str">
        <f>IF(A272="","",PREF_PREGUNTA&amp;" - "&amp;IF(MAX(A:A)&gt;99,IF(A272&lt;100,"0",""),"")&amp;IF(A272&lt;10,"0","")&amp;A272&amp;IF(G272&lt;&gt;""," "&amp;G272,""))</f>
        <v/>
      </c>
      <c r="C272" s="414" t="str">
        <f t="shared" si="18"/>
        <v/>
      </c>
      <c r="D272" s="414" t="str">
        <f t="shared" si="19"/>
        <v/>
      </c>
      <c r="E272" s="414" t="str">
        <f t="shared" si="20"/>
        <v/>
      </c>
      <c r="F272" s="414" t="str">
        <f t="shared" si="21"/>
        <v/>
      </c>
      <c r="G272" s="232"/>
      <c r="H272" s="225"/>
      <c r="I272" s="268"/>
      <c r="J272" s="269"/>
      <c r="K272" s="270"/>
      <c r="L272" s="271"/>
      <c r="M272" s="272"/>
      <c r="N272" s="273"/>
      <c r="O272" s="258"/>
      <c r="P272" s="259"/>
      <c r="Q272" s="260"/>
      <c r="R272" s="261"/>
      <c r="S272" s="262"/>
      <c r="T272" s="263"/>
      <c r="U272" s="416"/>
      <c r="V272" s="411"/>
      <c r="W272" s="417"/>
      <c r="X272" s="418"/>
      <c r="Y272" s="419"/>
      <c r="Z272" s="420"/>
      <c r="AA272" s="263"/>
      <c r="AB272" s="263"/>
      <c r="AC272" s="263"/>
      <c r="AD272" s="263"/>
      <c r="AE272" s="263"/>
      <c r="AF272" s="263"/>
      <c r="AG272" s="264"/>
      <c r="AH272" s="265"/>
      <c r="AI272" s="266"/>
      <c r="AJ272" s="267"/>
    </row>
    <row r="273" spans="1:36" s="22" customFormat="1" x14ac:dyDescent="0.25">
      <c r="A273" s="28" t="str">
        <f>IF(H273&lt;&gt;"",MAX($A$7:A272)+1,"")</f>
        <v/>
      </c>
      <c r="B273" s="227" t="str">
        <f>IF(A273="","",PREF_PREGUNTA&amp;" - "&amp;IF(MAX(A:A)&gt;99,IF(A273&lt;100,"0",""),"")&amp;IF(A273&lt;10,"0","")&amp;A273&amp;IF(G273&lt;&gt;""," "&amp;G273,""))</f>
        <v/>
      </c>
      <c r="C273" s="414" t="str">
        <f t="shared" si="18"/>
        <v/>
      </c>
      <c r="D273" s="414" t="str">
        <f t="shared" si="19"/>
        <v/>
      </c>
      <c r="E273" s="414" t="str">
        <f t="shared" si="20"/>
        <v/>
      </c>
      <c r="F273" s="414" t="str">
        <f t="shared" si="21"/>
        <v/>
      </c>
      <c r="G273" s="232"/>
      <c r="H273" s="225"/>
      <c r="I273" s="268"/>
      <c r="J273" s="269"/>
      <c r="K273" s="270"/>
      <c r="L273" s="271"/>
      <c r="M273" s="272"/>
      <c r="N273" s="273"/>
      <c r="O273" s="258"/>
      <c r="P273" s="259"/>
      <c r="Q273" s="260"/>
      <c r="R273" s="261"/>
      <c r="S273" s="262"/>
      <c r="T273" s="263"/>
      <c r="U273" s="416"/>
      <c r="V273" s="411"/>
      <c r="W273" s="417"/>
      <c r="X273" s="418"/>
      <c r="Y273" s="419"/>
      <c r="Z273" s="420"/>
      <c r="AA273" s="263"/>
      <c r="AB273" s="263"/>
      <c r="AC273" s="263"/>
      <c r="AD273" s="263"/>
      <c r="AE273" s="263"/>
      <c r="AF273" s="263"/>
      <c r="AG273" s="264"/>
      <c r="AH273" s="265"/>
      <c r="AI273" s="266"/>
      <c r="AJ273" s="267"/>
    </row>
    <row r="274" spans="1:36" s="22" customFormat="1" x14ac:dyDescent="0.25">
      <c r="A274" s="28" t="str">
        <f>IF(H274&lt;&gt;"",MAX($A$7:A273)+1,"")</f>
        <v/>
      </c>
      <c r="B274" s="227" t="str">
        <f>IF(A274="","",PREF_PREGUNTA&amp;" - "&amp;IF(MAX(A:A)&gt;99,IF(A274&lt;100,"0",""),"")&amp;IF(A274&lt;10,"0","")&amp;A274&amp;IF(G274&lt;&gt;""," "&amp;G274,""))</f>
        <v/>
      </c>
      <c r="C274" s="414" t="str">
        <f t="shared" si="18"/>
        <v/>
      </c>
      <c r="D274" s="414" t="str">
        <f t="shared" si="19"/>
        <v/>
      </c>
      <c r="E274" s="414" t="str">
        <f t="shared" si="20"/>
        <v/>
      </c>
      <c r="F274" s="414" t="str">
        <f t="shared" si="21"/>
        <v/>
      </c>
      <c r="G274" s="232"/>
      <c r="H274" s="225"/>
      <c r="I274" s="268"/>
      <c r="J274" s="269"/>
      <c r="K274" s="270"/>
      <c r="L274" s="271"/>
      <c r="M274" s="272"/>
      <c r="N274" s="273"/>
      <c r="O274" s="258"/>
      <c r="P274" s="259"/>
      <c r="Q274" s="260"/>
      <c r="R274" s="261"/>
      <c r="S274" s="262"/>
      <c r="T274" s="263"/>
      <c r="U274" s="416"/>
      <c r="V274" s="411"/>
      <c r="W274" s="417"/>
      <c r="X274" s="418"/>
      <c r="Y274" s="419"/>
      <c r="Z274" s="420"/>
      <c r="AA274" s="263"/>
      <c r="AB274" s="263"/>
      <c r="AC274" s="263"/>
      <c r="AD274" s="263"/>
      <c r="AE274" s="263"/>
      <c r="AF274" s="263"/>
      <c r="AG274" s="264"/>
      <c r="AH274" s="265"/>
      <c r="AI274" s="266"/>
      <c r="AJ274" s="267"/>
    </row>
    <row r="275" spans="1:36" s="22" customFormat="1" x14ac:dyDescent="0.25">
      <c r="A275" s="28" t="str">
        <f>IF(H275&lt;&gt;"",MAX($A$7:A274)+1,"")</f>
        <v/>
      </c>
      <c r="B275" s="227" t="str">
        <f>IF(A275="","",PREF_PREGUNTA&amp;" - "&amp;IF(MAX(A:A)&gt;99,IF(A275&lt;100,"0",""),"")&amp;IF(A275&lt;10,"0","")&amp;A275&amp;IF(G275&lt;&gt;""," "&amp;G275,""))</f>
        <v/>
      </c>
      <c r="C275" s="414" t="str">
        <f t="shared" si="18"/>
        <v/>
      </c>
      <c r="D275" s="414" t="str">
        <f t="shared" si="19"/>
        <v/>
      </c>
      <c r="E275" s="414" t="str">
        <f t="shared" si="20"/>
        <v/>
      </c>
      <c r="F275" s="414" t="str">
        <f t="shared" si="21"/>
        <v/>
      </c>
      <c r="G275" s="232"/>
      <c r="H275" s="225"/>
      <c r="I275" s="268"/>
      <c r="J275" s="269"/>
      <c r="K275" s="270"/>
      <c r="L275" s="271"/>
      <c r="M275" s="272"/>
      <c r="N275" s="273"/>
      <c r="O275" s="258"/>
      <c r="P275" s="259"/>
      <c r="Q275" s="260"/>
      <c r="R275" s="261"/>
      <c r="S275" s="262"/>
      <c r="T275" s="263"/>
      <c r="U275" s="416"/>
      <c r="V275" s="411"/>
      <c r="W275" s="417"/>
      <c r="X275" s="418"/>
      <c r="Y275" s="419"/>
      <c r="Z275" s="420"/>
      <c r="AA275" s="263"/>
      <c r="AB275" s="263"/>
      <c r="AC275" s="263"/>
      <c r="AD275" s="263"/>
      <c r="AE275" s="263"/>
      <c r="AF275" s="263"/>
      <c r="AG275" s="264"/>
      <c r="AH275" s="265"/>
      <c r="AI275" s="266"/>
      <c r="AJ275" s="267"/>
    </row>
    <row r="276" spans="1:36" s="22" customFormat="1" x14ac:dyDescent="0.25">
      <c r="A276" s="28" t="str">
        <f>IF(H276&lt;&gt;"",MAX($A$7:A275)+1,"")</f>
        <v/>
      </c>
      <c r="B276" s="227" t="str">
        <f>IF(A276="","",PREF_PREGUNTA&amp;" - "&amp;IF(MAX(A:A)&gt;99,IF(A276&lt;100,"0",""),"")&amp;IF(A276&lt;10,"0","")&amp;A276&amp;IF(G276&lt;&gt;""," "&amp;G276,""))</f>
        <v/>
      </c>
      <c r="C276" s="414" t="str">
        <f t="shared" si="18"/>
        <v/>
      </c>
      <c r="D276" s="414" t="str">
        <f t="shared" si="19"/>
        <v/>
      </c>
      <c r="E276" s="414" t="str">
        <f t="shared" si="20"/>
        <v/>
      </c>
      <c r="F276" s="414" t="str">
        <f t="shared" si="21"/>
        <v/>
      </c>
      <c r="G276" s="232"/>
      <c r="H276" s="225"/>
      <c r="I276" s="268"/>
      <c r="J276" s="269"/>
      <c r="K276" s="270"/>
      <c r="L276" s="271"/>
      <c r="M276" s="272"/>
      <c r="N276" s="273"/>
      <c r="O276" s="258"/>
      <c r="P276" s="259"/>
      <c r="Q276" s="260"/>
      <c r="R276" s="261"/>
      <c r="S276" s="262"/>
      <c r="T276" s="263"/>
      <c r="U276" s="416"/>
      <c r="V276" s="411"/>
      <c r="W276" s="417"/>
      <c r="X276" s="418"/>
      <c r="Y276" s="419"/>
      <c r="Z276" s="420"/>
      <c r="AA276" s="263"/>
      <c r="AB276" s="263"/>
      <c r="AC276" s="263"/>
      <c r="AD276" s="263"/>
      <c r="AE276" s="263"/>
      <c r="AF276" s="263"/>
      <c r="AG276" s="264"/>
      <c r="AH276" s="265"/>
      <c r="AI276" s="266"/>
      <c r="AJ276" s="267"/>
    </row>
    <row r="277" spans="1:36" s="22" customFormat="1" x14ac:dyDescent="0.25">
      <c r="A277" s="28" t="str">
        <f>IF(H277&lt;&gt;"",MAX($A$7:A276)+1,"")</f>
        <v/>
      </c>
      <c r="B277" s="227" t="str">
        <f>IF(A277="","",PREF_PREGUNTA&amp;" - "&amp;IF(MAX(A:A)&gt;99,IF(A277&lt;100,"0",""),"")&amp;IF(A277&lt;10,"0","")&amp;A277&amp;IF(G277&lt;&gt;""," "&amp;G277,""))</f>
        <v/>
      </c>
      <c r="C277" s="414" t="str">
        <f t="shared" si="18"/>
        <v/>
      </c>
      <c r="D277" s="414" t="str">
        <f t="shared" si="19"/>
        <v/>
      </c>
      <c r="E277" s="414" t="str">
        <f t="shared" si="20"/>
        <v/>
      </c>
      <c r="F277" s="414" t="str">
        <f t="shared" si="21"/>
        <v/>
      </c>
      <c r="G277" s="232"/>
      <c r="H277" s="225"/>
      <c r="I277" s="268"/>
      <c r="J277" s="269"/>
      <c r="K277" s="270"/>
      <c r="L277" s="271"/>
      <c r="M277" s="272"/>
      <c r="N277" s="273"/>
      <c r="O277" s="258"/>
      <c r="P277" s="259"/>
      <c r="Q277" s="260"/>
      <c r="R277" s="261"/>
      <c r="S277" s="262"/>
      <c r="T277" s="263"/>
      <c r="U277" s="416"/>
      <c r="V277" s="411"/>
      <c r="W277" s="417"/>
      <c r="X277" s="418"/>
      <c r="Y277" s="419"/>
      <c r="Z277" s="420"/>
      <c r="AA277" s="263"/>
      <c r="AB277" s="263"/>
      <c r="AC277" s="263"/>
      <c r="AD277" s="263"/>
      <c r="AE277" s="263"/>
      <c r="AF277" s="263"/>
      <c r="AG277" s="264"/>
      <c r="AH277" s="265"/>
      <c r="AI277" s="266"/>
      <c r="AJ277" s="267"/>
    </row>
    <row r="278" spans="1:36" s="22" customFormat="1" x14ac:dyDescent="0.25">
      <c r="A278" s="28" t="str">
        <f>IF(H278&lt;&gt;"",MAX($A$7:A277)+1,"")</f>
        <v/>
      </c>
      <c r="B278" s="227" t="str">
        <f>IF(A278="","",PREF_PREGUNTA&amp;" - "&amp;IF(MAX(A:A)&gt;99,IF(A278&lt;100,"0",""),"")&amp;IF(A278&lt;10,"0","")&amp;A278&amp;IF(G278&lt;&gt;""," "&amp;G278,""))</f>
        <v/>
      </c>
      <c r="C278" s="414" t="str">
        <f t="shared" si="18"/>
        <v/>
      </c>
      <c r="D278" s="414" t="str">
        <f t="shared" si="19"/>
        <v/>
      </c>
      <c r="E278" s="414" t="str">
        <f t="shared" si="20"/>
        <v/>
      </c>
      <c r="F278" s="414" t="str">
        <f t="shared" si="21"/>
        <v/>
      </c>
      <c r="G278" s="232"/>
      <c r="H278" s="225"/>
      <c r="I278" s="268"/>
      <c r="J278" s="269"/>
      <c r="K278" s="270"/>
      <c r="L278" s="271"/>
      <c r="M278" s="272"/>
      <c r="N278" s="273"/>
      <c r="O278" s="258"/>
      <c r="P278" s="259"/>
      <c r="Q278" s="260"/>
      <c r="R278" s="261"/>
      <c r="S278" s="262"/>
      <c r="T278" s="263"/>
      <c r="U278" s="416"/>
      <c r="V278" s="411"/>
      <c r="W278" s="417"/>
      <c r="X278" s="418"/>
      <c r="Y278" s="419"/>
      <c r="Z278" s="420"/>
      <c r="AA278" s="263"/>
      <c r="AB278" s="263"/>
      <c r="AC278" s="263"/>
      <c r="AD278" s="263"/>
      <c r="AE278" s="263"/>
      <c r="AF278" s="263"/>
      <c r="AG278" s="264"/>
      <c r="AH278" s="265"/>
      <c r="AI278" s="266"/>
      <c r="AJ278" s="267"/>
    </row>
    <row r="279" spans="1:36" s="22" customFormat="1" x14ac:dyDescent="0.25">
      <c r="A279" s="28" t="str">
        <f>IF(H279&lt;&gt;"",MAX($A$7:A278)+1,"")</f>
        <v/>
      </c>
      <c r="B279" s="227" t="str">
        <f>IF(A279="","",PREF_PREGUNTA&amp;" - "&amp;IF(MAX(A:A)&gt;99,IF(A279&lt;100,"0",""),"")&amp;IF(A279&lt;10,"0","")&amp;A279&amp;IF(G279&lt;&gt;""," "&amp;G279,""))</f>
        <v/>
      </c>
      <c r="C279" s="414" t="str">
        <f t="shared" si="18"/>
        <v/>
      </c>
      <c r="D279" s="414" t="str">
        <f t="shared" si="19"/>
        <v/>
      </c>
      <c r="E279" s="414" t="str">
        <f t="shared" si="20"/>
        <v/>
      </c>
      <c r="F279" s="414" t="str">
        <f t="shared" si="21"/>
        <v/>
      </c>
      <c r="G279" s="232"/>
      <c r="H279" s="225"/>
      <c r="I279" s="268"/>
      <c r="J279" s="269"/>
      <c r="K279" s="270"/>
      <c r="L279" s="271"/>
      <c r="M279" s="272"/>
      <c r="N279" s="273"/>
      <c r="O279" s="258"/>
      <c r="P279" s="259"/>
      <c r="Q279" s="260"/>
      <c r="R279" s="261"/>
      <c r="S279" s="262"/>
      <c r="T279" s="263"/>
      <c r="U279" s="416"/>
      <c r="V279" s="411"/>
      <c r="W279" s="417"/>
      <c r="X279" s="418"/>
      <c r="Y279" s="419"/>
      <c r="Z279" s="420"/>
      <c r="AA279" s="263"/>
      <c r="AB279" s="263"/>
      <c r="AC279" s="263"/>
      <c r="AD279" s="263"/>
      <c r="AE279" s="263"/>
      <c r="AF279" s="263"/>
      <c r="AG279" s="264"/>
      <c r="AH279" s="265"/>
      <c r="AI279" s="266"/>
      <c r="AJ279" s="267"/>
    </row>
    <row r="280" spans="1:36" s="22" customFormat="1" x14ac:dyDescent="0.25">
      <c r="A280" s="28" t="str">
        <f>IF(H280&lt;&gt;"",MAX($A$7:A279)+1,"")</f>
        <v/>
      </c>
      <c r="B280" s="227" t="str">
        <f>IF(A280="","",PREF_PREGUNTA&amp;" - "&amp;IF(MAX(A:A)&gt;99,IF(A280&lt;100,"0",""),"")&amp;IF(A280&lt;10,"0","")&amp;A280&amp;IF(G280&lt;&gt;""," "&amp;G280,""))</f>
        <v/>
      </c>
      <c r="C280" s="414" t="str">
        <f t="shared" si="18"/>
        <v/>
      </c>
      <c r="D280" s="414" t="str">
        <f t="shared" si="19"/>
        <v/>
      </c>
      <c r="E280" s="414" t="str">
        <f t="shared" si="20"/>
        <v/>
      </c>
      <c r="F280" s="414" t="str">
        <f t="shared" si="21"/>
        <v/>
      </c>
      <c r="G280" s="232"/>
      <c r="H280" s="225"/>
      <c r="I280" s="268"/>
      <c r="J280" s="269"/>
      <c r="K280" s="270"/>
      <c r="L280" s="271"/>
      <c r="M280" s="272"/>
      <c r="N280" s="273"/>
      <c r="O280" s="258"/>
      <c r="P280" s="259"/>
      <c r="Q280" s="260"/>
      <c r="R280" s="261"/>
      <c r="S280" s="262"/>
      <c r="T280" s="263"/>
      <c r="U280" s="416"/>
      <c r="V280" s="411"/>
      <c r="W280" s="417"/>
      <c r="X280" s="418"/>
      <c r="Y280" s="419"/>
      <c r="Z280" s="420"/>
      <c r="AA280" s="263"/>
      <c r="AB280" s="263"/>
      <c r="AC280" s="263"/>
      <c r="AD280" s="263"/>
      <c r="AE280" s="263"/>
      <c r="AF280" s="263"/>
      <c r="AG280" s="264"/>
      <c r="AH280" s="265"/>
      <c r="AI280" s="266"/>
      <c r="AJ280" s="267"/>
    </row>
    <row r="281" spans="1:36" s="22" customFormat="1" x14ac:dyDescent="0.25">
      <c r="A281" s="28" t="str">
        <f>IF(H281&lt;&gt;"",MAX($A$7:A280)+1,"")</f>
        <v/>
      </c>
      <c r="B281" s="227" t="str">
        <f>IF(A281="","",PREF_PREGUNTA&amp;" - "&amp;IF(MAX(A:A)&gt;99,IF(A281&lt;100,"0",""),"")&amp;IF(A281&lt;10,"0","")&amp;A281&amp;IF(G281&lt;&gt;""," "&amp;G281,""))</f>
        <v/>
      </c>
      <c r="C281" s="414" t="str">
        <f t="shared" si="18"/>
        <v/>
      </c>
      <c r="D281" s="414" t="str">
        <f t="shared" si="19"/>
        <v/>
      </c>
      <c r="E281" s="414" t="str">
        <f t="shared" si="20"/>
        <v/>
      </c>
      <c r="F281" s="414" t="str">
        <f t="shared" si="21"/>
        <v/>
      </c>
      <c r="G281" s="232"/>
      <c r="H281" s="225"/>
      <c r="I281" s="268"/>
      <c r="J281" s="269"/>
      <c r="K281" s="270"/>
      <c r="L281" s="271"/>
      <c r="M281" s="272"/>
      <c r="N281" s="273"/>
      <c r="O281" s="258"/>
      <c r="P281" s="259"/>
      <c r="Q281" s="260"/>
      <c r="R281" s="261"/>
      <c r="S281" s="262"/>
      <c r="T281" s="263"/>
      <c r="U281" s="416"/>
      <c r="V281" s="411"/>
      <c r="W281" s="417"/>
      <c r="X281" s="418"/>
      <c r="Y281" s="419"/>
      <c r="Z281" s="420"/>
      <c r="AA281" s="263"/>
      <c r="AB281" s="263"/>
      <c r="AC281" s="263"/>
      <c r="AD281" s="263"/>
      <c r="AE281" s="263"/>
      <c r="AF281" s="263"/>
      <c r="AG281" s="264"/>
      <c r="AH281" s="265"/>
      <c r="AI281" s="266"/>
      <c r="AJ281" s="267"/>
    </row>
    <row r="282" spans="1:36" s="22" customFormat="1" x14ac:dyDescent="0.25">
      <c r="A282" s="28" t="str">
        <f>IF(H282&lt;&gt;"",MAX($A$7:A281)+1,"")</f>
        <v/>
      </c>
      <c r="B282" s="227" t="str">
        <f>IF(A282="","",PREF_PREGUNTA&amp;" - "&amp;IF(MAX(A:A)&gt;99,IF(A282&lt;100,"0",""),"")&amp;IF(A282&lt;10,"0","")&amp;A282&amp;IF(G282&lt;&gt;""," "&amp;G282,""))</f>
        <v/>
      </c>
      <c r="C282" s="414" t="str">
        <f t="shared" si="18"/>
        <v/>
      </c>
      <c r="D282" s="414" t="str">
        <f t="shared" si="19"/>
        <v/>
      </c>
      <c r="E282" s="414" t="str">
        <f t="shared" si="20"/>
        <v/>
      </c>
      <c r="F282" s="414" t="str">
        <f t="shared" si="21"/>
        <v/>
      </c>
      <c r="G282" s="232"/>
      <c r="H282" s="225"/>
      <c r="I282" s="268"/>
      <c r="J282" s="269"/>
      <c r="K282" s="270"/>
      <c r="L282" s="271"/>
      <c r="M282" s="272"/>
      <c r="N282" s="273"/>
      <c r="O282" s="258"/>
      <c r="P282" s="259"/>
      <c r="Q282" s="260"/>
      <c r="R282" s="261"/>
      <c r="S282" s="262"/>
      <c r="T282" s="263"/>
      <c r="U282" s="416"/>
      <c r="V282" s="411"/>
      <c r="W282" s="417"/>
      <c r="X282" s="418"/>
      <c r="Y282" s="419"/>
      <c r="Z282" s="420"/>
      <c r="AA282" s="263"/>
      <c r="AB282" s="263"/>
      <c r="AC282" s="263"/>
      <c r="AD282" s="263"/>
      <c r="AE282" s="263"/>
      <c r="AF282" s="263"/>
      <c r="AG282" s="264"/>
      <c r="AH282" s="265"/>
      <c r="AI282" s="266"/>
      <c r="AJ282" s="267"/>
    </row>
    <row r="283" spans="1:36" s="22" customFormat="1" x14ac:dyDescent="0.25">
      <c r="A283" s="28" t="str">
        <f>IF(H283&lt;&gt;"",MAX($A$7:A282)+1,"")</f>
        <v/>
      </c>
      <c r="B283" s="227" t="str">
        <f>IF(A283="","",PREF_PREGUNTA&amp;" - "&amp;IF(MAX(A:A)&gt;99,IF(A283&lt;100,"0",""),"")&amp;IF(A283&lt;10,"0","")&amp;A283&amp;IF(G283&lt;&gt;""," "&amp;G283,""))</f>
        <v/>
      </c>
      <c r="C283" s="414" t="str">
        <f t="shared" si="18"/>
        <v/>
      </c>
      <c r="D283" s="414" t="str">
        <f t="shared" si="19"/>
        <v/>
      </c>
      <c r="E283" s="414" t="str">
        <f t="shared" si="20"/>
        <v/>
      </c>
      <c r="F283" s="414" t="str">
        <f t="shared" si="21"/>
        <v/>
      </c>
      <c r="G283" s="232"/>
      <c r="H283" s="225"/>
      <c r="I283" s="268"/>
      <c r="J283" s="269"/>
      <c r="K283" s="270"/>
      <c r="L283" s="271"/>
      <c r="M283" s="272"/>
      <c r="N283" s="273"/>
      <c r="O283" s="258"/>
      <c r="P283" s="259"/>
      <c r="Q283" s="260"/>
      <c r="R283" s="261"/>
      <c r="S283" s="262"/>
      <c r="T283" s="263"/>
      <c r="U283" s="416"/>
      <c r="V283" s="411"/>
      <c r="W283" s="417"/>
      <c r="X283" s="418"/>
      <c r="Y283" s="419"/>
      <c r="Z283" s="420"/>
      <c r="AA283" s="263"/>
      <c r="AB283" s="263"/>
      <c r="AC283" s="263"/>
      <c r="AD283" s="263"/>
      <c r="AE283" s="263"/>
      <c r="AF283" s="263"/>
      <c r="AG283" s="264"/>
      <c r="AH283" s="265"/>
      <c r="AI283" s="266"/>
      <c r="AJ283" s="267"/>
    </row>
    <row r="284" spans="1:36" s="22" customFormat="1" x14ac:dyDescent="0.25">
      <c r="A284" s="28" t="str">
        <f>IF(H284&lt;&gt;"",MAX($A$7:A283)+1,"")</f>
        <v/>
      </c>
      <c r="B284" s="227" t="str">
        <f>IF(A284="","",PREF_PREGUNTA&amp;" - "&amp;IF(MAX(A:A)&gt;99,IF(A284&lt;100,"0",""),"")&amp;IF(A284&lt;10,"0","")&amp;A284&amp;IF(G284&lt;&gt;""," "&amp;G284,""))</f>
        <v/>
      </c>
      <c r="C284" s="414" t="str">
        <f t="shared" si="18"/>
        <v/>
      </c>
      <c r="D284" s="414" t="str">
        <f t="shared" si="19"/>
        <v/>
      </c>
      <c r="E284" s="414" t="str">
        <f t="shared" si="20"/>
        <v/>
      </c>
      <c r="F284" s="414" t="str">
        <f t="shared" si="21"/>
        <v/>
      </c>
      <c r="G284" s="232"/>
      <c r="H284" s="225"/>
      <c r="I284" s="268"/>
      <c r="J284" s="269"/>
      <c r="K284" s="270"/>
      <c r="L284" s="271"/>
      <c r="M284" s="272"/>
      <c r="N284" s="273"/>
      <c r="O284" s="258"/>
      <c r="P284" s="259"/>
      <c r="Q284" s="260"/>
      <c r="R284" s="261"/>
      <c r="S284" s="262"/>
      <c r="T284" s="263"/>
      <c r="U284" s="416"/>
      <c r="V284" s="411"/>
      <c r="W284" s="417"/>
      <c r="X284" s="418"/>
      <c r="Y284" s="419"/>
      <c r="Z284" s="420"/>
      <c r="AA284" s="263"/>
      <c r="AB284" s="263"/>
      <c r="AC284" s="263"/>
      <c r="AD284" s="263"/>
      <c r="AE284" s="263"/>
      <c r="AF284" s="263"/>
      <c r="AG284" s="264"/>
      <c r="AH284" s="265"/>
      <c r="AI284" s="266"/>
      <c r="AJ284" s="267"/>
    </row>
    <row r="285" spans="1:36" s="22" customFormat="1" x14ac:dyDescent="0.25">
      <c r="A285" s="28" t="str">
        <f>IF(H285&lt;&gt;"",MAX($A$7:A284)+1,"")</f>
        <v/>
      </c>
      <c r="B285" s="227" t="str">
        <f>IF(A285="","",PREF_PREGUNTA&amp;" - "&amp;IF(MAX(A:A)&gt;99,IF(A285&lt;100,"0",""),"")&amp;IF(A285&lt;10,"0","")&amp;A285&amp;IF(G285&lt;&gt;""," "&amp;G285,""))</f>
        <v/>
      </c>
      <c r="C285" s="414" t="str">
        <f t="shared" si="18"/>
        <v/>
      </c>
      <c r="D285" s="414" t="str">
        <f t="shared" si="19"/>
        <v/>
      </c>
      <c r="E285" s="414" t="str">
        <f t="shared" si="20"/>
        <v/>
      </c>
      <c r="F285" s="414" t="str">
        <f t="shared" si="21"/>
        <v/>
      </c>
      <c r="G285" s="232"/>
      <c r="H285" s="225"/>
      <c r="I285" s="268"/>
      <c r="J285" s="269"/>
      <c r="K285" s="270"/>
      <c r="L285" s="271"/>
      <c r="M285" s="272"/>
      <c r="N285" s="273"/>
      <c r="O285" s="258"/>
      <c r="P285" s="259"/>
      <c r="Q285" s="260"/>
      <c r="R285" s="261"/>
      <c r="S285" s="262"/>
      <c r="T285" s="263"/>
      <c r="U285" s="416"/>
      <c r="V285" s="411"/>
      <c r="W285" s="417"/>
      <c r="X285" s="418"/>
      <c r="Y285" s="419"/>
      <c r="Z285" s="420"/>
      <c r="AA285" s="263"/>
      <c r="AB285" s="263"/>
      <c r="AC285" s="263"/>
      <c r="AD285" s="263"/>
      <c r="AE285" s="263"/>
      <c r="AF285" s="263"/>
      <c r="AG285" s="264"/>
      <c r="AH285" s="265"/>
      <c r="AI285" s="266"/>
      <c r="AJ285" s="267"/>
    </row>
    <row r="286" spans="1:36" s="22" customFormat="1" x14ac:dyDescent="0.25">
      <c r="A286" s="28" t="str">
        <f>IF(H286&lt;&gt;"",MAX($A$7:A285)+1,"")</f>
        <v/>
      </c>
      <c r="B286" s="227" t="str">
        <f>IF(A286="","",PREF_PREGUNTA&amp;" - "&amp;IF(MAX(A:A)&gt;99,IF(A286&lt;100,"0",""),"")&amp;IF(A286&lt;10,"0","")&amp;A286&amp;IF(G286&lt;&gt;""," "&amp;G286,""))</f>
        <v/>
      </c>
      <c r="C286" s="414" t="str">
        <f t="shared" si="18"/>
        <v/>
      </c>
      <c r="D286" s="414" t="str">
        <f t="shared" si="19"/>
        <v/>
      </c>
      <c r="E286" s="414" t="str">
        <f t="shared" si="20"/>
        <v/>
      </c>
      <c r="F286" s="414" t="str">
        <f t="shared" si="21"/>
        <v/>
      </c>
      <c r="G286" s="232"/>
      <c r="H286" s="225"/>
      <c r="I286" s="268"/>
      <c r="J286" s="269"/>
      <c r="K286" s="270"/>
      <c r="L286" s="271"/>
      <c r="M286" s="272"/>
      <c r="N286" s="273"/>
      <c r="O286" s="258"/>
      <c r="P286" s="259"/>
      <c r="Q286" s="260"/>
      <c r="R286" s="261"/>
      <c r="S286" s="262"/>
      <c r="T286" s="263"/>
      <c r="U286" s="416"/>
      <c r="V286" s="411"/>
      <c r="W286" s="417"/>
      <c r="X286" s="418"/>
      <c r="Y286" s="419"/>
      <c r="Z286" s="420"/>
      <c r="AA286" s="263"/>
      <c r="AB286" s="263"/>
      <c r="AC286" s="263"/>
      <c r="AD286" s="263"/>
      <c r="AE286" s="263"/>
      <c r="AF286" s="263"/>
      <c r="AG286" s="264"/>
      <c r="AH286" s="265"/>
      <c r="AI286" s="266"/>
      <c r="AJ286" s="267"/>
    </row>
    <row r="287" spans="1:36" s="22" customFormat="1" x14ac:dyDescent="0.25">
      <c r="A287" s="28" t="str">
        <f>IF(H287&lt;&gt;"",MAX($A$7:A286)+1,"")</f>
        <v/>
      </c>
      <c r="B287" s="227" t="str">
        <f>IF(A287="","",PREF_PREGUNTA&amp;" - "&amp;IF(MAX(A:A)&gt;99,IF(A287&lt;100,"0",""),"")&amp;IF(A287&lt;10,"0","")&amp;A287&amp;IF(G287&lt;&gt;""," "&amp;G287,""))</f>
        <v/>
      </c>
      <c r="C287" s="414" t="str">
        <f t="shared" si="18"/>
        <v/>
      </c>
      <c r="D287" s="414" t="str">
        <f t="shared" si="19"/>
        <v/>
      </c>
      <c r="E287" s="414" t="str">
        <f t="shared" si="20"/>
        <v/>
      </c>
      <c r="F287" s="414" t="str">
        <f t="shared" si="21"/>
        <v/>
      </c>
      <c r="G287" s="232"/>
      <c r="H287" s="225"/>
      <c r="I287" s="268"/>
      <c r="J287" s="269"/>
      <c r="K287" s="270"/>
      <c r="L287" s="271"/>
      <c r="M287" s="272"/>
      <c r="N287" s="273"/>
      <c r="O287" s="258"/>
      <c r="P287" s="259"/>
      <c r="Q287" s="260"/>
      <c r="R287" s="261"/>
      <c r="S287" s="262"/>
      <c r="T287" s="263"/>
      <c r="U287" s="416"/>
      <c r="V287" s="411"/>
      <c r="W287" s="417"/>
      <c r="X287" s="418"/>
      <c r="Y287" s="419"/>
      <c r="Z287" s="420"/>
      <c r="AA287" s="263"/>
      <c r="AB287" s="263"/>
      <c r="AC287" s="263"/>
      <c r="AD287" s="263"/>
      <c r="AE287" s="263"/>
      <c r="AF287" s="263"/>
      <c r="AG287" s="264"/>
      <c r="AH287" s="265"/>
      <c r="AI287" s="266"/>
      <c r="AJ287" s="267"/>
    </row>
    <row r="288" spans="1:36" s="22" customFormat="1" x14ac:dyDescent="0.25">
      <c r="A288" s="28" t="str">
        <f>IF(H288&lt;&gt;"",MAX($A$7:A287)+1,"")</f>
        <v/>
      </c>
      <c r="B288" s="227" t="str">
        <f>IF(A288="","",PREF_PREGUNTA&amp;" - "&amp;IF(MAX(A:A)&gt;99,IF(A288&lt;100,"0",""),"")&amp;IF(A288&lt;10,"0","")&amp;A288&amp;IF(G288&lt;&gt;""," "&amp;G288,""))</f>
        <v/>
      </c>
      <c r="C288" s="414" t="str">
        <f t="shared" si="18"/>
        <v/>
      </c>
      <c r="D288" s="414" t="str">
        <f t="shared" si="19"/>
        <v/>
      </c>
      <c r="E288" s="414" t="str">
        <f t="shared" si="20"/>
        <v/>
      </c>
      <c r="F288" s="414" t="str">
        <f t="shared" si="21"/>
        <v/>
      </c>
      <c r="G288" s="232"/>
      <c r="H288" s="225"/>
      <c r="I288" s="268"/>
      <c r="J288" s="269"/>
      <c r="K288" s="270"/>
      <c r="L288" s="271"/>
      <c r="M288" s="272"/>
      <c r="N288" s="273"/>
      <c r="O288" s="258"/>
      <c r="P288" s="259"/>
      <c r="Q288" s="260"/>
      <c r="R288" s="261"/>
      <c r="S288" s="262"/>
      <c r="T288" s="263"/>
      <c r="U288" s="416"/>
      <c r="V288" s="411"/>
      <c r="W288" s="417"/>
      <c r="X288" s="418"/>
      <c r="Y288" s="419"/>
      <c r="Z288" s="420"/>
      <c r="AA288" s="263"/>
      <c r="AB288" s="263"/>
      <c r="AC288" s="263"/>
      <c r="AD288" s="263"/>
      <c r="AE288" s="263"/>
      <c r="AF288" s="263"/>
      <c r="AG288" s="264"/>
      <c r="AH288" s="265"/>
      <c r="AI288" s="266"/>
      <c r="AJ288" s="267"/>
    </row>
    <row r="289" spans="1:36" s="22" customFormat="1" x14ac:dyDescent="0.25">
      <c r="A289" s="28" t="str">
        <f>IF(H289&lt;&gt;"",MAX($A$7:A288)+1,"")</f>
        <v/>
      </c>
      <c r="B289" s="227" t="str">
        <f>IF(A289="","",PREF_PREGUNTA&amp;" - "&amp;IF(MAX(A:A)&gt;99,IF(A289&lt;100,"0",""),"")&amp;IF(A289&lt;10,"0","")&amp;A289&amp;IF(G289&lt;&gt;""," "&amp;G289,""))</f>
        <v/>
      </c>
      <c r="C289" s="414" t="str">
        <f t="shared" si="18"/>
        <v/>
      </c>
      <c r="D289" s="414" t="str">
        <f t="shared" si="19"/>
        <v/>
      </c>
      <c r="E289" s="414" t="str">
        <f t="shared" si="20"/>
        <v/>
      </c>
      <c r="F289" s="414" t="str">
        <f t="shared" si="21"/>
        <v/>
      </c>
      <c r="G289" s="232"/>
      <c r="H289" s="225"/>
      <c r="I289" s="268"/>
      <c r="J289" s="269"/>
      <c r="K289" s="270"/>
      <c r="L289" s="271"/>
      <c r="M289" s="272"/>
      <c r="N289" s="273"/>
      <c r="O289" s="258"/>
      <c r="P289" s="259"/>
      <c r="Q289" s="260"/>
      <c r="R289" s="261"/>
      <c r="S289" s="262"/>
      <c r="T289" s="263"/>
      <c r="U289" s="416"/>
      <c r="V289" s="411"/>
      <c r="W289" s="417"/>
      <c r="X289" s="418"/>
      <c r="Y289" s="419"/>
      <c r="Z289" s="420"/>
      <c r="AA289" s="263"/>
      <c r="AB289" s="263"/>
      <c r="AC289" s="263"/>
      <c r="AD289" s="263"/>
      <c r="AE289" s="263"/>
      <c r="AF289" s="263"/>
      <c r="AG289" s="264"/>
      <c r="AH289" s="265"/>
      <c r="AI289" s="266"/>
      <c r="AJ289" s="267"/>
    </row>
    <row r="290" spans="1:36" s="22" customFormat="1" x14ac:dyDescent="0.25">
      <c r="A290" s="28" t="str">
        <f>IF(H290&lt;&gt;"",MAX($A$7:A289)+1,"")</f>
        <v/>
      </c>
      <c r="B290" s="227" t="str">
        <f>IF(A290="","",PREF_PREGUNTA&amp;" - "&amp;IF(MAX(A:A)&gt;99,IF(A290&lt;100,"0",""),"")&amp;IF(A290&lt;10,"0","")&amp;A290&amp;IF(G290&lt;&gt;""," "&amp;G290,""))</f>
        <v/>
      </c>
      <c r="C290" s="414" t="str">
        <f t="shared" si="18"/>
        <v/>
      </c>
      <c r="D290" s="414" t="str">
        <f t="shared" si="19"/>
        <v/>
      </c>
      <c r="E290" s="414" t="str">
        <f t="shared" si="20"/>
        <v/>
      </c>
      <c r="F290" s="414" t="str">
        <f t="shared" si="21"/>
        <v/>
      </c>
      <c r="G290" s="232"/>
      <c r="H290" s="225"/>
      <c r="I290" s="268"/>
      <c r="J290" s="269"/>
      <c r="K290" s="270"/>
      <c r="L290" s="271"/>
      <c r="M290" s="272"/>
      <c r="N290" s="273"/>
      <c r="O290" s="258"/>
      <c r="P290" s="259"/>
      <c r="Q290" s="260"/>
      <c r="R290" s="261"/>
      <c r="S290" s="262"/>
      <c r="T290" s="263"/>
      <c r="U290" s="416"/>
      <c r="V290" s="411"/>
      <c r="W290" s="417"/>
      <c r="X290" s="418"/>
      <c r="Y290" s="419"/>
      <c r="Z290" s="420"/>
      <c r="AA290" s="263"/>
      <c r="AB290" s="263"/>
      <c r="AC290" s="263"/>
      <c r="AD290" s="263"/>
      <c r="AE290" s="263"/>
      <c r="AF290" s="263"/>
      <c r="AG290" s="264"/>
      <c r="AH290" s="265"/>
      <c r="AI290" s="266"/>
      <c r="AJ290" s="267"/>
    </row>
    <row r="291" spans="1:36" s="22" customFormat="1" x14ac:dyDescent="0.25">
      <c r="A291" s="28" t="str">
        <f>IF(H291&lt;&gt;"",MAX($A$7:A290)+1,"")</f>
        <v/>
      </c>
      <c r="B291" s="227" t="str">
        <f>IF(A291="","",PREF_PREGUNTA&amp;" - "&amp;IF(MAX(A:A)&gt;99,IF(A291&lt;100,"0",""),"")&amp;IF(A291&lt;10,"0","")&amp;A291&amp;IF(G291&lt;&gt;""," "&amp;G291,""))</f>
        <v/>
      </c>
      <c r="C291" s="414" t="str">
        <f t="shared" si="18"/>
        <v/>
      </c>
      <c r="D291" s="414" t="str">
        <f t="shared" si="19"/>
        <v/>
      </c>
      <c r="E291" s="414" t="str">
        <f t="shared" si="20"/>
        <v/>
      </c>
      <c r="F291" s="414" t="str">
        <f t="shared" si="21"/>
        <v/>
      </c>
      <c r="G291" s="232"/>
      <c r="H291" s="225"/>
      <c r="I291" s="268"/>
      <c r="J291" s="269"/>
      <c r="K291" s="270"/>
      <c r="L291" s="271"/>
      <c r="M291" s="272"/>
      <c r="N291" s="273"/>
      <c r="O291" s="258"/>
      <c r="P291" s="259"/>
      <c r="Q291" s="260"/>
      <c r="R291" s="261"/>
      <c r="S291" s="262"/>
      <c r="T291" s="263"/>
      <c r="U291" s="416"/>
      <c r="V291" s="411"/>
      <c r="W291" s="417"/>
      <c r="X291" s="418"/>
      <c r="Y291" s="419"/>
      <c r="Z291" s="420"/>
      <c r="AA291" s="263"/>
      <c r="AB291" s="263"/>
      <c r="AC291" s="263"/>
      <c r="AD291" s="263"/>
      <c r="AE291" s="263"/>
      <c r="AF291" s="263"/>
      <c r="AG291" s="264"/>
      <c r="AH291" s="265"/>
      <c r="AI291" s="266"/>
      <c r="AJ291" s="267"/>
    </row>
    <row r="292" spans="1:36" s="22" customFormat="1" x14ac:dyDescent="0.25">
      <c r="A292" s="28" t="str">
        <f>IF(H292&lt;&gt;"",MAX($A$7:A291)+1,"")</f>
        <v/>
      </c>
      <c r="B292" s="227" t="str">
        <f>IF(A292="","",PREF_PREGUNTA&amp;" - "&amp;IF(MAX(A:A)&gt;99,IF(A292&lt;100,"0",""),"")&amp;IF(A292&lt;10,"0","")&amp;A292&amp;IF(G292&lt;&gt;""," "&amp;G292,""))</f>
        <v/>
      </c>
      <c r="C292" s="414" t="str">
        <f t="shared" si="18"/>
        <v/>
      </c>
      <c r="D292" s="414" t="str">
        <f t="shared" si="19"/>
        <v/>
      </c>
      <c r="E292" s="414" t="str">
        <f t="shared" si="20"/>
        <v/>
      </c>
      <c r="F292" s="414" t="str">
        <f t="shared" si="21"/>
        <v/>
      </c>
      <c r="G292" s="232"/>
      <c r="H292" s="225"/>
      <c r="I292" s="268"/>
      <c r="J292" s="269"/>
      <c r="K292" s="270"/>
      <c r="L292" s="271"/>
      <c r="M292" s="272"/>
      <c r="N292" s="273"/>
      <c r="O292" s="258"/>
      <c r="P292" s="259"/>
      <c r="Q292" s="260"/>
      <c r="R292" s="261"/>
      <c r="S292" s="262"/>
      <c r="T292" s="263"/>
      <c r="U292" s="416"/>
      <c r="V292" s="411"/>
      <c r="W292" s="417"/>
      <c r="X292" s="418"/>
      <c r="Y292" s="419"/>
      <c r="Z292" s="420"/>
      <c r="AA292" s="263"/>
      <c r="AB292" s="263"/>
      <c r="AC292" s="263"/>
      <c r="AD292" s="263"/>
      <c r="AE292" s="263"/>
      <c r="AF292" s="263"/>
      <c r="AG292" s="264"/>
      <c r="AH292" s="265"/>
      <c r="AI292" s="266"/>
      <c r="AJ292" s="267"/>
    </row>
    <row r="293" spans="1:36" s="22" customFormat="1" x14ac:dyDescent="0.25">
      <c r="A293" s="28" t="str">
        <f>IF(H293&lt;&gt;"",MAX($A$7:A292)+1,"")</f>
        <v/>
      </c>
      <c r="B293" s="227" t="str">
        <f>IF(A293="","",PREF_PREGUNTA&amp;" - "&amp;IF(MAX(A:A)&gt;99,IF(A293&lt;100,"0",""),"")&amp;IF(A293&lt;10,"0","")&amp;A293&amp;IF(G293&lt;&gt;""," "&amp;G293,""))</f>
        <v/>
      </c>
      <c r="C293" s="414" t="str">
        <f t="shared" si="18"/>
        <v/>
      </c>
      <c r="D293" s="414" t="str">
        <f t="shared" si="19"/>
        <v/>
      </c>
      <c r="E293" s="414" t="str">
        <f t="shared" si="20"/>
        <v/>
      </c>
      <c r="F293" s="414" t="str">
        <f t="shared" si="21"/>
        <v/>
      </c>
      <c r="G293" s="232"/>
      <c r="H293" s="225"/>
      <c r="I293" s="268"/>
      <c r="J293" s="269"/>
      <c r="K293" s="270"/>
      <c r="L293" s="271"/>
      <c r="M293" s="272"/>
      <c r="N293" s="273"/>
      <c r="O293" s="258"/>
      <c r="P293" s="259"/>
      <c r="Q293" s="260"/>
      <c r="R293" s="261"/>
      <c r="S293" s="262"/>
      <c r="T293" s="263"/>
      <c r="U293" s="416"/>
      <c r="V293" s="411"/>
      <c r="W293" s="417"/>
      <c r="X293" s="418"/>
      <c r="Y293" s="419"/>
      <c r="Z293" s="420"/>
      <c r="AA293" s="263"/>
      <c r="AB293" s="263"/>
      <c r="AC293" s="263"/>
      <c r="AD293" s="263"/>
      <c r="AE293" s="263"/>
      <c r="AF293" s="263"/>
      <c r="AG293" s="264"/>
      <c r="AH293" s="265"/>
      <c r="AI293" s="266"/>
      <c r="AJ293" s="267"/>
    </row>
    <row r="294" spans="1:36" s="22" customFormat="1" x14ac:dyDescent="0.25">
      <c r="A294" s="28" t="str">
        <f>IF(H294&lt;&gt;"",MAX($A$7:A293)+1,"")</f>
        <v/>
      </c>
      <c r="B294" s="227" t="str">
        <f>IF(A294="","",PREF_PREGUNTA&amp;" - "&amp;IF(MAX(A:A)&gt;99,IF(A294&lt;100,"0",""),"")&amp;IF(A294&lt;10,"0","")&amp;A294&amp;IF(G294&lt;&gt;""," "&amp;G294,""))</f>
        <v/>
      </c>
      <c r="C294" s="414" t="str">
        <f t="shared" si="18"/>
        <v/>
      </c>
      <c r="D294" s="414" t="str">
        <f t="shared" si="19"/>
        <v/>
      </c>
      <c r="E294" s="414" t="str">
        <f t="shared" si="20"/>
        <v/>
      </c>
      <c r="F294" s="414" t="str">
        <f t="shared" si="21"/>
        <v/>
      </c>
      <c r="G294" s="232"/>
      <c r="H294" s="225"/>
      <c r="I294" s="268"/>
      <c r="J294" s="269"/>
      <c r="K294" s="270"/>
      <c r="L294" s="271"/>
      <c r="M294" s="272"/>
      <c r="N294" s="273"/>
      <c r="O294" s="258"/>
      <c r="P294" s="259"/>
      <c r="Q294" s="260"/>
      <c r="R294" s="261"/>
      <c r="S294" s="262"/>
      <c r="T294" s="263"/>
      <c r="U294" s="416"/>
      <c r="V294" s="411"/>
      <c r="W294" s="417"/>
      <c r="X294" s="418"/>
      <c r="Y294" s="419"/>
      <c r="Z294" s="420"/>
      <c r="AA294" s="263"/>
      <c r="AB294" s="263"/>
      <c r="AC294" s="263"/>
      <c r="AD294" s="263"/>
      <c r="AE294" s="263"/>
      <c r="AF294" s="263"/>
      <c r="AG294" s="264"/>
      <c r="AH294" s="265"/>
      <c r="AI294" s="266"/>
      <c r="AJ294" s="267"/>
    </row>
    <row r="295" spans="1:36" s="22" customFormat="1" x14ac:dyDescent="0.25">
      <c r="A295" s="28" t="str">
        <f>IF(H295&lt;&gt;"",MAX($A$7:A294)+1,"")</f>
        <v/>
      </c>
      <c r="B295" s="227" t="str">
        <f>IF(A295="","",PREF_PREGUNTA&amp;" - "&amp;IF(MAX(A:A)&gt;99,IF(A295&lt;100,"0",""),"")&amp;IF(A295&lt;10,"0","")&amp;A295&amp;IF(G295&lt;&gt;""," "&amp;G295,""))</f>
        <v/>
      </c>
      <c r="C295" s="414" t="str">
        <f t="shared" si="18"/>
        <v/>
      </c>
      <c r="D295" s="414" t="str">
        <f t="shared" si="19"/>
        <v/>
      </c>
      <c r="E295" s="414" t="str">
        <f t="shared" si="20"/>
        <v/>
      </c>
      <c r="F295" s="414" t="str">
        <f t="shared" si="21"/>
        <v/>
      </c>
      <c r="G295" s="232"/>
      <c r="H295" s="225"/>
      <c r="I295" s="268"/>
      <c r="J295" s="269"/>
      <c r="K295" s="270"/>
      <c r="L295" s="271"/>
      <c r="M295" s="272"/>
      <c r="N295" s="273"/>
      <c r="O295" s="258"/>
      <c r="P295" s="259"/>
      <c r="Q295" s="260"/>
      <c r="R295" s="261"/>
      <c r="S295" s="262"/>
      <c r="T295" s="263"/>
      <c r="U295" s="416"/>
      <c r="V295" s="411"/>
      <c r="W295" s="417"/>
      <c r="X295" s="418"/>
      <c r="Y295" s="419"/>
      <c r="Z295" s="420"/>
      <c r="AA295" s="263"/>
      <c r="AB295" s="263"/>
      <c r="AC295" s="263"/>
      <c r="AD295" s="263"/>
      <c r="AE295" s="263"/>
      <c r="AF295" s="263"/>
      <c r="AG295" s="264"/>
      <c r="AH295" s="265"/>
      <c r="AI295" s="266"/>
      <c r="AJ295" s="267"/>
    </row>
    <row r="296" spans="1:36" s="22" customFormat="1" x14ac:dyDescent="0.25">
      <c r="A296" s="28" t="str">
        <f>IF(H296&lt;&gt;"",MAX($A$7:A295)+1,"")</f>
        <v/>
      </c>
      <c r="B296" s="227" t="str">
        <f>IF(A296="","",PREF_PREGUNTA&amp;" - "&amp;IF(MAX(A:A)&gt;99,IF(A296&lt;100,"0",""),"")&amp;IF(A296&lt;10,"0","")&amp;A296&amp;IF(G296&lt;&gt;""," "&amp;G296,""))</f>
        <v/>
      </c>
      <c r="C296" s="414" t="str">
        <f t="shared" si="18"/>
        <v/>
      </c>
      <c r="D296" s="414" t="str">
        <f t="shared" si="19"/>
        <v/>
      </c>
      <c r="E296" s="414" t="str">
        <f t="shared" si="20"/>
        <v/>
      </c>
      <c r="F296" s="414" t="str">
        <f t="shared" si="21"/>
        <v/>
      </c>
      <c r="G296" s="232"/>
      <c r="H296" s="225"/>
      <c r="I296" s="268"/>
      <c r="J296" s="269"/>
      <c r="K296" s="270"/>
      <c r="L296" s="271"/>
      <c r="M296" s="272"/>
      <c r="N296" s="273"/>
      <c r="O296" s="258"/>
      <c r="P296" s="259"/>
      <c r="Q296" s="260"/>
      <c r="R296" s="261"/>
      <c r="S296" s="262"/>
      <c r="T296" s="263"/>
      <c r="U296" s="416"/>
      <c r="V296" s="411"/>
      <c r="W296" s="417"/>
      <c r="X296" s="418"/>
      <c r="Y296" s="419"/>
      <c r="Z296" s="420"/>
      <c r="AA296" s="263"/>
      <c r="AB296" s="263"/>
      <c r="AC296" s="263"/>
      <c r="AD296" s="263"/>
      <c r="AE296" s="263"/>
      <c r="AF296" s="263"/>
      <c r="AG296" s="264"/>
      <c r="AH296" s="265"/>
      <c r="AI296" s="266"/>
      <c r="AJ296" s="267"/>
    </row>
    <row r="297" spans="1:36" s="22" customFormat="1" x14ac:dyDescent="0.25">
      <c r="A297" s="28" t="str">
        <f>IF(H297&lt;&gt;"",MAX($A$7:A296)+1,"")</f>
        <v/>
      </c>
      <c r="B297" s="227" t="str">
        <f>IF(A297="","",PREF_PREGUNTA&amp;" - "&amp;IF(MAX(A:A)&gt;99,IF(A297&lt;100,"0",""),"")&amp;IF(A297&lt;10,"0","")&amp;A297&amp;IF(G297&lt;&gt;""," "&amp;G297,""))</f>
        <v/>
      </c>
      <c r="C297" s="414" t="str">
        <f t="shared" si="18"/>
        <v/>
      </c>
      <c r="D297" s="414" t="str">
        <f t="shared" si="19"/>
        <v/>
      </c>
      <c r="E297" s="414" t="str">
        <f t="shared" si="20"/>
        <v/>
      </c>
      <c r="F297" s="414" t="str">
        <f t="shared" si="21"/>
        <v/>
      </c>
      <c r="G297" s="232"/>
      <c r="H297" s="225"/>
      <c r="I297" s="268"/>
      <c r="J297" s="269"/>
      <c r="K297" s="270"/>
      <c r="L297" s="271"/>
      <c r="M297" s="272"/>
      <c r="N297" s="273"/>
      <c r="O297" s="258"/>
      <c r="P297" s="259"/>
      <c r="Q297" s="260"/>
      <c r="R297" s="261"/>
      <c r="S297" s="262"/>
      <c r="T297" s="263"/>
      <c r="U297" s="416"/>
      <c r="V297" s="411"/>
      <c r="W297" s="417"/>
      <c r="X297" s="418"/>
      <c r="Y297" s="419"/>
      <c r="Z297" s="420"/>
      <c r="AA297" s="263"/>
      <c r="AB297" s="263"/>
      <c r="AC297" s="263"/>
      <c r="AD297" s="263"/>
      <c r="AE297" s="263"/>
      <c r="AF297" s="263"/>
      <c r="AG297" s="264"/>
      <c r="AH297" s="265"/>
      <c r="AI297" s="266"/>
      <c r="AJ297" s="267"/>
    </row>
    <row r="298" spans="1:36" s="22" customFormat="1" x14ac:dyDescent="0.25">
      <c r="A298" s="28" t="str">
        <f>IF(H298&lt;&gt;"",MAX($A$7:A297)+1,"")</f>
        <v/>
      </c>
      <c r="B298" s="227" t="str">
        <f>IF(A298="","",PREF_PREGUNTA&amp;" - "&amp;IF(MAX(A:A)&gt;99,IF(A298&lt;100,"0",""),"")&amp;IF(A298&lt;10,"0","")&amp;A298&amp;IF(G298&lt;&gt;""," "&amp;G298,""))</f>
        <v/>
      </c>
      <c r="C298" s="414" t="str">
        <f t="shared" si="18"/>
        <v/>
      </c>
      <c r="D298" s="414" t="str">
        <f t="shared" si="19"/>
        <v/>
      </c>
      <c r="E298" s="414" t="str">
        <f t="shared" si="20"/>
        <v/>
      </c>
      <c r="F298" s="414" t="str">
        <f t="shared" si="21"/>
        <v/>
      </c>
      <c r="G298" s="232"/>
      <c r="H298" s="225"/>
      <c r="I298" s="268"/>
      <c r="J298" s="269"/>
      <c r="K298" s="270"/>
      <c r="L298" s="271"/>
      <c r="M298" s="272"/>
      <c r="N298" s="273"/>
      <c r="O298" s="258"/>
      <c r="P298" s="259"/>
      <c r="Q298" s="260"/>
      <c r="R298" s="261"/>
      <c r="S298" s="262"/>
      <c r="T298" s="263"/>
      <c r="U298" s="416"/>
      <c r="V298" s="411"/>
      <c r="W298" s="417"/>
      <c r="X298" s="418"/>
      <c r="Y298" s="419"/>
      <c r="Z298" s="420"/>
      <c r="AA298" s="263"/>
      <c r="AB298" s="263"/>
      <c r="AC298" s="263"/>
      <c r="AD298" s="263"/>
      <c r="AE298" s="263"/>
      <c r="AF298" s="263"/>
      <c r="AG298" s="264"/>
      <c r="AH298" s="265"/>
      <c r="AI298" s="266"/>
      <c r="AJ298" s="267"/>
    </row>
    <row r="299" spans="1:36" s="22" customFormat="1" x14ac:dyDescent="0.25">
      <c r="A299" s="28" t="str">
        <f>IF(H299&lt;&gt;"",MAX($A$7:A298)+1,"")</f>
        <v/>
      </c>
      <c r="B299" s="227" t="str">
        <f>IF(A299="","",PREF_PREGUNTA&amp;" - "&amp;IF(MAX(A:A)&gt;99,IF(A299&lt;100,"0",""),"")&amp;IF(A299&lt;10,"0","")&amp;A299&amp;IF(G299&lt;&gt;""," "&amp;G299,""))</f>
        <v/>
      </c>
      <c r="C299" s="414" t="str">
        <f t="shared" si="18"/>
        <v/>
      </c>
      <c r="D299" s="414" t="str">
        <f t="shared" si="19"/>
        <v/>
      </c>
      <c r="E299" s="414" t="str">
        <f t="shared" si="20"/>
        <v/>
      </c>
      <c r="F299" s="414" t="str">
        <f t="shared" si="21"/>
        <v/>
      </c>
      <c r="G299" s="232"/>
      <c r="H299" s="225"/>
      <c r="I299" s="268"/>
      <c r="J299" s="269"/>
      <c r="K299" s="270"/>
      <c r="L299" s="271"/>
      <c r="M299" s="272"/>
      <c r="N299" s="273"/>
      <c r="O299" s="258"/>
      <c r="P299" s="259"/>
      <c r="Q299" s="260"/>
      <c r="R299" s="261"/>
      <c r="S299" s="262"/>
      <c r="T299" s="263"/>
      <c r="U299" s="416"/>
      <c r="V299" s="411"/>
      <c r="W299" s="417"/>
      <c r="X299" s="418"/>
      <c r="Y299" s="419"/>
      <c r="Z299" s="420"/>
      <c r="AA299" s="263"/>
      <c r="AB299" s="263"/>
      <c r="AC299" s="263"/>
      <c r="AD299" s="263"/>
      <c r="AE299" s="263"/>
      <c r="AF299" s="263"/>
      <c r="AG299" s="264"/>
      <c r="AH299" s="265"/>
      <c r="AI299" s="266"/>
      <c r="AJ299" s="267"/>
    </row>
    <row r="300" spans="1:36" s="22" customFormat="1" x14ac:dyDescent="0.25">
      <c r="A300" s="28" t="str">
        <f>IF(H300&lt;&gt;"",MAX($A$7:A299)+1,"")</f>
        <v/>
      </c>
      <c r="B300" s="227" t="str">
        <f>IF(A300="","",PREF_PREGUNTA&amp;" - "&amp;IF(MAX(A:A)&gt;99,IF(A300&lt;100,"0",""),"")&amp;IF(A300&lt;10,"0","")&amp;A300&amp;IF(G300&lt;&gt;""," "&amp;G300,""))</f>
        <v/>
      </c>
      <c r="C300" s="414" t="str">
        <f t="shared" si="18"/>
        <v/>
      </c>
      <c r="D300" s="414" t="str">
        <f t="shared" si="19"/>
        <v/>
      </c>
      <c r="E300" s="414" t="str">
        <f t="shared" si="20"/>
        <v/>
      </c>
      <c r="F300" s="414" t="str">
        <f t="shared" si="21"/>
        <v/>
      </c>
      <c r="G300" s="232"/>
      <c r="H300" s="225"/>
      <c r="I300" s="268"/>
      <c r="J300" s="269"/>
      <c r="K300" s="270"/>
      <c r="L300" s="271"/>
      <c r="M300" s="272"/>
      <c r="N300" s="273"/>
      <c r="O300" s="258"/>
      <c r="P300" s="259"/>
      <c r="Q300" s="260"/>
      <c r="R300" s="261"/>
      <c r="S300" s="262"/>
      <c r="T300" s="263"/>
      <c r="U300" s="416"/>
      <c r="V300" s="411"/>
      <c r="W300" s="417"/>
      <c r="X300" s="418"/>
      <c r="Y300" s="419"/>
      <c r="Z300" s="420"/>
      <c r="AA300" s="263"/>
      <c r="AB300" s="263"/>
      <c r="AC300" s="263"/>
      <c r="AD300" s="263"/>
      <c r="AE300" s="263"/>
      <c r="AF300" s="263"/>
      <c r="AG300" s="264"/>
      <c r="AH300" s="265"/>
      <c r="AI300" s="266"/>
      <c r="AJ300" s="267"/>
    </row>
    <row r="301" spans="1:36" s="22" customFormat="1" x14ac:dyDescent="0.25">
      <c r="A301" s="28" t="str">
        <f>IF(H301&lt;&gt;"",MAX($A$7:A300)+1,"")</f>
        <v/>
      </c>
      <c r="B301" s="227" t="str">
        <f>IF(A301="","",PREF_PREGUNTA&amp;" - "&amp;IF(MAX(A:A)&gt;99,IF(A301&lt;100,"0",""),"")&amp;IF(A301&lt;10,"0","")&amp;A301&amp;IF(G301&lt;&gt;""," "&amp;G301,""))</f>
        <v/>
      </c>
      <c r="C301" s="414" t="str">
        <f t="shared" si="18"/>
        <v/>
      </c>
      <c r="D301" s="414" t="str">
        <f t="shared" si="19"/>
        <v/>
      </c>
      <c r="E301" s="414" t="str">
        <f t="shared" si="20"/>
        <v/>
      </c>
      <c r="F301" s="414" t="str">
        <f t="shared" si="21"/>
        <v/>
      </c>
      <c r="G301" s="232"/>
      <c r="H301" s="225"/>
      <c r="I301" s="268"/>
      <c r="J301" s="269"/>
      <c r="K301" s="270"/>
      <c r="L301" s="271"/>
      <c r="M301" s="272"/>
      <c r="N301" s="273"/>
      <c r="O301" s="258"/>
      <c r="P301" s="259"/>
      <c r="Q301" s="260"/>
      <c r="R301" s="261"/>
      <c r="S301" s="262"/>
      <c r="T301" s="263"/>
      <c r="U301" s="416"/>
      <c r="V301" s="411"/>
      <c r="W301" s="417"/>
      <c r="X301" s="418"/>
      <c r="Y301" s="419"/>
      <c r="Z301" s="420"/>
      <c r="AA301" s="263"/>
      <c r="AB301" s="263"/>
      <c r="AC301" s="263"/>
      <c r="AD301" s="263"/>
      <c r="AE301" s="263"/>
      <c r="AF301" s="263"/>
      <c r="AG301" s="264"/>
      <c r="AH301" s="265"/>
      <c r="AI301" s="266"/>
      <c r="AJ301" s="267"/>
    </row>
    <row r="302" spans="1:36" s="22" customFormat="1" x14ac:dyDescent="0.25">
      <c r="A302" s="28" t="str">
        <f>IF(H302&lt;&gt;"",MAX($A$7:A301)+1,"")</f>
        <v/>
      </c>
      <c r="B302" s="227" t="str">
        <f>IF(A302="","",PREF_PREGUNTA&amp;" - "&amp;IF(MAX(A:A)&gt;99,IF(A302&lt;100,"0",""),"")&amp;IF(A302&lt;10,"0","")&amp;A302&amp;IF(G302&lt;&gt;""," "&amp;G302,""))</f>
        <v/>
      </c>
      <c r="C302" s="414" t="str">
        <f t="shared" si="18"/>
        <v/>
      </c>
      <c r="D302" s="414" t="str">
        <f t="shared" si="19"/>
        <v/>
      </c>
      <c r="E302" s="414" t="str">
        <f t="shared" si="20"/>
        <v/>
      </c>
      <c r="F302" s="414" t="str">
        <f t="shared" si="21"/>
        <v/>
      </c>
      <c r="G302" s="232"/>
      <c r="H302" s="225"/>
      <c r="I302" s="268"/>
      <c r="J302" s="269"/>
      <c r="K302" s="270"/>
      <c r="L302" s="271"/>
      <c r="M302" s="272"/>
      <c r="N302" s="273"/>
      <c r="O302" s="258"/>
      <c r="P302" s="259"/>
      <c r="Q302" s="260"/>
      <c r="R302" s="261"/>
      <c r="S302" s="262"/>
      <c r="T302" s="263"/>
      <c r="U302" s="416"/>
      <c r="V302" s="411"/>
      <c r="W302" s="417"/>
      <c r="X302" s="418"/>
      <c r="Y302" s="419"/>
      <c r="Z302" s="420"/>
      <c r="AA302" s="263"/>
      <c r="AB302" s="263"/>
      <c r="AC302" s="263"/>
      <c r="AD302" s="263"/>
      <c r="AE302" s="263"/>
      <c r="AF302" s="263"/>
      <c r="AG302" s="264"/>
      <c r="AH302" s="265"/>
      <c r="AI302" s="266"/>
      <c r="AJ302" s="267"/>
    </row>
    <row r="303" spans="1:36" s="22" customFormat="1" x14ac:dyDescent="0.25">
      <c r="A303" s="28" t="str">
        <f>IF(H303&lt;&gt;"",MAX($A$7:A302)+1,"")</f>
        <v/>
      </c>
      <c r="B303" s="227" t="str">
        <f>IF(A303="","",PREF_PREGUNTA&amp;" - "&amp;IF(MAX(A:A)&gt;99,IF(A303&lt;100,"0",""),"")&amp;IF(A303&lt;10,"0","")&amp;A303&amp;IF(G303&lt;&gt;""," "&amp;G303,""))</f>
        <v/>
      </c>
      <c r="C303" s="414" t="str">
        <f t="shared" si="18"/>
        <v/>
      </c>
      <c r="D303" s="414" t="str">
        <f t="shared" si="19"/>
        <v/>
      </c>
      <c r="E303" s="414" t="str">
        <f t="shared" si="20"/>
        <v/>
      </c>
      <c r="F303" s="414" t="str">
        <f t="shared" si="21"/>
        <v/>
      </c>
      <c r="G303" s="232"/>
      <c r="H303" s="225"/>
      <c r="I303" s="268"/>
      <c r="J303" s="269"/>
      <c r="K303" s="270"/>
      <c r="L303" s="271"/>
      <c r="M303" s="272"/>
      <c r="N303" s="273"/>
      <c r="O303" s="258"/>
      <c r="P303" s="259"/>
      <c r="Q303" s="260"/>
      <c r="R303" s="261"/>
      <c r="S303" s="262"/>
      <c r="T303" s="263"/>
      <c r="U303" s="416"/>
      <c r="V303" s="411"/>
      <c r="W303" s="417"/>
      <c r="X303" s="418"/>
      <c r="Y303" s="419"/>
      <c r="Z303" s="420"/>
      <c r="AA303" s="263"/>
      <c r="AB303" s="263"/>
      <c r="AC303" s="263"/>
      <c r="AD303" s="263"/>
      <c r="AE303" s="263"/>
      <c r="AF303" s="263"/>
      <c r="AG303" s="264"/>
      <c r="AH303" s="265"/>
      <c r="AI303" s="266"/>
      <c r="AJ303" s="267"/>
    </row>
    <row r="304" spans="1:36" s="22" customFormat="1" x14ac:dyDescent="0.25">
      <c r="A304" s="28" t="str">
        <f>IF(H304&lt;&gt;"",MAX($A$7:A303)+1,"")</f>
        <v/>
      </c>
      <c r="B304" s="227" t="str">
        <f>IF(A304="","",PREF_PREGUNTA&amp;" - "&amp;IF(MAX(A:A)&gt;99,IF(A304&lt;100,"0",""),"")&amp;IF(A304&lt;10,"0","")&amp;A304&amp;IF(G304&lt;&gt;""," "&amp;G304,""))</f>
        <v/>
      </c>
      <c r="C304" s="414" t="str">
        <f t="shared" si="18"/>
        <v/>
      </c>
      <c r="D304" s="414" t="str">
        <f t="shared" si="19"/>
        <v/>
      </c>
      <c r="E304" s="414" t="str">
        <f t="shared" si="20"/>
        <v/>
      </c>
      <c r="F304" s="414" t="str">
        <f t="shared" si="21"/>
        <v/>
      </c>
      <c r="G304" s="232"/>
      <c r="H304" s="225"/>
      <c r="I304" s="268"/>
      <c r="J304" s="269"/>
      <c r="K304" s="270"/>
      <c r="L304" s="271"/>
      <c r="M304" s="272"/>
      <c r="N304" s="273"/>
      <c r="O304" s="258"/>
      <c r="P304" s="259"/>
      <c r="Q304" s="260"/>
      <c r="R304" s="261"/>
      <c r="S304" s="262"/>
      <c r="T304" s="263"/>
      <c r="U304" s="416"/>
      <c r="V304" s="411"/>
      <c r="W304" s="417"/>
      <c r="X304" s="418"/>
      <c r="Y304" s="419"/>
      <c r="Z304" s="420"/>
      <c r="AA304" s="263"/>
      <c r="AB304" s="263"/>
      <c r="AC304" s="263"/>
      <c r="AD304" s="263"/>
      <c r="AE304" s="263"/>
      <c r="AF304" s="263"/>
      <c r="AG304" s="264"/>
      <c r="AH304" s="265"/>
      <c r="AI304" s="266"/>
      <c r="AJ304" s="267"/>
    </row>
    <row r="305" spans="1:36" s="22" customFormat="1" x14ac:dyDescent="0.25">
      <c r="A305" s="28" t="str">
        <f>IF(H305&lt;&gt;"",MAX($A$7:A304)+1,"")</f>
        <v/>
      </c>
      <c r="B305" s="227" t="str">
        <f>IF(A305="","",PREF_PREGUNTA&amp;" - "&amp;IF(MAX(A:A)&gt;99,IF(A305&lt;100,"0",""),"")&amp;IF(A305&lt;10,"0","")&amp;A305&amp;IF(G305&lt;&gt;""," "&amp;G305,""))</f>
        <v/>
      </c>
      <c r="C305" s="414" t="str">
        <f t="shared" si="18"/>
        <v/>
      </c>
      <c r="D305" s="414" t="str">
        <f t="shared" si="19"/>
        <v/>
      </c>
      <c r="E305" s="414" t="str">
        <f t="shared" si="20"/>
        <v/>
      </c>
      <c r="F305" s="414" t="str">
        <f t="shared" si="21"/>
        <v/>
      </c>
      <c r="G305" s="232"/>
      <c r="H305" s="225"/>
      <c r="I305" s="268"/>
      <c r="J305" s="269"/>
      <c r="K305" s="270"/>
      <c r="L305" s="271"/>
      <c r="M305" s="272"/>
      <c r="N305" s="273"/>
      <c r="O305" s="258"/>
      <c r="P305" s="259"/>
      <c r="Q305" s="260"/>
      <c r="R305" s="261"/>
      <c r="S305" s="262"/>
      <c r="T305" s="263"/>
      <c r="U305" s="416"/>
      <c r="V305" s="411"/>
      <c r="W305" s="417"/>
      <c r="X305" s="418"/>
      <c r="Y305" s="419"/>
      <c r="Z305" s="420"/>
      <c r="AA305" s="263"/>
      <c r="AB305" s="263"/>
      <c r="AC305" s="263"/>
      <c r="AD305" s="263"/>
      <c r="AE305" s="263"/>
      <c r="AF305" s="263"/>
      <c r="AG305" s="264"/>
      <c r="AH305" s="265"/>
      <c r="AI305" s="266"/>
      <c r="AJ305" s="267"/>
    </row>
    <row r="306" spans="1:36" s="22" customFormat="1" x14ac:dyDescent="0.25">
      <c r="A306" s="28" t="str">
        <f>IF(H306&lt;&gt;"",MAX($A$7:A305)+1,"")</f>
        <v/>
      </c>
      <c r="B306" s="227" t="str">
        <f>IF(A306="","",PREF_PREGUNTA&amp;" - "&amp;IF(MAX(A:A)&gt;99,IF(A306&lt;100,"0",""),"")&amp;IF(A306&lt;10,"0","")&amp;A306&amp;IF(G306&lt;&gt;""," "&amp;G306,""))</f>
        <v/>
      </c>
      <c r="C306" s="414" t="str">
        <f t="shared" si="18"/>
        <v/>
      </c>
      <c r="D306" s="414" t="str">
        <f t="shared" si="19"/>
        <v/>
      </c>
      <c r="E306" s="414" t="str">
        <f t="shared" si="20"/>
        <v/>
      </c>
      <c r="F306" s="414" t="str">
        <f t="shared" si="21"/>
        <v/>
      </c>
      <c r="G306" s="232"/>
      <c r="H306" s="225"/>
      <c r="I306" s="268"/>
      <c r="J306" s="269"/>
      <c r="K306" s="270"/>
      <c r="L306" s="271"/>
      <c r="M306" s="272"/>
      <c r="N306" s="273"/>
      <c r="O306" s="258"/>
      <c r="P306" s="259"/>
      <c r="Q306" s="260"/>
      <c r="R306" s="261"/>
      <c r="S306" s="262"/>
      <c r="T306" s="263"/>
      <c r="U306" s="416"/>
      <c r="V306" s="411"/>
      <c r="W306" s="417"/>
      <c r="X306" s="418"/>
      <c r="Y306" s="419"/>
      <c r="Z306" s="420"/>
      <c r="AA306" s="263"/>
      <c r="AB306" s="263"/>
      <c r="AC306" s="263"/>
      <c r="AD306" s="263"/>
      <c r="AE306" s="263"/>
      <c r="AF306" s="263"/>
      <c r="AG306" s="264"/>
      <c r="AH306" s="265"/>
      <c r="AI306" s="266"/>
      <c r="AJ306" s="267"/>
    </row>
    <row r="307" spans="1:36" s="22" customFormat="1" x14ac:dyDescent="0.25">
      <c r="A307" s="28" t="str">
        <f>IF(H307&lt;&gt;"",MAX($A$7:A306)+1,"")</f>
        <v/>
      </c>
      <c r="B307" s="227" t="str">
        <f>IF(A307="","",PREF_PREGUNTA&amp;" - "&amp;IF(MAX(A:A)&gt;99,IF(A307&lt;100,"0",""),"")&amp;IF(A307&lt;10,"0","")&amp;A307&amp;IF(G307&lt;&gt;""," "&amp;G307,""))</f>
        <v/>
      </c>
      <c r="C307" s="414" t="str">
        <f t="shared" si="18"/>
        <v/>
      </c>
      <c r="D307" s="414" t="str">
        <f t="shared" si="19"/>
        <v/>
      </c>
      <c r="E307" s="414" t="str">
        <f t="shared" si="20"/>
        <v/>
      </c>
      <c r="F307" s="414" t="str">
        <f t="shared" si="21"/>
        <v/>
      </c>
      <c r="G307" s="232"/>
      <c r="H307" s="225"/>
      <c r="I307" s="268"/>
      <c r="J307" s="269"/>
      <c r="K307" s="270"/>
      <c r="L307" s="271"/>
      <c r="M307" s="272"/>
      <c r="N307" s="273"/>
      <c r="O307" s="258"/>
      <c r="P307" s="259"/>
      <c r="Q307" s="260"/>
      <c r="R307" s="261"/>
      <c r="S307" s="262"/>
      <c r="T307" s="263"/>
      <c r="U307" s="416"/>
      <c r="V307" s="411"/>
      <c r="W307" s="417"/>
      <c r="X307" s="418"/>
      <c r="Y307" s="419"/>
      <c r="Z307" s="420"/>
      <c r="AA307" s="263"/>
      <c r="AB307" s="263"/>
      <c r="AC307" s="263"/>
      <c r="AD307" s="263"/>
      <c r="AE307" s="263"/>
      <c r="AF307" s="263"/>
      <c r="AG307" s="264"/>
      <c r="AH307" s="265"/>
      <c r="AI307" s="266"/>
      <c r="AJ307" s="267"/>
    </row>
    <row r="308" spans="1:36" s="22" customFormat="1" x14ac:dyDescent="0.25">
      <c r="A308" s="28" t="str">
        <f>IF(H308&lt;&gt;"",MAX($A$7:A307)+1,"")</f>
        <v/>
      </c>
      <c r="B308" s="227" t="str">
        <f>IF(A308="","",PREF_PREGUNTA&amp;" - "&amp;IF(MAX(A:A)&gt;99,IF(A308&lt;100,"0",""),"")&amp;IF(A308&lt;10,"0","")&amp;A308&amp;IF(G308&lt;&gt;""," "&amp;G308,""))</f>
        <v/>
      </c>
      <c r="C308" s="414" t="str">
        <f t="shared" si="18"/>
        <v/>
      </c>
      <c r="D308" s="414" t="str">
        <f t="shared" si="19"/>
        <v/>
      </c>
      <c r="E308" s="414" t="str">
        <f t="shared" si="20"/>
        <v/>
      </c>
      <c r="F308" s="414" t="str">
        <f t="shared" si="21"/>
        <v/>
      </c>
      <c r="G308" s="232"/>
      <c r="H308" s="225"/>
      <c r="I308" s="268"/>
      <c r="J308" s="269"/>
      <c r="K308" s="270"/>
      <c r="L308" s="271"/>
      <c r="M308" s="272"/>
      <c r="N308" s="273"/>
      <c r="O308" s="258"/>
      <c r="P308" s="259"/>
      <c r="Q308" s="260"/>
      <c r="R308" s="261"/>
      <c r="S308" s="262"/>
      <c r="T308" s="263"/>
      <c r="U308" s="416"/>
      <c r="V308" s="411"/>
      <c r="W308" s="417"/>
      <c r="X308" s="418"/>
      <c r="Y308" s="419"/>
      <c r="Z308" s="420"/>
      <c r="AA308" s="263"/>
      <c r="AB308" s="263"/>
      <c r="AC308" s="263"/>
      <c r="AD308" s="263"/>
      <c r="AE308" s="263"/>
      <c r="AF308" s="263"/>
      <c r="AG308" s="264"/>
      <c r="AH308" s="265"/>
      <c r="AI308" s="266"/>
      <c r="AJ308" s="267"/>
    </row>
    <row r="309" spans="1:36" s="22" customFormat="1" x14ac:dyDescent="0.25">
      <c r="A309" s="28" t="str">
        <f>IF(H309&lt;&gt;"",MAX($A$7:A308)+1,"")</f>
        <v/>
      </c>
      <c r="B309" s="227" t="str">
        <f>IF(A309="","",PREF_PREGUNTA&amp;" - "&amp;IF(MAX(A:A)&gt;99,IF(A309&lt;100,"0",""),"")&amp;IF(A309&lt;10,"0","")&amp;A309&amp;IF(G309&lt;&gt;""," "&amp;G309,""))</f>
        <v/>
      </c>
      <c r="C309" s="414" t="str">
        <f t="shared" si="18"/>
        <v/>
      </c>
      <c r="D309" s="414" t="str">
        <f t="shared" si="19"/>
        <v/>
      </c>
      <c r="E309" s="414" t="str">
        <f t="shared" si="20"/>
        <v/>
      </c>
      <c r="F309" s="414" t="str">
        <f t="shared" si="21"/>
        <v/>
      </c>
      <c r="G309" s="232"/>
      <c r="H309" s="225"/>
      <c r="I309" s="268"/>
      <c r="J309" s="269"/>
      <c r="K309" s="270"/>
      <c r="L309" s="271"/>
      <c r="M309" s="272"/>
      <c r="N309" s="273"/>
      <c r="O309" s="258"/>
      <c r="P309" s="259"/>
      <c r="Q309" s="260"/>
      <c r="R309" s="261"/>
      <c r="S309" s="262"/>
      <c r="T309" s="263"/>
      <c r="U309" s="416"/>
      <c r="V309" s="411"/>
      <c r="W309" s="417"/>
      <c r="X309" s="418"/>
      <c r="Y309" s="419"/>
      <c r="Z309" s="420"/>
      <c r="AA309" s="263"/>
      <c r="AB309" s="263"/>
      <c r="AC309" s="263"/>
      <c r="AD309" s="263"/>
      <c r="AE309" s="263"/>
      <c r="AF309" s="263"/>
      <c r="AG309" s="264"/>
      <c r="AH309" s="265"/>
      <c r="AI309" s="266"/>
      <c r="AJ309" s="267"/>
    </row>
    <row r="310" spans="1:36" s="22" customFormat="1" x14ac:dyDescent="0.25">
      <c r="A310" s="28" t="str">
        <f>IF(H310&lt;&gt;"",MAX($A$7:A309)+1,"")</f>
        <v/>
      </c>
      <c r="B310" s="227" t="str">
        <f>IF(A310="","",PREF_PREGUNTA&amp;" - "&amp;IF(MAX(A:A)&gt;99,IF(A310&lt;100,"0",""),"")&amp;IF(A310&lt;10,"0","")&amp;A310&amp;IF(G310&lt;&gt;""," "&amp;G310,""))</f>
        <v/>
      </c>
      <c r="C310" s="414" t="str">
        <f t="shared" si="18"/>
        <v/>
      </c>
      <c r="D310" s="414" t="str">
        <f t="shared" si="19"/>
        <v/>
      </c>
      <c r="E310" s="414" t="str">
        <f t="shared" si="20"/>
        <v/>
      </c>
      <c r="F310" s="414" t="str">
        <f t="shared" si="21"/>
        <v/>
      </c>
      <c r="G310" s="232"/>
      <c r="H310" s="225"/>
      <c r="I310" s="268"/>
      <c r="J310" s="269"/>
      <c r="K310" s="270"/>
      <c r="L310" s="271"/>
      <c r="M310" s="272"/>
      <c r="N310" s="273"/>
      <c r="O310" s="258"/>
      <c r="P310" s="259"/>
      <c r="Q310" s="260"/>
      <c r="R310" s="261"/>
      <c r="S310" s="262"/>
      <c r="T310" s="263"/>
      <c r="U310" s="416"/>
      <c r="V310" s="411"/>
      <c r="W310" s="417"/>
      <c r="X310" s="418"/>
      <c r="Y310" s="419"/>
      <c r="Z310" s="420"/>
      <c r="AA310" s="263"/>
      <c r="AB310" s="263"/>
      <c r="AC310" s="263"/>
      <c r="AD310" s="263"/>
      <c r="AE310" s="263"/>
      <c r="AF310" s="263"/>
      <c r="AG310" s="264"/>
      <c r="AH310" s="265"/>
      <c r="AI310" s="266"/>
      <c r="AJ310" s="267"/>
    </row>
    <row r="311" spans="1:36" s="22" customFormat="1" x14ac:dyDescent="0.25">
      <c r="A311" s="28" t="str">
        <f>IF(H311&lt;&gt;"",MAX($A$7:A310)+1,"")</f>
        <v/>
      </c>
      <c r="B311" s="227" t="str">
        <f>IF(A311="","",PREF_PREGUNTA&amp;" - "&amp;IF(MAX(A:A)&gt;99,IF(A311&lt;100,"0",""),"")&amp;IF(A311&lt;10,"0","")&amp;A311&amp;IF(G311&lt;&gt;""," "&amp;G311,""))</f>
        <v/>
      </c>
      <c r="C311" s="414" t="str">
        <f t="shared" si="18"/>
        <v/>
      </c>
      <c r="D311" s="414" t="str">
        <f t="shared" si="19"/>
        <v/>
      </c>
      <c r="E311" s="414" t="str">
        <f t="shared" si="20"/>
        <v/>
      </c>
      <c r="F311" s="414" t="str">
        <f t="shared" si="21"/>
        <v/>
      </c>
      <c r="G311" s="232"/>
      <c r="H311" s="225"/>
      <c r="I311" s="268"/>
      <c r="J311" s="269"/>
      <c r="K311" s="270"/>
      <c r="L311" s="271"/>
      <c r="M311" s="272"/>
      <c r="N311" s="273"/>
      <c r="O311" s="258"/>
      <c r="P311" s="259"/>
      <c r="Q311" s="260"/>
      <c r="R311" s="261"/>
      <c r="S311" s="262"/>
      <c r="T311" s="263"/>
      <c r="U311" s="416"/>
      <c r="V311" s="411"/>
      <c r="W311" s="417"/>
      <c r="X311" s="418"/>
      <c r="Y311" s="419"/>
      <c r="Z311" s="420"/>
      <c r="AA311" s="263"/>
      <c r="AB311" s="263"/>
      <c r="AC311" s="263"/>
      <c r="AD311" s="263"/>
      <c r="AE311" s="263"/>
      <c r="AF311" s="263"/>
      <c r="AG311" s="264"/>
      <c r="AH311" s="265"/>
      <c r="AI311" s="266"/>
      <c r="AJ311" s="267"/>
    </row>
    <row r="312" spans="1:36" s="22" customFormat="1" x14ac:dyDescent="0.25">
      <c r="A312" s="28" t="str">
        <f>IF(H312&lt;&gt;"",MAX($A$7:A311)+1,"")</f>
        <v/>
      </c>
      <c r="B312" s="227" t="str">
        <f>IF(A312="","",PREF_PREGUNTA&amp;" - "&amp;IF(MAX(A:A)&gt;99,IF(A312&lt;100,"0",""),"")&amp;IF(A312&lt;10,"0","")&amp;A312&amp;IF(G312&lt;&gt;""," "&amp;G312,""))</f>
        <v/>
      </c>
      <c r="C312" s="414" t="str">
        <f t="shared" si="18"/>
        <v/>
      </c>
      <c r="D312" s="414" t="str">
        <f t="shared" si="19"/>
        <v/>
      </c>
      <c r="E312" s="414" t="str">
        <f t="shared" si="20"/>
        <v/>
      </c>
      <c r="F312" s="414" t="str">
        <f t="shared" si="21"/>
        <v/>
      </c>
      <c r="G312" s="232"/>
      <c r="H312" s="225"/>
      <c r="I312" s="268"/>
      <c r="J312" s="269"/>
      <c r="K312" s="270"/>
      <c r="L312" s="271"/>
      <c r="M312" s="272"/>
      <c r="N312" s="273"/>
      <c r="O312" s="258"/>
      <c r="P312" s="259"/>
      <c r="Q312" s="260"/>
      <c r="R312" s="261"/>
      <c r="S312" s="262"/>
      <c r="T312" s="263"/>
      <c r="U312" s="416"/>
      <c r="V312" s="411"/>
      <c r="W312" s="417"/>
      <c r="X312" s="418"/>
      <c r="Y312" s="419"/>
      <c r="Z312" s="420"/>
      <c r="AA312" s="263"/>
      <c r="AB312" s="263"/>
      <c r="AC312" s="263"/>
      <c r="AD312" s="263"/>
      <c r="AE312" s="263"/>
      <c r="AF312" s="263"/>
      <c r="AG312" s="264"/>
      <c r="AH312" s="265"/>
      <c r="AI312" s="266"/>
      <c r="AJ312" s="267"/>
    </row>
    <row r="313" spans="1:36" s="22" customFormat="1" x14ac:dyDescent="0.25">
      <c r="A313" s="28" t="str">
        <f>IF(H313&lt;&gt;"",MAX($A$7:A312)+1,"")</f>
        <v/>
      </c>
      <c r="B313" s="227" t="str">
        <f>IF(A313="","",PREF_PREGUNTA&amp;" - "&amp;IF(MAX(A:A)&gt;99,IF(A313&lt;100,"0",""),"")&amp;IF(A313&lt;10,"0","")&amp;A313&amp;IF(G313&lt;&gt;""," "&amp;G313,""))</f>
        <v/>
      </c>
      <c r="C313" s="414" t="str">
        <f t="shared" si="18"/>
        <v/>
      </c>
      <c r="D313" s="414" t="str">
        <f t="shared" si="19"/>
        <v/>
      </c>
      <c r="E313" s="414" t="str">
        <f t="shared" si="20"/>
        <v/>
      </c>
      <c r="F313" s="414" t="str">
        <f t="shared" si="21"/>
        <v/>
      </c>
      <c r="G313" s="232"/>
      <c r="H313" s="225"/>
      <c r="I313" s="268"/>
      <c r="J313" s="269"/>
      <c r="K313" s="270"/>
      <c r="L313" s="271"/>
      <c r="M313" s="272"/>
      <c r="N313" s="273"/>
      <c r="O313" s="258"/>
      <c r="P313" s="259"/>
      <c r="Q313" s="260"/>
      <c r="R313" s="261"/>
      <c r="S313" s="262"/>
      <c r="T313" s="263"/>
      <c r="U313" s="416"/>
      <c r="V313" s="411"/>
      <c r="W313" s="417"/>
      <c r="X313" s="418"/>
      <c r="Y313" s="419"/>
      <c r="Z313" s="420"/>
      <c r="AA313" s="263"/>
      <c r="AB313" s="263"/>
      <c r="AC313" s="263"/>
      <c r="AD313" s="263"/>
      <c r="AE313" s="263"/>
      <c r="AF313" s="263"/>
      <c r="AG313" s="264"/>
      <c r="AH313" s="265"/>
      <c r="AI313" s="266"/>
      <c r="AJ313" s="267"/>
    </row>
    <row r="314" spans="1:36" s="22" customFormat="1" x14ac:dyDescent="0.25">
      <c r="A314" s="28" t="str">
        <f>IF(H314&lt;&gt;"",MAX($A$7:A313)+1,"")</f>
        <v/>
      </c>
      <c r="B314" s="227" t="str">
        <f>IF(A314="","",PREF_PREGUNTA&amp;" - "&amp;IF(MAX(A:A)&gt;99,IF(A314&lt;100,"0",""),"")&amp;IF(A314&lt;10,"0","")&amp;A314&amp;IF(G314&lt;&gt;""," "&amp;G314,""))</f>
        <v/>
      </c>
      <c r="C314" s="414" t="str">
        <f t="shared" si="18"/>
        <v/>
      </c>
      <c r="D314" s="414" t="str">
        <f t="shared" si="19"/>
        <v/>
      </c>
      <c r="E314" s="414" t="str">
        <f t="shared" si="20"/>
        <v/>
      </c>
      <c r="F314" s="414" t="str">
        <f t="shared" si="21"/>
        <v/>
      </c>
      <c r="G314" s="232"/>
      <c r="H314" s="225"/>
      <c r="I314" s="268"/>
      <c r="J314" s="269"/>
      <c r="K314" s="270"/>
      <c r="L314" s="271"/>
      <c r="M314" s="272"/>
      <c r="N314" s="273"/>
      <c r="O314" s="258"/>
      <c r="P314" s="259"/>
      <c r="Q314" s="260"/>
      <c r="R314" s="261"/>
      <c r="S314" s="262"/>
      <c r="T314" s="263"/>
      <c r="U314" s="416"/>
      <c r="V314" s="411"/>
      <c r="W314" s="417"/>
      <c r="X314" s="418"/>
      <c r="Y314" s="419"/>
      <c r="Z314" s="420"/>
      <c r="AA314" s="263"/>
      <c r="AB314" s="263"/>
      <c r="AC314" s="263"/>
      <c r="AD314" s="263"/>
      <c r="AE314" s="263"/>
      <c r="AF314" s="263"/>
      <c r="AG314" s="264"/>
      <c r="AH314" s="265"/>
      <c r="AI314" s="266"/>
      <c r="AJ314" s="267"/>
    </row>
    <row r="315" spans="1:36" s="22" customFormat="1" x14ac:dyDescent="0.25">
      <c r="A315" s="28" t="str">
        <f>IF(H315&lt;&gt;"",MAX($A$7:A314)+1,"")</f>
        <v/>
      </c>
      <c r="B315" s="227" t="str">
        <f>IF(A315="","",PREF_PREGUNTA&amp;" - "&amp;IF(MAX(A:A)&gt;99,IF(A315&lt;100,"0",""),"")&amp;IF(A315&lt;10,"0","")&amp;A315&amp;IF(G315&lt;&gt;""," "&amp;G315,""))</f>
        <v/>
      </c>
      <c r="C315" s="414" t="str">
        <f t="shared" si="18"/>
        <v/>
      </c>
      <c r="D315" s="414" t="str">
        <f t="shared" si="19"/>
        <v/>
      </c>
      <c r="E315" s="414" t="str">
        <f t="shared" si="20"/>
        <v/>
      </c>
      <c r="F315" s="414" t="str">
        <f t="shared" si="21"/>
        <v/>
      </c>
      <c r="G315" s="232"/>
      <c r="H315" s="225"/>
      <c r="I315" s="268"/>
      <c r="J315" s="269"/>
      <c r="K315" s="270"/>
      <c r="L315" s="271"/>
      <c r="M315" s="272"/>
      <c r="N315" s="273"/>
      <c r="O315" s="258"/>
      <c r="P315" s="259"/>
      <c r="Q315" s="260"/>
      <c r="R315" s="261"/>
      <c r="S315" s="262"/>
      <c r="T315" s="263"/>
      <c r="U315" s="416"/>
      <c r="V315" s="411"/>
      <c r="W315" s="417"/>
      <c r="X315" s="418"/>
      <c r="Y315" s="419"/>
      <c r="Z315" s="420"/>
      <c r="AA315" s="263"/>
      <c r="AB315" s="263"/>
      <c r="AC315" s="263"/>
      <c r="AD315" s="263"/>
      <c r="AE315" s="263"/>
      <c r="AF315" s="263"/>
      <c r="AG315" s="264"/>
      <c r="AH315" s="265"/>
      <c r="AI315" s="266"/>
      <c r="AJ315" s="267"/>
    </row>
    <row r="316" spans="1:36" s="22" customFormat="1" x14ac:dyDescent="0.25">
      <c r="A316" s="28" t="str">
        <f>IF(H316&lt;&gt;"",MAX($A$7:A315)+1,"")</f>
        <v/>
      </c>
      <c r="B316" s="227" t="str">
        <f>IF(A316="","",PREF_PREGUNTA&amp;" - "&amp;IF(MAX(A:A)&gt;99,IF(A316&lt;100,"0",""),"")&amp;IF(A316&lt;10,"0","")&amp;A316&amp;IF(G316&lt;&gt;""," "&amp;G316,""))</f>
        <v/>
      </c>
      <c r="C316" s="414" t="str">
        <f t="shared" si="18"/>
        <v/>
      </c>
      <c r="D316" s="414" t="str">
        <f t="shared" si="19"/>
        <v/>
      </c>
      <c r="E316" s="414" t="str">
        <f t="shared" si="20"/>
        <v/>
      </c>
      <c r="F316" s="414" t="str">
        <f t="shared" si="21"/>
        <v/>
      </c>
      <c r="G316" s="232"/>
      <c r="H316" s="225"/>
      <c r="I316" s="268"/>
      <c r="J316" s="269"/>
      <c r="K316" s="270"/>
      <c r="L316" s="271"/>
      <c r="M316" s="272"/>
      <c r="N316" s="273"/>
      <c r="O316" s="258"/>
      <c r="P316" s="259"/>
      <c r="Q316" s="260"/>
      <c r="R316" s="261"/>
      <c r="S316" s="262"/>
      <c r="T316" s="263"/>
      <c r="U316" s="416"/>
      <c r="V316" s="411"/>
      <c r="W316" s="417"/>
      <c r="X316" s="418"/>
      <c r="Y316" s="419"/>
      <c r="Z316" s="420"/>
      <c r="AA316" s="263"/>
      <c r="AB316" s="263"/>
      <c r="AC316" s="263"/>
      <c r="AD316" s="263"/>
      <c r="AE316" s="263"/>
      <c r="AF316" s="263"/>
      <c r="AG316" s="264"/>
      <c r="AH316" s="265"/>
      <c r="AI316" s="266"/>
      <c r="AJ316" s="267"/>
    </row>
    <row r="317" spans="1:36" s="22" customFormat="1" x14ac:dyDescent="0.25">
      <c r="A317" s="28" t="str">
        <f>IF(H317&lt;&gt;"",MAX($A$7:A316)+1,"")</f>
        <v/>
      </c>
      <c r="B317" s="227" t="str">
        <f>IF(A317="","",PREF_PREGUNTA&amp;" - "&amp;IF(MAX(A:A)&gt;99,IF(A317&lt;100,"0",""),"")&amp;IF(A317&lt;10,"0","")&amp;A317&amp;IF(G317&lt;&gt;""," "&amp;G317,""))</f>
        <v/>
      </c>
      <c r="C317" s="414" t="str">
        <f t="shared" si="18"/>
        <v/>
      </c>
      <c r="D317" s="414" t="str">
        <f t="shared" si="19"/>
        <v/>
      </c>
      <c r="E317" s="414" t="str">
        <f t="shared" si="20"/>
        <v/>
      </c>
      <c r="F317" s="414" t="str">
        <f t="shared" si="21"/>
        <v/>
      </c>
      <c r="G317" s="232"/>
      <c r="H317" s="225"/>
      <c r="I317" s="268"/>
      <c r="J317" s="269"/>
      <c r="K317" s="270"/>
      <c r="L317" s="271"/>
      <c r="M317" s="272"/>
      <c r="N317" s="273"/>
      <c r="O317" s="258"/>
      <c r="P317" s="259"/>
      <c r="Q317" s="260"/>
      <c r="R317" s="261"/>
      <c r="S317" s="262"/>
      <c r="T317" s="263"/>
      <c r="U317" s="416"/>
      <c r="V317" s="411"/>
      <c r="W317" s="417"/>
      <c r="X317" s="418"/>
      <c r="Y317" s="419"/>
      <c r="Z317" s="420"/>
      <c r="AA317" s="263"/>
      <c r="AB317" s="263"/>
      <c r="AC317" s="263"/>
      <c r="AD317" s="263"/>
      <c r="AE317" s="263"/>
      <c r="AF317" s="263"/>
      <c r="AG317" s="264"/>
      <c r="AH317" s="265"/>
      <c r="AI317" s="266"/>
      <c r="AJ317" s="267"/>
    </row>
    <row r="318" spans="1:36" s="22" customFormat="1" x14ac:dyDescent="0.25">
      <c r="A318" s="28" t="str">
        <f>IF(H318&lt;&gt;"",MAX($A$7:A317)+1,"")</f>
        <v/>
      </c>
      <c r="B318" s="227" t="str">
        <f>IF(A318="","",PREF_PREGUNTA&amp;" - "&amp;IF(MAX(A:A)&gt;99,IF(A318&lt;100,"0",""),"")&amp;IF(A318&lt;10,"0","")&amp;A318&amp;IF(G318&lt;&gt;""," "&amp;G318,""))</f>
        <v/>
      </c>
      <c r="C318" s="414" t="str">
        <f t="shared" si="18"/>
        <v/>
      </c>
      <c r="D318" s="414" t="str">
        <f t="shared" si="19"/>
        <v/>
      </c>
      <c r="E318" s="414" t="str">
        <f t="shared" si="20"/>
        <v/>
      </c>
      <c r="F318" s="414" t="str">
        <f t="shared" si="21"/>
        <v/>
      </c>
      <c r="G318" s="232"/>
      <c r="H318" s="225"/>
      <c r="I318" s="268"/>
      <c r="J318" s="269"/>
      <c r="K318" s="270"/>
      <c r="L318" s="271"/>
      <c r="M318" s="272"/>
      <c r="N318" s="273"/>
      <c r="O318" s="258"/>
      <c r="P318" s="259"/>
      <c r="Q318" s="260"/>
      <c r="R318" s="261"/>
      <c r="S318" s="262"/>
      <c r="T318" s="263"/>
      <c r="U318" s="416"/>
      <c r="V318" s="411"/>
      <c r="W318" s="417"/>
      <c r="X318" s="418"/>
      <c r="Y318" s="419"/>
      <c r="Z318" s="420"/>
      <c r="AA318" s="263"/>
      <c r="AB318" s="263"/>
      <c r="AC318" s="263"/>
      <c r="AD318" s="263"/>
      <c r="AE318" s="263"/>
      <c r="AF318" s="263"/>
      <c r="AG318" s="264"/>
      <c r="AH318" s="265"/>
      <c r="AI318" s="266"/>
      <c r="AJ318" s="267"/>
    </row>
    <row r="319" spans="1:36" s="22" customFormat="1" x14ac:dyDescent="0.25">
      <c r="A319" s="28" t="str">
        <f>IF(H319&lt;&gt;"",MAX($A$7:A318)+1,"")</f>
        <v/>
      </c>
      <c r="B319" s="227" t="str">
        <f>IF(A319="","",PREF_PREGUNTA&amp;" - "&amp;IF(MAX(A:A)&gt;99,IF(A319&lt;100,"0",""),"")&amp;IF(A319&lt;10,"0","")&amp;A319&amp;IF(G319&lt;&gt;""," "&amp;G319,""))</f>
        <v/>
      </c>
      <c r="C319" s="414" t="str">
        <f t="shared" si="18"/>
        <v/>
      </c>
      <c r="D319" s="414" t="str">
        <f t="shared" si="19"/>
        <v/>
      </c>
      <c r="E319" s="414" t="str">
        <f t="shared" si="20"/>
        <v/>
      </c>
      <c r="F319" s="414" t="str">
        <f t="shared" si="21"/>
        <v/>
      </c>
      <c r="G319" s="232"/>
      <c r="H319" s="225"/>
      <c r="I319" s="268"/>
      <c r="J319" s="269"/>
      <c r="K319" s="270"/>
      <c r="L319" s="271"/>
      <c r="M319" s="272"/>
      <c r="N319" s="273"/>
      <c r="O319" s="258"/>
      <c r="P319" s="259"/>
      <c r="Q319" s="260"/>
      <c r="R319" s="261"/>
      <c r="S319" s="262"/>
      <c r="T319" s="263"/>
      <c r="U319" s="416"/>
      <c r="V319" s="411"/>
      <c r="W319" s="417"/>
      <c r="X319" s="418"/>
      <c r="Y319" s="419"/>
      <c r="Z319" s="420"/>
      <c r="AA319" s="263"/>
      <c r="AB319" s="263"/>
      <c r="AC319" s="263"/>
      <c r="AD319" s="263"/>
      <c r="AE319" s="263"/>
      <c r="AF319" s="263"/>
      <c r="AG319" s="264"/>
      <c r="AH319" s="265"/>
      <c r="AI319" s="266"/>
      <c r="AJ319" s="267"/>
    </row>
    <row r="320" spans="1:36" s="22" customFormat="1" x14ac:dyDescent="0.25">
      <c r="A320" s="28" t="str">
        <f>IF(H320&lt;&gt;"",MAX($A$7:A319)+1,"")</f>
        <v/>
      </c>
      <c r="B320" s="227" t="str">
        <f>IF(A320="","",PREF_PREGUNTA&amp;" - "&amp;IF(MAX(A:A)&gt;99,IF(A320&lt;100,"0",""),"")&amp;IF(A320&lt;10,"0","")&amp;A320&amp;IF(G320&lt;&gt;""," "&amp;G320,""))</f>
        <v/>
      </c>
      <c r="C320" s="414" t="str">
        <f t="shared" si="18"/>
        <v/>
      </c>
      <c r="D320" s="414" t="str">
        <f t="shared" si="19"/>
        <v/>
      </c>
      <c r="E320" s="414" t="str">
        <f t="shared" si="20"/>
        <v/>
      </c>
      <c r="F320" s="414" t="str">
        <f t="shared" si="21"/>
        <v/>
      </c>
      <c r="G320" s="232"/>
      <c r="H320" s="225"/>
      <c r="I320" s="268"/>
      <c r="J320" s="269"/>
      <c r="K320" s="270"/>
      <c r="L320" s="271"/>
      <c r="M320" s="272"/>
      <c r="N320" s="273"/>
      <c r="O320" s="258"/>
      <c r="P320" s="259"/>
      <c r="Q320" s="260"/>
      <c r="R320" s="261"/>
      <c r="S320" s="262"/>
      <c r="T320" s="263"/>
      <c r="U320" s="416"/>
      <c r="V320" s="411"/>
      <c r="W320" s="417"/>
      <c r="X320" s="418"/>
      <c r="Y320" s="419"/>
      <c r="Z320" s="420"/>
      <c r="AA320" s="263"/>
      <c r="AB320" s="263"/>
      <c r="AC320" s="263"/>
      <c r="AD320" s="263"/>
      <c r="AE320" s="263"/>
      <c r="AF320" s="263"/>
      <c r="AG320" s="264"/>
      <c r="AH320" s="265"/>
      <c r="AI320" s="266"/>
      <c r="AJ320" s="267"/>
    </row>
    <row r="321" spans="1:36" s="22" customFormat="1" x14ac:dyDescent="0.25">
      <c r="A321" s="28" t="str">
        <f>IF(H321&lt;&gt;"",MAX($A$7:A320)+1,"")</f>
        <v/>
      </c>
      <c r="B321" s="227" t="str">
        <f>IF(A321="","",PREF_PREGUNTA&amp;" - "&amp;IF(MAX(A:A)&gt;99,IF(A321&lt;100,"0",""),"")&amp;IF(A321&lt;10,"0","")&amp;A321&amp;IF(G321&lt;&gt;""," "&amp;G321,""))</f>
        <v/>
      </c>
      <c r="C321" s="414" t="str">
        <f t="shared" si="18"/>
        <v/>
      </c>
      <c r="D321" s="414" t="str">
        <f t="shared" si="19"/>
        <v/>
      </c>
      <c r="E321" s="414" t="str">
        <f t="shared" si="20"/>
        <v/>
      </c>
      <c r="F321" s="414" t="str">
        <f t="shared" si="21"/>
        <v/>
      </c>
      <c r="G321" s="232"/>
      <c r="H321" s="225"/>
      <c r="I321" s="268"/>
      <c r="J321" s="269"/>
      <c r="K321" s="270"/>
      <c r="L321" s="271"/>
      <c r="M321" s="272"/>
      <c r="N321" s="273"/>
      <c r="O321" s="258"/>
      <c r="P321" s="259"/>
      <c r="Q321" s="260"/>
      <c r="R321" s="261"/>
      <c r="S321" s="262"/>
      <c r="T321" s="263"/>
      <c r="U321" s="416"/>
      <c r="V321" s="411"/>
      <c r="W321" s="417"/>
      <c r="X321" s="418"/>
      <c r="Y321" s="419"/>
      <c r="Z321" s="420"/>
      <c r="AA321" s="263"/>
      <c r="AB321" s="263"/>
      <c r="AC321" s="263"/>
      <c r="AD321" s="263"/>
      <c r="AE321" s="263"/>
      <c r="AF321" s="263"/>
      <c r="AG321" s="264"/>
      <c r="AH321" s="265"/>
      <c r="AI321" s="266"/>
      <c r="AJ321" s="267"/>
    </row>
    <row r="322" spans="1:36" s="22" customFormat="1" x14ac:dyDescent="0.25">
      <c r="A322" s="28" t="str">
        <f>IF(H322&lt;&gt;"",MAX($A$7:A321)+1,"")</f>
        <v/>
      </c>
      <c r="B322" s="227" t="str">
        <f>IF(A322="","",PREF_PREGUNTA&amp;" - "&amp;IF(MAX(A:A)&gt;99,IF(A322&lt;100,"0",""),"")&amp;IF(A322&lt;10,"0","")&amp;A322&amp;IF(G322&lt;&gt;""," "&amp;G322,""))</f>
        <v/>
      </c>
      <c r="C322" s="414" t="str">
        <f t="shared" si="18"/>
        <v/>
      </c>
      <c r="D322" s="414" t="str">
        <f t="shared" si="19"/>
        <v/>
      </c>
      <c r="E322" s="414" t="str">
        <f t="shared" si="20"/>
        <v/>
      </c>
      <c r="F322" s="414" t="str">
        <f t="shared" si="21"/>
        <v/>
      </c>
      <c r="G322" s="232"/>
      <c r="H322" s="225"/>
      <c r="I322" s="268"/>
      <c r="J322" s="269"/>
      <c r="K322" s="270"/>
      <c r="L322" s="271"/>
      <c r="M322" s="272"/>
      <c r="N322" s="273"/>
      <c r="O322" s="258"/>
      <c r="P322" s="259"/>
      <c r="Q322" s="260"/>
      <c r="R322" s="261"/>
      <c r="S322" s="262"/>
      <c r="T322" s="263"/>
      <c r="U322" s="416"/>
      <c r="V322" s="411"/>
      <c r="W322" s="417"/>
      <c r="X322" s="418"/>
      <c r="Y322" s="419"/>
      <c r="Z322" s="420"/>
      <c r="AA322" s="263"/>
      <c r="AB322" s="263"/>
      <c r="AC322" s="263"/>
      <c r="AD322" s="263"/>
      <c r="AE322" s="263"/>
      <c r="AF322" s="263"/>
      <c r="AG322" s="264"/>
      <c r="AH322" s="265"/>
      <c r="AI322" s="266"/>
      <c r="AJ322" s="267"/>
    </row>
    <row r="323" spans="1:36" s="22" customFormat="1" x14ac:dyDescent="0.25">
      <c r="A323" s="28" t="str">
        <f>IF(H323&lt;&gt;"",MAX($A$7:A322)+1,"")</f>
        <v/>
      </c>
      <c r="B323" s="227" t="str">
        <f>IF(A323="","",PREF_PREGUNTA&amp;" - "&amp;IF(MAX(A:A)&gt;99,IF(A323&lt;100,"0",""),"")&amp;IF(A323&lt;10,"0","")&amp;A323&amp;IF(G323&lt;&gt;""," "&amp;G323,""))</f>
        <v/>
      </c>
      <c r="C323" s="414" t="str">
        <f t="shared" si="18"/>
        <v/>
      </c>
      <c r="D323" s="414" t="str">
        <f t="shared" si="19"/>
        <v/>
      </c>
      <c r="E323" s="414" t="str">
        <f t="shared" si="20"/>
        <v/>
      </c>
      <c r="F323" s="414" t="str">
        <f t="shared" si="21"/>
        <v/>
      </c>
      <c r="G323" s="232"/>
      <c r="H323" s="225"/>
      <c r="I323" s="268"/>
      <c r="J323" s="269"/>
      <c r="K323" s="270"/>
      <c r="L323" s="271"/>
      <c r="M323" s="272"/>
      <c r="N323" s="273"/>
      <c r="O323" s="258"/>
      <c r="P323" s="259"/>
      <c r="Q323" s="260"/>
      <c r="R323" s="261"/>
      <c r="S323" s="262"/>
      <c r="T323" s="263"/>
      <c r="U323" s="416"/>
      <c r="V323" s="411"/>
      <c r="W323" s="417"/>
      <c r="X323" s="418"/>
      <c r="Y323" s="419"/>
      <c r="Z323" s="420"/>
      <c r="AA323" s="263"/>
      <c r="AB323" s="263"/>
      <c r="AC323" s="263"/>
      <c r="AD323" s="263"/>
      <c r="AE323" s="263"/>
      <c r="AF323" s="263"/>
      <c r="AG323" s="264"/>
      <c r="AH323" s="265"/>
      <c r="AI323" s="266"/>
      <c r="AJ323" s="267"/>
    </row>
    <row r="324" spans="1:36" s="22" customFormat="1" x14ac:dyDescent="0.25">
      <c r="A324" s="28" t="str">
        <f>IF(H324&lt;&gt;"",MAX($A$7:A323)+1,"")</f>
        <v/>
      </c>
      <c r="B324" s="227" t="str">
        <f>IF(A324="","",PREF_PREGUNTA&amp;" - "&amp;IF(MAX(A:A)&gt;99,IF(A324&lt;100,"0",""),"")&amp;IF(A324&lt;10,"0","")&amp;A324&amp;IF(G324&lt;&gt;""," "&amp;G324,""))</f>
        <v/>
      </c>
      <c r="C324" s="414" t="str">
        <f t="shared" si="18"/>
        <v/>
      </c>
      <c r="D324" s="414" t="str">
        <f t="shared" si="19"/>
        <v/>
      </c>
      <c r="E324" s="414" t="str">
        <f t="shared" si="20"/>
        <v/>
      </c>
      <c r="F324" s="414" t="str">
        <f t="shared" si="21"/>
        <v/>
      </c>
      <c r="G324" s="232"/>
      <c r="H324" s="225"/>
      <c r="I324" s="268"/>
      <c r="J324" s="269"/>
      <c r="K324" s="270"/>
      <c r="L324" s="271"/>
      <c r="M324" s="272"/>
      <c r="N324" s="273"/>
      <c r="O324" s="258"/>
      <c r="P324" s="259"/>
      <c r="Q324" s="260"/>
      <c r="R324" s="261"/>
      <c r="S324" s="262"/>
      <c r="T324" s="263"/>
      <c r="U324" s="416"/>
      <c r="V324" s="411"/>
      <c r="W324" s="417"/>
      <c r="X324" s="418"/>
      <c r="Y324" s="419"/>
      <c r="Z324" s="420"/>
      <c r="AA324" s="263"/>
      <c r="AB324" s="263"/>
      <c r="AC324" s="263"/>
      <c r="AD324" s="263"/>
      <c r="AE324" s="263"/>
      <c r="AF324" s="263"/>
      <c r="AG324" s="264"/>
      <c r="AH324" s="265"/>
      <c r="AI324" s="266"/>
      <c r="AJ324" s="267"/>
    </row>
    <row r="325" spans="1:36" s="22" customFormat="1" x14ac:dyDescent="0.25">
      <c r="A325" s="28" t="str">
        <f>IF(H325&lt;&gt;"",MAX($A$7:A324)+1,"")</f>
        <v/>
      </c>
      <c r="B325" s="227" t="str">
        <f>IF(A325="","",PREF_PREGUNTA&amp;" - "&amp;IF(MAX(A:A)&gt;99,IF(A325&lt;100,"0",""),"")&amp;IF(A325&lt;10,"0","")&amp;A325&amp;IF(G325&lt;&gt;""," "&amp;G325,""))</f>
        <v/>
      </c>
      <c r="C325" s="414" t="str">
        <f t="shared" si="18"/>
        <v/>
      </c>
      <c r="D325" s="414" t="str">
        <f t="shared" si="19"/>
        <v/>
      </c>
      <c r="E325" s="414" t="str">
        <f t="shared" si="20"/>
        <v/>
      </c>
      <c r="F325" s="414" t="str">
        <f t="shared" si="21"/>
        <v/>
      </c>
      <c r="G325" s="232"/>
      <c r="H325" s="225"/>
      <c r="I325" s="268"/>
      <c r="J325" s="269"/>
      <c r="K325" s="270"/>
      <c r="L325" s="271"/>
      <c r="M325" s="272"/>
      <c r="N325" s="273"/>
      <c r="O325" s="258"/>
      <c r="P325" s="259"/>
      <c r="Q325" s="260"/>
      <c r="R325" s="261"/>
      <c r="S325" s="262"/>
      <c r="T325" s="263"/>
      <c r="U325" s="416"/>
      <c r="V325" s="411"/>
      <c r="W325" s="417"/>
      <c r="X325" s="418"/>
      <c r="Y325" s="419"/>
      <c r="Z325" s="420"/>
      <c r="AA325" s="263"/>
      <c r="AB325" s="263"/>
      <c r="AC325" s="263"/>
      <c r="AD325" s="263"/>
      <c r="AE325" s="263"/>
      <c r="AF325" s="263"/>
      <c r="AG325" s="264"/>
      <c r="AH325" s="265"/>
      <c r="AI325" s="266"/>
      <c r="AJ325" s="267"/>
    </row>
    <row r="326" spans="1:36" s="22" customFormat="1" x14ac:dyDescent="0.25">
      <c r="A326" s="28" t="str">
        <f>IF(H326&lt;&gt;"",MAX($A$7:A325)+1,"")</f>
        <v/>
      </c>
      <c r="B326" s="227" t="str">
        <f>IF(A326="","",PREF_PREGUNTA&amp;" - "&amp;IF(MAX(A:A)&gt;99,IF(A326&lt;100,"0",""),"")&amp;IF(A326&lt;10,"0","")&amp;A326&amp;IF(G326&lt;&gt;""," "&amp;G326,""))</f>
        <v/>
      </c>
      <c r="C326" s="414" t="str">
        <f t="shared" si="18"/>
        <v/>
      </c>
      <c r="D326" s="414" t="str">
        <f t="shared" si="19"/>
        <v/>
      </c>
      <c r="E326" s="414" t="str">
        <f t="shared" si="20"/>
        <v/>
      </c>
      <c r="F326" s="414" t="str">
        <f t="shared" si="21"/>
        <v/>
      </c>
      <c r="G326" s="232"/>
      <c r="H326" s="225"/>
      <c r="I326" s="268"/>
      <c r="J326" s="269"/>
      <c r="K326" s="270"/>
      <c r="L326" s="271"/>
      <c r="M326" s="272"/>
      <c r="N326" s="273"/>
      <c r="O326" s="258"/>
      <c r="P326" s="259"/>
      <c r="Q326" s="260"/>
      <c r="R326" s="261"/>
      <c r="S326" s="262"/>
      <c r="T326" s="263"/>
      <c r="U326" s="416"/>
      <c r="V326" s="411"/>
      <c r="W326" s="417"/>
      <c r="X326" s="418"/>
      <c r="Y326" s="419"/>
      <c r="Z326" s="420"/>
      <c r="AA326" s="263"/>
      <c r="AB326" s="263"/>
      <c r="AC326" s="263"/>
      <c r="AD326" s="263"/>
      <c r="AE326" s="263"/>
      <c r="AF326" s="263"/>
      <c r="AG326" s="264"/>
      <c r="AH326" s="265"/>
      <c r="AI326" s="266"/>
      <c r="AJ326" s="267"/>
    </row>
    <row r="327" spans="1:36" s="22" customFormat="1" x14ac:dyDescent="0.25">
      <c r="A327" s="28" t="str">
        <f>IF(H327&lt;&gt;"",MAX($A$7:A326)+1,"")</f>
        <v/>
      </c>
      <c r="B327" s="227" t="str">
        <f>IF(A327="","",PREF_PREGUNTA&amp;" - "&amp;IF(MAX(A:A)&gt;99,IF(A327&lt;100,"0",""),"")&amp;IF(A327&lt;10,"0","")&amp;A327&amp;IF(G327&lt;&gt;""," "&amp;G327,""))</f>
        <v/>
      </c>
      <c r="C327" s="414" t="str">
        <f t="shared" ref="C327:C390" si="22">IF(COUNTIF(U327:Z327,"&gt;0")=0,"",COUNTIF(U327:Z327,"&gt;0"))</f>
        <v/>
      </c>
      <c r="D327" s="414" t="str">
        <f t="shared" si="19"/>
        <v/>
      </c>
      <c r="E327" s="414" t="str">
        <f t="shared" si="20"/>
        <v/>
      </c>
      <c r="F327" s="414" t="str">
        <f t="shared" si="21"/>
        <v/>
      </c>
      <c r="G327" s="232"/>
      <c r="H327" s="225"/>
      <c r="I327" s="268"/>
      <c r="J327" s="269"/>
      <c r="K327" s="270"/>
      <c r="L327" s="271"/>
      <c r="M327" s="272"/>
      <c r="N327" s="273"/>
      <c r="O327" s="258"/>
      <c r="P327" s="259"/>
      <c r="Q327" s="260"/>
      <c r="R327" s="261"/>
      <c r="S327" s="262"/>
      <c r="T327" s="263"/>
      <c r="U327" s="416"/>
      <c r="V327" s="411"/>
      <c r="W327" s="417"/>
      <c r="X327" s="418"/>
      <c r="Y327" s="419"/>
      <c r="Z327" s="420"/>
      <c r="AA327" s="263"/>
      <c r="AB327" s="263"/>
      <c r="AC327" s="263"/>
      <c r="AD327" s="263"/>
      <c r="AE327" s="263"/>
      <c r="AF327" s="263"/>
      <c r="AG327" s="264"/>
      <c r="AH327" s="265"/>
      <c r="AI327" s="266"/>
      <c r="AJ327" s="267"/>
    </row>
    <row r="328" spans="1:36" s="22" customFormat="1" x14ac:dyDescent="0.25">
      <c r="A328" s="28" t="str">
        <f>IF(H328&lt;&gt;"",MAX($A$7:A327)+1,"")</f>
        <v/>
      </c>
      <c r="B328" s="227" t="str">
        <f>IF(A328="","",PREF_PREGUNTA&amp;" - "&amp;IF(MAX(A:A)&gt;99,IF(A328&lt;100,"0",""),"")&amp;IF(A328&lt;10,"0","")&amp;A328&amp;IF(G328&lt;&gt;""," "&amp;G328,""))</f>
        <v/>
      </c>
      <c r="C328" s="414" t="str">
        <f t="shared" si="22"/>
        <v/>
      </c>
      <c r="D328" s="414" t="str">
        <f t="shared" ref="D328:D391" si="23">IF(C328="","",COUNTA(I328:N328)-C328)</f>
        <v/>
      </c>
      <c r="E328" s="414" t="str">
        <f t="shared" ref="E328:E391" si="24">IF(SUMIF(U328:Z328,"&gt;0")=0,"",SUMIF(U328:Z328,"&gt;0"))</f>
        <v/>
      </c>
      <c r="F328" s="414" t="str">
        <f t="shared" ref="F328:F391" si="25">IF(SUMIF(U328:Z328,"&lt;0")=0,"",SUMIF(U328:Z328,"&lt;0"))</f>
        <v/>
      </c>
      <c r="G328" s="232"/>
      <c r="H328" s="225"/>
      <c r="I328" s="268"/>
      <c r="J328" s="269"/>
      <c r="K328" s="270"/>
      <c r="L328" s="271"/>
      <c r="M328" s="272"/>
      <c r="N328" s="273"/>
      <c r="O328" s="258"/>
      <c r="P328" s="259"/>
      <c r="Q328" s="260"/>
      <c r="R328" s="261"/>
      <c r="S328" s="262"/>
      <c r="T328" s="263"/>
      <c r="U328" s="416"/>
      <c r="V328" s="411"/>
      <c r="W328" s="417"/>
      <c r="X328" s="418"/>
      <c r="Y328" s="419"/>
      <c r="Z328" s="420"/>
      <c r="AA328" s="263"/>
      <c r="AB328" s="263"/>
      <c r="AC328" s="263"/>
      <c r="AD328" s="263"/>
      <c r="AE328" s="263"/>
      <c r="AF328" s="263"/>
      <c r="AG328" s="264"/>
      <c r="AH328" s="265"/>
      <c r="AI328" s="266"/>
      <c r="AJ328" s="267"/>
    </row>
    <row r="329" spans="1:36" s="22" customFormat="1" x14ac:dyDescent="0.25">
      <c r="A329" s="28" t="str">
        <f>IF(H329&lt;&gt;"",MAX($A$7:A328)+1,"")</f>
        <v/>
      </c>
      <c r="B329" s="227" t="str">
        <f>IF(A329="","",PREF_PREGUNTA&amp;" - "&amp;IF(MAX(A:A)&gt;99,IF(A329&lt;100,"0",""),"")&amp;IF(A329&lt;10,"0","")&amp;A329&amp;IF(G329&lt;&gt;""," "&amp;G329,""))</f>
        <v/>
      </c>
      <c r="C329" s="414" t="str">
        <f t="shared" si="22"/>
        <v/>
      </c>
      <c r="D329" s="414" t="str">
        <f t="shared" si="23"/>
        <v/>
      </c>
      <c r="E329" s="414" t="str">
        <f t="shared" si="24"/>
        <v/>
      </c>
      <c r="F329" s="414" t="str">
        <f t="shared" si="25"/>
        <v/>
      </c>
      <c r="G329" s="232"/>
      <c r="H329" s="225"/>
      <c r="I329" s="268"/>
      <c r="J329" s="269"/>
      <c r="K329" s="270"/>
      <c r="L329" s="271"/>
      <c r="M329" s="272"/>
      <c r="N329" s="273"/>
      <c r="O329" s="258"/>
      <c r="P329" s="259"/>
      <c r="Q329" s="260"/>
      <c r="R329" s="261"/>
      <c r="S329" s="262"/>
      <c r="T329" s="263"/>
      <c r="U329" s="416"/>
      <c r="V329" s="411"/>
      <c r="W329" s="417"/>
      <c r="X329" s="418"/>
      <c r="Y329" s="419"/>
      <c r="Z329" s="420"/>
      <c r="AA329" s="263"/>
      <c r="AB329" s="263"/>
      <c r="AC329" s="263"/>
      <c r="AD329" s="263"/>
      <c r="AE329" s="263"/>
      <c r="AF329" s="263"/>
      <c r="AG329" s="264"/>
      <c r="AH329" s="265"/>
      <c r="AI329" s="266"/>
      <c r="AJ329" s="267"/>
    </row>
    <row r="330" spans="1:36" s="22" customFormat="1" x14ac:dyDescent="0.25">
      <c r="A330" s="28" t="str">
        <f>IF(H330&lt;&gt;"",MAX($A$7:A329)+1,"")</f>
        <v/>
      </c>
      <c r="B330" s="227" t="str">
        <f>IF(A330="","",PREF_PREGUNTA&amp;" - "&amp;IF(MAX(A:A)&gt;99,IF(A330&lt;100,"0",""),"")&amp;IF(A330&lt;10,"0","")&amp;A330&amp;IF(G330&lt;&gt;""," "&amp;G330,""))</f>
        <v/>
      </c>
      <c r="C330" s="414" t="str">
        <f t="shared" si="22"/>
        <v/>
      </c>
      <c r="D330" s="414" t="str">
        <f t="shared" si="23"/>
        <v/>
      </c>
      <c r="E330" s="414" t="str">
        <f t="shared" si="24"/>
        <v/>
      </c>
      <c r="F330" s="414" t="str">
        <f t="shared" si="25"/>
        <v/>
      </c>
      <c r="G330" s="232"/>
      <c r="H330" s="225"/>
      <c r="I330" s="268"/>
      <c r="J330" s="269"/>
      <c r="K330" s="270"/>
      <c r="L330" s="271"/>
      <c r="M330" s="272"/>
      <c r="N330" s="273"/>
      <c r="O330" s="258"/>
      <c r="P330" s="259"/>
      <c r="Q330" s="260"/>
      <c r="R330" s="261"/>
      <c r="S330" s="262"/>
      <c r="T330" s="263"/>
      <c r="U330" s="416"/>
      <c r="V330" s="411"/>
      <c r="W330" s="417"/>
      <c r="X330" s="418"/>
      <c r="Y330" s="419"/>
      <c r="Z330" s="420"/>
      <c r="AA330" s="263"/>
      <c r="AB330" s="263"/>
      <c r="AC330" s="263"/>
      <c r="AD330" s="263"/>
      <c r="AE330" s="263"/>
      <c r="AF330" s="263"/>
      <c r="AG330" s="264"/>
      <c r="AH330" s="265"/>
      <c r="AI330" s="266"/>
      <c r="AJ330" s="267"/>
    </row>
    <row r="331" spans="1:36" s="22" customFormat="1" x14ac:dyDescent="0.25">
      <c r="A331" s="28" t="str">
        <f>IF(H331&lt;&gt;"",MAX($A$7:A330)+1,"")</f>
        <v/>
      </c>
      <c r="B331" s="227" t="str">
        <f>IF(A331="","",PREF_PREGUNTA&amp;" - "&amp;IF(MAX(A:A)&gt;99,IF(A331&lt;100,"0",""),"")&amp;IF(A331&lt;10,"0","")&amp;A331&amp;IF(G331&lt;&gt;""," "&amp;G331,""))</f>
        <v/>
      </c>
      <c r="C331" s="414" t="str">
        <f t="shared" si="22"/>
        <v/>
      </c>
      <c r="D331" s="414" t="str">
        <f t="shared" si="23"/>
        <v/>
      </c>
      <c r="E331" s="414" t="str">
        <f t="shared" si="24"/>
        <v/>
      </c>
      <c r="F331" s="414" t="str">
        <f t="shared" si="25"/>
        <v/>
      </c>
      <c r="G331" s="232"/>
      <c r="H331" s="225"/>
      <c r="I331" s="268"/>
      <c r="J331" s="269"/>
      <c r="K331" s="270"/>
      <c r="L331" s="271"/>
      <c r="M331" s="272"/>
      <c r="N331" s="273"/>
      <c r="O331" s="258"/>
      <c r="P331" s="259"/>
      <c r="Q331" s="260"/>
      <c r="R331" s="261"/>
      <c r="S331" s="262"/>
      <c r="T331" s="263"/>
      <c r="U331" s="416"/>
      <c r="V331" s="411"/>
      <c r="W331" s="417"/>
      <c r="X331" s="418"/>
      <c r="Y331" s="419"/>
      <c r="Z331" s="420"/>
      <c r="AA331" s="263"/>
      <c r="AB331" s="263"/>
      <c r="AC331" s="263"/>
      <c r="AD331" s="263"/>
      <c r="AE331" s="263"/>
      <c r="AF331" s="263"/>
      <c r="AG331" s="264"/>
      <c r="AH331" s="265"/>
      <c r="AI331" s="266"/>
      <c r="AJ331" s="267"/>
    </row>
    <row r="332" spans="1:36" s="22" customFormat="1" x14ac:dyDescent="0.25">
      <c r="A332" s="28" t="str">
        <f>IF(H332&lt;&gt;"",MAX($A$7:A331)+1,"")</f>
        <v/>
      </c>
      <c r="B332" s="227" t="str">
        <f>IF(A332="","",PREF_PREGUNTA&amp;" - "&amp;IF(MAX(A:A)&gt;99,IF(A332&lt;100,"0",""),"")&amp;IF(A332&lt;10,"0","")&amp;A332&amp;IF(G332&lt;&gt;""," "&amp;G332,""))</f>
        <v/>
      </c>
      <c r="C332" s="414" t="str">
        <f t="shared" si="22"/>
        <v/>
      </c>
      <c r="D332" s="414" t="str">
        <f t="shared" si="23"/>
        <v/>
      </c>
      <c r="E332" s="414" t="str">
        <f t="shared" si="24"/>
        <v/>
      </c>
      <c r="F332" s="414" t="str">
        <f t="shared" si="25"/>
        <v/>
      </c>
      <c r="G332" s="232"/>
      <c r="H332" s="225"/>
      <c r="I332" s="268"/>
      <c r="J332" s="269"/>
      <c r="K332" s="270"/>
      <c r="L332" s="271"/>
      <c r="M332" s="272"/>
      <c r="N332" s="273"/>
      <c r="O332" s="258"/>
      <c r="P332" s="259"/>
      <c r="Q332" s="260"/>
      <c r="R332" s="261"/>
      <c r="S332" s="262"/>
      <c r="T332" s="263"/>
      <c r="U332" s="416"/>
      <c r="V332" s="411"/>
      <c r="W332" s="417"/>
      <c r="X332" s="418"/>
      <c r="Y332" s="419"/>
      <c r="Z332" s="420"/>
      <c r="AA332" s="263"/>
      <c r="AB332" s="263"/>
      <c r="AC332" s="263"/>
      <c r="AD332" s="263"/>
      <c r="AE332" s="263"/>
      <c r="AF332" s="263"/>
      <c r="AG332" s="264"/>
      <c r="AH332" s="265"/>
      <c r="AI332" s="266"/>
      <c r="AJ332" s="267"/>
    </row>
    <row r="333" spans="1:36" s="22" customFormat="1" x14ac:dyDescent="0.25">
      <c r="A333" s="28" t="str">
        <f>IF(H333&lt;&gt;"",MAX($A$7:A332)+1,"")</f>
        <v/>
      </c>
      <c r="B333" s="227" t="str">
        <f>IF(A333="","",PREF_PREGUNTA&amp;" - "&amp;IF(MAX(A:A)&gt;99,IF(A333&lt;100,"0",""),"")&amp;IF(A333&lt;10,"0","")&amp;A333&amp;IF(G333&lt;&gt;""," "&amp;G333,""))</f>
        <v/>
      </c>
      <c r="C333" s="414" t="str">
        <f t="shared" si="22"/>
        <v/>
      </c>
      <c r="D333" s="414" t="str">
        <f t="shared" si="23"/>
        <v/>
      </c>
      <c r="E333" s="414" t="str">
        <f t="shared" si="24"/>
        <v/>
      </c>
      <c r="F333" s="414" t="str">
        <f t="shared" si="25"/>
        <v/>
      </c>
      <c r="G333" s="232"/>
      <c r="H333" s="225"/>
      <c r="I333" s="268"/>
      <c r="J333" s="269"/>
      <c r="K333" s="270"/>
      <c r="L333" s="271"/>
      <c r="M333" s="272"/>
      <c r="N333" s="273"/>
      <c r="O333" s="258"/>
      <c r="P333" s="259"/>
      <c r="Q333" s="260"/>
      <c r="R333" s="261"/>
      <c r="S333" s="262"/>
      <c r="T333" s="263"/>
      <c r="U333" s="416"/>
      <c r="V333" s="411"/>
      <c r="W333" s="417"/>
      <c r="X333" s="418"/>
      <c r="Y333" s="419"/>
      <c r="Z333" s="420"/>
      <c r="AA333" s="263"/>
      <c r="AB333" s="263"/>
      <c r="AC333" s="263"/>
      <c r="AD333" s="263"/>
      <c r="AE333" s="263"/>
      <c r="AF333" s="263"/>
      <c r="AG333" s="264"/>
      <c r="AH333" s="265"/>
      <c r="AI333" s="266"/>
      <c r="AJ333" s="267"/>
    </row>
    <row r="334" spans="1:36" s="22" customFormat="1" x14ac:dyDescent="0.25">
      <c r="A334" s="28" t="str">
        <f>IF(H334&lt;&gt;"",MAX($A$7:A333)+1,"")</f>
        <v/>
      </c>
      <c r="B334" s="227" t="str">
        <f>IF(A334="","",PREF_PREGUNTA&amp;" - "&amp;IF(MAX(A:A)&gt;99,IF(A334&lt;100,"0",""),"")&amp;IF(A334&lt;10,"0","")&amp;A334&amp;IF(G334&lt;&gt;""," "&amp;G334,""))</f>
        <v/>
      </c>
      <c r="C334" s="414" t="str">
        <f t="shared" si="22"/>
        <v/>
      </c>
      <c r="D334" s="414" t="str">
        <f t="shared" si="23"/>
        <v/>
      </c>
      <c r="E334" s="414" t="str">
        <f t="shared" si="24"/>
        <v/>
      </c>
      <c r="F334" s="414" t="str">
        <f t="shared" si="25"/>
        <v/>
      </c>
      <c r="G334" s="232"/>
      <c r="H334" s="225"/>
      <c r="I334" s="268"/>
      <c r="J334" s="269"/>
      <c r="K334" s="270"/>
      <c r="L334" s="271"/>
      <c r="M334" s="272"/>
      <c r="N334" s="273"/>
      <c r="O334" s="258"/>
      <c r="P334" s="259"/>
      <c r="Q334" s="260"/>
      <c r="R334" s="261"/>
      <c r="S334" s="262"/>
      <c r="T334" s="263"/>
      <c r="U334" s="416"/>
      <c r="V334" s="411"/>
      <c r="W334" s="417"/>
      <c r="X334" s="418"/>
      <c r="Y334" s="419"/>
      <c r="Z334" s="420"/>
      <c r="AA334" s="263"/>
      <c r="AB334" s="263"/>
      <c r="AC334" s="263"/>
      <c r="AD334" s="263"/>
      <c r="AE334" s="263"/>
      <c r="AF334" s="263"/>
      <c r="AG334" s="264"/>
      <c r="AH334" s="265"/>
      <c r="AI334" s="266"/>
      <c r="AJ334" s="267"/>
    </row>
    <row r="335" spans="1:36" s="22" customFormat="1" x14ac:dyDescent="0.25">
      <c r="A335" s="28" t="str">
        <f>IF(H335&lt;&gt;"",MAX($A$7:A334)+1,"")</f>
        <v/>
      </c>
      <c r="B335" s="227" t="str">
        <f>IF(A335="","",PREF_PREGUNTA&amp;" - "&amp;IF(MAX(A:A)&gt;99,IF(A335&lt;100,"0",""),"")&amp;IF(A335&lt;10,"0","")&amp;A335&amp;IF(G335&lt;&gt;""," "&amp;G335,""))</f>
        <v/>
      </c>
      <c r="C335" s="414" t="str">
        <f t="shared" si="22"/>
        <v/>
      </c>
      <c r="D335" s="414" t="str">
        <f t="shared" si="23"/>
        <v/>
      </c>
      <c r="E335" s="414" t="str">
        <f t="shared" si="24"/>
        <v/>
      </c>
      <c r="F335" s="414" t="str">
        <f t="shared" si="25"/>
        <v/>
      </c>
      <c r="G335" s="232"/>
      <c r="H335" s="225"/>
      <c r="I335" s="268"/>
      <c r="J335" s="269"/>
      <c r="K335" s="270"/>
      <c r="L335" s="271"/>
      <c r="M335" s="272"/>
      <c r="N335" s="273"/>
      <c r="O335" s="258"/>
      <c r="P335" s="259"/>
      <c r="Q335" s="260"/>
      <c r="R335" s="261"/>
      <c r="S335" s="262"/>
      <c r="T335" s="263"/>
      <c r="U335" s="416"/>
      <c r="V335" s="411"/>
      <c r="W335" s="417"/>
      <c r="X335" s="418"/>
      <c r="Y335" s="419"/>
      <c r="Z335" s="420"/>
      <c r="AA335" s="263"/>
      <c r="AB335" s="263"/>
      <c r="AC335" s="263"/>
      <c r="AD335" s="263"/>
      <c r="AE335" s="263"/>
      <c r="AF335" s="263"/>
      <c r="AG335" s="264"/>
      <c r="AH335" s="265"/>
      <c r="AI335" s="266"/>
      <c r="AJ335" s="267"/>
    </row>
    <row r="336" spans="1:36" s="22" customFormat="1" x14ac:dyDescent="0.25">
      <c r="A336" s="28" t="str">
        <f>IF(H336&lt;&gt;"",MAX($A$7:A335)+1,"")</f>
        <v/>
      </c>
      <c r="B336" s="227" t="str">
        <f>IF(A336="","",PREF_PREGUNTA&amp;" - "&amp;IF(MAX(A:A)&gt;99,IF(A336&lt;100,"0",""),"")&amp;IF(A336&lt;10,"0","")&amp;A336&amp;IF(G336&lt;&gt;""," "&amp;G336,""))</f>
        <v/>
      </c>
      <c r="C336" s="414" t="str">
        <f t="shared" si="22"/>
        <v/>
      </c>
      <c r="D336" s="414" t="str">
        <f t="shared" si="23"/>
        <v/>
      </c>
      <c r="E336" s="414" t="str">
        <f t="shared" si="24"/>
        <v/>
      </c>
      <c r="F336" s="414" t="str">
        <f t="shared" si="25"/>
        <v/>
      </c>
      <c r="G336" s="232"/>
      <c r="H336" s="225"/>
      <c r="I336" s="268"/>
      <c r="J336" s="269"/>
      <c r="K336" s="270"/>
      <c r="L336" s="271"/>
      <c r="M336" s="272"/>
      <c r="N336" s="273"/>
      <c r="O336" s="258"/>
      <c r="P336" s="259"/>
      <c r="Q336" s="260"/>
      <c r="R336" s="261"/>
      <c r="S336" s="262"/>
      <c r="T336" s="263"/>
      <c r="U336" s="416"/>
      <c r="V336" s="411"/>
      <c r="W336" s="417"/>
      <c r="X336" s="418"/>
      <c r="Y336" s="419"/>
      <c r="Z336" s="420"/>
      <c r="AA336" s="263"/>
      <c r="AB336" s="263"/>
      <c r="AC336" s="263"/>
      <c r="AD336" s="263"/>
      <c r="AE336" s="263"/>
      <c r="AF336" s="263"/>
      <c r="AG336" s="264"/>
      <c r="AH336" s="265"/>
      <c r="AI336" s="266"/>
      <c r="AJ336" s="267"/>
    </row>
    <row r="337" spans="1:36" s="22" customFormat="1" x14ac:dyDescent="0.25">
      <c r="A337" s="28" t="str">
        <f>IF(H337&lt;&gt;"",MAX($A$7:A336)+1,"")</f>
        <v/>
      </c>
      <c r="B337" s="227" t="str">
        <f>IF(A337="","",PREF_PREGUNTA&amp;" - "&amp;IF(MAX(A:A)&gt;99,IF(A337&lt;100,"0",""),"")&amp;IF(A337&lt;10,"0","")&amp;A337&amp;IF(G337&lt;&gt;""," "&amp;G337,""))</f>
        <v/>
      </c>
      <c r="C337" s="414" t="str">
        <f t="shared" si="22"/>
        <v/>
      </c>
      <c r="D337" s="414" t="str">
        <f t="shared" si="23"/>
        <v/>
      </c>
      <c r="E337" s="414" t="str">
        <f t="shared" si="24"/>
        <v/>
      </c>
      <c r="F337" s="414" t="str">
        <f t="shared" si="25"/>
        <v/>
      </c>
      <c r="G337" s="232"/>
      <c r="H337" s="225"/>
      <c r="I337" s="268"/>
      <c r="J337" s="269"/>
      <c r="K337" s="270"/>
      <c r="L337" s="271"/>
      <c r="M337" s="272"/>
      <c r="N337" s="273"/>
      <c r="O337" s="258"/>
      <c r="P337" s="259"/>
      <c r="Q337" s="260"/>
      <c r="R337" s="261"/>
      <c r="S337" s="262"/>
      <c r="T337" s="263"/>
      <c r="U337" s="416"/>
      <c r="V337" s="411"/>
      <c r="W337" s="417"/>
      <c r="X337" s="418"/>
      <c r="Y337" s="419"/>
      <c r="Z337" s="420"/>
      <c r="AA337" s="263"/>
      <c r="AB337" s="263"/>
      <c r="AC337" s="263"/>
      <c r="AD337" s="263"/>
      <c r="AE337" s="263"/>
      <c r="AF337" s="263"/>
      <c r="AG337" s="264"/>
      <c r="AH337" s="265"/>
      <c r="AI337" s="266"/>
      <c r="AJ337" s="267"/>
    </row>
    <row r="338" spans="1:36" s="22" customFormat="1" x14ac:dyDescent="0.25">
      <c r="A338" s="28" t="str">
        <f>IF(H338&lt;&gt;"",MAX($A$7:A337)+1,"")</f>
        <v/>
      </c>
      <c r="B338" s="227" t="str">
        <f>IF(A338="","",PREF_PREGUNTA&amp;" - "&amp;IF(MAX(A:A)&gt;99,IF(A338&lt;100,"0",""),"")&amp;IF(A338&lt;10,"0","")&amp;A338&amp;IF(G338&lt;&gt;""," "&amp;G338,""))</f>
        <v/>
      </c>
      <c r="C338" s="414" t="str">
        <f t="shared" si="22"/>
        <v/>
      </c>
      <c r="D338" s="414" t="str">
        <f t="shared" si="23"/>
        <v/>
      </c>
      <c r="E338" s="414" t="str">
        <f t="shared" si="24"/>
        <v/>
      </c>
      <c r="F338" s="414" t="str">
        <f t="shared" si="25"/>
        <v/>
      </c>
      <c r="G338" s="232"/>
      <c r="H338" s="225"/>
      <c r="I338" s="268"/>
      <c r="J338" s="269"/>
      <c r="K338" s="270"/>
      <c r="L338" s="271"/>
      <c r="M338" s="272"/>
      <c r="N338" s="273"/>
      <c r="O338" s="258"/>
      <c r="P338" s="259"/>
      <c r="Q338" s="260"/>
      <c r="R338" s="261"/>
      <c r="S338" s="262"/>
      <c r="T338" s="263"/>
      <c r="U338" s="416"/>
      <c r="V338" s="411"/>
      <c r="W338" s="417"/>
      <c r="X338" s="418"/>
      <c r="Y338" s="419"/>
      <c r="Z338" s="420"/>
      <c r="AA338" s="263"/>
      <c r="AB338" s="263"/>
      <c r="AC338" s="263"/>
      <c r="AD338" s="263"/>
      <c r="AE338" s="263"/>
      <c r="AF338" s="263"/>
      <c r="AG338" s="264"/>
      <c r="AH338" s="265"/>
      <c r="AI338" s="266"/>
      <c r="AJ338" s="267"/>
    </row>
    <row r="339" spans="1:36" s="22" customFormat="1" x14ac:dyDescent="0.25">
      <c r="A339" s="28" t="str">
        <f>IF(H339&lt;&gt;"",MAX($A$7:A338)+1,"")</f>
        <v/>
      </c>
      <c r="B339" s="227" t="str">
        <f>IF(A339="","",PREF_PREGUNTA&amp;" - "&amp;IF(MAX(A:A)&gt;99,IF(A339&lt;100,"0",""),"")&amp;IF(A339&lt;10,"0","")&amp;A339&amp;IF(G339&lt;&gt;""," "&amp;G339,""))</f>
        <v/>
      </c>
      <c r="C339" s="414" t="str">
        <f t="shared" si="22"/>
        <v/>
      </c>
      <c r="D339" s="414" t="str">
        <f t="shared" si="23"/>
        <v/>
      </c>
      <c r="E339" s="414" t="str">
        <f t="shared" si="24"/>
        <v/>
      </c>
      <c r="F339" s="414" t="str">
        <f t="shared" si="25"/>
        <v/>
      </c>
      <c r="G339" s="232"/>
      <c r="H339" s="225"/>
      <c r="I339" s="268"/>
      <c r="J339" s="269"/>
      <c r="K339" s="270"/>
      <c r="L339" s="271"/>
      <c r="M339" s="272"/>
      <c r="N339" s="273"/>
      <c r="O339" s="258"/>
      <c r="P339" s="259"/>
      <c r="Q339" s="260"/>
      <c r="R339" s="261"/>
      <c r="S339" s="262"/>
      <c r="T339" s="263"/>
      <c r="U339" s="416"/>
      <c r="V339" s="411"/>
      <c r="W339" s="417"/>
      <c r="X339" s="418"/>
      <c r="Y339" s="419"/>
      <c r="Z339" s="420"/>
      <c r="AA339" s="263"/>
      <c r="AB339" s="263"/>
      <c r="AC339" s="263"/>
      <c r="AD339" s="263"/>
      <c r="AE339" s="263"/>
      <c r="AF339" s="263"/>
      <c r="AG339" s="264"/>
      <c r="AH339" s="265"/>
      <c r="AI339" s="266"/>
      <c r="AJ339" s="267"/>
    </row>
    <row r="340" spans="1:36" s="22" customFormat="1" x14ac:dyDescent="0.25">
      <c r="A340" s="28" t="str">
        <f>IF(H340&lt;&gt;"",MAX($A$7:A339)+1,"")</f>
        <v/>
      </c>
      <c r="B340" s="227" t="str">
        <f>IF(A340="","",PREF_PREGUNTA&amp;" - "&amp;IF(MAX(A:A)&gt;99,IF(A340&lt;100,"0",""),"")&amp;IF(A340&lt;10,"0","")&amp;A340&amp;IF(G340&lt;&gt;""," "&amp;G340,""))</f>
        <v/>
      </c>
      <c r="C340" s="414" t="str">
        <f t="shared" si="22"/>
        <v/>
      </c>
      <c r="D340" s="414" t="str">
        <f t="shared" si="23"/>
        <v/>
      </c>
      <c r="E340" s="414" t="str">
        <f t="shared" si="24"/>
        <v/>
      </c>
      <c r="F340" s="414" t="str">
        <f t="shared" si="25"/>
        <v/>
      </c>
      <c r="G340" s="232"/>
      <c r="H340" s="225"/>
      <c r="I340" s="268"/>
      <c r="J340" s="269"/>
      <c r="K340" s="270"/>
      <c r="L340" s="271"/>
      <c r="M340" s="272"/>
      <c r="N340" s="273"/>
      <c r="O340" s="258"/>
      <c r="P340" s="259"/>
      <c r="Q340" s="260"/>
      <c r="R340" s="261"/>
      <c r="S340" s="262"/>
      <c r="T340" s="263"/>
      <c r="U340" s="416"/>
      <c r="V340" s="411"/>
      <c r="W340" s="417"/>
      <c r="X340" s="418"/>
      <c r="Y340" s="419"/>
      <c r="Z340" s="420"/>
      <c r="AA340" s="263"/>
      <c r="AB340" s="263"/>
      <c r="AC340" s="263"/>
      <c r="AD340" s="263"/>
      <c r="AE340" s="263"/>
      <c r="AF340" s="263"/>
      <c r="AG340" s="264"/>
      <c r="AH340" s="265"/>
      <c r="AI340" s="266"/>
      <c r="AJ340" s="267"/>
    </row>
    <row r="341" spans="1:36" s="22" customFormat="1" x14ac:dyDescent="0.25">
      <c r="A341" s="28" t="str">
        <f>IF(H341&lt;&gt;"",MAX($A$7:A340)+1,"")</f>
        <v/>
      </c>
      <c r="B341" s="227" t="str">
        <f>IF(A341="","",PREF_PREGUNTA&amp;" - "&amp;IF(MAX(A:A)&gt;99,IF(A341&lt;100,"0",""),"")&amp;IF(A341&lt;10,"0","")&amp;A341&amp;IF(G341&lt;&gt;""," "&amp;G341,""))</f>
        <v/>
      </c>
      <c r="C341" s="414" t="str">
        <f t="shared" si="22"/>
        <v/>
      </c>
      <c r="D341" s="414" t="str">
        <f t="shared" si="23"/>
        <v/>
      </c>
      <c r="E341" s="414" t="str">
        <f t="shared" si="24"/>
        <v/>
      </c>
      <c r="F341" s="414" t="str">
        <f t="shared" si="25"/>
        <v/>
      </c>
      <c r="G341" s="232"/>
      <c r="H341" s="225"/>
      <c r="I341" s="268"/>
      <c r="J341" s="269"/>
      <c r="K341" s="270"/>
      <c r="L341" s="271"/>
      <c r="M341" s="272"/>
      <c r="N341" s="273"/>
      <c r="O341" s="258"/>
      <c r="P341" s="259"/>
      <c r="Q341" s="260"/>
      <c r="R341" s="261"/>
      <c r="S341" s="262"/>
      <c r="T341" s="263"/>
      <c r="U341" s="416"/>
      <c r="V341" s="411"/>
      <c r="W341" s="417"/>
      <c r="X341" s="418"/>
      <c r="Y341" s="419"/>
      <c r="Z341" s="420"/>
      <c r="AA341" s="263"/>
      <c r="AB341" s="263"/>
      <c r="AC341" s="263"/>
      <c r="AD341" s="263"/>
      <c r="AE341" s="263"/>
      <c r="AF341" s="263"/>
      <c r="AG341" s="264"/>
      <c r="AH341" s="265"/>
      <c r="AI341" s="266"/>
      <c r="AJ341" s="267"/>
    </row>
    <row r="342" spans="1:36" s="22" customFormat="1" x14ac:dyDescent="0.25">
      <c r="A342" s="28" t="str">
        <f>IF(H342&lt;&gt;"",MAX($A$7:A341)+1,"")</f>
        <v/>
      </c>
      <c r="B342" s="227" t="str">
        <f>IF(A342="","",PREF_PREGUNTA&amp;" - "&amp;IF(MAX(A:A)&gt;99,IF(A342&lt;100,"0",""),"")&amp;IF(A342&lt;10,"0","")&amp;A342&amp;IF(G342&lt;&gt;""," "&amp;G342,""))</f>
        <v/>
      </c>
      <c r="C342" s="414" t="str">
        <f t="shared" si="22"/>
        <v/>
      </c>
      <c r="D342" s="414" t="str">
        <f t="shared" si="23"/>
        <v/>
      </c>
      <c r="E342" s="414" t="str">
        <f t="shared" si="24"/>
        <v/>
      </c>
      <c r="F342" s="414" t="str">
        <f t="shared" si="25"/>
        <v/>
      </c>
      <c r="G342" s="232"/>
      <c r="H342" s="225"/>
      <c r="I342" s="268"/>
      <c r="J342" s="269"/>
      <c r="K342" s="270"/>
      <c r="L342" s="271"/>
      <c r="M342" s="272"/>
      <c r="N342" s="273"/>
      <c r="O342" s="258"/>
      <c r="P342" s="259"/>
      <c r="Q342" s="260"/>
      <c r="R342" s="261"/>
      <c r="S342" s="262"/>
      <c r="T342" s="263"/>
      <c r="U342" s="416"/>
      <c r="V342" s="411"/>
      <c r="W342" s="417"/>
      <c r="X342" s="418"/>
      <c r="Y342" s="419"/>
      <c r="Z342" s="420"/>
      <c r="AA342" s="263"/>
      <c r="AB342" s="263"/>
      <c r="AC342" s="263"/>
      <c r="AD342" s="263"/>
      <c r="AE342" s="263"/>
      <c r="AF342" s="263"/>
      <c r="AG342" s="264"/>
      <c r="AH342" s="265"/>
      <c r="AI342" s="266"/>
      <c r="AJ342" s="267"/>
    </row>
    <row r="343" spans="1:36" s="22" customFormat="1" x14ac:dyDescent="0.25">
      <c r="A343" s="28" t="str">
        <f>IF(H343&lt;&gt;"",MAX($A$7:A342)+1,"")</f>
        <v/>
      </c>
      <c r="B343" s="227" t="str">
        <f>IF(A343="","",PREF_PREGUNTA&amp;" - "&amp;IF(MAX(A:A)&gt;99,IF(A343&lt;100,"0",""),"")&amp;IF(A343&lt;10,"0","")&amp;A343&amp;IF(G343&lt;&gt;""," "&amp;G343,""))</f>
        <v/>
      </c>
      <c r="C343" s="414" t="str">
        <f t="shared" si="22"/>
        <v/>
      </c>
      <c r="D343" s="414" t="str">
        <f t="shared" si="23"/>
        <v/>
      </c>
      <c r="E343" s="414" t="str">
        <f t="shared" si="24"/>
        <v/>
      </c>
      <c r="F343" s="414" t="str">
        <f t="shared" si="25"/>
        <v/>
      </c>
      <c r="G343" s="232"/>
      <c r="H343" s="225"/>
      <c r="I343" s="268"/>
      <c r="J343" s="269"/>
      <c r="K343" s="270"/>
      <c r="L343" s="271"/>
      <c r="M343" s="272"/>
      <c r="N343" s="273"/>
      <c r="O343" s="258"/>
      <c r="P343" s="259"/>
      <c r="Q343" s="260"/>
      <c r="R343" s="261"/>
      <c r="S343" s="262"/>
      <c r="T343" s="263"/>
      <c r="U343" s="416"/>
      <c r="V343" s="411"/>
      <c r="W343" s="417"/>
      <c r="X343" s="418"/>
      <c r="Y343" s="419"/>
      <c r="Z343" s="420"/>
      <c r="AA343" s="263"/>
      <c r="AB343" s="263"/>
      <c r="AC343" s="263"/>
      <c r="AD343" s="263"/>
      <c r="AE343" s="263"/>
      <c r="AF343" s="263"/>
      <c r="AG343" s="264"/>
      <c r="AH343" s="265"/>
      <c r="AI343" s="266"/>
      <c r="AJ343" s="267"/>
    </row>
    <row r="344" spans="1:36" s="22" customFormat="1" x14ac:dyDescent="0.25">
      <c r="A344" s="28" t="str">
        <f>IF(H344&lt;&gt;"",MAX($A$7:A343)+1,"")</f>
        <v/>
      </c>
      <c r="B344" s="227" t="str">
        <f>IF(A344="","",PREF_PREGUNTA&amp;" - "&amp;IF(MAX(A:A)&gt;99,IF(A344&lt;100,"0",""),"")&amp;IF(A344&lt;10,"0","")&amp;A344&amp;IF(G344&lt;&gt;""," "&amp;G344,""))</f>
        <v/>
      </c>
      <c r="C344" s="414" t="str">
        <f t="shared" si="22"/>
        <v/>
      </c>
      <c r="D344" s="414" t="str">
        <f t="shared" si="23"/>
        <v/>
      </c>
      <c r="E344" s="414" t="str">
        <f t="shared" si="24"/>
        <v/>
      </c>
      <c r="F344" s="414" t="str">
        <f t="shared" si="25"/>
        <v/>
      </c>
      <c r="G344" s="232"/>
      <c r="H344" s="225"/>
      <c r="I344" s="268"/>
      <c r="J344" s="269"/>
      <c r="K344" s="270"/>
      <c r="L344" s="271"/>
      <c r="M344" s="272"/>
      <c r="N344" s="273"/>
      <c r="O344" s="258"/>
      <c r="P344" s="259"/>
      <c r="Q344" s="260"/>
      <c r="R344" s="261"/>
      <c r="S344" s="262"/>
      <c r="T344" s="263"/>
      <c r="U344" s="416"/>
      <c r="V344" s="411"/>
      <c r="W344" s="417"/>
      <c r="X344" s="418"/>
      <c r="Y344" s="419"/>
      <c r="Z344" s="420"/>
      <c r="AA344" s="263"/>
      <c r="AB344" s="263"/>
      <c r="AC344" s="263"/>
      <c r="AD344" s="263"/>
      <c r="AE344" s="263"/>
      <c r="AF344" s="263"/>
      <c r="AG344" s="264"/>
      <c r="AH344" s="265"/>
      <c r="AI344" s="266"/>
      <c r="AJ344" s="267"/>
    </row>
    <row r="345" spans="1:36" s="22" customFormat="1" x14ac:dyDescent="0.25">
      <c r="A345" s="28" t="str">
        <f>IF(H345&lt;&gt;"",MAX($A$7:A344)+1,"")</f>
        <v/>
      </c>
      <c r="B345" s="227" t="str">
        <f>IF(A345="","",PREF_PREGUNTA&amp;" - "&amp;IF(MAX(A:A)&gt;99,IF(A345&lt;100,"0",""),"")&amp;IF(A345&lt;10,"0","")&amp;A345&amp;IF(G345&lt;&gt;""," "&amp;G345,""))</f>
        <v/>
      </c>
      <c r="C345" s="414" t="str">
        <f t="shared" si="22"/>
        <v/>
      </c>
      <c r="D345" s="414" t="str">
        <f t="shared" si="23"/>
        <v/>
      </c>
      <c r="E345" s="414" t="str">
        <f t="shared" si="24"/>
        <v/>
      </c>
      <c r="F345" s="414" t="str">
        <f t="shared" si="25"/>
        <v/>
      </c>
      <c r="G345" s="232"/>
      <c r="H345" s="225"/>
      <c r="I345" s="268"/>
      <c r="J345" s="269"/>
      <c r="K345" s="270"/>
      <c r="L345" s="271"/>
      <c r="M345" s="272"/>
      <c r="N345" s="273"/>
      <c r="O345" s="258"/>
      <c r="P345" s="259"/>
      <c r="Q345" s="260"/>
      <c r="R345" s="261"/>
      <c r="S345" s="262"/>
      <c r="T345" s="263"/>
      <c r="U345" s="416"/>
      <c r="V345" s="411"/>
      <c r="W345" s="417"/>
      <c r="X345" s="418"/>
      <c r="Y345" s="419"/>
      <c r="Z345" s="420"/>
      <c r="AA345" s="263"/>
      <c r="AB345" s="263"/>
      <c r="AC345" s="263"/>
      <c r="AD345" s="263"/>
      <c r="AE345" s="263"/>
      <c r="AF345" s="263"/>
      <c r="AG345" s="264"/>
      <c r="AH345" s="265"/>
      <c r="AI345" s="266"/>
      <c r="AJ345" s="267"/>
    </row>
    <row r="346" spans="1:36" s="22" customFormat="1" x14ac:dyDescent="0.25">
      <c r="A346" s="28" t="str">
        <f>IF(H346&lt;&gt;"",MAX($A$7:A345)+1,"")</f>
        <v/>
      </c>
      <c r="B346" s="227" t="str">
        <f>IF(A346="","",PREF_PREGUNTA&amp;" - "&amp;IF(MAX(A:A)&gt;99,IF(A346&lt;100,"0",""),"")&amp;IF(A346&lt;10,"0","")&amp;A346&amp;IF(G346&lt;&gt;""," "&amp;G346,""))</f>
        <v/>
      </c>
      <c r="C346" s="414" t="str">
        <f t="shared" si="22"/>
        <v/>
      </c>
      <c r="D346" s="414" t="str">
        <f t="shared" si="23"/>
        <v/>
      </c>
      <c r="E346" s="414" t="str">
        <f t="shared" si="24"/>
        <v/>
      </c>
      <c r="F346" s="414" t="str">
        <f t="shared" si="25"/>
        <v/>
      </c>
      <c r="G346" s="232"/>
      <c r="H346" s="225"/>
      <c r="I346" s="268"/>
      <c r="J346" s="269"/>
      <c r="K346" s="270"/>
      <c r="L346" s="271"/>
      <c r="M346" s="272"/>
      <c r="N346" s="273"/>
      <c r="O346" s="258"/>
      <c r="P346" s="259"/>
      <c r="Q346" s="260"/>
      <c r="R346" s="261"/>
      <c r="S346" s="262"/>
      <c r="T346" s="263"/>
      <c r="U346" s="416"/>
      <c r="V346" s="411"/>
      <c r="W346" s="417"/>
      <c r="X346" s="418"/>
      <c r="Y346" s="419"/>
      <c r="Z346" s="420"/>
      <c r="AA346" s="263"/>
      <c r="AB346" s="263"/>
      <c r="AC346" s="263"/>
      <c r="AD346" s="263"/>
      <c r="AE346" s="263"/>
      <c r="AF346" s="263"/>
      <c r="AG346" s="264"/>
      <c r="AH346" s="265"/>
      <c r="AI346" s="266"/>
      <c r="AJ346" s="267"/>
    </row>
    <row r="347" spans="1:36" s="22" customFormat="1" x14ac:dyDescent="0.25">
      <c r="A347" s="28" t="str">
        <f>IF(H347&lt;&gt;"",MAX($A$7:A346)+1,"")</f>
        <v/>
      </c>
      <c r="B347" s="227" t="str">
        <f>IF(A347="","",PREF_PREGUNTA&amp;" - "&amp;IF(MAX(A:A)&gt;99,IF(A347&lt;100,"0",""),"")&amp;IF(A347&lt;10,"0","")&amp;A347&amp;IF(G347&lt;&gt;""," "&amp;G347,""))</f>
        <v/>
      </c>
      <c r="C347" s="414" t="str">
        <f t="shared" si="22"/>
        <v/>
      </c>
      <c r="D347" s="414" t="str">
        <f t="shared" si="23"/>
        <v/>
      </c>
      <c r="E347" s="414" t="str">
        <f t="shared" si="24"/>
        <v/>
      </c>
      <c r="F347" s="414" t="str">
        <f t="shared" si="25"/>
        <v/>
      </c>
      <c r="G347" s="232"/>
      <c r="H347" s="225"/>
      <c r="I347" s="268"/>
      <c r="J347" s="269"/>
      <c r="K347" s="270"/>
      <c r="L347" s="271"/>
      <c r="M347" s="272"/>
      <c r="N347" s="273"/>
      <c r="O347" s="258"/>
      <c r="P347" s="259"/>
      <c r="Q347" s="260"/>
      <c r="R347" s="261"/>
      <c r="S347" s="262"/>
      <c r="T347" s="263"/>
      <c r="U347" s="416"/>
      <c r="V347" s="411"/>
      <c r="W347" s="417"/>
      <c r="X347" s="418"/>
      <c r="Y347" s="419"/>
      <c r="Z347" s="420"/>
      <c r="AA347" s="263"/>
      <c r="AB347" s="263"/>
      <c r="AC347" s="263"/>
      <c r="AD347" s="263"/>
      <c r="AE347" s="263"/>
      <c r="AF347" s="263"/>
      <c r="AG347" s="264"/>
      <c r="AH347" s="265"/>
      <c r="AI347" s="266"/>
      <c r="AJ347" s="267"/>
    </row>
    <row r="348" spans="1:36" s="22" customFormat="1" x14ac:dyDescent="0.25">
      <c r="A348" s="28" t="str">
        <f>IF(H348&lt;&gt;"",MAX($A$7:A347)+1,"")</f>
        <v/>
      </c>
      <c r="B348" s="227" t="str">
        <f>IF(A348="","",PREF_PREGUNTA&amp;" - "&amp;IF(MAX(A:A)&gt;99,IF(A348&lt;100,"0",""),"")&amp;IF(A348&lt;10,"0","")&amp;A348&amp;IF(G348&lt;&gt;""," "&amp;G348,""))</f>
        <v/>
      </c>
      <c r="C348" s="414" t="str">
        <f t="shared" si="22"/>
        <v/>
      </c>
      <c r="D348" s="414" t="str">
        <f t="shared" si="23"/>
        <v/>
      </c>
      <c r="E348" s="414" t="str">
        <f t="shared" si="24"/>
        <v/>
      </c>
      <c r="F348" s="414" t="str">
        <f t="shared" si="25"/>
        <v/>
      </c>
      <c r="G348" s="232"/>
      <c r="H348" s="225"/>
      <c r="I348" s="268"/>
      <c r="J348" s="269"/>
      <c r="K348" s="270"/>
      <c r="L348" s="271"/>
      <c r="M348" s="272"/>
      <c r="N348" s="273"/>
      <c r="O348" s="258"/>
      <c r="P348" s="259"/>
      <c r="Q348" s="260"/>
      <c r="R348" s="261"/>
      <c r="S348" s="262"/>
      <c r="T348" s="263"/>
      <c r="U348" s="416"/>
      <c r="V348" s="411"/>
      <c r="W348" s="417"/>
      <c r="X348" s="418"/>
      <c r="Y348" s="419"/>
      <c r="Z348" s="420"/>
      <c r="AA348" s="263"/>
      <c r="AB348" s="263"/>
      <c r="AC348" s="263"/>
      <c r="AD348" s="263"/>
      <c r="AE348" s="263"/>
      <c r="AF348" s="263"/>
      <c r="AG348" s="264"/>
      <c r="AH348" s="265"/>
      <c r="AI348" s="266"/>
      <c r="AJ348" s="267"/>
    </row>
    <row r="349" spans="1:36" s="22" customFormat="1" x14ac:dyDescent="0.25">
      <c r="A349" s="28" t="str">
        <f>IF(H349&lt;&gt;"",MAX($A$7:A348)+1,"")</f>
        <v/>
      </c>
      <c r="B349" s="227" t="str">
        <f>IF(A349="","",PREF_PREGUNTA&amp;" - "&amp;IF(MAX(A:A)&gt;99,IF(A349&lt;100,"0",""),"")&amp;IF(A349&lt;10,"0","")&amp;A349&amp;IF(G349&lt;&gt;""," "&amp;G349,""))</f>
        <v/>
      </c>
      <c r="C349" s="414" t="str">
        <f t="shared" si="22"/>
        <v/>
      </c>
      <c r="D349" s="414" t="str">
        <f t="shared" si="23"/>
        <v/>
      </c>
      <c r="E349" s="414" t="str">
        <f t="shared" si="24"/>
        <v/>
      </c>
      <c r="F349" s="414" t="str">
        <f t="shared" si="25"/>
        <v/>
      </c>
      <c r="G349" s="232"/>
      <c r="H349" s="225"/>
      <c r="I349" s="268"/>
      <c r="J349" s="269"/>
      <c r="K349" s="270"/>
      <c r="L349" s="271"/>
      <c r="M349" s="272"/>
      <c r="N349" s="273"/>
      <c r="O349" s="258"/>
      <c r="P349" s="259"/>
      <c r="Q349" s="260"/>
      <c r="R349" s="261"/>
      <c r="S349" s="262"/>
      <c r="T349" s="263"/>
      <c r="U349" s="416"/>
      <c r="V349" s="411"/>
      <c r="W349" s="417"/>
      <c r="X349" s="418"/>
      <c r="Y349" s="419"/>
      <c r="Z349" s="420"/>
      <c r="AA349" s="263"/>
      <c r="AB349" s="263"/>
      <c r="AC349" s="263"/>
      <c r="AD349" s="263"/>
      <c r="AE349" s="263"/>
      <c r="AF349" s="263"/>
      <c r="AG349" s="264"/>
      <c r="AH349" s="265"/>
      <c r="AI349" s="266"/>
      <c r="AJ349" s="267"/>
    </row>
    <row r="350" spans="1:36" s="22" customFormat="1" x14ac:dyDescent="0.25">
      <c r="A350" s="28" t="str">
        <f>IF(H350&lt;&gt;"",MAX($A$7:A349)+1,"")</f>
        <v/>
      </c>
      <c r="B350" s="227" t="str">
        <f>IF(A350="","",PREF_PREGUNTA&amp;" - "&amp;IF(MAX(A:A)&gt;99,IF(A350&lt;100,"0",""),"")&amp;IF(A350&lt;10,"0","")&amp;A350&amp;IF(G350&lt;&gt;""," "&amp;G350,""))</f>
        <v/>
      </c>
      <c r="C350" s="414" t="str">
        <f t="shared" si="22"/>
        <v/>
      </c>
      <c r="D350" s="414" t="str">
        <f t="shared" si="23"/>
        <v/>
      </c>
      <c r="E350" s="414" t="str">
        <f t="shared" si="24"/>
        <v/>
      </c>
      <c r="F350" s="414" t="str">
        <f t="shared" si="25"/>
        <v/>
      </c>
      <c r="G350" s="232"/>
      <c r="H350" s="225"/>
      <c r="I350" s="268"/>
      <c r="J350" s="269"/>
      <c r="K350" s="270"/>
      <c r="L350" s="271"/>
      <c r="M350" s="272"/>
      <c r="N350" s="273"/>
      <c r="O350" s="258"/>
      <c r="P350" s="259"/>
      <c r="Q350" s="260"/>
      <c r="R350" s="261"/>
      <c r="S350" s="262"/>
      <c r="T350" s="263"/>
      <c r="U350" s="416"/>
      <c r="V350" s="411"/>
      <c r="W350" s="417"/>
      <c r="X350" s="418"/>
      <c r="Y350" s="419"/>
      <c r="Z350" s="420"/>
      <c r="AA350" s="263"/>
      <c r="AB350" s="263"/>
      <c r="AC350" s="263"/>
      <c r="AD350" s="263"/>
      <c r="AE350" s="263"/>
      <c r="AF350" s="263"/>
      <c r="AG350" s="264"/>
      <c r="AH350" s="265"/>
      <c r="AI350" s="266"/>
      <c r="AJ350" s="267"/>
    </row>
    <row r="351" spans="1:36" s="22" customFormat="1" x14ac:dyDescent="0.25">
      <c r="A351" s="28" t="str">
        <f>IF(H351&lt;&gt;"",MAX($A$7:A350)+1,"")</f>
        <v/>
      </c>
      <c r="B351" s="227" t="str">
        <f>IF(A351="","",PREF_PREGUNTA&amp;" - "&amp;IF(MAX(A:A)&gt;99,IF(A351&lt;100,"0",""),"")&amp;IF(A351&lt;10,"0","")&amp;A351&amp;IF(G351&lt;&gt;""," "&amp;G351,""))</f>
        <v/>
      </c>
      <c r="C351" s="414" t="str">
        <f t="shared" si="22"/>
        <v/>
      </c>
      <c r="D351" s="414" t="str">
        <f t="shared" si="23"/>
        <v/>
      </c>
      <c r="E351" s="414" t="str">
        <f t="shared" si="24"/>
        <v/>
      </c>
      <c r="F351" s="414" t="str">
        <f t="shared" si="25"/>
        <v/>
      </c>
      <c r="G351" s="232"/>
      <c r="H351" s="225"/>
      <c r="I351" s="268"/>
      <c r="J351" s="269"/>
      <c r="K351" s="270"/>
      <c r="L351" s="271"/>
      <c r="M351" s="272"/>
      <c r="N351" s="273"/>
      <c r="O351" s="258"/>
      <c r="P351" s="259"/>
      <c r="Q351" s="260"/>
      <c r="R351" s="261"/>
      <c r="S351" s="262"/>
      <c r="T351" s="263"/>
      <c r="U351" s="416"/>
      <c r="V351" s="411"/>
      <c r="W351" s="417"/>
      <c r="X351" s="418"/>
      <c r="Y351" s="419"/>
      <c r="Z351" s="420"/>
      <c r="AA351" s="263"/>
      <c r="AB351" s="263"/>
      <c r="AC351" s="263"/>
      <c r="AD351" s="263"/>
      <c r="AE351" s="263"/>
      <c r="AF351" s="263"/>
      <c r="AG351" s="264"/>
      <c r="AH351" s="265"/>
      <c r="AI351" s="266"/>
      <c r="AJ351" s="267"/>
    </row>
    <row r="352" spans="1:36" s="22" customFormat="1" x14ac:dyDescent="0.25">
      <c r="A352" s="28" t="str">
        <f>IF(H352&lt;&gt;"",MAX($A$7:A351)+1,"")</f>
        <v/>
      </c>
      <c r="B352" s="227" t="str">
        <f>IF(A352="","",PREF_PREGUNTA&amp;" - "&amp;IF(MAX(A:A)&gt;99,IF(A352&lt;100,"0",""),"")&amp;IF(A352&lt;10,"0","")&amp;A352&amp;IF(G352&lt;&gt;""," "&amp;G352,""))</f>
        <v/>
      </c>
      <c r="C352" s="414" t="str">
        <f t="shared" si="22"/>
        <v/>
      </c>
      <c r="D352" s="414" t="str">
        <f t="shared" si="23"/>
        <v/>
      </c>
      <c r="E352" s="414" t="str">
        <f t="shared" si="24"/>
        <v/>
      </c>
      <c r="F352" s="414" t="str">
        <f t="shared" si="25"/>
        <v/>
      </c>
      <c r="G352" s="232"/>
      <c r="H352" s="225"/>
      <c r="I352" s="268"/>
      <c r="J352" s="269"/>
      <c r="K352" s="270"/>
      <c r="L352" s="271"/>
      <c r="M352" s="272"/>
      <c r="N352" s="273"/>
      <c r="O352" s="258"/>
      <c r="P352" s="259"/>
      <c r="Q352" s="260"/>
      <c r="R352" s="261"/>
      <c r="S352" s="262"/>
      <c r="T352" s="263"/>
      <c r="U352" s="416"/>
      <c r="V352" s="411"/>
      <c r="W352" s="417"/>
      <c r="X352" s="418"/>
      <c r="Y352" s="419"/>
      <c r="Z352" s="420"/>
      <c r="AA352" s="263"/>
      <c r="AB352" s="263"/>
      <c r="AC352" s="263"/>
      <c r="AD352" s="263"/>
      <c r="AE352" s="263"/>
      <c r="AF352" s="263"/>
      <c r="AG352" s="264"/>
      <c r="AH352" s="265"/>
      <c r="AI352" s="266"/>
      <c r="AJ352" s="267"/>
    </row>
    <row r="353" spans="1:36" s="22" customFormat="1" x14ac:dyDescent="0.25">
      <c r="A353" s="28" t="str">
        <f>IF(H353&lt;&gt;"",MAX($A$7:A352)+1,"")</f>
        <v/>
      </c>
      <c r="B353" s="227" t="str">
        <f>IF(A353="","",PREF_PREGUNTA&amp;" - "&amp;IF(MAX(A:A)&gt;99,IF(A353&lt;100,"0",""),"")&amp;IF(A353&lt;10,"0","")&amp;A353&amp;IF(G353&lt;&gt;""," "&amp;G353,""))</f>
        <v/>
      </c>
      <c r="C353" s="414" t="str">
        <f t="shared" si="22"/>
        <v/>
      </c>
      <c r="D353" s="414" t="str">
        <f t="shared" si="23"/>
        <v/>
      </c>
      <c r="E353" s="414" t="str">
        <f t="shared" si="24"/>
        <v/>
      </c>
      <c r="F353" s="414" t="str">
        <f t="shared" si="25"/>
        <v/>
      </c>
      <c r="G353" s="232"/>
      <c r="H353" s="225"/>
      <c r="I353" s="268"/>
      <c r="J353" s="269"/>
      <c r="K353" s="270"/>
      <c r="L353" s="271"/>
      <c r="M353" s="272"/>
      <c r="N353" s="273"/>
      <c r="O353" s="258"/>
      <c r="P353" s="259"/>
      <c r="Q353" s="260"/>
      <c r="R353" s="261"/>
      <c r="S353" s="262"/>
      <c r="T353" s="263"/>
      <c r="U353" s="416"/>
      <c r="V353" s="411"/>
      <c r="W353" s="417"/>
      <c r="X353" s="418"/>
      <c r="Y353" s="419"/>
      <c r="Z353" s="420"/>
      <c r="AA353" s="263"/>
      <c r="AB353" s="263"/>
      <c r="AC353" s="263"/>
      <c r="AD353" s="263"/>
      <c r="AE353" s="263"/>
      <c r="AF353" s="263"/>
      <c r="AG353" s="264"/>
      <c r="AH353" s="265"/>
      <c r="AI353" s="266"/>
      <c r="AJ353" s="267"/>
    </row>
    <row r="354" spans="1:36" s="22" customFormat="1" x14ac:dyDescent="0.25">
      <c r="A354" s="28" t="str">
        <f>IF(H354&lt;&gt;"",MAX($A$7:A353)+1,"")</f>
        <v/>
      </c>
      <c r="B354" s="227" t="str">
        <f>IF(A354="","",PREF_PREGUNTA&amp;" - "&amp;IF(MAX(A:A)&gt;99,IF(A354&lt;100,"0",""),"")&amp;IF(A354&lt;10,"0","")&amp;A354&amp;IF(G354&lt;&gt;""," "&amp;G354,""))</f>
        <v/>
      </c>
      <c r="C354" s="414" t="str">
        <f t="shared" si="22"/>
        <v/>
      </c>
      <c r="D354" s="414" t="str">
        <f t="shared" si="23"/>
        <v/>
      </c>
      <c r="E354" s="414" t="str">
        <f t="shared" si="24"/>
        <v/>
      </c>
      <c r="F354" s="414" t="str">
        <f t="shared" si="25"/>
        <v/>
      </c>
      <c r="G354" s="232"/>
      <c r="H354" s="225"/>
      <c r="I354" s="268"/>
      <c r="J354" s="269"/>
      <c r="K354" s="270"/>
      <c r="L354" s="271"/>
      <c r="M354" s="272"/>
      <c r="N354" s="273"/>
      <c r="O354" s="258"/>
      <c r="P354" s="259"/>
      <c r="Q354" s="260"/>
      <c r="R354" s="261"/>
      <c r="S354" s="262"/>
      <c r="T354" s="263"/>
      <c r="U354" s="416"/>
      <c r="V354" s="411"/>
      <c r="W354" s="417"/>
      <c r="X354" s="418"/>
      <c r="Y354" s="419"/>
      <c r="Z354" s="420"/>
      <c r="AA354" s="263"/>
      <c r="AB354" s="263"/>
      <c r="AC354" s="263"/>
      <c r="AD354" s="263"/>
      <c r="AE354" s="263"/>
      <c r="AF354" s="263"/>
      <c r="AG354" s="264"/>
      <c r="AH354" s="265"/>
      <c r="AI354" s="266"/>
      <c r="AJ354" s="267"/>
    </row>
    <row r="355" spans="1:36" s="22" customFormat="1" x14ac:dyDescent="0.25">
      <c r="A355" s="28" t="str">
        <f>IF(H355&lt;&gt;"",MAX($A$7:A354)+1,"")</f>
        <v/>
      </c>
      <c r="B355" s="227" t="str">
        <f>IF(A355="","",PREF_PREGUNTA&amp;" - "&amp;IF(MAX(A:A)&gt;99,IF(A355&lt;100,"0",""),"")&amp;IF(A355&lt;10,"0","")&amp;A355&amp;IF(G355&lt;&gt;""," "&amp;G355,""))</f>
        <v/>
      </c>
      <c r="C355" s="414" t="str">
        <f t="shared" si="22"/>
        <v/>
      </c>
      <c r="D355" s="414" t="str">
        <f t="shared" si="23"/>
        <v/>
      </c>
      <c r="E355" s="414" t="str">
        <f t="shared" si="24"/>
        <v/>
      </c>
      <c r="F355" s="414" t="str">
        <f t="shared" si="25"/>
        <v/>
      </c>
      <c r="G355" s="232"/>
      <c r="H355" s="225"/>
      <c r="I355" s="268"/>
      <c r="J355" s="269"/>
      <c r="K355" s="270"/>
      <c r="L355" s="271"/>
      <c r="M355" s="272"/>
      <c r="N355" s="273"/>
      <c r="O355" s="258"/>
      <c r="P355" s="259"/>
      <c r="Q355" s="260"/>
      <c r="R355" s="261"/>
      <c r="S355" s="262"/>
      <c r="T355" s="263"/>
      <c r="U355" s="416"/>
      <c r="V355" s="411"/>
      <c r="W355" s="417"/>
      <c r="X355" s="418"/>
      <c r="Y355" s="419"/>
      <c r="Z355" s="420"/>
      <c r="AA355" s="263"/>
      <c r="AB355" s="263"/>
      <c r="AC355" s="263"/>
      <c r="AD355" s="263"/>
      <c r="AE355" s="263"/>
      <c r="AF355" s="263"/>
      <c r="AG355" s="264"/>
      <c r="AH355" s="265"/>
      <c r="AI355" s="266"/>
      <c r="AJ355" s="267"/>
    </row>
    <row r="356" spans="1:36" s="22" customFormat="1" x14ac:dyDescent="0.25">
      <c r="A356" s="28" t="str">
        <f>IF(H356&lt;&gt;"",MAX($A$7:A355)+1,"")</f>
        <v/>
      </c>
      <c r="B356" s="227" t="str">
        <f>IF(A356="","",PREF_PREGUNTA&amp;" - "&amp;IF(MAX(A:A)&gt;99,IF(A356&lt;100,"0",""),"")&amp;IF(A356&lt;10,"0","")&amp;A356&amp;IF(G356&lt;&gt;""," "&amp;G356,""))</f>
        <v/>
      </c>
      <c r="C356" s="414" t="str">
        <f t="shared" si="22"/>
        <v/>
      </c>
      <c r="D356" s="414" t="str">
        <f t="shared" si="23"/>
        <v/>
      </c>
      <c r="E356" s="414" t="str">
        <f t="shared" si="24"/>
        <v/>
      </c>
      <c r="F356" s="414" t="str">
        <f t="shared" si="25"/>
        <v/>
      </c>
      <c r="G356" s="232"/>
      <c r="H356" s="225"/>
      <c r="I356" s="268"/>
      <c r="J356" s="269"/>
      <c r="K356" s="270"/>
      <c r="L356" s="271"/>
      <c r="M356" s="272"/>
      <c r="N356" s="273"/>
      <c r="O356" s="258"/>
      <c r="P356" s="259"/>
      <c r="Q356" s="260"/>
      <c r="R356" s="261"/>
      <c r="S356" s="262"/>
      <c r="T356" s="263"/>
      <c r="U356" s="416"/>
      <c r="V356" s="411"/>
      <c r="W356" s="417"/>
      <c r="X356" s="418"/>
      <c r="Y356" s="419"/>
      <c r="Z356" s="420"/>
      <c r="AA356" s="263"/>
      <c r="AB356" s="263"/>
      <c r="AC356" s="263"/>
      <c r="AD356" s="263"/>
      <c r="AE356" s="263"/>
      <c r="AF356" s="263"/>
      <c r="AG356" s="264"/>
      <c r="AH356" s="265"/>
      <c r="AI356" s="266"/>
      <c r="AJ356" s="267"/>
    </row>
    <row r="357" spans="1:36" s="22" customFormat="1" x14ac:dyDescent="0.25">
      <c r="A357" s="28" t="str">
        <f>IF(H357&lt;&gt;"",MAX($A$7:A356)+1,"")</f>
        <v/>
      </c>
      <c r="B357" s="227" t="str">
        <f>IF(A357="","",PREF_PREGUNTA&amp;" - "&amp;IF(MAX(A:A)&gt;99,IF(A357&lt;100,"0",""),"")&amp;IF(A357&lt;10,"0","")&amp;A357&amp;IF(G357&lt;&gt;""," "&amp;G357,""))</f>
        <v/>
      </c>
      <c r="C357" s="414" t="str">
        <f t="shared" si="22"/>
        <v/>
      </c>
      <c r="D357" s="414" t="str">
        <f t="shared" si="23"/>
        <v/>
      </c>
      <c r="E357" s="414" t="str">
        <f t="shared" si="24"/>
        <v/>
      </c>
      <c r="F357" s="414" t="str">
        <f t="shared" si="25"/>
        <v/>
      </c>
      <c r="G357" s="232"/>
      <c r="H357" s="225"/>
      <c r="I357" s="268"/>
      <c r="J357" s="269"/>
      <c r="K357" s="270"/>
      <c r="L357" s="271"/>
      <c r="M357" s="272"/>
      <c r="N357" s="273"/>
      <c r="O357" s="258"/>
      <c r="P357" s="259"/>
      <c r="Q357" s="260"/>
      <c r="R357" s="261"/>
      <c r="S357" s="262"/>
      <c r="T357" s="263"/>
      <c r="U357" s="416"/>
      <c r="V357" s="411"/>
      <c r="W357" s="417"/>
      <c r="X357" s="418"/>
      <c r="Y357" s="419"/>
      <c r="Z357" s="420"/>
      <c r="AA357" s="263"/>
      <c r="AB357" s="263"/>
      <c r="AC357" s="263"/>
      <c r="AD357" s="263"/>
      <c r="AE357" s="263"/>
      <c r="AF357" s="263"/>
      <c r="AG357" s="264"/>
      <c r="AH357" s="265"/>
      <c r="AI357" s="266"/>
      <c r="AJ357" s="267"/>
    </row>
    <row r="358" spans="1:36" s="22" customFormat="1" x14ac:dyDescent="0.25">
      <c r="A358" s="28" t="str">
        <f>IF(H358&lt;&gt;"",MAX($A$7:A357)+1,"")</f>
        <v/>
      </c>
      <c r="B358" s="227" t="str">
        <f>IF(A358="","",PREF_PREGUNTA&amp;" - "&amp;IF(MAX(A:A)&gt;99,IF(A358&lt;100,"0",""),"")&amp;IF(A358&lt;10,"0","")&amp;A358&amp;IF(G358&lt;&gt;""," "&amp;G358,""))</f>
        <v/>
      </c>
      <c r="C358" s="414" t="str">
        <f t="shared" si="22"/>
        <v/>
      </c>
      <c r="D358" s="414" t="str">
        <f t="shared" si="23"/>
        <v/>
      </c>
      <c r="E358" s="414" t="str">
        <f t="shared" si="24"/>
        <v/>
      </c>
      <c r="F358" s="414" t="str">
        <f t="shared" si="25"/>
        <v/>
      </c>
      <c r="G358" s="232"/>
      <c r="H358" s="225"/>
      <c r="I358" s="268"/>
      <c r="J358" s="269"/>
      <c r="K358" s="270"/>
      <c r="L358" s="271"/>
      <c r="M358" s="272"/>
      <c r="N358" s="273"/>
      <c r="O358" s="258"/>
      <c r="P358" s="259"/>
      <c r="Q358" s="260"/>
      <c r="R358" s="261"/>
      <c r="S358" s="262"/>
      <c r="T358" s="263"/>
      <c r="U358" s="416"/>
      <c r="V358" s="411"/>
      <c r="W358" s="417"/>
      <c r="X358" s="418"/>
      <c r="Y358" s="419"/>
      <c r="Z358" s="420"/>
      <c r="AA358" s="263"/>
      <c r="AB358" s="263"/>
      <c r="AC358" s="263"/>
      <c r="AD358" s="263"/>
      <c r="AE358" s="263"/>
      <c r="AF358" s="263"/>
      <c r="AG358" s="264"/>
      <c r="AH358" s="265"/>
      <c r="AI358" s="266"/>
      <c r="AJ358" s="267"/>
    </row>
    <row r="359" spans="1:36" s="22" customFormat="1" x14ac:dyDescent="0.25">
      <c r="A359" s="28" t="str">
        <f>IF(H359&lt;&gt;"",MAX($A$7:A358)+1,"")</f>
        <v/>
      </c>
      <c r="B359" s="227" t="str">
        <f>IF(A359="","",PREF_PREGUNTA&amp;" - "&amp;IF(MAX(A:A)&gt;99,IF(A359&lt;100,"0",""),"")&amp;IF(A359&lt;10,"0","")&amp;A359&amp;IF(G359&lt;&gt;""," "&amp;G359,""))</f>
        <v/>
      </c>
      <c r="C359" s="414" t="str">
        <f t="shared" si="22"/>
        <v/>
      </c>
      <c r="D359" s="414" t="str">
        <f t="shared" si="23"/>
        <v/>
      </c>
      <c r="E359" s="414" t="str">
        <f t="shared" si="24"/>
        <v/>
      </c>
      <c r="F359" s="414" t="str">
        <f t="shared" si="25"/>
        <v/>
      </c>
      <c r="G359" s="232"/>
      <c r="H359" s="225"/>
      <c r="I359" s="268"/>
      <c r="J359" s="269"/>
      <c r="K359" s="270"/>
      <c r="L359" s="271"/>
      <c r="M359" s="272"/>
      <c r="N359" s="273"/>
      <c r="O359" s="258"/>
      <c r="P359" s="259"/>
      <c r="Q359" s="260"/>
      <c r="R359" s="261"/>
      <c r="S359" s="262"/>
      <c r="T359" s="263"/>
      <c r="U359" s="416"/>
      <c r="V359" s="411"/>
      <c r="W359" s="417"/>
      <c r="X359" s="418"/>
      <c r="Y359" s="419"/>
      <c r="Z359" s="420"/>
      <c r="AA359" s="263"/>
      <c r="AB359" s="263"/>
      <c r="AC359" s="263"/>
      <c r="AD359" s="263"/>
      <c r="AE359" s="263"/>
      <c r="AF359" s="263"/>
      <c r="AG359" s="264"/>
      <c r="AH359" s="265"/>
      <c r="AI359" s="266"/>
      <c r="AJ359" s="267"/>
    </row>
    <row r="360" spans="1:36" s="22" customFormat="1" x14ac:dyDescent="0.25">
      <c r="A360" s="28" t="str">
        <f>IF(H360&lt;&gt;"",MAX($A$7:A359)+1,"")</f>
        <v/>
      </c>
      <c r="B360" s="227" t="str">
        <f>IF(A360="","",PREF_PREGUNTA&amp;" - "&amp;IF(MAX(A:A)&gt;99,IF(A360&lt;100,"0",""),"")&amp;IF(A360&lt;10,"0","")&amp;A360&amp;IF(G360&lt;&gt;""," "&amp;G360,""))</f>
        <v/>
      </c>
      <c r="C360" s="414" t="str">
        <f t="shared" si="22"/>
        <v/>
      </c>
      <c r="D360" s="414" t="str">
        <f t="shared" si="23"/>
        <v/>
      </c>
      <c r="E360" s="414" t="str">
        <f t="shared" si="24"/>
        <v/>
      </c>
      <c r="F360" s="414" t="str">
        <f t="shared" si="25"/>
        <v/>
      </c>
      <c r="G360" s="232"/>
      <c r="H360" s="225"/>
      <c r="I360" s="268"/>
      <c r="J360" s="269"/>
      <c r="K360" s="270"/>
      <c r="L360" s="271"/>
      <c r="M360" s="272"/>
      <c r="N360" s="273"/>
      <c r="O360" s="258"/>
      <c r="P360" s="259"/>
      <c r="Q360" s="260"/>
      <c r="R360" s="261"/>
      <c r="S360" s="262"/>
      <c r="T360" s="263"/>
      <c r="U360" s="416"/>
      <c r="V360" s="411"/>
      <c r="W360" s="417"/>
      <c r="X360" s="418"/>
      <c r="Y360" s="419"/>
      <c r="Z360" s="420"/>
      <c r="AA360" s="263"/>
      <c r="AB360" s="263"/>
      <c r="AC360" s="263"/>
      <c r="AD360" s="263"/>
      <c r="AE360" s="263"/>
      <c r="AF360" s="263"/>
      <c r="AG360" s="264"/>
      <c r="AH360" s="265"/>
      <c r="AI360" s="266"/>
      <c r="AJ360" s="267"/>
    </row>
    <row r="361" spans="1:36" s="22" customFormat="1" x14ac:dyDescent="0.25">
      <c r="A361" s="28" t="str">
        <f>IF(H361&lt;&gt;"",MAX($A$7:A360)+1,"")</f>
        <v/>
      </c>
      <c r="B361" s="227" t="str">
        <f>IF(A361="","",PREF_PREGUNTA&amp;" - "&amp;IF(MAX(A:A)&gt;99,IF(A361&lt;100,"0",""),"")&amp;IF(A361&lt;10,"0","")&amp;A361&amp;IF(G361&lt;&gt;""," "&amp;G361,""))</f>
        <v/>
      </c>
      <c r="C361" s="414" t="str">
        <f t="shared" si="22"/>
        <v/>
      </c>
      <c r="D361" s="414" t="str">
        <f t="shared" si="23"/>
        <v/>
      </c>
      <c r="E361" s="414" t="str">
        <f t="shared" si="24"/>
        <v/>
      </c>
      <c r="F361" s="414" t="str">
        <f t="shared" si="25"/>
        <v/>
      </c>
      <c r="G361" s="232"/>
      <c r="H361" s="225"/>
      <c r="I361" s="268"/>
      <c r="J361" s="269"/>
      <c r="K361" s="270"/>
      <c r="L361" s="271"/>
      <c r="M361" s="272"/>
      <c r="N361" s="273"/>
      <c r="O361" s="258"/>
      <c r="P361" s="259"/>
      <c r="Q361" s="260"/>
      <c r="R361" s="261"/>
      <c r="S361" s="262"/>
      <c r="T361" s="263"/>
      <c r="U361" s="416"/>
      <c r="V361" s="411"/>
      <c r="W361" s="417"/>
      <c r="X361" s="418"/>
      <c r="Y361" s="419"/>
      <c r="Z361" s="420"/>
      <c r="AA361" s="263"/>
      <c r="AB361" s="263"/>
      <c r="AC361" s="263"/>
      <c r="AD361" s="263"/>
      <c r="AE361" s="263"/>
      <c r="AF361" s="263"/>
      <c r="AG361" s="264"/>
      <c r="AH361" s="265"/>
      <c r="AI361" s="266"/>
      <c r="AJ361" s="267"/>
    </row>
    <row r="362" spans="1:36" s="22" customFormat="1" x14ac:dyDescent="0.25">
      <c r="A362" s="28" t="str">
        <f>IF(H362&lt;&gt;"",MAX($A$7:A361)+1,"")</f>
        <v/>
      </c>
      <c r="B362" s="227" t="str">
        <f>IF(A362="","",PREF_PREGUNTA&amp;" - "&amp;IF(MAX(A:A)&gt;99,IF(A362&lt;100,"0",""),"")&amp;IF(A362&lt;10,"0","")&amp;A362&amp;IF(G362&lt;&gt;""," "&amp;G362,""))</f>
        <v/>
      </c>
      <c r="C362" s="414" t="str">
        <f t="shared" si="22"/>
        <v/>
      </c>
      <c r="D362" s="414" t="str">
        <f t="shared" si="23"/>
        <v/>
      </c>
      <c r="E362" s="414" t="str">
        <f t="shared" si="24"/>
        <v/>
      </c>
      <c r="F362" s="414" t="str">
        <f t="shared" si="25"/>
        <v/>
      </c>
      <c r="G362" s="232"/>
      <c r="H362" s="225"/>
      <c r="I362" s="268"/>
      <c r="J362" s="269"/>
      <c r="K362" s="270"/>
      <c r="L362" s="271"/>
      <c r="M362" s="272"/>
      <c r="N362" s="273"/>
      <c r="O362" s="258"/>
      <c r="P362" s="259"/>
      <c r="Q362" s="260"/>
      <c r="R362" s="261"/>
      <c r="S362" s="262"/>
      <c r="T362" s="263"/>
      <c r="U362" s="416"/>
      <c r="V362" s="411"/>
      <c r="W362" s="417"/>
      <c r="X362" s="418"/>
      <c r="Y362" s="419"/>
      <c r="Z362" s="420"/>
      <c r="AA362" s="263"/>
      <c r="AB362" s="263"/>
      <c r="AC362" s="263"/>
      <c r="AD362" s="263"/>
      <c r="AE362" s="263"/>
      <c r="AF362" s="263"/>
      <c r="AG362" s="264"/>
      <c r="AH362" s="265"/>
      <c r="AI362" s="266"/>
      <c r="AJ362" s="267"/>
    </row>
    <row r="363" spans="1:36" s="22" customFormat="1" x14ac:dyDescent="0.25">
      <c r="A363" s="28" t="str">
        <f>IF(H363&lt;&gt;"",MAX($A$7:A362)+1,"")</f>
        <v/>
      </c>
      <c r="B363" s="227" t="str">
        <f>IF(A363="","",PREF_PREGUNTA&amp;" - "&amp;IF(MAX(A:A)&gt;99,IF(A363&lt;100,"0",""),"")&amp;IF(A363&lt;10,"0","")&amp;A363&amp;IF(G363&lt;&gt;""," "&amp;G363,""))</f>
        <v/>
      </c>
      <c r="C363" s="414" t="str">
        <f t="shared" si="22"/>
        <v/>
      </c>
      <c r="D363" s="414" t="str">
        <f t="shared" si="23"/>
        <v/>
      </c>
      <c r="E363" s="414" t="str">
        <f t="shared" si="24"/>
        <v/>
      </c>
      <c r="F363" s="414" t="str">
        <f t="shared" si="25"/>
        <v/>
      </c>
      <c r="G363" s="232"/>
      <c r="H363" s="225"/>
      <c r="I363" s="268"/>
      <c r="J363" s="269"/>
      <c r="K363" s="270"/>
      <c r="L363" s="271"/>
      <c r="M363" s="272"/>
      <c r="N363" s="273"/>
      <c r="O363" s="258"/>
      <c r="P363" s="259"/>
      <c r="Q363" s="260"/>
      <c r="R363" s="261"/>
      <c r="S363" s="262"/>
      <c r="T363" s="263"/>
      <c r="U363" s="416"/>
      <c r="V363" s="411"/>
      <c r="W363" s="417"/>
      <c r="X363" s="418"/>
      <c r="Y363" s="419"/>
      <c r="Z363" s="420"/>
      <c r="AA363" s="263"/>
      <c r="AB363" s="263"/>
      <c r="AC363" s="263"/>
      <c r="AD363" s="263"/>
      <c r="AE363" s="263"/>
      <c r="AF363" s="263"/>
      <c r="AG363" s="264"/>
      <c r="AH363" s="265"/>
      <c r="AI363" s="266"/>
      <c r="AJ363" s="267"/>
    </row>
    <row r="364" spans="1:36" s="22" customFormat="1" x14ac:dyDescent="0.25">
      <c r="A364" s="28" t="str">
        <f>IF(H364&lt;&gt;"",MAX($A$7:A363)+1,"")</f>
        <v/>
      </c>
      <c r="B364" s="227" t="str">
        <f>IF(A364="","",PREF_PREGUNTA&amp;" - "&amp;IF(MAX(A:A)&gt;99,IF(A364&lt;100,"0",""),"")&amp;IF(A364&lt;10,"0","")&amp;A364&amp;IF(G364&lt;&gt;""," "&amp;G364,""))</f>
        <v/>
      </c>
      <c r="C364" s="414" t="str">
        <f t="shared" si="22"/>
        <v/>
      </c>
      <c r="D364" s="414" t="str">
        <f t="shared" si="23"/>
        <v/>
      </c>
      <c r="E364" s="414" t="str">
        <f t="shared" si="24"/>
        <v/>
      </c>
      <c r="F364" s="414" t="str">
        <f t="shared" si="25"/>
        <v/>
      </c>
      <c r="G364" s="232"/>
      <c r="H364" s="225"/>
      <c r="I364" s="268"/>
      <c r="J364" s="269"/>
      <c r="K364" s="270"/>
      <c r="L364" s="271"/>
      <c r="M364" s="272"/>
      <c r="N364" s="273"/>
      <c r="O364" s="258"/>
      <c r="P364" s="259"/>
      <c r="Q364" s="260"/>
      <c r="R364" s="261"/>
      <c r="S364" s="262"/>
      <c r="T364" s="263"/>
      <c r="U364" s="416"/>
      <c r="V364" s="411"/>
      <c r="W364" s="417"/>
      <c r="X364" s="418"/>
      <c r="Y364" s="419"/>
      <c r="Z364" s="420"/>
      <c r="AA364" s="263"/>
      <c r="AB364" s="263"/>
      <c r="AC364" s="263"/>
      <c r="AD364" s="263"/>
      <c r="AE364" s="263"/>
      <c r="AF364" s="263"/>
      <c r="AG364" s="264"/>
      <c r="AH364" s="265"/>
      <c r="AI364" s="266"/>
      <c r="AJ364" s="267"/>
    </row>
    <row r="365" spans="1:36" s="22" customFormat="1" x14ac:dyDescent="0.25">
      <c r="A365" s="28" t="str">
        <f>IF(H365&lt;&gt;"",MAX($A$7:A364)+1,"")</f>
        <v/>
      </c>
      <c r="B365" s="227" t="str">
        <f>IF(A365="","",PREF_PREGUNTA&amp;" - "&amp;IF(MAX(A:A)&gt;99,IF(A365&lt;100,"0",""),"")&amp;IF(A365&lt;10,"0","")&amp;A365&amp;IF(G365&lt;&gt;""," "&amp;G365,""))</f>
        <v/>
      </c>
      <c r="C365" s="414" t="str">
        <f t="shared" si="22"/>
        <v/>
      </c>
      <c r="D365" s="414" t="str">
        <f t="shared" si="23"/>
        <v/>
      </c>
      <c r="E365" s="414" t="str">
        <f t="shared" si="24"/>
        <v/>
      </c>
      <c r="F365" s="414" t="str">
        <f t="shared" si="25"/>
        <v/>
      </c>
      <c r="G365" s="232"/>
      <c r="H365" s="225"/>
      <c r="I365" s="268"/>
      <c r="J365" s="269"/>
      <c r="K365" s="270"/>
      <c r="L365" s="271"/>
      <c r="M365" s="272"/>
      <c r="N365" s="273"/>
      <c r="O365" s="258"/>
      <c r="P365" s="259"/>
      <c r="Q365" s="260"/>
      <c r="R365" s="261"/>
      <c r="S365" s="262"/>
      <c r="T365" s="263"/>
      <c r="U365" s="416"/>
      <c r="V365" s="411"/>
      <c r="W365" s="417"/>
      <c r="X365" s="418"/>
      <c r="Y365" s="419"/>
      <c r="Z365" s="420"/>
      <c r="AA365" s="263"/>
      <c r="AB365" s="263"/>
      <c r="AC365" s="263"/>
      <c r="AD365" s="263"/>
      <c r="AE365" s="263"/>
      <c r="AF365" s="263"/>
      <c r="AG365" s="264"/>
      <c r="AH365" s="265"/>
      <c r="AI365" s="266"/>
      <c r="AJ365" s="267"/>
    </row>
    <row r="366" spans="1:36" s="22" customFormat="1" x14ac:dyDescent="0.25">
      <c r="A366" s="28" t="str">
        <f>IF(H366&lt;&gt;"",MAX($A$7:A365)+1,"")</f>
        <v/>
      </c>
      <c r="B366" s="227" t="str">
        <f>IF(A366="","",PREF_PREGUNTA&amp;" - "&amp;IF(MAX(A:A)&gt;99,IF(A366&lt;100,"0",""),"")&amp;IF(A366&lt;10,"0","")&amp;A366&amp;IF(G366&lt;&gt;""," "&amp;G366,""))</f>
        <v/>
      </c>
      <c r="C366" s="414" t="str">
        <f t="shared" si="22"/>
        <v/>
      </c>
      <c r="D366" s="414" t="str">
        <f t="shared" si="23"/>
        <v/>
      </c>
      <c r="E366" s="414" t="str">
        <f t="shared" si="24"/>
        <v/>
      </c>
      <c r="F366" s="414" t="str">
        <f t="shared" si="25"/>
        <v/>
      </c>
      <c r="G366" s="232"/>
      <c r="H366" s="225"/>
      <c r="I366" s="268"/>
      <c r="J366" s="269"/>
      <c r="K366" s="270"/>
      <c r="L366" s="271"/>
      <c r="M366" s="272"/>
      <c r="N366" s="273"/>
      <c r="O366" s="258"/>
      <c r="P366" s="259"/>
      <c r="Q366" s="260"/>
      <c r="R366" s="261"/>
      <c r="S366" s="262"/>
      <c r="T366" s="263"/>
      <c r="U366" s="416"/>
      <c r="V366" s="411"/>
      <c r="W366" s="417"/>
      <c r="X366" s="418"/>
      <c r="Y366" s="419"/>
      <c r="Z366" s="420"/>
      <c r="AA366" s="263"/>
      <c r="AB366" s="263"/>
      <c r="AC366" s="263"/>
      <c r="AD366" s="263"/>
      <c r="AE366" s="263"/>
      <c r="AF366" s="263"/>
      <c r="AG366" s="264"/>
      <c r="AH366" s="265"/>
      <c r="AI366" s="266"/>
      <c r="AJ366" s="267"/>
    </row>
    <row r="367" spans="1:36" s="22" customFormat="1" x14ac:dyDescent="0.25">
      <c r="A367" s="28" t="str">
        <f>IF(H367&lt;&gt;"",MAX($A$7:A366)+1,"")</f>
        <v/>
      </c>
      <c r="B367" s="227" t="str">
        <f>IF(A367="","",PREF_PREGUNTA&amp;" - "&amp;IF(MAX(A:A)&gt;99,IF(A367&lt;100,"0",""),"")&amp;IF(A367&lt;10,"0","")&amp;A367&amp;IF(G367&lt;&gt;""," "&amp;G367,""))</f>
        <v/>
      </c>
      <c r="C367" s="414" t="str">
        <f t="shared" si="22"/>
        <v/>
      </c>
      <c r="D367" s="414" t="str">
        <f t="shared" si="23"/>
        <v/>
      </c>
      <c r="E367" s="414" t="str">
        <f t="shared" si="24"/>
        <v/>
      </c>
      <c r="F367" s="414" t="str">
        <f t="shared" si="25"/>
        <v/>
      </c>
      <c r="G367" s="232"/>
      <c r="H367" s="225"/>
      <c r="I367" s="268"/>
      <c r="J367" s="269"/>
      <c r="K367" s="270"/>
      <c r="L367" s="271"/>
      <c r="M367" s="272"/>
      <c r="N367" s="273"/>
      <c r="O367" s="258"/>
      <c r="P367" s="259"/>
      <c r="Q367" s="260"/>
      <c r="R367" s="261"/>
      <c r="S367" s="262"/>
      <c r="T367" s="263"/>
      <c r="U367" s="416"/>
      <c r="V367" s="411"/>
      <c r="W367" s="417"/>
      <c r="X367" s="418"/>
      <c r="Y367" s="419"/>
      <c r="Z367" s="420"/>
      <c r="AA367" s="263"/>
      <c r="AB367" s="263"/>
      <c r="AC367" s="263"/>
      <c r="AD367" s="263"/>
      <c r="AE367" s="263"/>
      <c r="AF367" s="263"/>
      <c r="AG367" s="264"/>
      <c r="AH367" s="265"/>
      <c r="AI367" s="266"/>
      <c r="AJ367" s="267"/>
    </row>
    <row r="368" spans="1:36" s="22" customFormat="1" x14ac:dyDescent="0.25">
      <c r="A368" s="28" t="str">
        <f>IF(H368&lt;&gt;"",MAX($A$7:A367)+1,"")</f>
        <v/>
      </c>
      <c r="B368" s="227" t="str">
        <f>IF(A368="","",PREF_PREGUNTA&amp;" - "&amp;IF(MAX(A:A)&gt;99,IF(A368&lt;100,"0",""),"")&amp;IF(A368&lt;10,"0","")&amp;A368&amp;IF(G368&lt;&gt;""," "&amp;G368,""))</f>
        <v/>
      </c>
      <c r="C368" s="414" t="str">
        <f t="shared" si="22"/>
        <v/>
      </c>
      <c r="D368" s="414" t="str">
        <f t="shared" si="23"/>
        <v/>
      </c>
      <c r="E368" s="414" t="str">
        <f t="shared" si="24"/>
        <v/>
      </c>
      <c r="F368" s="414" t="str">
        <f t="shared" si="25"/>
        <v/>
      </c>
      <c r="G368" s="232"/>
      <c r="H368" s="225"/>
      <c r="I368" s="268"/>
      <c r="J368" s="269"/>
      <c r="K368" s="270"/>
      <c r="L368" s="271"/>
      <c r="M368" s="272"/>
      <c r="N368" s="273"/>
      <c r="O368" s="258"/>
      <c r="P368" s="259"/>
      <c r="Q368" s="260"/>
      <c r="R368" s="261"/>
      <c r="S368" s="262"/>
      <c r="T368" s="263"/>
      <c r="U368" s="416"/>
      <c r="V368" s="411"/>
      <c r="W368" s="417"/>
      <c r="X368" s="418"/>
      <c r="Y368" s="419"/>
      <c r="Z368" s="420"/>
      <c r="AA368" s="263"/>
      <c r="AB368" s="263"/>
      <c r="AC368" s="263"/>
      <c r="AD368" s="263"/>
      <c r="AE368" s="263"/>
      <c r="AF368" s="263"/>
      <c r="AG368" s="264"/>
      <c r="AH368" s="265"/>
      <c r="AI368" s="266"/>
      <c r="AJ368" s="267"/>
    </row>
    <row r="369" spans="1:36" s="22" customFormat="1" x14ac:dyDescent="0.25">
      <c r="A369" s="28" t="str">
        <f>IF(H369&lt;&gt;"",MAX($A$7:A368)+1,"")</f>
        <v/>
      </c>
      <c r="B369" s="227" t="str">
        <f>IF(A369="","",PREF_PREGUNTA&amp;" - "&amp;IF(MAX(A:A)&gt;99,IF(A369&lt;100,"0",""),"")&amp;IF(A369&lt;10,"0","")&amp;A369&amp;IF(G369&lt;&gt;""," "&amp;G369,""))</f>
        <v/>
      </c>
      <c r="C369" s="414" t="str">
        <f t="shared" si="22"/>
        <v/>
      </c>
      <c r="D369" s="414" t="str">
        <f t="shared" si="23"/>
        <v/>
      </c>
      <c r="E369" s="414" t="str">
        <f t="shared" si="24"/>
        <v/>
      </c>
      <c r="F369" s="414" t="str">
        <f t="shared" si="25"/>
        <v/>
      </c>
      <c r="G369" s="232"/>
      <c r="H369" s="225"/>
      <c r="I369" s="268"/>
      <c r="J369" s="269"/>
      <c r="K369" s="270"/>
      <c r="L369" s="271"/>
      <c r="M369" s="272"/>
      <c r="N369" s="273"/>
      <c r="O369" s="258"/>
      <c r="P369" s="259"/>
      <c r="Q369" s="260"/>
      <c r="R369" s="261"/>
      <c r="S369" s="262"/>
      <c r="T369" s="263"/>
      <c r="U369" s="416"/>
      <c r="V369" s="411"/>
      <c r="W369" s="417"/>
      <c r="X369" s="418"/>
      <c r="Y369" s="419"/>
      <c r="Z369" s="420"/>
      <c r="AA369" s="263"/>
      <c r="AB369" s="263"/>
      <c r="AC369" s="263"/>
      <c r="AD369" s="263"/>
      <c r="AE369" s="263"/>
      <c r="AF369" s="263"/>
      <c r="AG369" s="264"/>
      <c r="AH369" s="265"/>
      <c r="AI369" s="266"/>
      <c r="AJ369" s="267"/>
    </row>
    <row r="370" spans="1:36" s="22" customFormat="1" x14ac:dyDescent="0.25">
      <c r="A370" s="28" t="str">
        <f>IF(H370&lt;&gt;"",MAX($A$7:A369)+1,"")</f>
        <v/>
      </c>
      <c r="B370" s="227" t="str">
        <f>IF(A370="","",PREF_PREGUNTA&amp;" - "&amp;IF(MAX(A:A)&gt;99,IF(A370&lt;100,"0",""),"")&amp;IF(A370&lt;10,"0","")&amp;A370&amp;IF(G370&lt;&gt;""," "&amp;G370,""))</f>
        <v/>
      </c>
      <c r="C370" s="414" t="str">
        <f t="shared" si="22"/>
        <v/>
      </c>
      <c r="D370" s="414" t="str">
        <f t="shared" si="23"/>
        <v/>
      </c>
      <c r="E370" s="414" t="str">
        <f t="shared" si="24"/>
        <v/>
      </c>
      <c r="F370" s="414" t="str">
        <f t="shared" si="25"/>
        <v/>
      </c>
      <c r="G370" s="232"/>
      <c r="H370" s="225"/>
      <c r="I370" s="268"/>
      <c r="J370" s="269"/>
      <c r="K370" s="270"/>
      <c r="L370" s="271"/>
      <c r="M370" s="272"/>
      <c r="N370" s="273"/>
      <c r="O370" s="258"/>
      <c r="P370" s="259"/>
      <c r="Q370" s="260"/>
      <c r="R370" s="261"/>
      <c r="S370" s="262"/>
      <c r="T370" s="263"/>
      <c r="U370" s="416"/>
      <c r="V370" s="411"/>
      <c r="W370" s="417"/>
      <c r="X370" s="418"/>
      <c r="Y370" s="419"/>
      <c r="Z370" s="420"/>
      <c r="AA370" s="263"/>
      <c r="AB370" s="263"/>
      <c r="AC370" s="263"/>
      <c r="AD370" s="263"/>
      <c r="AE370" s="263"/>
      <c r="AF370" s="263"/>
      <c r="AG370" s="264"/>
      <c r="AH370" s="265"/>
      <c r="AI370" s="266"/>
      <c r="AJ370" s="267"/>
    </row>
    <row r="371" spans="1:36" s="22" customFormat="1" x14ac:dyDescent="0.25">
      <c r="A371" s="28" t="str">
        <f>IF(H371&lt;&gt;"",MAX($A$7:A370)+1,"")</f>
        <v/>
      </c>
      <c r="B371" s="227" t="str">
        <f>IF(A371="","",PREF_PREGUNTA&amp;" - "&amp;IF(MAX(A:A)&gt;99,IF(A371&lt;100,"0",""),"")&amp;IF(A371&lt;10,"0","")&amp;A371&amp;IF(G371&lt;&gt;""," "&amp;G371,""))</f>
        <v/>
      </c>
      <c r="C371" s="414" t="str">
        <f t="shared" si="22"/>
        <v/>
      </c>
      <c r="D371" s="414" t="str">
        <f t="shared" si="23"/>
        <v/>
      </c>
      <c r="E371" s="414" t="str">
        <f t="shared" si="24"/>
        <v/>
      </c>
      <c r="F371" s="414" t="str">
        <f t="shared" si="25"/>
        <v/>
      </c>
      <c r="G371" s="232"/>
      <c r="H371" s="225"/>
      <c r="I371" s="268"/>
      <c r="J371" s="269"/>
      <c r="K371" s="270"/>
      <c r="L371" s="271"/>
      <c r="M371" s="272"/>
      <c r="N371" s="273"/>
      <c r="O371" s="258"/>
      <c r="P371" s="259"/>
      <c r="Q371" s="260"/>
      <c r="R371" s="261"/>
      <c r="S371" s="262"/>
      <c r="T371" s="263"/>
      <c r="U371" s="416"/>
      <c r="V371" s="411"/>
      <c r="W371" s="417"/>
      <c r="X371" s="418"/>
      <c r="Y371" s="419"/>
      <c r="Z371" s="420"/>
      <c r="AA371" s="263"/>
      <c r="AB371" s="263"/>
      <c r="AC371" s="263"/>
      <c r="AD371" s="263"/>
      <c r="AE371" s="263"/>
      <c r="AF371" s="263"/>
      <c r="AG371" s="264"/>
      <c r="AH371" s="265"/>
      <c r="AI371" s="266"/>
      <c r="AJ371" s="267"/>
    </row>
    <row r="372" spans="1:36" s="22" customFormat="1" x14ac:dyDescent="0.25">
      <c r="A372" s="28" t="str">
        <f>IF(H372&lt;&gt;"",MAX($A$7:A371)+1,"")</f>
        <v/>
      </c>
      <c r="B372" s="227" t="str">
        <f>IF(A372="","",PREF_PREGUNTA&amp;" - "&amp;IF(MAX(A:A)&gt;99,IF(A372&lt;100,"0",""),"")&amp;IF(A372&lt;10,"0","")&amp;A372&amp;IF(G372&lt;&gt;""," "&amp;G372,""))</f>
        <v/>
      </c>
      <c r="C372" s="414" t="str">
        <f t="shared" si="22"/>
        <v/>
      </c>
      <c r="D372" s="414" t="str">
        <f t="shared" si="23"/>
        <v/>
      </c>
      <c r="E372" s="414" t="str">
        <f t="shared" si="24"/>
        <v/>
      </c>
      <c r="F372" s="414" t="str">
        <f t="shared" si="25"/>
        <v/>
      </c>
      <c r="G372" s="232"/>
      <c r="H372" s="225"/>
      <c r="I372" s="268"/>
      <c r="J372" s="269"/>
      <c r="K372" s="270"/>
      <c r="L372" s="271"/>
      <c r="M372" s="272"/>
      <c r="N372" s="273"/>
      <c r="O372" s="258"/>
      <c r="P372" s="259"/>
      <c r="Q372" s="260"/>
      <c r="R372" s="261"/>
      <c r="S372" s="262"/>
      <c r="T372" s="263"/>
      <c r="U372" s="416"/>
      <c r="V372" s="411"/>
      <c r="W372" s="417"/>
      <c r="X372" s="418"/>
      <c r="Y372" s="419"/>
      <c r="Z372" s="420"/>
      <c r="AA372" s="263"/>
      <c r="AB372" s="263"/>
      <c r="AC372" s="263"/>
      <c r="AD372" s="263"/>
      <c r="AE372" s="263"/>
      <c r="AF372" s="263"/>
      <c r="AG372" s="264"/>
      <c r="AH372" s="265"/>
      <c r="AI372" s="266"/>
      <c r="AJ372" s="267"/>
    </row>
    <row r="373" spans="1:36" s="22" customFormat="1" x14ac:dyDescent="0.25">
      <c r="A373" s="28" t="str">
        <f>IF(H373&lt;&gt;"",MAX($A$7:A372)+1,"")</f>
        <v/>
      </c>
      <c r="B373" s="227" t="str">
        <f>IF(A373="","",PREF_PREGUNTA&amp;" - "&amp;IF(MAX(A:A)&gt;99,IF(A373&lt;100,"0",""),"")&amp;IF(A373&lt;10,"0","")&amp;A373&amp;IF(G373&lt;&gt;""," "&amp;G373,""))</f>
        <v/>
      </c>
      <c r="C373" s="414" t="str">
        <f t="shared" si="22"/>
        <v/>
      </c>
      <c r="D373" s="414" t="str">
        <f t="shared" si="23"/>
        <v/>
      </c>
      <c r="E373" s="414" t="str">
        <f t="shared" si="24"/>
        <v/>
      </c>
      <c r="F373" s="414" t="str">
        <f t="shared" si="25"/>
        <v/>
      </c>
      <c r="G373" s="232"/>
      <c r="H373" s="225"/>
      <c r="I373" s="268"/>
      <c r="J373" s="269"/>
      <c r="K373" s="270"/>
      <c r="L373" s="271"/>
      <c r="M373" s="272"/>
      <c r="N373" s="273"/>
      <c r="O373" s="258"/>
      <c r="P373" s="259"/>
      <c r="Q373" s="260"/>
      <c r="R373" s="261"/>
      <c r="S373" s="262"/>
      <c r="T373" s="263"/>
      <c r="U373" s="416"/>
      <c r="V373" s="411"/>
      <c r="W373" s="417"/>
      <c r="X373" s="418"/>
      <c r="Y373" s="419"/>
      <c r="Z373" s="420"/>
      <c r="AA373" s="263"/>
      <c r="AB373" s="263"/>
      <c r="AC373" s="263"/>
      <c r="AD373" s="263"/>
      <c r="AE373" s="263"/>
      <c r="AF373" s="263"/>
      <c r="AG373" s="264"/>
      <c r="AH373" s="265"/>
      <c r="AI373" s="266"/>
      <c r="AJ373" s="267"/>
    </row>
    <row r="374" spans="1:36" s="22" customFormat="1" x14ac:dyDescent="0.25">
      <c r="A374" s="28" t="str">
        <f>IF(H374&lt;&gt;"",MAX($A$7:A373)+1,"")</f>
        <v/>
      </c>
      <c r="B374" s="227" t="str">
        <f>IF(A374="","",PREF_PREGUNTA&amp;" - "&amp;IF(MAX(A:A)&gt;99,IF(A374&lt;100,"0",""),"")&amp;IF(A374&lt;10,"0","")&amp;A374&amp;IF(G374&lt;&gt;""," "&amp;G374,""))</f>
        <v/>
      </c>
      <c r="C374" s="414" t="str">
        <f t="shared" si="22"/>
        <v/>
      </c>
      <c r="D374" s="414" t="str">
        <f t="shared" si="23"/>
        <v/>
      </c>
      <c r="E374" s="414" t="str">
        <f t="shared" si="24"/>
        <v/>
      </c>
      <c r="F374" s="414" t="str">
        <f t="shared" si="25"/>
        <v/>
      </c>
      <c r="G374" s="232"/>
      <c r="H374" s="225"/>
      <c r="I374" s="268"/>
      <c r="J374" s="269"/>
      <c r="K374" s="270"/>
      <c r="L374" s="271"/>
      <c r="M374" s="272"/>
      <c r="N374" s="273"/>
      <c r="O374" s="258"/>
      <c r="P374" s="259"/>
      <c r="Q374" s="260"/>
      <c r="R374" s="261"/>
      <c r="S374" s="262"/>
      <c r="T374" s="263"/>
      <c r="U374" s="416"/>
      <c r="V374" s="411"/>
      <c r="W374" s="417"/>
      <c r="X374" s="418"/>
      <c r="Y374" s="419"/>
      <c r="Z374" s="420"/>
      <c r="AA374" s="263"/>
      <c r="AB374" s="263"/>
      <c r="AC374" s="263"/>
      <c r="AD374" s="263"/>
      <c r="AE374" s="263"/>
      <c r="AF374" s="263"/>
      <c r="AG374" s="264"/>
      <c r="AH374" s="265"/>
      <c r="AI374" s="266"/>
      <c r="AJ374" s="267"/>
    </row>
    <row r="375" spans="1:36" s="22" customFormat="1" x14ac:dyDescent="0.25">
      <c r="A375" s="28" t="str">
        <f>IF(H375&lt;&gt;"",MAX($A$7:A374)+1,"")</f>
        <v/>
      </c>
      <c r="B375" s="227" t="str">
        <f>IF(A375="","",PREF_PREGUNTA&amp;" - "&amp;IF(MAX(A:A)&gt;99,IF(A375&lt;100,"0",""),"")&amp;IF(A375&lt;10,"0","")&amp;A375&amp;IF(G375&lt;&gt;""," "&amp;G375,""))</f>
        <v/>
      </c>
      <c r="C375" s="414" t="str">
        <f t="shared" si="22"/>
        <v/>
      </c>
      <c r="D375" s="414" t="str">
        <f t="shared" si="23"/>
        <v/>
      </c>
      <c r="E375" s="414" t="str">
        <f t="shared" si="24"/>
        <v/>
      </c>
      <c r="F375" s="414" t="str">
        <f t="shared" si="25"/>
        <v/>
      </c>
      <c r="G375" s="232"/>
      <c r="H375" s="225"/>
      <c r="I375" s="268"/>
      <c r="J375" s="269"/>
      <c r="K375" s="270"/>
      <c r="L375" s="271"/>
      <c r="M375" s="272"/>
      <c r="N375" s="273"/>
      <c r="O375" s="258"/>
      <c r="P375" s="259"/>
      <c r="Q375" s="260"/>
      <c r="R375" s="261"/>
      <c r="S375" s="262"/>
      <c r="T375" s="263"/>
      <c r="U375" s="416"/>
      <c r="V375" s="411"/>
      <c r="W375" s="417"/>
      <c r="X375" s="418"/>
      <c r="Y375" s="419"/>
      <c r="Z375" s="420"/>
      <c r="AA375" s="263"/>
      <c r="AB375" s="263"/>
      <c r="AC375" s="263"/>
      <c r="AD375" s="263"/>
      <c r="AE375" s="263"/>
      <c r="AF375" s="263"/>
      <c r="AG375" s="264"/>
      <c r="AH375" s="265"/>
      <c r="AI375" s="266"/>
      <c r="AJ375" s="267"/>
    </row>
    <row r="376" spans="1:36" s="22" customFormat="1" x14ac:dyDescent="0.25">
      <c r="A376" s="28" t="str">
        <f>IF(H376&lt;&gt;"",MAX($A$7:A375)+1,"")</f>
        <v/>
      </c>
      <c r="B376" s="227" t="str">
        <f>IF(A376="","",PREF_PREGUNTA&amp;" - "&amp;IF(MAX(A:A)&gt;99,IF(A376&lt;100,"0",""),"")&amp;IF(A376&lt;10,"0","")&amp;A376&amp;IF(G376&lt;&gt;""," "&amp;G376,""))</f>
        <v/>
      </c>
      <c r="C376" s="414" t="str">
        <f t="shared" si="22"/>
        <v/>
      </c>
      <c r="D376" s="414" t="str">
        <f t="shared" si="23"/>
        <v/>
      </c>
      <c r="E376" s="414" t="str">
        <f t="shared" si="24"/>
        <v/>
      </c>
      <c r="F376" s="414" t="str">
        <f t="shared" si="25"/>
        <v/>
      </c>
      <c r="G376" s="232"/>
      <c r="H376" s="225"/>
      <c r="I376" s="268"/>
      <c r="J376" s="269"/>
      <c r="K376" s="270"/>
      <c r="L376" s="271"/>
      <c r="M376" s="272"/>
      <c r="N376" s="273"/>
      <c r="O376" s="258"/>
      <c r="P376" s="259"/>
      <c r="Q376" s="260"/>
      <c r="R376" s="261"/>
      <c r="S376" s="262"/>
      <c r="T376" s="263"/>
      <c r="U376" s="416"/>
      <c r="V376" s="411"/>
      <c r="W376" s="417"/>
      <c r="X376" s="418"/>
      <c r="Y376" s="419"/>
      <c r="Z376" s="420"/>
      <c r="AA376" s="263"/>
      <c r="AB376" s="263"/>
      <c r="AC376" s="263"/>
      <c r="AD376" s="263"/>
      <c r="AE376" s="263"/>
      <c r="AF376" s="263"/>
      <c r="AG376" s="264"/>
      <c r="AH376" s="265"/>
      <c r="AI376" s="266"/>
      <c r="AJ376" s="267"/>
    </row>
    <row r="377" spans="1:36" s="22" customFormat="1" x14ac:dyDescent="0.25">
      <c r="A377" s="28" t="str">
        <f>IF(H377&lt;&gt;"",MAX($A$7:A376)+1,"")</f>
        <v/>
      </c>
      <c r="B377" s="227" t="str">
        <f>IF(A377="","",PREF_PREGUNTA&amp;" - "&amp;IF(MAX(A:A)&gt;99,IF(A377&lt;100,"0",""),"")&amp;IF(A377&lt;10,"0","")&amp;A377&amp;IF(G377&lt;&gt;""," "&amp;G377,""))</f>
        <v/>
      </c>
      <c r="C377" s="414" t="str">
        <f t="shared" si="22"/>
        <v/>
      </c>
      <c r="D377" s="414" t="str">
        <f t="shared" si="23"/>
        <v/>
      </c>
      <c r="E377" s="414" t="str">
        <f t="shared" si="24"/>
        <v/>
      </c>
      <c r="F377" s="414" t="str">
        <f t="shared" si="25"/>
        <v/>
      </c>
      <c r="G377" s="232"/>
      <c r="H377" s="225"/>
      <c r="I377" s="268"/>
      <c r="J377" s="269"/>
      <c r="K377" s="270"/>
      <c r="L377" s="271"/>
      <c r="M377" s="272"/>
      <c r="N377" s="273"/>
      <c r="O377" s="258"/>
      <c r="P377" s="259"/>
      <c r="Q377" s="260"/>
      <c r="R377" s="261"/>
      <c r="S377" s="262"/>
      <c r="T377" s="263"/>
      <c r="U377" s="416"/>
      <c r="V377" s="411"/>
      <c r="W377" s="417"/>
      <c r="X377" s="418"/>
      <c r="Y377" s="419"/>
      <c r="Z377" s="420"/>
      <c r="AA377" s="263"/>
      <c r="AB377" s="263"/>
      <c r="AC377" s="263"/>
      <c r="AD377" s="263"/>
      <c r="AE377" s="263"/>
      <c r="AF377" s="263"/>
      <c r="AG377" s="264"/>
      <c r="AH377" s="265"/>
      <c r="AI377" s="266"/>
      <c r="AJ377" s="267"/>
    </row>
    <row r="378" spans="1:36" s="22" customFormat="1" x14ac:dyDescent="0.25">
      <c r="A378" s="28" t="str">
        <f>IF(H378&lt;&gt;"",MAX($A$7:A377)+1,"")</f>
        <v/>
      </c>
      <c r="B378" s="227" t="str">
        <f>IF(A378="","",PREF_PREGUNTA&amp;" - "&amp;IF(MAX(A:A)&gt;99,IF(A378&lt;100,"0",""),"")&amp;IF(A378&lt;10,"0","")&amp;A378&amp;IF(G378&lt;&gt;""," "&amp;G378,""))</f>
        <v/>
      </c>
      <c r="C378" s="414" t="str">
        <f t="shared" si="22"/>
        <v/>
      </c>
      <c r="D378" s="414" t="str">
        <f t="shared" si="23"/>
        <v/>
      </c>
      <c r="E378" s="414" t="str">
        <f t="shared" si="24"/>
        <v/>
      </c>
      <c r="F378" s="414" t="str">
        <f t="shared" si="25"/>
        <v/>
      </c>
      <c r="G378" s="232"/>
      <c r="H378" s="225"/>
      <c r="I378" s="268"/>
      <c r="J378" s="269"/>
      <c r="K378" s="270"/>
      <c r="L378" s="271"/>
      <c r="M378" s="272"/>
      <c r="N378" s="273"/>
      <c r="O378" s="258"/>
      <c r="P378" s="259"/>
      <c r="Q378" s="260"/>
      <c r="R378" s="261"/>
      <c r="S378" s="262"/>
      <c r="T378" s="263"/>
      <c r="U378" s="416"/>
      <c r="V378" s="411"/>
      <c r="W378" s="417"/>
      <c r="X378" s="418"/>
      <c r="Y378" s="419"/>
      <c r="Z378" s="420"/>
      <c r="AA378" s="263"/>
      <c r="AB378" s="263"/>
      <c r="AC378" s="263"/>
      <c r="AD378" s="263"/>
      <c r="AE378" s="263"/>
      <c r="AF378" s="263"/>
      <c r="AG378" s="264"/>
      <c r="AH378" s="265"/>
      <c r="AI378" s="266"/>
      <c r="AJ378" s="267"/>
    </row>
    <row r="379" spans="1:36" s="22" customFormat="1" x14ac:dyDescent="0.25">
      <c r="A379" s="28" t="str">
        <f>IF(H379&lt;&gt;"",MAX($A$7:A378)+1,"")</f>
        <v/>
      </c>
      <c r="B379" s="227" t="str">
        <f>IF(A379="","",PREF_PREGUNTA&amp;" - "&amp;IF(MAX(A:A)&gt;99,IF(A379&lt;100,"0",""),"")&amp;IF(A379&lt;10,"0","")&amp;A379&amp;IF(G379&lt;&gt;""," "&amp;G379,""))</f>
        <v/>
      </c>
      <c r="C379" s="414" t="str">
        <f t="shared" si="22"/>
        <v/>
      </c>
      <c r="D379" s="414" t="str">
        <f t="shared" si="23"/>
        <v/>
      </c>
      <c r="E379" s="414" t="str">
        <f t="shared" si="24"/>
        <v/>
      </c>
      <c r="F379" s="414" t="str">
        <f t="shared" si="25"/>
        <v/>
      </c>
      <c r="G379" s="232"/>
      <c r="H379" s="225"/>
      <c r="I379" s="268"/>
      <c r="J379" s="269"/>
      <c r="K379" s="270"/>
      <c r="L379" s="271"/>
      <c r="M379" s="272"/>
      <c r="N379" s="273"/>
      <c r="O379" s="258"/>
      <c r="P379" s="259"/>
      <c r="Q379" s="260"/>
      <c r="R379" s="261"/>
      <c r="S379" s="262"/>
      <c r="T379" s="263"/>
      <c r="U379" s="416"/>
      <c r="V379" s="411"/>
      <c r="W379" s="417"/>
      <c r="X379" s="418"/>
      <c r="Y379" s="419"/>
      <c r="Z379" s="420"/>
      <c r="AA379" s="263"/>
      <c r="AB379" s="263"/>
      <c r="AC379" s="263"/>
      <c r="AD379" s="263"/>
      <c r="AE379" s="263"/>
      <c r="AF379" s="263"/>
      <c r="AG379" s="264"/>
      <c r="AH379" s="265"/>
      <c r="AI379" s="266"/>
      <c r="AJ379" s="267"/>
    </row>
    <row r="380" spans="1:36" s="22" customFormat="1" x14ac:dyDescent="0.25">
      <c r="A380" s="28" t="str">
        <f>IF(H380&lt;&gt;"",MAX($A$7:A379)+1,"")</f>
        <v/>
      </c>
      <c r="B380" s="227" t="str">
        <f>IF(A380="","",PREF_PREGUNTA&amp;" - "&amp;IF(MAX(A:A)&gt;99,IF(A380&lt;100,"0",""),"")&amp;IF(A380&lt;10,"0","")&amp;A380&amp;IF(G380&lt;&gt;""," "&amp;G380,""))</f>
        <v/>
      </c>
      <c r="C380" s="414" t="str">
        <f t="shared" si="22"/>
        <v/>
      </c>
      <c r="D380" s="414" t="str">
        <f t="shared" si="23"/>
        <v/>
      </c>
      <c r="E380" s="414" t="str">
        <f t="shared" si="24"/>
        <v/>
      </c>
      <c r="F380" s="414" t="str">
        <f t="shared" si="25"/>
        <v/>
      </c>
      <c r="G380" s="232"/>
      <c r="H380" s="225"/>
      <c r="I380" s="268"/>
      <c r="J380" s="269"/>
      <c r="K380" s="270"/>
      <c r="L380" s="271"/>
      <c r="M380" s="272"/>
      <c r="N380" s="273"/>
      <c r="O380" s="258"/>
      <c r="P380" s="259"/>
      <c r="Q380" s="260"/>
      <c r="R380" s="261"/>
      <c r="S380" s="262"/>
      <c r="T380" s="263"/>
      <c r="U380" s="416"/>
      <c r="V380" s="411"/>
      <c r="W380" s="417"/>
      <c r="X380" s="418"/>
      <c r="Y380" s="419"/>
      <c r="Z380" s="420"/>
      <c r="AA380" s="263"/>
      <c r="AB380" s="263"/>
      <c r="AC380" s="263"/>
      <c r="AD380" s="263"/>
      <c r="AE380" s="263"/>
      <c r="AF380" s="263"/>
      <c r="AG380" s="264"/>
      <c r="AH380" s="265"/>
      <c r="AI380" s="266"/>
      <c r="AJ380" s="267"/>
    </row>
    <row r="381" spans="1:36" s="22" customFormat="1" x14ac:dyDescent="0.25">
      <c r="A381" s="28" t="str">
        <f>IF(H381&lt;&gt;"",MAX($A$7:A380)+1,"")</f>
        <v/>
      </c>
      <c r="B381" s="227" t="str">
        <f>IF(A381="","",PREF_PREGUNTA&amp;" - "&amp;IF(MAX(A:A)&gt;99,IF(A381&lt;100,"0",""),"")&amp;IF(A381&lt;10,"0","")&amp;A381&amp;IF(G381&lt;&gt;""," "&amp;G381,""))</f>
        <v/>
      </c>
      <c r="C381" s="414" t="str">
        <f t="shared" si="22"/>
        <v/>
      </c>
      <c r="D381" s="414" t="str">
        <f t="shared" si="23"/>
        <v/>
      </c>
      <c r="E381" s="414" t="str">
        <f t="shared" si="24"/>
        <v/>
      </c>
      <c r="F381" s="414" t="str">
        <f t="shared" si="25"/>
        <v/>
      </c>
      <c r="G381" s="232"/>
      <c r="H381" s="225"/>
      <c r="I381" s="268"/>
      <c r="J381" s="269"/>
      <c r="K381" s="270"/>
      <c r="L381" s="271"/>
      <c r="M381" s="272"/>
      <c r="N381" s="273"/>
      <c r="O381" s="258"/>
      <c r="P381" s="259"/>
      <c r="Q381" s="260"/>
      <c r="R381" s="261"/>
      <c r="S381" s="262"/>
      <c r="T381" s="263"/>
      <c r="U381" s="416"/>
      <c r="V381" s="411"/>
      <c r="W381" s="417"/>
      <c r="X381" s="418"/>
      <c r="Y381" s="419"/>
      <c r="Z381" s="420"/>
      <c r="AA381" s="263"/>
      <c r="AB381" s="263"/>
      <c r="AC381" s="263"/>
      <c r="AD381" s="263"/>
      <c r="AE381" s="263"/>
      <c r="AF381" s="263"/>
      <c r="AG381" s="264"/>
      <c r="AH381" s="265"/>
      <c r="AI381" s="266"/>
      <c r="AJ381" s="267"/>
    </row>
    <row r="382" spans="1:36" s="22" customFormat="1" x14ac:dyDescent="0.25">
      <c r="A382" s="28" t="str">
        <f>IF(H382&lt;&gt;"",MAX($A$7:A381)+1,"")</f>
        <v/>
      </c>
      <c r="B382" s="227" t="str">
        <f>IF(A382="","",PREF_PREGUNTA&amp;" - "&amp;IF(MAX(A:A)&gt;99,IF(A382&lt;100,"0",""),"")&amp;IF(A382&lt;10,"0","")&amp;A382&amp;IF(G382&lt;&gt;""," "&amp;G382,""))</f>
        <v/>
      </c>
      <c r="C382" s="414" t="str">
        <f t="shared" si="22"/>
        <v/>
      </c>
      <c r="D382" s="414" t="str">
        <f t="shared" si="23"/>
        <v/>
      </c>
      <c r="E382" s="414" t="str">
        <f t="shared" si="24"/>
        <v/>
      </c>
      <c r="F382" s="414" t="str">
        <f t="shared" si="25"/>
        <v/>
      </c>
      <c r="G382" s="232"/>
      <c r="H382" s="225"/>
      <c r="I382" s="268"/>
      <c r="J382" s="269"/>
      <c r="K382" s="270"/>
      <c r="L382" s="271"/>
      <c r="M382" s="272"/>
      <c r="N382" s="273"/>
      <c r="O382" s="258"/>
      <c r="P382" s="259"/>
      <c r="Q382" s="260"/>
      <c r="R382" s="261"/>
      <c r="S382" s="262"/>
      <c r="T382" s="263"/>
      <c r="U382" s="416"/>
      <c r="V382" s="411"/>
      <c r="W382" s="417"/>
      <c r="X382" s="418"/>
      <c r="Y382" s="419"/>
      <c r="Z382" s="420"/>
      <c r="AA382" s="263"/>
      <c r="AB382" s="263"/>
      <c r="AC382" s="263"/>
      <c r="AD382" s="263"/>
      <c r="AE382" s="263"/>
      <c r="AF382" s="263"/>
      <c r="AG382" s="264"/>
      <c r="AH382" s="265"/>
      <c r="AI382" s="266"/>
      <c r="AJ382" s="267"/>
    </row>
    <row r="383" spans="1:36" s="22" customFormat="1" x14ac:dyDescent="0.25">
      <c r="A383" s="28" t="str">
        <f>IF(H383&lt;&gt;"",MAX($A$7:A382)+1,"")</f>
        <v/>
      </c>
      <c r="B383" s="227" t="str">
        <f>IF(A383="","",PREF_PREGUNTA&amp;" - "&amp;IF(MAX(A:A)&gt;99,IF(A383&lt;100,"0",""),"")&amp;IF(A383&lt;10,"0","")&amp;A383&amp;IF(G383&lt;&gt;""," "&amp;G383,""))</f>
        <v/>
      </c>
      <c r="C383" s="414" t="str">
        <f t="shared" si="22"/>
        <v/>
      </c>
      <c r="D383" s="414" t="str">
        <f t="shared" si="23"/>
        <v/>
      </c>
      <c r="E383" s="414" t="str">
        <f t="shared" si="24"/>
        <v/>
      </c>
      <c r="F383" s="414" t="str">
        <f t="shared" si="25"/>
        <v/>
      </c>
      <c r="G383" s="232"/>
      <c r="H383" s="225"/>
      <c r="I383" s="268"/>
      <c r="J383" s="269"/>
      <c r="K383" s="270"/>
      <c r="L383" s="271"/>
      <c r="M383" s="272"/>
      <c r="N383" s="273"/>
      <c r="O383" s="258"/>
      <c r="P383" s="259"/>
      <c r="Q383" s="260"/>
      <c r="R383" s="261"/>
      <c r="S383" s="262"/>
      <c r="T383" s="263"/>
      <c r="U383" s="416"/>
      <c r="V383" s="411"/>
      <c r="W383" s="417"/>
      <c r="X383" s="418"/>
      <c r="Y383" s="419"/>
      <c r="Z383" s="420"/>
      <c r="AA383" s="263"/>
      <c r="AB383" s="263"/>
      <c r="AC383" s="263"/>
      <c r="AD383" s="263"/>
      <c r="AE383" s="263"/>
      <c r="AF383" s="263"/>
      <c r="AG383" s="264"/>
      <c r="AH383" s="265"/>
      <c r="AI383" s="266"/>
      <c r="AJ383" s="267"/>
    </row>
    <row r="384" spans="1:36" s="22" customFormat="1" x14ac:dyDescent="0.25">
      <c r="A384" s="28" t="str">
        <f>IF(H384&lt;&gt;"",MAX($A$7:A383)+1,"")</f>
        <v/>
      </c>
      <c r="B384" s="227" t="str">
        <f>IF(A384="","",PREF_PREGUNTA&amp;" - "&amp;IF(MAX(A:A)&gt;99,IF(A384&lt;100,"0",""),"")&amp;IF(A384&lt;10,"0","")&amp;A384&amp;IF(G384&lt;&gt;""," "&amp;G384,""))</f>
        <v/>
      </c>
      <c r="C384" s="414" t="str">
        <f t="shared" si="22"/>
        <v/>
      </c>
      <c r="D384" s="414" t="str">
        <f t="shared" si="23"/>
        <v/>
      </c>
      <c r="E384" s="414" t="str">
        <f t="shared" si="24"/>
        <v/>
      </c>
      <c r="F384" s="414" t="str">
        <f t="shared" si="25"/>
        <v/>
      </c>
      <c r="G384" s="232"/>
      <c r="H384" s="225"/>
      <c r="I384" s="268"/>
      <c r="J384" s="269"/>
      <c r="K384" s="270"/>
      <c r="L384" s="271"/>
      <c r="M384" s="272"/>
      <c r="N384" s="273"/>
      <c r="O384" s="258"/>
      <c r="P384" s="259"/>
      <c r="Q384" s="260"/>
      <c r="R384" s="261"/>
      <c r="S384" s="262"/>
      <c r="T384" s="263"/>
      <c r="U384" s="416"/>
      <c r="V384" s="411"/>
      <c r="W384" s="417"/>
      <c r="X384" s="418"/>
      <c r="Y384" s="419"/>
      <c r="Z384" s="420"/>
      <c r="AA384" s="263"/>
      <c r="AB384" s="263"/>
      <c r="AC384" s="263"/>
      <c r="AD384" s="263"/>
      <c r="AE384" s="263"/>
      <c r="AF384" s="263"/>
      <c r="AG384" s="264"/>
      <c r="AH384" s="265"/>
      <c r="AI384" s="266"/>
      <c r="AJ384" s="267"/>
    </row>
    <row r="385" spans="1:36" s="22" customFormat="1" x14ac:dyDescent="0.25">
      <c r="A385" s="28" t="str">
        <f>IF(H385&lt;&gt;"",MAX($A$7:A384)+1,"")</f>
        <v/>
      </c>
      <c r="B385" s="227" t="str">
        <f>IF(A385="","",PREF_PREGUNTA&amp;" - "&amp;IF(MAX(A:A)&gt;99,IF(A385&lt;100,"0",""),"")&amp;IF(A385&lt;10,"0","")&amp;A385&amp;IF(G385&lt;&gt;""," "&amp;G385,""))</f>
        <v/>
      </c>
      <c r="C385" s="414" t="str">
        <f t="shared" si="22"/>
        <v/>
      </c>
      <c r="D385" s="414" t="str">
        <f t="shared" si="23"/>
        <v/>
      </c>
      <c r="E385" s="414" t="str">
        <f t="shared" si="24"/>
        <v/>
      </c>
      <c r="F385" s="414" t="str">
        <f t="shared" si="25"/>
        <v/>
      </c>
      <c r="G385" s="232"/>
      <c r="H385" s="225"/>
      <c r="I385" s="268"/>
      <c r="J385" s="269"/>
      <c r="K385" s="270"/>
      <c r="L385" s="271"/>
      <c r="M385" s="272"/>
      <c r="N385" s="273"/>
      <c r="O385" s="258"/>
      <c r="P385" s="259"/>
      <c r="Q385" s="260"/>
      <c r="R385" s="261"/>
      <c r="S385" s="262"/>
      <c r="T385" s="263"/>
      <c r="U385" s="416"/>
      <c r="V385" s="411"/>
      <c r="W385" s="417"/>
      <c r="X385" s="418"/>
      <c r="Y385" s="419"/>
      <c r="Z385" s="420"/>
      <c r="AA385" s="263"/>
      <c r="AB385" s="263"/>
      <c r="AC385" s="263"/>
      <c r="AD385" s="263"/>
      <c r="AE385" s="263"/>
      <c r="AF385" s="263"/>
      <c r="AG385" s="264"/>
      <c r="AH385" s="265"/>
      <c r="AI385" s="266"/>
      <c r="AJ385" s="267"/>
    </row>
    <row r="386" spans="1:36" s="22" customFormat="1" x14ac:dyDescent="0.25">
      <c r="A386" s="28" t="str">
        <f>IF(H386&lt;&gt;"",MAX($A$7:A385)+1,"")</f>
        <v/>
      </c>
      <c r="B386" s="227" t="str">
        <f>IF(A386="","",PREF_PREGUNTA&amp;" - "&amp;IF(MAX(A:A)&gt;99,IF(A386&lt;100,"0",""),"")&amp;IF(A386&lt;10,"0","")&amp;A386&amp;IF(G386&lt;&gt;""," "&amp;G386,""))</f>
        <v/>
      </c>
      <c r="C386" s="414" t="str">
        <f t="shared" si="22"/>
        <v/>
      </c>
      <c r="D386" s="414" t="str">
        <f t="shared" si="23"/>
        <v/>
      </c>
      <c r="E386" s="414" t="str">
        <f t="shared" si="24"/>
        <v/>
      </c>
      <c r="F386" s="414" t="str">
        <f t="shared" si="25"/>
        <v/>
      </c>
      <c r="G386" s="232"/>
      <c r="H386" s="225"/>
      <c r="I386" s="268"/>
      <c r="J386" s="269"/>
      <c r="K386" s="270"/>
      <c r="L386" s="271"/>
      <c r="M386" s="272"/>
      <c r="N386" s="273"/>
      <c r="O386" s="258"/>
      <c r="P386" s="259"/>
      <c r="Q386" s="260"/>
      <c r="R386" s="261"/>
      <c r="S386" s="262"/>
      <c r="T386" s="263"/>
      <c r="U386" s="416"/>
      <c r="V386" s="411"/>
      <c r="W386" s="417"/>
      <c r="X386" s="418"/>
      <c r="Y386" s="419"/>
      <c r="Z386" s="420"/>
      <c r="AA386" s="263"/>
      <c r="AB386" s="263"/>
      <c r="AC386" s="263"/>
      <c r="AD386" s="263"/>
      <c r="AE386" s="263"/>
      <c r="AF386" s="263"/>
      <c r="AG386" s="264"/>
      <c r="AH386" s="265"/>
      <c r="AI386" s="266"/>
      <c r="AJ386" s="267"/>
    </row>
    <row r="387" spans="1:36" s="22" customFormat="1" x14ac:dyDescent="0.25">
      <c r="A387" s="28" t="str">
        <f>IF(H387&lt;&gt;"",MAX($A$7:A386)+1,"")</f>
        <v/>
      </c>
      <c r="B387" s="227" t="str">
        <f>IF(A387="","",PREF_PREGUNTA&amp;" - "&amp;IF(MAX(A:A)&gt;99,IF(A387&lt;100,"0",""),"")&amp;IF(A387&lt;10,"0","")&amp;A387&amp;IF(G387&lt;&gt;""," "&amp;G387,""))</f>
        <v/>
      </c>
      <c r="C387" s="414" t="str">
        <f t="shared" si="22"/>
        <v/>
      </c>
      <c r="D387" s="414" t="str">
        <f t="shared" si="23"/>
        <v/>
      </c>
      <c r="E387" s="414" t="str">
        <f t="shared" si="24"/>
        <v/>
      </c>
      <c r="F387" s="414" t="str">
        <f t="shared" si="25"/>
        <v/>
      </c>
      <c r="G387" s="232"/>
      <c r="H387" s="225"/>
      <c r="I387" s="268"/>
      <c r="J387" s="269"/>
      <c r="K387" s="270"/>
      <c r="L387" s="271"/>
      <c r="M387" s="272"/>
      <c r="N387" s="273"/>
      <c r="O387" s="258"/>
      <c r="P387" s="259"/>
      <c r="Q387" s="260"/>
      <c r="R387" s="261"/>
      <c r="S387" s="262"/>
      <c r="T387" s="263"/>
      <c r="U387" s="416"/>
      <c r="V387" s="411"/>
      <c r="W387" s="417"/>
      <c r="X387" s="418"/>
      <c r="Y387" s="419"/>
      <c r="Z387" s="420"/>
      <c r="AA387" s="263"/>
      <c r="AB387" s="263"/>
      <c r="AC387" s="263"/>
      <c r="AD387" s="263"/>
      <c r="AE387" s="263"/>
      <c r="AF387" s="263"/>
      <c r="AG387" s="264"/>
      <c r="AH387" s="265"/>
      <c r="AI387" s="266"/>
      <c r="AJ387" s="267"/>
    </row>
    <row r="388" spans="1:36" s="22" customFormat="1" x14ac:dyDescent="0.25">
      <c r="A388" s="28" t="str">
        <f>IF(H388&lt;&gt;"",MAX($A$7:A387)+1,"")</f>
        <v/>
      </c>
      <c r="B388" s="227" t="str">
        <f>IF(A388="","",PREF_PREGUNTA&amp;" - "&amp;IF(MAX(A:A)&gt;99,IF(A388&lt;100,"0",""),"")&amp;IF(A388&lt;10,"0","")&amp;A388&amp;IF(G388&lt;&gt;""," "&amp;G388,""))</f>
        <v/>
      </c>
      <c r="C388" s="414" t="str">
        <f t="shared" si="22"/>
        <v/>
      </c>
      <c r="D388" s="414" t="str">
        <f t="shared" si="23"/>
        <v/>
      </c>
      <c r="E388" s="414" t="str">
        <f t="shared" si="24"/>
        <v/>
      </c>
      <c r="F388" s="414" t="str">
        <f t="shared" si="25"/>
        <v/>
      </c>
      <c r="G388" s="232"/>
      <c r="H388" s="225"/>
      <c r="I388" s="268"/>
      <c r="J388" s="269"/>
      <c r="K388" s="270"/>
      <c r="L388" s="271"/>
      <c r="M388" s="272"/>
      <c r="N388" s="273"/>
      <c r="O388" s="258"/>
      <c r="P388" s="259"/>
      <c r="Q388" s="260"/>
      <c r="R388" s="261"/>
      <c r="S388" s="262"/>
      <c r="T388" s="263"/>
      <c r="U388" s="416"/>
      <c r="V388" s="411"/>
      <c r="W388" s="417"/>
      <c r="X388" s="418"/>
      <c r="Y388" s="419"/>
      <c r="Z388" s="420"/>
      <c r="AA388" s="263"/>
      <c r="AB388" s="263"/>
      <c r="AC388" s="263"/>
      <c r="AD388" s="263"/>
      <c r="AE388" s="263"/>
      <c r="AF388" s="263"/>
      <c r="AG388" s="264"/>
      <c r="AH388" s="265"/>
      <c r="AI388" s="266"/>
      <c r="AJ388" s="267"/>
    </row>
    <row r="389" spans="1:36" s="22" customFormat="1" x14ac:dyDescent="0.25">
      <c r="A389" s="28" t="str">
        <f>IF(H389&lt;&gt;"",MAX($A$7:A388)+1,"")</f>
        <v/>
      </c>
      <c r="B389" s="227" t="str">
        <f>IF(A389="","",PREF_PREGUNTA&amp;" - "&amp;IF(MAX(A:A)&gt;99,IF(A389&lt;100,"0",""),"")&amp;IF(A389&lt;10,"0","")&amp;A389&amp;IF(G389&lt;&gt;""," "&amp;G389,""))</f>
        <v/>
      </c>
      <c r="C389" s="414" t="str">
        <f t="shared" si="22"/>
        <v/>
      </c>
      <c r="D389" s="414" t="str">
        <f t="shared" si="23"/>
        <v/>
      </c>
      <c r="E389" s="414" t="str">
        <f t="shared" si="24"/>
        <v/>
      </c>
      <c r="F389" s="414" t="str">
        <f t="shared" si="25"/>
        <v/>
      </c>
      <c r="G389" s="232"/>
      <c r="H389" s="225"/>
      <c r="I389" s="268"/>
      <c r="J389" s="269"/>
      <c r="K389" s="270"/>
      <c r="L389" s="271"/>
      <c r="M389" s="272"/>
      <c r="N389" s="273"/>
      <c r="O389" s="258"/>
      <c r="P389" s="259"/>
      <c r="Q389" s="260"/>
      <c r="R389" s="261"/>
      <c r="S389" s="262"/>
      <c r="T389" s="263"/>
      <c r="U389" s="416"/>
      <c r="V389" s="411"/>
      <c r="W389" s="417"/>
      <c r="X389" s="418"/>
      <c r="Y389" s="419"/>
      <c r="Z389" s="420"/>
      <c r="AA389" s="263"/>
      <c r="AB389" s="263"/>
      <c r="AC389" s="263"/>
      <c r="AD389" s="263"/>
      <c r="AE389" s="263"/>
      <c r="AF389" s="263"/>
      <c r="AG389" s="264"/>
      <c r="AH389" s="265"/>
      <c r="AI389" s="266"/>
      <c r="AJ389" s="267"/>
    </row>
    <row r="390" spans="1:36" s="22" customFormat="1" x14ac:dyDescent="0.25">
      <c r="A390" s="28" t="str">
        <f>IF(H390&lt;&gt;"",MAX($A$7:A389)+1,"")</f>
        <v/>
      </c>
      <c r="B390" s="227" t="str">
        <f>IF(A390="","",PREF_PREGUNTA&amp;" - "&amp;IF(MAX(A:A)&gt;99,IF(A390&lt;100,"0",""),"")&amp;IF(A390&lt;10,"0","")&amp;A390&amp;IF(G390&lt;&gt;""," "&amp;G390,""))</f>
        <v/>
      </c>
      <c r="C390" s="414" t="str">
        <f t="shared" si="22"/>
        <v/>
      </c>
      <c r="D390" s="414" t="str">
        <f t="shared" si="23"/>
        <v/>
      </c>
      <c r="E390" s="414" t="str">
        <f t="shared" si="24"/>
        <v/>
      </c>
      <c r="F390" s="414" t="str">
        <f t="shared" si="25"/>
        <v/>
      </c>
      <c r="G390" s="232"/>
      <c r="H390" s="225"/>
      <c r="I390" s="268"/>
      <c r="J390" s="269"/>
      <c r="K390" s="270"/>
      <c r="L390" s="271"/>
      <c r="M390" s="272"/>
      <c r="N390" s="273"/>
      <c r="O390" s="258"/>
      <c r="P390" s="259"/>
      <c r="Q390" s="260"/>
      <c r="R390" s="261"/>
      <c r="S390" s="262"/>
      <c r="T390" s="263"/>
      <c r="U390" s="416"/>
      <c r="V390" s="411"/>
      <c r="W390" s="417"/>
      <c r="X390" s="418"/>
      <c r="Y390" s="419"/>
      <c r="Z390" s="420"/>
      <c r="AA390" s="263"/>
      <c r="AB390" s="263"/>
      <c r="AC390" s="263"/>
      <c r="AD390" s="263"/>
      <c r="AE390" s="263"/>
      <c r="AF390" s="263"/>
      <c r="AG390" s="264"/>
      <c r="AH390" s="265"/>
      <c r="AI390" s="266"/>
      <c r="AJ390" s="267"/>
    </row>
    <row r="391" spans="1:36" s="22" customFormat="1" x14ac:dyDescent="0.25">
      <c r="A391" s="28" t="str">
        <f>IF(H391&lt;&gt;"",MAX($A$7:A390)+1,"")</f>
        <v/>
      </c>
      <c r="B391" s="227" t="str">
        <f>IF(A391="","",PREF_PREGUNTA&amp;" - "&amp;IF(MAX(A:A)&gt;99,IF(A391&lt;100,"0",""),"")&amp;IF(A391&lt;10,"0","")&amp;A391&amp;IF(G391&lt;&gt;""," "&amp;G391,""))</f>
        <v/>
      </c>
      <c r="C391" s="414" t="str">
        <f t="shared" ref="C391:C454" si="26">IF(COUNTIF(U391:Z391,"&gt;0")=0,"",COUNTIF(U391:Z391,"&gt;0"))</f>
        <v/>
      </c>
      <c r="D391" s="414" t="str">
        <f t="shared" si="23"/>
        <v/>
      </c>
      <c r="E391" s="414" t="str">
        <f t="shared" si="24"/>
        <v/>
      </c>
      <c r="F391" s="414" t="str">
        <f t="shared" si="25"/>
        <v/>
      </c>
      <c r="G391" s="232"/>
      <c r="H391" s="225"/>
      <c r="I391" s="268"/>
      <c r="J391" s="269"/>
      <c r="K391" s="270"/>
      <c r="L391" s="271"/>
      <c r="M391" s="272"/>
      <c r="N391" s="273"/>
      <c r="O391" s="258"/>
      <c r="P391" s="259"/>
      <c r="Q391" s="260"/>
      <c r="R391" s="261"/>
      <c r="S391" s="262"/>
      <c r="T391" s="263"/>
      <c r="U391" s="416"/>
      <c r="V391" s="411"/>
      <c r="W391" s="417"/>
      <c r="X391" s="418"/>
      <c r="Y391" s="419"/>
      <c r="Z391" s="420"/>
      <c r="AA391" s="263"/>
      <c r="AB391" s="263"/>
      <c r="AC391" s="263"/>
      <c r="AD391" s="263"/>
      <c r="AE391" s="263"/>
      <c r="AF391" s="263"/>
      <c r="AG391" s="264"/>
      <c r="AH391" s="265"/>
      <c r="AI391" s="266"/>
      <c r="AJ391" s="267"/>
    </row>
    <row r="392" spans="1:36" s="22" customFormat="1" x14ac:dyDescent="0.25">
      <c r="A392" s="28" t="str">
        <f>IF(H392&lt;&gt;"",MAX($A$7:A391)+1,"")</f>
        <v/>
      </c>
      <c r="B392" s="227" t="str">
        <f>IF(A392="","",PREF_PREGUNTA&amp;" - "&amp;IF(MAX(A:A)&gt;99,IF(A392&lt;100,"0",""),"")&amp;IF(A392&lt;10,"0","")&amp;A392&amp;IF(G392&lt;&gt;""," "&amp;G392,""))</f>
        <v/>
      </c>
      <c r="C392" s="414" t="str">
        <f t="shared" si="26"/>
        <v/>
      </c>
      <c r="D392" s="414" t="str">
        <f t="shared" ref="D392:D455" si="27">IF(C392="","",COUNTA(I392:N392)-C392)</f>
        <v/>
      </c>
      <c r="E392" s="414" t="str">
        <f t="shared" ref="E392:E455" si="28">IF(SUMIF(U392:Z392,"&gt;0")=0,"",SUMIF(U392:Z392,"&gt;0"))</f>
        <v/>
      </c>
      <c r="F392" s="414" t="str">
        <f t="shared" ref="F392:F455" si="29">IF(SUMIF(U392:Z392,"&lt;0")=0,"",SUMIF(U392:Z392,"&lt;0"))</f>
        <v/>
      </c>
      <c r="G392" s="232"/>
      <c r="H392" s="225"/>
      <c r="I392" s="268"/>
      <c r="J392" s="269"/>
      <c r="K392" s="270"/>
      <c r="L392" s="271"/>
      <c r="M392" s="272"/>
      <c r="N392" s="273"/>
      <c r="O392" s="258"/>
      <c r="P392" s="259"/>
      <c r="Q392" s="260"/>
      <c r="R392" s="261"/>
      <c r="S392" s="262"/>
      <c r="T392" s="263"/>
      <c r="U392" s="416"/>
      <c r="V392" s="411"/>
      <c r="W392" s="417"/>
      <c r="X392" s="418"/>
      <c r="Y392" s="419"/>
      <c r="Z392" s="420"/>
      <c r="AA392" s="263"/>
      <c r="AB392" s="263"/>
      <c r="AC392" s="263"/>
      <c r="AD392" s="263"/>
      <c r="AE392" s="263"/>
      <c r="AF392" s="263"/>
      <c r="AG392" s="264"/>
      <c r="AH392" s="265"/>
      <c r="AI392" s="266"/>
      <c r="AJ392" s="267"/>
    </row>
    <row r="393" spans="1:36" s="22" customFormat="1" x14ac:dyDescent="0.25">
      <c r="A393" s="28" t="str">
        <f>IF(H393&lt;&gt;"",MAX($A$7:A392)+1,"")</f>
        <v/>
      </c>
      <c r="B393" s="227" t="str">
        <f>IF(A393="","",PREF_PREGUNTA&amp;" - "&amp;IF(MAX(A:A)&gt;99,IF(A393&lt;100,"0",""),"")&amp;IF(A393&lt;10,"0","")&amp;A393&amp;IF(G393&lt;&gt;""," "&amp;G393,""))</f>
        <v/>
      </c>
      <c r="C393" s="414" t="str">
        <f t="shared" si="26"/>
        <v/>
      </c>
      <c r="D393" s="414" t="str">
        <f t="shared" si="27"/>
        <v/>
      </c>
      <c r="E393" s="414" t="str">
        <f t="shared" si="28"/>
        <v/>
      </c>
      <c r="F393" s="414" t="str">
        <f t="shared" si="29"/>
        <v/>
      </c>
      <c r="G393" s="232"/>
      <c r="H393" s="225"/>
      <c r="I393" s="268"/>
      <c r="J393" s="269"/>
      <c r="K393" s="270"/>
      <c r="L393" s="271"/>
      <c r="M393" s="272"/>
      <c r="N393" s="273"/>
      <c r="O393" s="258"/>
      <c r="P393" s="259"/>
      <c r="Q393" s="260"/>
      <c r="R393" s="261"/>
      <c r="S393" s="262"/>
      <c r="T393" s="263"/>
      <c r="U393" s="416"/>
      <c r="V393" s="411"/>
      <c r="W393" s="417"/>
      <c r="X393" s="418"/>
      <c r="Y393" s="419"/>
      <c r="Z393" s="420"/>
      <c r="AA393" s="263"/>
      <c r="AB393" s="263"/>
      <c r="AC393" s="263"/>
      <c r="AD393" s="263"/>
      <c r="AE393" s="263"/>
      <c r="AF393" s="263"/>
      <c r="AG393" s="264"/>
      <c r="AH393" s="265"/>
      <c r="AI393" s="266"/>
      <c r="AJ393" s="267"/>
    </row>
    <row r="394" spans="1:36" s="22" customFormat="1" x14ac:dyDescent="0.25">
      <c r="A394" s="28" t="str">
        <f>IF(H394&lt;&gt;"",MAX($A$7:A393)+1,"")</f>
        <v/>
      </c>
      <c r="B394" s="227" t="str">
        <f>IF(A394="","",PREF_PREGUNTA&amp;" - "&amp;IF(MAX(A:A)&gt;99,IF(A394&lt;100,"0",""),"")&amp;IF(A394&lt;10,"0","")&amp;A394&amp;IF(G394&lt;&gt;""," "&amp;G394,""))</f>
        <v/>
      </c>
      <c r="C394" s="414" t="str">
        <f t="shared" si="26"/>
        <v/>
      </c>
      <c r="D394" s="414" t="str">
        <f t="shared" si="27"/>
        <v/>
      </c>
      <c r="E394" s="414" t="str">
        <f t="shared" si="28"/>
        <v/>
      </c>
      <c r="F394" s="414" t="str">
        <f t="shared" si="29"/>
        <v/>
      </c>
      <c r="G394" s="232"/>
      <c r="H394" s="225"/>
      <c r="I394" s="268"/>
      <c r="J394" s="269"/>
      <c r="K394" s="270"/>
      <c r="L394" s="271"/>
      <c r="M394" s="272"/>
      <c r="N394" s="273"/>
      <c r="O394" s="258"/>
      <c r="P394" s="259"/>
      <c r="Q394" s="260"/>
      <c r="R394" s="261"/>
      <c r="S394" s="262"/>
      <c r="T394" s="263"/>
      <c r="U394" s="416"/>
      <c r="V394" s="411"/>
      <c r="W394" s="417"/>
      <c r="X394" s="418"/>
      <c r="Y394" s="419"/>
      <c r="Z394" s="420"/>
      <c r="AA394" s="263"/>
      <c r="AB394" s="263"/>
      <c r="AC394" s="263"/>
      <c r="AD394" s="263"/>
      <c r="AE394" s="263"/>
      <c r="AF394" s="263"/>
      <c r="AG394" s="264"/>
      <c r="AH394" s="265"/>
      <c r="AI394" s="266"/>
      <c r="AJ394" s="267"/>
    </row>
    <row r="395" spans="1:36" s="22" customFormat="1" x14ac:dyDescent="0.25">
      <c r="A395" s="28" t="str">
        <f>IF(H395&lt;&gt;"",MAX($A$7:A394)+1,"")</f>
        <v/>
      </c>
      <c r="B395" s="227" t="str">
        <f>IF(A395="","",PREF_PREGUNTA&amp;" - "&amp;IF(MAX(A:A)&gt;99,IF(A395&lt;100,"0",""),"")&amp;IF(A395&lt;10,"0","")&amp;A395&amp;IF(G395&lt;&gt;""," "&amp;G395,""))</f>
        <v/>
      </c>
      <c r="C395" s="414" t="str">
        <f t="shared" si="26"/>
        <v/>
      </c>
      <c r="D395" s="414" t="str">
        <f t="shared" si="27"/>
        <v/>
      </c>
      <c r="E395" s="414" t="str">
        <f t="shared" si="28"/>
        <v/>
      </c>
      <c r="F395" s="414" t="str">
        <f t="shared" si="29"/>
        <v/>
      </c>
      <c r="G395" s="232"/>
      <c r="H395" s="225"/>
      <c r="I395" s="268"/>
      <c r="J395" s="269"/>
      <c r="K395" s="270"/>
      <c r="L395" s="271"/>
      <c r="M395" s="272"/>
      <c r="N395" s="273"/>
      <c r="O395" s="258"/>
      <c r="P395" s="259"/>
      <c r="Q395" s="260"/>
      <c r="R395" s="261"/>
      <c r="S395" s="262"/>
      <c r="T395" s="263"/>
      <c r="U395" s="416"/>
      <c r="V395" s="411"/>
      <c r="W395" s="417"/>
      <c r="X395" s="418"/>
      <c r="Y395" s="419"/>
      <c r="Z395" s="420"/>
      <c r="AA395" s="263"/>
      <c r="AB395" s="263"/>
      <c r="AC395" s="263"/>
      <c r="AD395" s="263"/>
      <c r="AE395" s="263"/>
      <c r="AF395" s="263"/>
      <c r="AG395" s="264"/>
      <c r="AH395" s="265"/>
      <c r="AI395" s="266"/>
      <c r="AJ395" s="267"/>
    </row>
    <row r="396" spans="1:36" s="22" customFormat="1" x14ac:dyDescent="0.25">
      <c r="A396" s="28" t="str">
        <f>IF(H396&lt;&gt;"",MAX($A$7:A395)+1,"")</f>
        <v/>
      </c>
      <c r="B396" s="227" t="str">
        <f>IF(A396="","",PREF_PREGUNTA&amp;" - "&amp;IF(MAX(A:A)&gt;99,IF(A396&lt;100,"0",""),"")&amp;IF(A396&lt;10,"0","")&amp;A396&amp;IF(G396&lt;&gt;""," "&amp;G396,""))</f>
        <v/>
      </c>
      <c r="C396" s="414" t="str">
        <f t="shared" si="26"/>
        <v/>
      </c>
      <c r="D396" s="414" t="str">
        <f t="shared" si="27"/>
        <v/>
      </c>
      <c r="E396" s="414" t="str">
        <f t="shared" si="28"/>
        <v/>
      </c>
      <c r="F396" s="414" t="str">
        <f t="shared" si="29"/>
        <v/>
      </c>
      <c r="G396" s="232"/>
      <c r="H396" s="225"/>
      <c r="I396" s="268"/>
      <c r="J396" s="269"/>
      <c r="K396" s="270"/>
      <c r="L396" s="271"/>
      <c r="M396" s="272"/>
      <c r="N396" s="273"/>
      <c r="O396" s="258"/>
      <c r="P396" s="259"/>
      <c r="Q396" s="260"/>
      <c r="R396" s="261"/>
      <c r="S396" s="262"/>
      <c r="T396" s="263"/>
      <c r="U396" s="416"/>
      <c r="V396" s="411"/>
      <c r="W396" s="417"/>
      <c r="X396" s="418"/>
      <c r="Y396" s="419"/>
      <c r="Z396" s="420"/>
      <c r="AA396" s="263"/>
      <c r="AB396" s="263"/>
      <c r="AC396" s="263"/>
      <c r="AD396" s="263"/>
      <c r="AE396" s="263"/>
      <c r="AF396" s="263"/>
      <c r="AG396" s="264"/>
      <c r="AH396" s="265"/>
      <c r="AI396" s="266"/>
      <c r="AJ396" s="267"/>
    </row>
    <row r="397" spans="1:36" s="22" customFormat="1" x14ac:dyDescent="0.25">
      <c r="A397" s="28" t="str">
        <f>IF(H397&lt;&gt;"",MAX($A$7:A396)+1,"")</f>
        <v/>
      </c>
      <c r="B397" s="227" t="str">
        <f>IF(A397="","",PREF_PREGUNTA&amp;" - "&amp;IF(MAX(A:A)&gt;99,IF(A397&lt;100,"0",""),"")&amp;IF(A397&lt;10,"0","")&amp;A397&amp;IF(G397&lt;&gt;""," "&amp;G397,""))</f>
        <v/>
      </c>
      <c r="C397" s="414" t="str">
        <f t="shared" si="26"/>
        <v/>
      </c>
      <c r="D397" s="414" t="str">
        <f t="shared" si="27"/>
        <v/>
      </c>
      <c r="E397" s="414" t="str">
        <f t="shared" si="28"/>
        <v/>
      </c>
      <c r="F397" s="414" t="str">
        <f t="shared" si="29"/>
        <v/>
      </c>
      <c r="G397" s="232"/>
      <c r="H397" s="225"/>
      <c r="I397" s="268"/>
      <c r="J397" s="269"/>
      <c r="K397" s="270"/>
      <c r="L397" s="271"/>
      <c r="M397" s="272"/>
      <c r="N397" s="273"/>
      <c r="O397" s="258"/>
      <c r="P397" s="259"/>
      <c r="Q397" s="260"/>
      <c r="R397" s="261"/>
      <c r="S397" s="262"/>
      <c r="T397" s="263"/>
      <c r="U397" s="416"/>
      <c r="V397" s="411"/>
      <c r="W397" s="417"/>
      <c r="X397" s="418"/>
      <c r="Y397" s="419"/>
      <c r="Z397" s="420"/>
      <c r="AA397" s="263"/>
      <c r="AB397" s="263"/>
      <c r="AC397" s="263"/>
      <c r="AD397" s="263"/>
      <c r="AE397" s="263"/>
      <c r="AF397" s="263"/>
      <c r="AG397" s="264"/>
      <c r="AH397" s="265"/>
      <c r="AI397" s="266"/>
      <c r="AJ397" s="267"/>
    </row>
    <row r="398" spans="1:36" s="22" customFormat="1" x14ac:dyDescent="0.25">
      <c r="A398" s="28" t="str">
        <f>IF(H398&lt;&gt;"",MAX($A$7:A397)+1,"")</f>
        <v/>
      </c>
      <c r="B398" s="227" t="str">
        <f>IF(A398="","",PREF_PREGUNTA&amp;" - "&amp;IF(MAX(A:A)&gt;99,IF(A398&lt;100,"0",""),"")&amp;IF(A398&lt;10,"0","")&amp;A398&amp;IF(G398&lt;&gt;""," "&amp;G398,""))</f>
        <v/>
      </c>
      <c r="C398" s="414" t="str">
        <f t="shared" si="26"/>
        <v/>
      </c>
      <c r="D398" s="414" t="str">
        <f t="shared" si="27"/>
        <v/>
      </c>
      <c r="E398" s="414" t="str">
        <f t="shared" si="28"/>
        <v/>
      </c>
      <c r="F398" s="414" t="str">
        <f t="shared" si="29"/>
        <v/>
      </c>
      <c r="G398" s="232"/>
      <c r="H398" s="225"/>
      <c r="I398" s="268"/>
      <c r="J398" s="269"/>
      <c r="K398" s="270"/>
      <c r="L398" s="271"/>
      <c r="M398" s="272"/>
      <c r="N398" s="273"/>
      <c r="O398" s="258"/>
      <c r="P398" s="259"/>
      <c r="Q398" s="260"/>
      <c r="R398" s="261"/>
      <c r="S398" s="262"/>
      <c r="T398" s="263"/>
      <c r="U398" s="416"/>
      <c r="V398" s="411"/>
      <c r="W398" s="417"/>
      <c r="X398" s="418"/>
      <c r="Y398" s="419"/>
      <c r="Z398" s="420"/>
      <c r="AA398" s="263"/>
      <c r="AB398" s="263"/>
      <c r="AC398" s="263"/>
      <c r="AD398" s="263"/>
      <c r="AE398" s="263"/>
      <c r="AF398" s="263"/>
      <c r="AG398" s="264"/>
      <c r="AH398" s="265"/>
      <c r="AI398" s="266"/>
      <c r="AJ398" s="267"/>
    </row>
    <row r="399" spans="1:36" s="22" customFormat="1" x14ac:dyDescent="0.25">
      <c r="A399" s="28" t="str">
        <f>IF(H399&lt;&gt;"",MAX($A$7:A398)+1,"")</f>
        <v/>
      </c>
      <c r="B399" s="227" t="str">
        <f>IF(A399="","",PREF_PREGUNTA&amp;" - "&amp;IF(MAX(A:A)&gt;99,IF(A399&lt;100,"0",""),"")&amp;IF(A399&lt;10,"0","")&amp;A399&amp;IF(G399&lt;&gt;""," "&amp;G399,""))</f>
        <v/>
      </c>
      <c r="C399" s="414" t="str">
        <f t="shared" si="26"/>
        <v/>
      </c>
      <c r="D399" s="414" t="str">
        <f t="shared" si="27"/>
        <v/>
      </c>
      <c r="E399" s="414" t="str">
        <f t="shared" si="28"/>
        <v/>
      </c>
      <c r="F399" s="414" t="str">
        <f t="shared" si="29"/>
        <v/>
      </c>
      <c r="G399" s="232"/>
      <c r="H399" s="225"/>
      <c r="I399" s="268"/>
      <c r="J399" s="269"/>
      <c r="K399" s="270"/>
      <c r="L399" s="271"/>
      <c r="M399" s="272"/>
      <c r="N399" s="273"/>
      <c r="O399" s="258"/>
      <c r="P399" s="259"/>
      <c r="Q399" s="260"/>
      <c r="R399" s="261"/>
      <c r="S399" s="262"/>
      <c r="T399" s="263"/>
      <c r="U399" s="416"/>
      <c r="V399" s="411"/>
      <c r="W399" s="417"/>
      <c r="X399" s="418"/>
      <c r="Y399" s="419"/>
      <c r="Z399" s="420"/>
      <c r="AA399" s="263"/>
      <c r="AB399" s="263"/>
      <c r="AC399" s="263"/>
      <c r="AD399" s="263"/>
      <c r="AE399" s="263"/>
      <c r="AF399" s="263"/>
      <c r="AG399" s="264"/>
      <c r="AH399" s="265"/>
      <c r="AI399" s="266"/>
      <c r="AJ399" s="267"/>
    </row>
    <row r="400" spans="1:36" s="22" customFormat="1" x14ac:dyDescent="0.25">
      <c r="A400" s="28" t="str">
        <f>IF(H400&lt;&gt;"",MAX($A$7:A399)+1,"")</f>
        <v/>
      </c>
      <c r="B400" s="227" t="str">
        <f>IF(A400="","",PREF_PREGUNTA&amp;" - "&amp;IF(MAX(A:A)&gt;99,IF(A400&lt;100,"0",""),"")&amp;IF(A400&lt;10,"0","")&amp;A400&amp;IF(G400&lt;&gt;""," "&amp;G400,""))</f>
        <v/>
      </c>
      <c r="C400" s="414" t="str">
        <f t="shared" si="26"/>
        <v/>
      </c>
      <c r="D400" s="414" t="str">
        <f t="shared" si="27"/>
        <v/>
      </c>
      <c r="E400" s="414" t="str">
        <f t="shared" si="28"/>
        <v/>
      </c>
      <c r="F400" s="414" t="str">
        <f t="shared" si="29"/>
        <v/>
      </c>
      <c r="G400" s="232"/>
      <c r="H400" s="225"/>
      <c r="I400" s="268"/>
      <c r="J400" s="269"/>
      <c r="K400" s="270"/>
      <c r="L400" s="271"/>
      <c r="M400" s="272"/>
      <c r="N400" s="273"/>
      <c r="O400" s="258"/>
      <c r="P400" s="259"/>
      <c r="Q400" s="260"/>
      <c r="R400" s="261"/>
      <c r="S400" s="262"/>
      <c r="T400" s="263"/>
      <c r="U400" s="416"/>
      <c r="V400" s="411"/>
      <c r="W400" s="417"/>
      <c r="X400" s="418"/>
      <c r="Y400" s="419"/>
      <c r="Z400" s="420"/>
      <c r="AA400" s="263"/>
      <c r="AB400" s="263"/>
      <c r="AC400" s="263"/>
      <c r="AD400" s="263"/>
      <c r="AE400" s="263"/>
      <c r="AF400" s="263"/>
      <c r="AG400" s="264"/>
      <c r="AH400" s="265"/>
      <c r="AI400" s="266"/>
      <c r="AJ400" s="267"/>
    </row>
    <row r="401" spans="1:36" s="22" customFormat="1" x14ac:dyDescent="0.25">
      <c r="A401" s="28" t="str">
        <f>IF(H401&lt;&gt;"",MAX($A$7:A400)+1,"")</f>
        <v/>
      </c>
      <c r="B401" s="227" t="str">
        <f>IF(A401="","",PREF_PREGUNTA&amp;" - "&amp;IF(MAX(A:A)&gt;99,IF(A401&lt;100,"0",""),"")&amp;IF(A401&lt;10,"0","")&amp;A401&amp;IF(G401&lt;&gt;""," "&amp;G401,""))</f>
        <v/>
      </c>
      <c r="C401" s="414" t="str">
        <f t="shared" si="26"/>
        <v/>
      </c>
      <c r="D401" s="414" t="str">
        <f t="shared" si="27"/>
        <v/>
      </c>
      <c r="E401" s="414" t="str">
        <f t="shared" si="28"/>
        <v/>
      </c>
      <c r="F401" s="414" t="str">
        <f t="shared" si="29"/>
        <v/>
      </c>
      <c r="G401" s="232"/>
      <c r="H401" s="225"/>
      <c r="I401" s="268"/>
      <c r="J401" s="269"/>
      <c r="K401" s="270"/>
      <c r="L401" s="271"/>
      <c r="M401" s="272"/>
      <c r="N401" s="273"/>
      <c r="O401" s="258"/>
      <c r="P401" s="259"/>
      <c r="Q401" s="260"/>
      <c r="R401" s="261"/>
      <c r="S401" s="262"/>
      <c r="T401" s="263"/>
      <c r="U401" s="416"/>
      <c r="V401" s="411"/>
      <c r="W401" s="417"/>
      <c r="X401" s="418"/>
      <c r="Y401" s="419"/>
      <c r="Z401" s="420"/>
      <c r="AA401" s="263"/>
      <c r="AB401" s="263"/>
      <c r="AC401" s="263"/>
      <c r="AD401" s="263"/>
      <c r="AE401" s="263"/>
      <c r="AF401" s="263"/>
      <c r="AG401" s="264"/>
      <c r="AH401" s="265"/>
      <c r="AI401" s="266"/>
      <c r="AJ401" s="267"/>
    </row>
    <row r="402" spans="1:36" s="22" customFormat="1" x14ac:dyDescent="0.25">
      <c r="A402" s="28" t="str">
        <f>IF(H402&lt;&gt;"",MAX($A$7:A401)+1,"")</f>
        <v/>
      </c>
      <c r="B402" s="227" t="str">
        <f>IF(A402="","",PREF_PREGUNTA&amp;" - "&amp;IF(MAX(A:A)&gt;99,IF(A402&lt;100,"0",""),"")&amp;IF(A402&lt;10,"0","")&amp;A402&amp;IF(G402&lt;&gt;""," "&amp;G402,""))</f>
        <v/>
      </c>
      <c r="C402" s="414" t="str">
        <f t="shared" si="26"/>
        <v/>
      </c>
      <c r="D402" s="414" t="str">
        <f t="shared" si="27"/>
        <v/>
      </c>
      <c r="E402" s="414" t="str">
        <f t="shared" si="28"/>
        <v/>
      </c>
      <c r="F402" s="414" t="str">
        <f t="shared" si="29"/>
        <v/>
      </c>
      <c r="G402" s="232"/>
      <c r="H402" s="225"/>
      <c r="I402" s="268"/>
      <c r="J402" s="269"/>
      <c r="K402" s="270"/>
      <c r="L402" s="271"/>
      <c r="M402" s="272"/>
      <c r="N402" s="273"/>
      <c r="O402" s="258"/>
      <c r="P402" s="259"/>
      <c r="Q402" s="260"/>
      <c r="R402" s="261"/>
      <c r="S402" s="262"/>
      <c r="T402" s="263"/>
      <c r="U402" s="416"/>
      <c r="V402" s="411"/>
      <c r="W402" s="417"/>
      <c r="X402" s="418"/>
      <c r="Y402" s="419"/>
      <c r="Z402" s="420"/>
      <c r="AA402" s="263"/>
      <c r="AB402" s="263"/>
      <c r="AC402" s="263"/>
      <c r="AD402" s="263"/>
      <c r="AE402" s="263"/>
      <c r="AF402" s="263"/>
      <c r="AG402" s="264"/>
      <c r="AH402" s="265"/>
      <c r="AI402" s="266"/>
      <c r="AJ402" s="267"/>
    </row>
    <row r="403" spans="1:36" s="22" customFormat="1" x14ac:dyDescent="0.25">
      <c r="A403" s="28" t="str">
        <f>IF(H403&lt;&gt;"",MAX($A$7:A402)+1,"")</f>
        <v/>
      </c>
      <c r="B403" s="227" t="str">
        <f>IF(A403="","",PREF_PREGUNTA&amp;" - "&amp;IF(MAX(A:A)&gt;99,IF(A403&lt;100,"0",""),"")&amp;IF(A403&lt;10,"0","")&amp;A403&amp;IF(G403&lt;&gt;""," "&amp;G403,""))</f>
        <v/>
      </c>
      <c r="C403" s="414" t="str">
        <f t="shared" si="26"/>
        <v/>
      </c>
      <c r="D403" s="414" t="str">
        <f t="shared" si="27"/>
        <v/>
      </c>
      <c r="E403" s="414" t="str">
        <f t="shared" si="28"/>
        <v/>
      </c>
      <c r="F403" s="414" t="str">
        <f t="shared" si="29"/>
        <v/>
      </c>
      <c r="G403" s="232"/>
      <c r="H403" s="225"/>
      <c r="I403" s="268"/>
      <c r="J403" s="269"/>
      <c r="K403" s="270"/>
      <c r="L403" s="271"/>
      <c r="M403" s="272"/>
      <c r="N403" s="273"/>
      <c r="O403" s="258"/>
      <c r="P403" s="259"/>
      <c r="Q403" s="260"/>
      <c r="R403" s="261"/>
      <c r="S403" s="262"/>
      <c r="T403" s="263"/>
      <c r="U403" s="416"/>
      <c r="V403" s="411"/>
      <c r="W403" s="417"/>
      <c r="X403" s="418"/>
      <c r="Y403" s="419"/>
      <c r="Z403" s="420"/>
      <c r="AA403" s="263"/>
      <c r="AB403" s="263"/>
      <c r="AC403" s="263"/>
      <c r="AD403" s="263"/>
      <c r="AE403" s="263"/>
      <c r="AF403" s="263"/>
      <c r="AG403" s="264"/>
      <c r="AH403" s="265"/>
      <c r="AI403" s="266"/>
      <c r="AJ403" s="267"/>
    </row>
    <row r="404" spans="1:36" s="22" customFormat="1" x14ac:dyDescent="0.25">
      <c r="A404" s="28" t="str">
        <f>IF(H404&lt;&gt;"",MAX($A$7:A403)+1,"")</f>
        <v/>
      </c>
      <c r="B404" s="227" t="str">
        <f>IF(A404="","",PREF_PREGUNTA&amp;" - "&amp;IF(MAX(A:A)&gt;99,IF(A404&lt;100,"0",""),"")&amp;IF(A404&lt;10,"0","")&amp;A404&amp;IF(G404&lt;&gt;""," "&amp;G404,""))</f>
        <v/>
      </c>
      <c r="C404" s="414" t="str">
        <f t="shared" si="26"/>
        <v/>
      </c>
      <c r="D404" s="414" t="str">
        <f t="shared" si="27"/>
        <v/>
      </c>
      <c r="E404" s="414" t="str">
        <f t="shared" si="28"/>
        <v/>
      </c>
      <c r="F404" s="414" t="str">
        <f t="shared" si="29"/>
        <v/>
      </c>
      <c r="G404" s="232"/>
      <c r="H404" s="225"/>
      <c r="I404" s="268"/>
      <c r="J404" s="269"/>
      <c r="K404" s="270"/>
      <c r="L404" s="271"/>
      <c r="M404" s="272"/>
      <c r="N404" s="273"/>
      <c r="O404" s="258"/>
      <c r="P404" s="259"/>
      <c r="Q404" s="260"/>
      <c r="R404" s="261"/>
      <c r="S404" s="262"/>
      <c r="T404" s="263"/>
      <c r="U404" s="416"/>
      <c r="V404" s="411"/>
      <c r="W404" s="417"/>
      <c r="X404" s="418"/>
      <c r="Y404" s="419"/>
      <c r="Z404" s="420"/>
      <c r="AA404" s="263"/>
      <c r="AB404" s="263"/>
      <c r="AC404" s="263"/>
      <c r="AD404" s="263"/>
      <c r="AE404" s="263"/>
      <c r="AF404" s="263"/>
      <c r="AG404" s="264"/>
      <c r="AH404" s="265"/>
      <c r="AI404" s="266"/>
      <c r="AJ404" s="267"/>
    </row>
    <row r="405" spans="1:36" s="22" customFormat="1" x14ac:dyDescent="0.25">
      <c r="A405" s="28" t="str">
        <f>IF(H405&lt;&gt;"",MAX($A$7:A404)+1,"")</f>
        <v/>
      </c>
      <c r="B405" s="227" t="str">
        <f>IF(A405="","",PREF_PREGUNTA&amp;" - "&amp;IF(MAX(A:A)&gt;99,IF(A405&lt;100,"0",""),"")&amp;IF(A405&lt;10,"0","")&amp;A405&amp;IF(G405&lt;&gt;""," "&amp;G405,""))</f>
        <v/>
      </c>
      <c r="C405" s="414" t="str">
        <f t="shared" si="26"/>
        <v/>
      </c>
      <c r="D405" s="414" t="str">
        <f t="shared" si="27"/>
        <v/>
      </c>
      <c r="E405" s="414" t="str">
        <f t="shared" si="28"/>
        <v/>
      </c>
      <c r="F405" s="414" t="str">
        <f t="shared" si="29"/>
        <v/>
      </c>
      <c r="G405" s="232"/>
      <c r="H405" s="225"/>
      <c r="I405" s="268"/>
      <c r="J405" s="269"/>
      <c r="K405" s="270"/>
      <c r="L405" s="271"/>
      <c r="M405" s="272"/>
      <c r="N405" s="273"/>
      <c r="O405" s="258"/>
      <c r="P405" s="259"/>
      <c r="Q405" s="260"/>
      <c r="R405" s="261"/>
      <c r="S405" s="262"/>
      <c r="T405" s="263"/>
      <c r="U405" s="416"/>
      <c r="V405" s="411"/>
      <c r="W405" s="417"/>
      <c r="X405" s="418"/>
      <c r="Y405" s="419"/>
      <c r="Z405" s="420"/>
      <c r="AA405" s="263"/>
      <c r="AB405" s="263"/>
      <c r="AC405" s="263"/>
      <c r="AD405" s="263"/>
      <c r="AE405" s="263"/>
      <c r="AF405" s="263"/>
      <c r="AG405" s="264"/>
      <c r="AH405" s="265"/>
      <c r="AI405" s="266"/>
      <c r="AJ405" s="267"/>
    </row>
    <row r="406" spans="1:36" s="22" customFormat="1" x14ac:dyDescent="0.25">
      <c r="A406" s="28" t="str">
        <f>IF(H406&lt;&gt;"",MAX($A$7:A405)+1,"")</f>
        <v/>
      </c>
      <c r="B406" s="227" t="str">
        <f>IF(A406="","",PREF_PREGUNTA&amp;" - "&amp;IF(MAX(A:A)&gt;99,IF(A406&lt;100,"0",""),"")&amp;IF(A406&lt;10,"0","")&amp;A406&amp;IF(G406&lt;&gt;""," "&amp;G406,""))</f>
        <v/>
      </c>
      <c r="C406" s="414" t="str">
        <f t="shared" si="26"/>
        <v/>
      </c>
      <c r="D406" s="414" t="str">
        <f t="shared" si="27"/>
        <v/>
      </c>
      <c r="E406" s="414" t="str">
        <f t="shared" si="28"/>
        <v/>
      </c>
      <c r="F406" s="414" t="str">
        <f t="shared" si="29"/>
        <v/>
      </c>
      <c r="G406" s="232"/>
      <c r="H406" s="225"/>
      <c r="I406" s="268"/>
      <c r="J406" s="269"/>
      <c r="K406" s="270"/>
      <c r="L406" s="271"/>
      <c r="M406" s="272"/>
      <c r="N406" s="273"/>
      <c r="O406" s="258"/>
      <c r="P406" s="259"/>
      <c r="Q406" s="260"/>
      <c r="R406" s="261"/>
      <c r="S406" s="262"/>
      <c r="T406" s="263"/>
      <c r="U406" s="416"/>
      <c r="V406" s="411"/>
      <c r="W406" s="417"/>
      <c r="X406" s="418"/>
      <c r="Y406" s="419"/>
      <c r="Z406" s="420"/>
      <c r="AA406" s="263"/>
      <c r="AB406" s="263"/>
      <c r="AC406" s="263"/>
      <c r="AD406" s="263"/>
      <c r="AE406" s="263"/>
      <c r="AF406" s="263"/>
      <c r="AG406" s="264"/>
      <c r="AH406" s="265"/>
      <c r="AI406" s="266"/>
      <c r="AJ406" s="267"/>
    </row>
    <row r="407" spans="1:36" s="22" customFormat="1" x14ac:dyDescent="0.25">
      <c r="A407" s="28" t="str">
        <f>IF(H407&lt;&gt;"",MAX($A$7:A406)+1,"")</f>
        <v/>
      </c>
      <c r="B407" s="227" t="str">
        <f>IF(A407="","",PREF_PREGUNTA&amp;" - "&amp;IF(MAX(A:A)&gt;99,IF(A407&lt;100,"0",""),"")&amp;IF(A407&lt;10,"0","")&amp;A407&amp;IF(G407&lt;&gt;""," "&amp;G407,""))</f>
        <v/>
      </c>
      <c r="C407" s="414" t="str">
        <f t="shared" si="26"/>
        <v/>
      </c>
      <c r="D407" s="414" t="str">
        <f t="shared" si="27"/>
        <v/>
      </c>
      <c r="E407" s="414" t="str">
        <f t="shared" si="28"/>
        <v/>
      </c>
      <c r="F407" s="414" t="str">
        <f t="shared" si="29"/>
        <v/>
      </c>
      <c r="G407" s="232"/>
      <c r="H407" s="225"/>
      <c r="I407" s="268"/>
      <c r="J407" s="269"/>
      <c r="K407" s="270"/>
      <c r="L407" s="271"/>
      <c r="M407" s="272"/>
      <c r="N407" s="273"/>
      <c r="O407" s="258"/>
      <c r="P407" s="259"/>
      <c r="Q407" s="260"/>
      <c r="R407" s="261"/>
      <c r="S407" s="262"/>
      <c r="T407" s="263"/>
      <c r="U407" s="416"/>
      <c r="V407" s="411"/>
      <c r="W407" s="417"/>
      <c r="X407" s="418"/>
      <c r="Y407" s="419"/>
      <c r="Z407" s="420"/>
      <c r="AA407" s="263"/>
      <c r="AB407" s="263"/>
      <c r="AC407" s="263"/>
      <c r="AD407" s="263"/>
      <c r="AE407" s="263"/>
      <c r="AF407" s="263"/>
      <c r="AG407" s="264"/>
      <c r="AH407" s="265"/>
      <c r="AI407" s="266"/>
      <c r="AJ407" s="267"/>
    </row>
    <row r="408" spans="1:36" s="22" customFormat="1" x14ac:dyDescent="0.25">
      <c r="A408" s="28" t="str">
        <f>IF(H408&lt;&gt;"",MAX($A$7:A407)+1,"")</f>
        <v/>
      </c>
      <c r="B408" s="227" t="str">
        <f>IF(A408="","",PREF_PREGUNTA&amp;" - "&amp;IF(MAX(A:A)&gt;99,IF(A408&lt;100,"0",""),"")&amp;IF(A408&lt;10,"0","")&amp;A408&amp;IF(G408&lt;&gt;""," "&amp;G408,""))</f>
        <v/>
      </c>
      <c r="C408" s="414" t="str">
        <f t="shared" si="26"/>
        <v/>
      </c>
      <c r="D408" s="414" t="str">
        <f t="shared" si="27"/>
        <v/>
      </c>
      <c r="E408" s="414" t="str">
        <f t="shared" si="28"/>
        <v/>
      </c>
      <c r="F408" s="414" t="str">
        <f t="shared" si="29"/>
        <v/>
      </c>
      <c r="G408" s="232"/>
      <c r="H408" s="225"/>
      <c r="I408" s="268"/>
      <c r="J408" s="269"/>
      <c r="K408" s="270"/>
      <c r="L408" s="271"/>
      <c r="M408" s="272"/>
      <c r="N408" s="273"/>
      <c r="O408" s="258"/>
      <c r="P408" s="259"/>
      <c r="Q408" s="260"/>
      <c r="R408" s="261"/>
      <c r="S408" s="262"/>
      <c r="T408" s="263"/>
      <c r="U408" s="416"/>
      <c r="V408" s="411"/>
      <c r="W408" s="417"/>
      <c r="X408" s="418"/>
      <c r="Y408" s="419"/>
      <c r="Z408" s="420"/>
      <c r="AA408" s="263"/>
      <c r="AB408" s="263"/>
      <c r="AC408" s="263"/>
      <c r="AD408" s="263"/>
      <c r="AE408" s="263"/>
      <c r="AF408" s="263"/>
      <c r="AG408" s="264"/>
      <c r="AH408" s="265"/>
      <c r="AI408" s="266"/>
      <c r="AJ408" s="267"/>
    </row>
    <row r="409" spans="1:36" s="22" customFormat="1" x14ac:dyDescent="0.25">
      <c r="A409" s="28" t="str">
        <f>IF(H409&lt;&gt;"",MAX($A$7:A408)+1,"")</f>
        <v/>
      </c>
      <c r="B409" s="227" t="str">
        <f>IF(A409="","",PREF_PREGUNTA&amp;" - "&amp;IF(MAX(A:A)&gt;99,IF(A409&lt;100,"0",""),"")&amp;IF(A409&lt;10,"0","")&amp;A409&amp;IF(G409&lt;&gt;""," "&amp;G409,""))</f>
        <v/>
      </c>
      <c r="C409" s="414" t="str">
        <f t="shared" si="26"/>
        <v/>
      </c>
      <c r="D409" s="414" t="str">
        <f t="shared" si="27"/>
        <v/>
      </c>
      <c r="E409" s="414" t="str">
        <f t="shared" si="28"/>
        <v/>
      </c>
      <c r="F409" s="414" t="str">
        <f t="shared" si="29"/>
        <v/>
      </c>
      <c r="G409" s="232"/>
      <c r="H409" s="225"/>
      <c r="I409" s="268"/>
      <c r="J409" s="269"/>
      <c r="K409" s="270"/>
      <c r="L409" s="271"/>
      <c r="M409" s="272"/>
      <c r="N409" s="273"/>
      <c r="O409" s="258"/>
      <c r="P409" s="259"/>
      <c r="Q409" s="260"/>
      <c r="R409" s="261"/>
      <c r="S409" s="262"/>
      <c r="T409" s="263"/>
      <c r="U409" s="416"/>
      <c r="V409" s="411"/>
      <c r="W409" s="417"/>
      <c r="X409" s="418"/>
      <c r="Y409" s="419"/>
      <c r="Z409" s="420"/>
      <c r="AA409" s="263"/>
      <c r="AB409" s="263"/>
      <c r="AC409" s="263"/>
      <c r="AD409" s="263"/>
      <c r="AE409" s="263"/>
      <c r="AF409" s="263"/>
      <c r="AG409" s="264"/>
      <c r="AH409" s="265"/>
      <c r="AI409" s="266"/>
      <c r="AJ409" s="267"/>
    </row>
    <row r="410" spans="1:36" s="22" customFormat="1" x14ac:dyDescent="0.25">
      <c r="A410" s="28" t="str">
        <f>IF(H410&lt;&gt;"",MAX($A$7:A409)+1,"")</f>
        <v/>
      </c>
      <c r="B410" s="227" t="str">
        <f>IF(A410="","",PREF_PREGUNTA&amp;" - "&amp;IF(MAX(A:A)&gt;99,IF(A410&lt;100,"0",""),"")&amp;IF(A410&lt;10,"0","")&amp;A410&amp;IF(G410&lt;&gt;""," "&amp;G410,""))</f>
        <v/>
      </c>
      <c r="C410" s="414" t="str">
        <f t="shared" si="26"/>
        <v/>
      </c>
      <c r="D410" s="414" t="str">
        <f t="shared" si="27"/>
        <v/>
      </c>
      <c r="E410" s="414" t="str">
        <f t="shared" si="28"/>
        <v/>
      </c>
      <c r="F410" s="414" t="str">
        <f t="shared" si="29"/>
        <v/>
      </c>
      <c r="G410" s="232"/>
      <c r="H410" s="225"/>
      <c r="I410" s="268"/>
      <c r="J410" s="269"/>
      <c r="K410" s="270"/>
      <c r="L410" s="271"/>
      <c r="M410" s="272"/>
      <c r="N410" s="273"/>
      <c r="O410" s="258"/>
      <c r="P410" s="259"/>
      <c r="Q410" s="260"/>
      <c r="R410" s="261"/>
      <c r="S410" s="262"/>
      <c r="T410" s="263"/>
      <c r="U410" s="416"/>
      <c r="V410" s="411"/>
      <c r="W410" s="417"/>
      <c r="X410" s="418"/>
      <c r="Y410" s="419"/>
      <c r="Z410" s="420"/>
      <c r="AA410" s="263"/>
      <c r="AB410" s="263"/>
      <c r="AC410" s="263"/>
      <c r="AD410" s="263"/>
      <c r="AE410" s="263"/>
      <c r="AF410" s="263"/>
      <c r="AG410" s="264"/>
      <c r="AH410" s="265"/>
      <c r="AI410" s="266"/>
      <c r="AJ410" s="267"/>
    </row>
    <row r="411" spans="1:36" s="22" customFormat="1" x14ac:dyDescent="0.25">
      <c r="A411" s="28" t="str">
        <f>IF(H411&lt;&gt;"",MAX($A$7:A410)+1,"")</f>
        <v/>
      </c>
      <c r="B411" s="227" t="str">
        <f>IF(A411="","",PREF_PREGUNTA&amp;" - "&amp;IF(MAX(A:A)&gt;99,IF(A411&lt;100,"0",""),"")&amp;IF(A411&lt;10,"0","")&amp;A411&amp;IF(G411&lt;&gt;""," "&amp;G411,""))</f>
        <v/>
      </c>
      <c r="C411" s="414" t="str">
        <f t="shared" si="26"/>
        <v/>
      </c>
      <c r="D411" s="414" t="str">
        <f t="shared" si="27"/>
        <v/>
      </c>
      <c r="E411" s="414" t="str">
        <f t="shared" si="28"/>
        <v/>
      </c>
      <c r="F411" s="414" t="str">
        <f t="shared" si="29"/>
        <v/>
      </c>
      <c r="G411" s="232"/>
      <c r="H411" s="225"/>
      <c r="I411" s="268"/>
      <c r="J411" s="269"/>
      <c r="K411" s="270"/>
      <c r="L411" s="271"/>
      <c r="M411" s="272"/>
      <c r="N411" s="273"/>
      <c r="O411" s="258"/>
      <c r="P411" s="259"/>
      <c r="Q411" s="260"/>
      <c r="R411" s="261"/>
      <c r="S411" s="262"/>
      <c r="T411" s="263"/>
      <c r="U411" s="416"/>
      <c r="V411" s="411"/>
      <c r="W411" s="417"/>
      <c r="X411" s="418"/>
      <c r="Y411" s="419"/>
      <c r="Z411" s="420"/>
      <c r="AA411" s="263"/>
      <c r="AB411" s="263"/>
      <c r="AC411" s="263"/>
      <c r="AD411" s="263"/>
      <c r="AE411" s="263"/>
      <c r="AF411" s="263"/>
      <c r="AG411" s="264"/>
      <c r="AH411" s="265"/>
      <c r="AI411" s="266"/>
      <c r="AJ411" s="267"/>
    </row>
    <row r="412" spans="1:36" s="22" customFormat="1" x14ac:dyDescent="0.25">
      <c r="A412" s="28" t="str">
        <f>IF(H412&lt;&gt;"",MAX($A$7:A411)+1,"")</f>
        <v/>
      </c>
      <c r="B412" s="227" t="str">
        <f>IF(A412="","",PREF_PREGUNTA&amp;" - "&amp;IF(MAX(A:A)&gt;99,IF(A412&lt;100,"0",""),"")&amp;IF(A412&lt;10,"0","")&amp;A412&amp;IF(G412&lt;&gt;""," "&amp;G412,""))</f>
        <v/>
      </c>
      <c r="C412" s="414" t="str">
        <f t="shared" si="26"/>
        <v/>
      </c>
      <c r="D412" s="414" t="str">
        <f t="shared" si="27"/>
        <v/>
      </c>
      <c r="E412" s="414" t="str">
        <f t="shared" si="28"/>
        <v/>
      </c>
      <c r="F412" s="414" t="str">
        <f t="shared" si="29"/>
        <v/>
      </c>
      <c r="G412" s="232"/>
      <c r="H412" s="225"/>
      <c r="I412" s="268"/>
      <c r="J412" s="269"/>
      <c r="K412" s="270"/>
      <c r="L412" s="271"/>
      <c r="M412" s="272"/>
      <c r="N412" s="273"/>
      <c r="O412" s="258"/>
      <c r="P412" s="259"/>
      <c r="Q412" s="260"/>
      <c r="R412" s="261"/>
      <c r="S412" s="262"/>
      <c r="T412" s="263"/>
      <c r="U412" s="416"/>
      <c r="V412" s="411"/>
      <c r="W412" s="417"/>
      <c r="X412" s="418"/>
      <c r="Y412" s="419"/>
      <c r="Z412" s="420"/>
      <c r="AA412" s="263"/>
      <c r="AB412" s="263"/>
      <c r="AC412" s="263"/>
      <c r="AD412" s="263"/>
      <c r="AE412" s="263"/>
      <c r="AF412" s="263"/>
      <c r="AG412" s="264"/>
      <c r="AH412" s="265"/>
      <c r="AI412" s="266"/>
      <c r="AJ412" s="267"/>
    </row>
    <row r="413" spans="1:36" s="22" customFormat="1" x14ac:dyDescent="0.25">
      <c r="A413" s="28" t="str">
        <f>IF(H413&lt;&gt;"",MAX($A$7:A412)+1,"")</f>
        <v/>
      </c>
      <c r="B413" s="227" t="str">
        <f>IF(A413="","",PREF_PREGUNTA&amp;" - "&amp;IF(MAX(A:A)&gt;99,IF(A413&lt;100,"0",""),"")&amp;IF(A413&lt;10,"0","")&amp;A413&amp;IF(G413&lt;&gt;""," "&amp;G413,""))</f>
        <v/>
      </c>
      <c r="C413" s="414" t="str">
        <f t="shared" si="26"/>
        <v/>
      </c>
      <c r="D413" s="414" t="str">
        <f t="shared" si="27"/>
        <v/>
      </c>
      <c r="E413" s="414" t="str">
        <f t="shared" si="28"/>
        <v/>
      </c>
      <c r="F413" s="414" t="str">
        <f t="shared" si="29"/>
        <v/>
      </c>
      <c r="G413" s="232"/>
      <c r="H413" s="225"/>
      <c r="I413" s="268"/>
      <c r="J413" s="269"/>
      <c r="K413" s="270"/>
      <c r="L413" s="271"/>
      <c r="M413" s="272"/>
      <c r="N413" s="273"/>
      <c r="O413" s="258"/>
      <c r="P413" s="259"/>
      <c r="Q413" s="260"/>
      <c r="R413" s="261"/>
      <c r="S413" s="262"/>
      <c r="T413" s="263"/>
      <c r="U413" s="416"/>
      <c r="V413" s="411"/>
      <c r="W413" s="417"/>
      <c r="X413" s="418"/>
      <c r="Y413" s="419"/>
      <c r="Z413" s="420"/>
      <c r="AA413" s="263"/>
      <c r="AB413" s="263"/>
      <c r="AC413" s="263"/>
      <c r="AD413" s="263"/>
      <c r="AE413" s="263"/>
      <c r="AF413" s="263"/>
      <c r="AG413" s="264"/>
      <c r="AH413" s="265"/>
      <c r="AI413" s="266"/>
      <c r="AJ413" s="267"/>
    </row>
    <row r="414" spans="1:36" s="22" customFormat="1" x14ac:dyDescent="0.25">
      <c r="A414" s="28" t="str">
        <f>IF(H414&lt;&gt;"",MAX($A$7:A413)+1,"")</f>
        <v/>
      </c>
      <c r="B414" s="227" t="str">
        <f>IF(A414="","",PREF_PREGUNTA&amp;" - "&amp;IF(MAX(A:A)&gt;99,IF(A414&lt;100,"0",""),"")&amp;IF(A414&lt;10,"0","")&amp;A414&amp;IF(G414&lt;&gt;""," "&amp;G414,""))</f>
        <v/>
      </c>
      <c r="C414" s="414" t="str">
        <f t="shared" si="26"/>
        <v/>
      </c>
      <c r="D414" s="414" t="str">
        <f t="shared" si="27"/>
        <v/>
      </c>
      <c r="E414" s="414" t="str">
        <f t="shared" si="28"/>
        <v/>
      </c>
      <c r="F414" s="414" t="str">
        <f t="shared" si="29"/>
        <v/>
      </c>
      <c r="G414" s="232"/>
      <c r="H414" s="225"/>
      <c r="I414" s="268"/>
      <c r="J414" s="269"/>
      <c r="K414" s="270"/>
      <c r="L414" s="271"/>
      <c r="M414" s="272"/>
      <c r="N414" s="273"/>
      <c r="O414" s="258"/>
      <c r="P414" s="259"/>
      <c r="Q414" s="260"/>
      <c r="R414" s="261"/>
      <c r="S414" s="262"/>
      <c r="T414" s="263"/>
      <c r="U414" s="416"/>
      <c r="V414" s="411"/>
      <c r="W414" s="417"/>
      <c r="X414" s="418"/>
      <c r="Y414" s="419"/>
      <c r="Z414" s="420"/>
      <c r="AA414" s="263"/>
      <c r="AB414" s="263"/>
      <c r="AC414" s="263"/>
      <c r="AD414" s="263"/>
      <c r="AE414" s="263"/>
      <c r="AF414" s="263"/>
      <c r="AG414" s="264"/>
      <c r="AH414" s="265"/>
      <c r="AI414" s="266"/>
      <c r="AJ414" s="267"/>
    </row>
    <row r="415" spans="1:36" s="22" customFormat="1" x14ac:dyDescent="0.25">
      <c r="A415" s="28" t="str">
        <f>IF(H415&lt;&gt;"",MAX($A$7:A414)+1,"")</f>
        <v/>
      </c>
      <c r="B415" s="227" t="str">
        <f>IF(A415="","",PREF_PREGUNTA&amp;" - "&amp;IF(MAX(A:A)&gt;99,IF(A415&lt;100,"0",""),"")&amp;IF(A415&lt;10,"0","")&amp;A415&amp;IF(G415&lt;&gt;""," "&amp;G415,""))</f>
        <v/>
      </c>
      <c r="C415" s="414" t="str">
        <f t="shared" si="26"/>
        <v/>
      </c>
      <c r="D415" s="414" t="str">
        <f t="shared" si="27"/>
        <v/>
      </c>
      <c r="E415" s="414" t="str">
        <f t="shared" si="28"/>
        <v/>
      </c>
      <c r="F415" s="414" t="str">
        <f t="shared" si="29"/>
        <v/>
      </c>
      <c r="G415" s="232"/>
      <c r="H415" s="225"/>
      <c r="I415" s="268"/>
      <c r="J415" s="269"/>
      <c r="K415" s="270"/>
      <c r="L415" s="271"/>
      <c r="M415" s="272"/>
      <c r="N415" s="273"/>
      <c r="O415" s="258"/>
      <c r="P415" s="259"/>
      <c r="Q415" s="260"/>
      <c r="R415" s="261"/>
      <c r="S415" s="262"/>
      <c r="T415" s="263"/>
      <c r="U415" s="416"/>
      <c r="V415" s="411"/>
      <c r="W415" s="417"/>
      <c r="X415" s="418"/>
      <c r="Y415" s="419"/>
      <c r="Z415" s="420"/>
      <c r="AA415" s="263"/>
      <c r="AB415" s="263"/>
      <c r="AC415" s="263"/>
      <c r="AD415" s="263"/>
      <c r="AE415" s="263"/>
      <c r="AF415" s="263"/>
      <c r="AG415" s="264"/>
      <c r="AH415" s="265"/>
      <c r="AI415" s="266"/>
      <c r="AJ415" s="267"/>
    </row>
    <row r="416" spans="1:36" s="22" customFormat="1" x14ac:dyDescent="0.25">
      <c r="A416" s="28" t="str">
        <f>IF(H416&lt;&gt;"",MAX($A$7:A415)+1,"")</f>
        <v/>
      </c>
      <c r="B416" s="227" t="str">
        <f>IF(A416="","",PREF_PREGUNTA&amp;" - "&amp;IF(MAX(A:A)&gt;99,IF(A416&lt;100,"0",""),"")&amp;IF(A416&lt;10,"0","")&amp;A416&amp;IF(G416&lt;&gt;""," "&amp;G416,""))</f>
        <v/>
      </c>
      <c r="C416" s="414" t="str">
        <f t="shared" si="26"/>
        <v/>
      </c>
      <c r="D416" s="414" t="str">
        <f t="shared" si="27"/>
        <v/>
      </c>
      <c r="E416" s="414" t="str">
        <f t="shared" si="28"/>
        <v/>
      </c>
      <c r="F416" s="414" t="str">
        <f t="shared" si="29"/>
        <v/>
      </c>
      <c r="G416" s="232"/>
      <c r="H416" s="225"/>
      <c r="I416" s="268"/>
      <c r="J416" s="269"/>
      <c r="K416" s="270"/>
      <c r="L416" s="271"/>
      <c r="M416" s="272"/>
      <c r="N416" s="273"/>
      <c r="O416" s="258"/>
      <c r="P416" s="259"/>
      <c r="Q416" s="260"/>
      <c r="R416" s="261"/>
      <c r="S416" s="262"/>
      <c r="T416" s="263"/>
      <c r="U416" s="416"/>
      <c r="V416" s="411"/>
      <c r="W416" s="417"/>
      <c r="X416" s="418"/>
      <c r="Y416" s="419"/>
      <c r="Z416" s="420"/>
      <c r="AA416" s="263"/>
      <c r="AB416" s="263"/>
      <c r="AC416" s="263"/>
      <c r="AD416" s="263"/>
      <c r="AE416" s="263"/>
      <c r="AF416" s="263"/>
      <c r="AG416" s="264"/>
      <c r="AH416" s="265"/>
      <c r="AI416" s="266"/>
      <c r="AJ416" s="267"/>
    </row>
    <row r="417" spans="1:36" s="22" customFormat="1" x14ac:dyDescent="0.25">
      <c r="A417" s="28" t="str">
        <f>IF(H417&lt;&gt;"",MAX($A$7:A416)+1,"")</f>
        <v/>
      </c>
      <c r="B417" s="227" t="str">
        <f>IF(A417="","",PREF_PREGUNTA&amp;" - "&amp;IF(MAX(A:A)&gt;99,IF(A417&lt;100,"0",""),"")&amp;IF(A417&lt;10,"0","")&amp;A417&amp;IF(G417&lt;&gt;""," "&amp;G417,""))</f>
        <v/>
      </c>
      <c r="C417" s="414" t="str">
        <f t="shared" si="26"/>
        <v/>
      </c>
      <c r="D417" s="414" t="str">
        <f t="shared" si="27"/>
        <v/>
      </c>
      <c r="E417" s="414" t="str">
        <f t="shared" si="28"/>
        <v/>
      </c>
      <c r="F417" s="414" t="str">
        <f t="shared" si="29"/>
        <v/>
      </c>
      <c r="G417" s="232"/>
      <c r="H417" s="225"/>
      <c r="I417" s="268"/>
      <c r="J417" s="269"/>
      <c r="K417" s="270"/>
      <c r="L417" s="271"/>
      <c r="M417" s="272"/>
      <c r="N417" s="273"/>
      <c r="O417" s="258"/>
      <c r="P417" s="259"/>
      <c r="Q417" s="260"/>
      <c r="R417" s="261"/>
      <c r="S417" s="262"/>
      <c r="T417" s="263"/>
      <c r="U417" s="416"/>
      <c r="V417" s="411"/>
      <c r="W417" s="417"/>
      <c r="X417" s="418"/>
      <c r="Y417" s="419"/>
      <c r="Z417" s="420"/>
      <c r="AA417" s="263"/>
      <c r="AB417" s="263"/>
      <c r="AC417" s="263"/>
      <c r="AD417" s="263"/>
      <c r="AE417" s="263"/>
      <c r="AF417" s="263"/>
      <c r="AG417" s="264"/>
      <c r="AH417" s="265"/>
      <c r="AI417" s="266"/>
      <c r="AJ417" s="267"/>
    </row>
    <row r="418" spans="1:36" s="22" customFormat="1" x14ac:dyDescent="0.25">
      <c r="A418" s="28" t="str">
        <f>IF(H418&lt;&gt;"",MAX($A$7:A417)+1,"")</f>
        <v/>
      </c>
      <c r="B418" s="227" t="str">
        <f>IF(A418="","",PREF_PREGUNTA&amp;" - "&amp;IF(MAX(A:A)&gt;99,IF(A418&lt;100,"0",""),"")&amp;IF(A418&lt;10,"0","")&amp;A418&amp;IF(G418&lt;&gt;""," "&amp;G418,""))</f>
        <v/>
      </c>
      <c r="C418" s="414" t="str">
        <f t="shared" si="26"/>
        <v/>
      </c>
      <c r="D418" s="414" t="str">
        <f t="shared" si="27"/>
        <v/>
      </c>
      <c r="E418" s="414" t="str">
        <f t="shared" si="28"/>
        <v/>
      </c>
      <c r="F418" s="414" t="str">
        <f t="shared" si="29"/>
        <v/>
      </c>
      <c r="G418" s="232"/>
      <c r="H418" s="225"/>
      <c r="I418" s="268"/>
      <c r="J418" s="269"/>
      <c r="K418" s="270"/>
      <c r="L418" s="271"/>
      <c r="M418" s="272"/>
      <c r="N418" s="273"/>
      <c r="O418" s="258"/>
      <c r="P418" s="259"/>
      <c r="Q418" s="260"/>
      <c r="R418" s="261"/>
      <c r="S418" s="262"/>
      <c r="T418" s="263"/>
      <c r="U418" s="416"/>
      <c r="V418" s="411"/>
      <c r="W418" s="417"/>
      <c r="X418" s="418"/>
      <c r="Y418" s="419"/>
      <c r="Z418" s="420"/>
      <c r="AA418" s="263"/>
      <c r="AB418" s="263"/>
      <c r="AC418" s="263"/>
      <c r="AD418" s="263"/>
      <c r="AE418" s="263"/>
      <c r="AF418" s="263"/>
      <c r="AG418" s="264"/>
      <c r="AH418" s="265"/>
      <c r="AI418" s="266"/>
      <c r="AJ418" s="267"/>
    </row>
    <row r="419" spans="1:36" s="22" customFormat="1" x14ac:dyDescent="0.25">
      <c r="A419" s="28" t="str">
        <f>IF(H419&lt;&gt;"",MAX($A$7:A418)+1,"")</f>
        <v/>
      </c>
      <c r="B419" s="227" t="str">
        <f>IF(A419="","",PREF_PREGUNTA&amp;" - "&amp;IF(MAX(A:A)&gt;99,IF(A419&lt;100,"0",""),"")&amp;IF(A419&lt;10,"0","")&amp;A419&amp;IF(G419&lt;&gt;""," "&amp;G419,""))</f>
        <v/>
      </c>
      <c r="C419" s="414" t="str">
        <f t="shared" si="26"/>
        <v/>
      </c>
      <c r="D419" s="414" t="str">
        <f t="shared" si="27"/>
        <v/>
      </c>
      <c r="E419" s="414" t="str">
        <f t="shared" si="28"/>
        <v/>
      </c>
      <c r="F419" s="414" t="str">
        <f t="shared" si="29"/>
        <v/>
      </c>
      <c r="G419" s="232"/>
      <c r="H419" s="225"/>
      <c r="I419" s="268"/>
      <c r="J419" s="269"/>
      <c r="K419" s="270"/>
      <c r="L419" s="271"/>
      <c r="M419" s="272"/>
      <c r="N419" s="273"/>
      <c r="O419" s="258"/>
      <c r="P419" s="259"/>
      <c r="Q419" s="260"/>
      <c r="R419" s="261"/>
      <c r="S419" s="262"/>
      <c r="T419" s="263"/>
      <c r="U419" s="416"/>
      <c r="V419" s="411"/>
      <c r="W419" s="417"/>
      <c r="X419" s="418"/>
      <c r="Y419" s="419"/>
      <c r="Z419" s="420"/>
      <c r="AA419" s="263"/>
      <c r="AB419" s="263"/>
      <c r="AC419" s="263"/>
      <c r="AD419" s="263"/>
      <c r="AE419" s="263"/>
      <c r="AF419" s="263"/>
      <c r="AG419" s="264"/>
      <c r="AH419" s="265"/>
      <c r="AI419" s="266"/>
      <c r="AJ419" s="267"/>
    </row>
    <row r="420" spans="1:36" s="22" customFormat="1" x14ac:dyDescent="0.25">
      <c r="A420" s="28" t="str">
        <f>IF(H420&lt;&gt;"",MAX($A$7:A419)+1,"")</f>
        <v/>
      </c>
      <c r="B420" s="227" t="str">
        <f>IF(A420="","",PREF_PREGUNTA&amp;" - "&amp;IF(MAX(A:A)&gt;99,IF(A420&lt;100,"0",""),"")&amp;IF(A420&lt;10,"0","")&amp;A420&amp;IF(G420&lt;&gt;""," "&amp;G420,""))</f>
        <v/>
      </c>
      <c r="C420" s="414" t="str">
        <f t="shared" si="26"/>
        <v/>
      </c>
      <c r="D420" s="414" t="str">
        <f t="shared" si="27"/>
        <v/>
      </c>
      <c r="E420" s="414" t="str">
        <f t="shared" si="28"/>
        <v/>
      </c>
      <c r="F420" s="414" t="str">
        <f t="shared" si="29"/>
        <v/>
      </c>
      <c r="G420" s="232"/>
      <c r="H420" s="225"/>
      <c r="I420" s="268"/>
      <c r="J420" s="269"/>
      <c r="K420" s="270"/>
      <c r="L420" s="271"/>
      <c r="M420" s="272"/>
      <c r="N420" s="273"/>
      <c r="O420" s="258"/>
      <c r="P420" s="259"/>
      <c r="Q420" s="260"/>
      <c r="R420" s="261"/>
      <c r="S420" s="262"/>
      <c r="T420" s="263"/>
      <c r="U420" s="416"/>
      <c r="V420" s="411"/>
      <c r="W420" s="417"/>
      <c r="X420" s="418"/>
      <c r="Y420" s="419"/>
      <c r="Z420" s="420"/>
      <c r="AA420" s="263"/>
      <c r="AB420" s="263"/>
      <c r="AC420" s="263"/>
      <c r="AD420" s="263"/>
      <c r="AE420" s="263"/>
      <c r="AF420" s="263"/>
      <c r="AG420" s="264"/>
      <c r="AH420" s="265"/>
      <c r="AI420" s="266"/>
      <c r="AJ420" s="267"/>
    </row>
    <row r="421" spans="1:36" s="22" customFormat="1" x14ac:dyDescent="0.25">
      <c r="A421" s="28" t="str">
        <f>IF(H421&lt;&gt;"",MAX($A$7:A420)+1,"")</f>
        <v/>
      </c>
      <c r="B421" s="227" t="str">
        <f>IF(A421="","",PREF_PREGUNTA&amp;" - "&amp;IF(MAX(A:A)&gt;99,IF(A421&lt;100,"0",""),"")&amp;IF(A421&lt;10,"0","")&amp;A421&amp;IF(G421&lt;&gt;""," "&amp;G421,""))</f>
        <v/>
      </c>
      <c r="C421" s="414" t="str">
        <f t="shared" si="26"/>
        <v/>
      </c>
      <c r="D421" s="414" t="str">
        <f t="shared" si="27"/>
        <v/>
      </c>
      <c r="E421" s="414" t="str">
        <f t="shared" si="28"/>
        <v/>
      </c>
      <c r="F421" s="414" t="str">
        <f t="shared" si="29"/>
        <v/>
      </c>
      <c r="G421" s="232"/>
      <c r="H421" s="225"/>
      <c r="I421" s="268"/>
      <c r="J421" s="269"/>
      <c r="K421" s="270"/>
      <c r="L421" s="271"/>
      <c r="M421" s="272"/>
      <c r="N421" s="273"/>
      <c r="O421" s="258"/>
      <c r="P421" s="259"/>
      <c r="Q421" s="260"/>
      <c r="R421" s="261"/>
      <c r="S421" s="262"/>
      <c r="T421" s="263"/>
      <c r="U421" s="416"/>
      <c r="V421" s="411"/>
      <c r="W421" s="417"/>
      <c r="X421" s="418"/>
      <c r="Y421" s="419"/>
      <c r="Z421" s="420"/>
      <c r="AA421" s="263"/>
      <c r="AB421" s="263"/>
      <c r="AC421" s="263"/>
      <c r="AD421" s="263"/>
      <c r="AE421" s="263"/>
      <c r="AF421" s="263"/>
      <c r="AG421" s="264"/>
      <c r="AH421" s="265"/>
      <c r="AI421" s="266"/>
      <c r="AJ421" s="267"/>
    </row>
    <row r="422" spans="1:36" s="22" customFormat="1" x14ac:dyDescent="0.25">
      <c r="A422" s="28" t="str">
        <f>IF(H422&lt;&gt;"",MAX($A$7:A421)+1,"")</f>
        <v/>
      </c>
      <c r="B422" s="227" t="str">
        <f>IF(A422="","",PREF_PREGUNTA&amp;" - "&amp;IF(MAX(A:A)&gt;99,IF(A422&lt;100,"0",""),"")&amp;IF(A422&lt;10,"0","")&amp;A422&amp;IF(G422&lt;&gt;""," "&amp;G422,""))</f>
        <v/>
      </c>
      <c r="C422" s="414" t="str">
        <f t="shared" si="26"/>
        <v/>
      </c>
      <c r="D422" s="414" t="str">
        <f t="shared" si="27"/>
        <v/>
      </c>
      <c r="E422" s="414" t="str">
        <f t="shared" si="28"/>
        <v/>
      </c>
      <c r="F422" s="414" t="str">
        <f t="shared" si="29"/>
        <v/>
      </c>
      <c r="G422" s="232"/>
      <c r="H422" s="225"/>
      <c r="I422" s="268"/>
      <c r="J422" s="269"/>
      <c r="K422" s="270"/>
      <c r="L422" s="271"/>
      <c r="M422" s="272"/>
      <c r="N422" s="273"/>
      <c r="O422" s="258"/>
      <c r="P422" s="259"/>
      <c r="Q422" s="260"/>
      <c r="R422" s="261"/>
      <c r="S422" s="262"/>
      <c r="T422" s="263"/>
      <c r="U422" s="416"/>
      <c r="V422" s="411"/>
      <c r="W422" s="417"/>
      <c r="X422" s="418"/>
      <c r="Y422" s="419"/>
      <c r="Z422" s="420"/>
      <c r="AA422" s="263"/>
      <c r="AB422" s="263"/>
      <c r="AC422" s="263"/>
      <c r="AD422" s="263"/>
      <c r="AE422" s="263"/>
      <c r="AF422" s="263"/>
      <c r="AG422" s="264"/>
      <c r="AH422" s="265"/>
      <c r="AI422" s="266"/>
      <c r="AJ422" s="267"/>
    </row>
    <row r="423" spans="1:36" s="22" customFormat="1" x14ac:dyDescent="0.25">
      <c r="A423" s="28" t="str">
        <f>IF(H423&lt;&gt;"",MAX($A$7:A422)+1,"")</f>
        <v/>
      </c>
      <c r="B423" s="227" t="str">
        <f>IF(A423="","",PREF_PREGUNTA&amp;" - "&amp;IF(MAX(A:A)&gt;99,IF(A423&lt;100,"0",""),"")&amp;IF(A423&lt;10,"0","")&amp;A423&amp;IF(G423&lt;&gt;""," "&amp;G423,""))</f>
        <v/>
      </c>
      <c r="C423" s="414" t="str">
        <f t="shared" si="26"/>
        <v/>
      </c>
      <c r="D423" s="414" t="str">
        <f t="shared" si="27"/>
        <v/>
      </c>
      <c r="E423" s="414" t="str">
        <f t="shared" si="28"/>
        <v/>
      </c>
      <c r="F423" s="414" t="str">
        <f t="shared" si="29"/>
        <v/>
      </c>
      <c r="G423" s="232"/>
      <c r="H423" s="225"/>
      <c r="I423" s="268"/>
      <c r="J423" s="269"/>
      <c r="K423" s="270"/>
      <c r="L423" s="271"/>
      <c r="M423" s="272"/>
      <c r="N423" s="273"/>
      <c r="O423" s="258"/>
      <c r="P423" s="259"/>
      <c r="Q423" s="260"/>
      <c r="R423" s="261"/>
      <c r="S423" s="262"/>
      <c r="T423" s="263"/>
      <c r="U423" s="416"/>
      <c r="V423" s="411"/>
      <c r="W423" s="417"/>
      <c r="X423" s="418"/>
      <c r="Y423" s="419"/>
      <c r="Z423" s="420"/>
      <c r="AA423" s="263"/>
      <c r="AB423" s="263"/>
      <c r="AC423" s="263"/>
      <c r="AD423" s="263"/>
      <c r="AE423" s="263"/>
      <c r="AF423" s="263"/>
      <c r="AG423" s="264"/>
      <c r="AH423" s="265"/>
      <c r="AI423" s="266"/>
      <c r="AJ423" s="267"/>
    </row>
    <row r="424" spans="1:36" s="22" customFormat="1" x14ac:dyDescent="0.25">
      <c r="A424" s="28" t="str">
        <f>IF(H424&lt;&gt;"",MAX($A$7:A423)+1,"")</f>
        <v/>
      </c>
      <c r="B424" s="227" t="str">
        <f>IF(A424="","",PREF_PREGUNTA&amp;" - "&amp;IF(MAX(A:A)&gt;99,IF(A424&lt;100,"0",""),"")&amp;IF(A424&lt;10,"0","")&amp;A424&amp;IF(G424&lt;&gt;""," "&amp;G424,""))</f>
        <v/>
      </c>
      <c r="C424" s="414" t="str">
        <f t="shared" si="26"/>
        <v/>
      </c>
      <c r="D424" s="414" t="str">
        <f t="shared" si="27"/>
        <v/>
      </c>
      <c r="E424" s="414" t="str">
        <f t="shared" si="28"/>
        <v/>
      </c>
      <c r="F424" s="414" t="str">
        <f t="shared" si="29"/>
        <v/>
      </c>
      <c r="G424" s="232"/>
      <c r="H424" s="225"/>
      <c r="I424" s="268"/>
      <c r="J424" s="269"/>
      <c r="K424" s="270"/>
      <c r="L424" s="271"/>
      <c r="M424" s="272"/>
      <c r="N424" s="273"/>
      <c r="O424" s="258"/>
      <c r="P424" s="259"/>
      <c r="Q424" s="260"/>
      <c r="R424" s="261"/>
      <c r="S424" s="262"/>
      <c r="T424" s="263"/>
      <c r="U424" s="416"/>
      <c r="V424" s="411"/>
      <c r="W424" s="417"/>
      <c r="X424" s="418"/>
      <c r="Y424" s="419"/>
      <c r="Z424" s="420"/>
      <c r="AA424" s="263"/>
      <c r="AB424" s="263"/>
      <c r="AC424" s="263"/>
      <c r="AD424" s="263"/>
      <c r="AE424" s="263"/>
      <c r="AF424" s="263"/>
      <c r="AG424" s="264"/>
      <c r="AH424" s="265"/>
      <c r="AI424" s="266"/>
      <c r="AJ424" s="267"/>
    </row>
    <row r="425" spans="1:36" s="22" customFormat="1" x14ac:dyDescent="0.25">
      <c r="A425" s="28" t="str">
        <f>IF(H425&lt;&gt;"",MAX($A$7:A424)+1,"")</f>
        <v/>
      </c>
      <c r="B425" s="227" t="str">
        <f>IF(A425="","",PREF_PREGUNTA&amp;" - "&amp;IF(MAX(A:A)&gt;99,IF(A425&lt;100,"0",""),"")&amp;IF(A425&lt;10,"0","")&amp;A425&amp;IF(G425&lt;&gt;""," "&amp;G425,""))</f>
        <v/>
      </c>
      <c r="C425" s="414" t="str">
        <f t="shared" si="26"/>
        <v/>
      </c>
      <c r="D425" s="414" t="str">
        <f t="shared" si="27"/>
        <v/>
      </c>
      <c r="E425" s="414" t="str">
        <f t="shared" si="28"/>
        <v/>
      </c>
      <c r="F425" s="414" t="str">
        <f t="shared" si="29"/>
        <v/>
      </c>
      <c r="G425" s="232"/>
      <c r="H425" s="225"/>
      <c r="I425" s="268"/>
      <c r="J425" s="269"/>
      <c r="K425" s="270"/>
      <c r="L425" s="271"/>
      <c r="M425" s="272"/>
      <c r="N425" s="273"/>
      <c r="O425" s="258"/>
      <c r="P425" s="259"/>
      <c r="Q425" s="260"/>
      <c r="R425" s="261"/>
      <c r="S425" s="262"/>
      <c r="T425" s="263"/>
      <c r="U425" s="416"/>
      <c r="V425" s="411"/>
      <c r="W425" s="417"/>
      <c r="X425" s="418"/>
      <c r="Y425" s="419"/>
      <c r="Z425" s="420"/>
      <c r="AA425" s="263"/>
      <c r="AB425" s="263"/>
      <c r="AC425" s="263"/>
      <c r="AD425" s="263"/>
      <c r="AE425" s="263"/>
      <c r="AF425" s="263"/>
      <c r="AG425" s="264"/>
      <c r="AH425" s="265"/>
      <c r="AI425" s="266"/>
      <c r="AJ425" s="267"/>
    </row>
    <row r="426" spans="1:36" s="22" customFormat="1" x14ac:dyDescent="0.25">
      <c r="A426" s="28" t="str">
        <f>IF(H426&lt;&gt;"",MAX($A$7:A425)+1,"")</f>
        <v/>
      </c>
      <c r="B426" s="227" t="str">
        <f>IF(A426="","",PREF_PREGUNTA&amp;" - "&amp;IF(MAX(A:A)&gt;99,IF(A426&lt;100,"0",""),"")&amp;IF(A426&lt;10,"0","")&amp;A426&amp;IF(G426&lt;&gt;""," "&amp;G426,""))</f>
        <v/>
      </c>
      <c r="C426" s="414" t="str">
        <f t="shared" si="26"/>
        <v/>
      </c>
      <c r="D426" s="414" t="str">
        <f t="shared" si="27"/>
        <v/>
      </c>
      <c r="E426" s="414" t="str">
        <f t="shared" si="28"/>
        <v/>
      </c>
      <c r="F426" s="414" t="str">
        <f t="shared" si="29"/>
        <v/>
      </c>
      <c r="G426" s="232"/>
      <c r="H426" s="225"/>
      <c r="I426" s="268"/>
      <c r="J426" s="269"/>
      <c r="K426" s="270"/>
      <c r="L426" s="271"/>
      <c r="M426" s="272"/>
      <c r="N426" s="273"/>
      <c r="O426" s="258"/>
      <c r="P426" s="259"/>
      <c r="Q426" s="260"/>
      <c r="R426" s="261"/>
      <c r="S426" s="262"/>
      <c r="T426" s="263"/>
      <c r="U426" s="416"/>
      <c r="V426" s="411"/>
      <c r="W426" s="417"/>
      <c r="X426" s="418"/>
      <c r="Y426" s="419"/>
      <c r="Z426" s="420"/>
      <c r="AA426" s="263"/>
      <c r="AB426" s="263"/>
      <c r="AC426" s="263"/>
      <c r="AD426" s="263"/>
      <c r="AE426" s="263"/>
      <c r="AF426" s="263"/>
      <c r="AG426" s="264"/>
      <c r="AH426" s="265"/>
      <c r="AI426" s="266"/>
      <c r="AJ426" s="267"/>
    </row>
    <row r="427" spans="1:36" s="22" customFormat="1" x14ac:dyDescent="0.25">
      <c r="A427" s="28" t="str">
        <f>IF(H427&lt;&gt;"",MAX($A$7:A426)+1,"")</f>
        <v/>
      </c>
      <c r="B427" s="227" t="str">
        <f>IF(A427="","",PREF_PREGUNTA&amp;" - "&amp;IF(MAX(A:A)&gt;99,IF(A427&lt;100,"0",""),"")&amp;IF(A427&lt;10,"0","")&amp;A427&amp;IF(G427&lt;&gt;""," "&amp;G427,""))</f>
        <v/>
      </c>
      <c r="C427" s="414" t="str">
        <f t="shared" si="26"/>
        <v/>
      </c>
      <c r="D427" s="414" t="str">
        <f t="shared" si="27"/>
        <v/>
      </c>
      <c r="E427" s="414" t="str">
        <f t="shared" si="28"/>
        <v/>
      </c>
      <c r="F427" s="414" t="str">
        <f t="shared" si="29"/>
        <v/>
      </c>
      <c r="G427" s="232"/>
      <c r="H427" s="225"/>
      <c r="I427" s="268"/>
      <c r="J427" s="269"/>
      <c r="K427" s="270"/>
      <c r="L427" s="271"/>
      <c r="M427" s="272"/>
      <c r="N427" s="273"/>
      <c r="O427" s="258"/>
      <c r="P427" s="259"/>
      <c r="Q427" s="260"/>
      <c r="R427" s="261"/>
      <c r="S427" s="262"/>
      <c r="T427" s="263"/>
      <c r="U427" s="416"/>
      <c r="V427" s="411"/>
      <c r="W427" s="417"/>
      <c r="X427" s="418"/>
      <c r="Y427" s="419"/>
      <c r="Z427" s="420"/>
      <c r="AA427" s="263"/>
      <c r="AB427" s="263"/>
      <c r="AC427" s="263"/>
      <c r="AD427" s="263"/>
      <c r="AE427" s="263"/>
      <c r="AF427" s="263"/>
      <c r="AG427" s="264"/>
      <c r="AH427" s="265"/>
      <c r="AI427" s="266"/>
      <c r="AJ427" s="267"/>
    </row>
    <row r="428" spans="1:36" s="22" customFormat="1" x14ac:dyDescent="0.25">
      <c r="A428" s="28" t="str">
        <f>IF(H428&lt;&gt;"",MAX($A$7:A427)+1,"")</f>
        <v/>
      </c>
      <c r="B428" s="227" t="str">
        <f>IF(A428="","",PREF_PREGUNTA&amp;" - "&amp;IF(MAX(A:A)&gt;99,IF(A428&lt;100,"0",""),"")&amp;IF(A428&lt;10,"0","")&amp;A428&amp;IF(G428&lt;&gt;""," "&amp;G428,""))</f>
        <v/>
      </c>
      <c r="C428" s="414" t="str">
        <f t="shared" si="26"/>
        <v/>
      </c>
      <c r="D428" s="414" t="str">
        <f t="shared" si="27"/>
        <v/>
      </c>
      <c r="E428" s="414" t="str">
        <f t="shared" si="28"/>
        <v/>
      </c>
      <c r="F428" s="414" t="str">
        <f t="shared" si="29"/>
        <v/>
      </c>
      <c r="G428" s="232"/>
      <c r="H428" s="225"/>
      <c r="I428" s="268"/>
      <c r="J428" s="269"/>
      <c r="K428" s="270"/>
      <c r="L428" s="271"/>
      <c r="M428" s="272"/>
      <c r="N428" s="273"/>
      <c r="O428" s="258"/>
      <c r="P428" s="259"/>
      <c r="Q428" s="260"/>
      <c r="R428" s="261"/>
      <c r="S428" s="262"/>
      <c r="T428" s="263"/>
      <c r="U428" s="416"/>
      <c r="V428" s="411"/>
      <c r="W428" s="417"/>
      <c r="X428" s="418"/>
      <c r="Y428" s="419"/>
      <c r="Z428" s="420"/>
      <c r="AA428" s="263"/>
      <c r="AB428" s="263"/>
      <c r="AC428" s="263"/>
      <c r="AD428" s="263"/>
      <c r="AE428" s="263"/>
      <c r="AF428" s="263"/>
      <c r="AG428" s="264"/>
      <c r="AH428" s="265"/>
      <c r="AI428" s="266"/>
      <c r="AJ428" s="267"/>
    </row>
    <row r="429" spans="1:36" s="22" customFormat="1" x14ac:dyDescent="0.25">
      <c r="A429" s="28" t="str">
        <f>IF(H429&lt;&gt;"",MAX($A$7:A428)+1,"")</f>
        <v/>
      </c>
      <c r="B429" s="227" t="str">
        <f>IF(A429="","",PREF_PREGUNTA&amp;" - "&amp;IF(MAX(A:A)&gt;99,IF(A429&lt;100,"0",""),"")&amp;IF(A429&lt;10,"0","")&amp;A429&amp;IF(G429&lt;&gt;""," "&amp;G429,""))</f>
        <v/>
      </c>
      <c r="C429" s="414" t="str">
        <f t="shared" si="26"/>
        <v/>
      </c>
      <c r="D429" s="414" t="str">
        <f t="shared" si="27"/>
        <v/>
      </c>
      <c r="E429" s="414" t="str">
        <f t="shared" si="28"/>
        <v/>
      </c>
      <c r="F429" s="414" t="str">
        <f t="shared" si="29"/>
        <v/>
      </c>
      <c r="G429" s="232"/>
      <c r="H429" s="225"/>
      <c r="I429" s="268"/>
      <c r="J429" s="269"/>
      <c r="K429" s="270"/>
      <c r="L429" s="271"/>
      <c r="M429" s="272"/>
      <c r="N429" s="273"/>
      <c r="O429" s="258"/>
      <c r="P429" s="259"/>
      <c r="Q429" s="260"/>
      <c r="R429" s="261"/>
      <c r="S429" s="262"/>
      <c r="T429" s="263"/>
      <c r="U429" s="416"/>
      <c r="V429" s="411"/>
      <c r="W429" s="417"/>
      <c r="X429" s="418"/>
      <c r="Y429" s="419"/>
      <c r="Z429" s="420"/>
      <c r="AA429" s="263"/>
      <c r="AB429" s="263"/>
      <c r="AC429" s="263"/>
      <c r="AD429" s="263"/>
      <c r="AE429" s="263"/>
      <c r="AF429" s="263"/>
      <c r="AG429" s="264"/>
      <c r="AH429" s="265"/>
      <c r="AI429" s="266"/>
      <c r="AJ429" s="267"/>
    </row>
    <row r="430" spans="1:36" s="22" customFormat="1" x14ac:dyDescent="0.25">
      <c r="A430" s="28" t="str">
        <f>IF(H430&lt;&gt;"",MAX($A$7:A429)+1,"")</f>
        <v/>
      </c>
      <c r="B430" s="227" t="str">
        <f>IF(A430="","",PREF_PREGUNTA&amp;" - "&amp;IF(MAX(A:A)&gt;99,IF(A430&lt;100,"0",""),"")&amp;IF(A430&lt;10,"0","")&amp;A430&amp;IF(G430&lt;&gt;""," "&amp;G430,""))</f>
        <v/>
      </c>
      <c r="C430" s="414" t="str">
        <f t="shared" si="26"/>
        <v/>
      </c>
      <c r="D430" s="414" t="str">
        <f t="shared" si="27"/>
        <v/>
      </c>
      <c r="E430" s="414" t="str">
        <f t="shared" si="28"/>
        <v/>
      </c>
      <c r="F430" s="414" t="str">
        <f t="shared" si="29"/>
        <v/>
      </c>
      <c r="G430" s="232"/>
      <c r="H430" s="225"/>
      <c r="I430" s="268"/>
      <c r="J430" s="269"/>
      <c r="K430" s="270"/>
      <c r="L430" s="271"/>
      <c r="M430" s="272"/>
      <c r="N430" s="273"/>
      <c r="O430" s="258"/>
      <c r="P430" s="259"/>
      <c r="Q430" s="260"/>
      <c r="R430" s="261"/>
      <c r="S430" s="262"/>
      <c r="T430" s="263"/>
      <c r="U430" s="416"/>
      <c r="V430" s="411"/>
      <c r="W430" s="417"/>
      <c r="X430" s="418"/>
      <c r="Y430" s="419"/>
      <c r="Z430" s="420"/>
      <c r="AA430" s="263"/>
      <c r="AB430" s="263"/>
      <c r="AC430" s="263"/>
      <c r="AD430" s="263"/>
      <c r="AE430" s="263"/>
      <c r="AF430" s="263"/>
      <c r="AG430" s="264"/>
      <c r="AH430" s="265"/>
      <c r="AI430" s="266"/>
      <c r="AJ430" s="267"/>
    </row>
    <row r="431" spans="1:36" s="22" customFormat="1" x14ac:dyDescent="0.25">
      <c r="A431" s="28" t="str">
        <f>IF(H431&lt;&gt;"",MAX($A$7:A430)+1,"")</f>
        <v/>
      </c>
      <c r="B431" s="227" t="str">
        <f>IF(A431="","",PREF_PREGUNTA&amp;" - "&amp;IF(MAX(A:A)&gt;99,IF(A431&lt;100,"0",""),"")&amp;IF(A431&lt;10,"0","")&amp;A431&amp;IF(G431&lt;&gt;""," "&amp;G431,""))</f>
        <v/>
      </c>
      <c r="C431" s="414" t="str">
        <f t="shared" si="26"/>
        <v/>
      </c>
      <c r="D431" s="414" t="str">
        <f t="shared" si="27"/>
        <v/>
      </c>
      <c r="E431" s="414" t="str">
        <f t="shared" si="28"/>
        <v/>
      </c>
      <c r="F431" s="414" t="str">
        <f t="shared" si="29"/>
        <v/>
      </c>
      <c r="G431" s="232"/>
      <c r="H431" s="225"/>
      <c r="I431" s="268"/>
      <c r="J431" s="269"/>
      <c r="K431" s="270"/>
      <c r="L431" s="271"/>
      <c r="M431" s="272"/>
      <c r="N431" s="273"/>
      <c r="O431" s="258"/>
      <c r="P431" s="259"/>
      <c r="Q431" s="260"/>
      <c r="R431" s="261"/>
      <c r="S431" s="262"/>
      <c r="T431" s="263"/>
      <c r="U431" s="416"/>
      <c r="V431" s="411"/>
      <c r="W431" s="417"/>
      <c r="X431" s="418"/>
      <c r="Y431" s="419"/>
      <c r="Z431" s="420"/>
      <c r="AA431" s="263"/>
      <c r="AB431" s="263"/>
      <c r="AC431" s="263"/>
      <c r="AD431" s="263"/>
      <c r="AE431" s="263"/>
      <c r="AF431" s="263"/>
      <c r="AG431" s="264"/>
      <c r="AH431" s="265"/>
      <c r="AI431" s="266"/>
      <c r="AJ431" s="267"/>
    </row>
    <row r="432" spans="1:36" s="22" customFormat="1" x14ac:dyDescent="0.25">
      <c r="A432" s="28" t="str">
        <f>IF(H432&lt;&gt;"",MAX($A$7:A431)+1,"")</f>
        <v/>
      </c>
      <c r="B432" s="227" t="str">
        <f>IF(A432="","",PREF_PREGUNTA&amp;" - "&amp;IF(MAX(A:A)&gt;99,IF(A432&lt;100,"0",""),"")&amp;IF(A432&lt;10,"0","")&amp;A432&amp;IF(G432&lt;&gt;""," "&amp;G432,""))</f>
        <v/>
      </c>
      <c r="C432" s="414" t="str">
        <f t="shared" si="26"/>
        <v/>
      </c>
      <c r="D432" s="414" t="str">
        <f t="shared" si="27"/>
        <v/>
      </c>
      <c r="E432" s="414" t="str">
        <f t="shared" si="28"/>
        <v/>
      </c>
      <c r="F432" s="414" t="str">
        <f t="shared" si="29"/>
        <v/>
      </c>
      <c r="G432" s="232"/>
      <c r="H432" s="225"/>
      <c r="I432" s="268"/>
      <c r="J432" s="269"/>
      <c r="K432" s="270"/>
      <c r="L432" s="271"/>
      <c r="M432" s="272"/>
      <c r="N432" s="273"/>
      <c r="O432" s="258"/>
      <c r="P432" s="259"/>
      <c r="Q432" s="260"/>
      <c r="R432" s="261"/>
      <c r="S432" s="262"/>
      <c r="T432" s="263"/>
      <c r="U432" s="416"/>
      <c r="V432" s="411"/>
      <c r="W432" s="417"/>
      <c r="X432" s="418"/>
      <c r="Y432" s="419"/>
      <c r="Z432" s="420"/>
      <c r="AA432" s="263"/>
      <c r="AB432" s="263"/>
      <c r="AC432" s="263"/>
      <c r="AD432" s="263"/>
      <c r="AE432" s="263"/>
      <c r="AF432" s="263"/>
      <c r="AG432" s="264"/>
      <c r="AH432" s="265"/>
      <c r="AI432" s="266"/>
      <c r="AJ432" s="267"/>
    </row>
    <row r="433" spans="1:36" s="22" customFormat="1" x14ac:dyDescent="0.25">
      <c r="A433" s="28" t="str">
        <f>IF(H433&lt;&gt;"",MAX($A$7:A432)+1,"")</f>
        <v/>
      </c>
      <c r="B433" s="227" t="str">
        <f>IF(A433="","",PREF_PREGUNTA&amp;" - "&amp;IF(MAX(A:A)&gt;99,IF(A433&lt;100,"0",""),"")&amp;IF(A433&lt;10,"0","")&amp;A433&amp;IF(G433&lt;&gt;""," "&amp;G433,""))</f>
        <v/>
      </c>
      <c r="C433" s="414" t="str">
        <f t="shared" si="26"/>
        <v/>
      </c>
      <c r="D433" s="414" t="str">
        <f t="shared" si="27"/>
        <v/>
      </c>
      <c r="E433" s="414" t="str">
        <f t="shared" si="28"/>
        <v/>
      </c>
      <c r="F433" s="414" t="str">
        <f t="shared" si="29"/>
        <v/>
      </c>
      <c r="G433" s="232"/>
      <c r="H433" s="225"/>
      <c r="I433" s="268"/>
      <c r="J433" s="269"/>
      <c r="K433" s="270"/>
      <c r="L433" s="271"/>
      <c r="M433" s="272"/>
      <c r="N433" s="273"/>
      <c r="O433" s="258"/>
      <c r="P433" s="259"/>
      <c r="Q433" s="260"/>
      <c r="R433" s="261"/>
      <c r="S433" s="262"/>
      <c r="T433" s="263"/>
      <c r="U433" s="416"/>
      <c r="V433" s="411"/>
      <c r="W433" s="417"/>
      <c r="X433" s="418"/>
      <c r="Y433" s="419"/>
      <c r="Z433" s="420"/>
      <c r="AA433" s="263"/>
      <c r="AB433" s="263"/>
      <c r="AC433" s="263"/>
      <c r="AD433" s="263"/>
      <c r="AE433" s="263"/>
      <c r="AF433" s="263"/>
      <c r="AG433" s="264"/>
      <c r="AH433" s="265"/>
      <c r="AI433" s="266"/>
      <c r="AJ433" s="267"/>
    </row>
    <row r="434" spans="1:36" s="22" customFormat="1" x14ac:dyDescent="0.25">
      <c r="A434" s="28" t="str">
        <f>IF(H434&lt;&gt;"",MAX($A$7:A433)+1,"")</f>
        <v/>
      </c>
      <c r="B434" s="227" t="str">
        <f>IF(A434="","",PREF_PREGUNTA&amp;" - "&amp;IF(MAX(A:A)&gt;99,IF(A434&lt;100,"0",""),"")&amp;IF(A434&lt;10,"0","")&amp;A434&amp;IF(G434&lt;&gt;""," "&amp;G434,""))</f>
        <v/>
      </c>
      <c r="C434" s="414" t="str">
        <f t="shared" si="26"/>
        <v/>
      </c>
      <c r="D434" s="414" t="str">
        <f t="shared" si="27"/>
        <v/>
      </c>
      <c r="E434" s="414" t="str">
        <f t="shared" si="28"/>
        <v/>
      </c>
      <c r="F434" s="414" t="str">
        <f t="shared" si="29"/>
        <v/>
      </c>
      <c r="G434" s="232"/>
      <c r="H434" s="225"/>
      <c r="I434" s="268"/>
      <c r="J434" s="269"/>
      <c r="K434" s="270"/>
      <c r="L434" s="271"/>
      <c r="M434" s="272"/>
      <c r="N434" s="273"/>
      <c r="O434" s="258"/>
      <c r="P434" s="259"/>
      <c r="Q434" s="260"/>
      <c r="R434" s="261"/>
      <c r="S434" s="262"/>
      <c r="T434" s="263"/>
      <c r="U434" s="416"/>
      <c r="V434" s="411"/>
      <c r="W434" s="417"/>
      <c r="X434" s="418"/>
      <c r="Y434" s="419"/>
      <c r="Z434" s="420"/>
      <c r="AA434" s="263"/>
      <c r="AB434" s="263"/>
      <c r="AC434" s="263"/>
      <c r="AD434" s="263"/>
      <c r="AE434" s="263"/>
      <c r="AF434" s="263"/>
      <c r="AG434" s="264"/>
      <c r="AH434" s="265"/>
      <c r="AI434" s="266"/>
      <c r="AJ434" s="267"/>
    </row>
    <row r="435" spans="1:36" s="22" customFormat="1" x14ac:dyDescent="0.25">
      <c r="A435" s="28" t="str">
        <f>IF(H435&lt;&gt;"",MAX($A$7:A434)+1,"")</f>
        <v/>
      </c>
      <c r="B435" s="227" t="str">
        <f>IF(A435="","",PREF_PREGUNTA&amp;" - "&amp;IF(MAX(A:A)&gt;99,IF(A435&lt;100,"0",""),"")&amp;IF(A435&lt;10,"0","")&amp;A435&amp;IF(G435&lt;&gt;""," "&amp;G435,""))</f>
        <v/>
      </c>
      <c r="C435" s="414" t="str">
        <f t="shared" si="26"/>
        <v/>
      </c>
      <c r="D435" s="414" t="str">
        <f t="shared" si="27"/>
        <v/>
      </c>
      <c r="E435" s="414" t="str">
        <f t="shared" si="28"/>
        <v/>
      </c>
      <c r="F435" s="414" t="str">
        <f t="shared" si="29"/>
        <v/>
      </c>
      <c r="G435" s="232"/>
      <c r="H435" s="225"/>
      <c r="I435" s="268"/>
      <c r="J435" s="269"/>
      <c r="K435" s="270"/>
      <c r="L435" s="271"/>
      <c r="M435" s="272"/>
      <c r="N435" s="273"/>
      <c r="O435" s="258"/>
      <c r="P435" s="259"/>
      <c r="Q435" s="260"/>
      <c r="R435" s="261"/>
      <c r="S435" s="262"/>
      <c r="T435" s="263"/>
      <c r="U435" s="416"/>
      <c r="V435" s="411"/>
      <c r="W435" s="417"/>
      <c r="X435" s="418"/>
      <c r="Y435" s="419"/>
      <c r="Z435" s="420"/>
      <c r="AA435" s="263"/>
      <c r="AB435" s="263"/>
      <c r="AC435" s="263"/>
      <c r="AD435" s="263"/>
      <c r="AE435" s="263"/>
      <c r="AF435" s="263"/>
      <c r="AG435" s="264"/>
      <c r="AH435" s="265"/>
      <c r="AI435" s="266"/>
      <c r="AJ435" s="267"/>
    </row>
    <row r="436" spans="1:36" s="22" customFormat="1" x14ac:dyDescent="0.25">
      <c r="A436" s="28" t="str">
        <f>IF(H436&lt;&gt;"",MAX($A$7:A435)+1,"")</f>
        <v/>
      </c>
      <c r="B436" s="227" t="str">
        <f>IF(A436="","",PREF_PREGUNTA&amp;" - "&amp;IF(MAX(A:A)&gt;99,IF(A436&lt;100,"0",""),"")&amp;IF(A436&lt;10,"0","")&amp;A436&amp;IF(G436&lt;&gt;""," "&amp;G436,""))</f>
        <v/>
      </c>
      <c r="C436" s="414" t="str">
        <f t="shared" si="26"/>
        <v/>
      </c>
      <c r="D436" s="414" t="str">
        <f t="shared" si="27"/>
        <v/>
      </c>
      <c r="E436" s="414" t="str">
        <f t="shared" si="28"/>
        <v/>
      </c>
      <c r="F436" s="414" t="str">
        <f t="shared" si="29"/>
        <v/>
      </c>
      <c r="G436" s="232"/>
      <c r="H436" s="225"/>
      <c r="I436" s="268"/>
      <c r="J436" s="269"/>
      <c r="K436" s="270"/>
      <c r="L436" s="271"/>
      <c r="M436" s="272"/>
      <c r="N436" s="273"/>
      <c r="O436" s="258"/>
      <c r="P436" s="259"/>
      <c r="Q436" s="260"/>
      <c r="R436" s="261"/>
      <c r="S436" s="262"/>
      <c r="T436" s="263"/>
      <c r="U436" s="416"/>
      <c r="V436" s="411"/>
      <c r="W436" s="417"/>
      <c r="X436" s="418"/>
      <c r="Y436" s="419"/>
      <c r="Z436" s="420"/>
      <c r="AA436" s="263"/>
      <c r="AB436" s="263"/>
      <c r="AC436" s="263"/>
      <c r="AD436" s="263"/>
      <c r="AE436" s="263"/>
      <c r="AF436" s="263"/>
      <c r="AG436" s="264"/>
      <c r="AH436" s="265"/>
      <c r="AI436" s="266"/>
      <c r="AJ436" s="267"/>
    </row>
    <row r="437" spans="1:36" s="22" customFormat="1" x14ac:dyDescent="0.25">
      <c r="A437" s="28" t="str">
        <f>IF(H437&lt;&gt;"",MAX($A$7:A436)+1,"")</f>
        <v/>
      </c>
      <c r="B437" s="227" t="str">
        <f>IF(A437="","",PREF_PREGUNTA&amp;" - "&amp;IF(MAX(A:A)&gt;99,IF(A437&lt;100,"0",""),"")&amp;IF(A437&lt;10,"0","")&amp;A437&amp;IF(G437&lt;&gt;""," "&amp;G437,""))</f>
        <v/>
      </c>
      <c r="C437" s="414" t="str">
        <f t="shared" si="26"/>
        <v/>
      </c>
      <c r="D437" s="414" t="str">
        <f t="shared" si="27"/>
        <v/>
      </c>
      <c r="E437" s="414" t="str">
        <f t="shared" si="28"/>
        <v/>
      </c>
      <c r="F437" s="414" t="str">
        <f t="shared" si="29"/>
        <v/>
      </c>
      <c r="G437" s="232"/>
      <c r="H437" s="225"/>
      <c r="I437" s="268"/>
      <c r="J437" s="269"/>
      <c r="K437" s="270"/>
      <c r="L437" s="271"/>
      <c r="M437" s="272"/>
      <c r="N437" s="273"/>
      <c r="O437" s="258"/>
      <c r="P437" s="259"/>
      <c r="Q437" s="260"/>
      <c r="R437" s="261"/>
      <c r="S437" s="262"/>
      <c r="T437" s="263"/>
      <c r="U437" s="416"/>
      <c r="V437" s="411"/>
      <c r="W437" s="417"/>
      <c r="X437" s="418"/>
      <c r="Y437" s="419"/>
      <c r="Z437" s="420"/>
      <c r="AA437" s="263"/>
      <c r="AB437" s="263"/>
      <c r="AC437" s="263"/>
      <c r="AD437" s="263"/>
      <c r="AE437" s="263"/>
      <c r="AF437" s="263"/>
      <c r="AG437" s="264"/>
      <c r="AH437" s="265"/>
      <c r="AI437" s="266"/>
      <c r="AJ437" s="267"/>
    </row>
    <row r="438" spans="1:36" s="22" customFormat="1" x14ac:dyDescent="0.25">
      <c r="A438" s="28" t="str">
        <f>IF(H438&lt;&gt;"",MAX($A$7:A437)+1,"")</f>
        <v/>
      </c>
      <c r="B438" s="227" t="str">
        <f>IF(A438="","",PREF_PREGUNTA&amp;" - "&amp;IF(MAX(A:A)&gt;99,IF(A438&lt;100,"0",""),"")&amp;IF(A438&lt;10,"0","")&amp;A438&amp;IF(G438&lt;&gt;""," "&amp;G438,""))</f>
        <v/>
      </c>
      <c r="C438" s="414" t="str">
        <f t="shared" si="26"/>
        <v/>
      </c>
      <c r="D438" s="414" t="str">
        <f t="shared" si="27"/>
        <v/>
      </c>
      <c r="E438" s="414" t="str">
        <f t="shared" si="28"/>
        <v/>
      </c>
      <c r="F438" s="414" t="str">
        <f t="shared" si="29"/>
        <v/>
      </c>
      <c r="G438" s="232"/>
      <c r="H438" s="225"/>
      <c r="I438" s="268"/>
      <c r="J438" s="269"/>
      <c r="K438" s="270"/>
      <c r="L438" s="271"/>
      <c r="M438" s="272"/>
      <c r="N438" s="273"/>
      <c r="O438" s="258"/>
      <c r="P438" s="259"/>
      <c r="Q438" s="260"/>
      <c r="R438" s="261"/>
      <c r="S438" s="262"/>
      <c r="T438" s="263"/>
      <c r="U438" s="416"/>
      <c r="V438" s="411"/>
      <c r="W438" s="417"/>
      <c r="X438" s="418"/>
      <c r="Y438" s="419"/>
      <c r="Z438" s="420"/>
      <c r="AA438" s="263"/>
      <c r="AB438" s="263"/>
      <c r="AC438" s="263"/>
      <c r="AD438" s="263"/>
      <c r="AE438" s="263"/>
      <c r="AF438" s="263"/>
      <c r="AG438" s="264"/>
      <c r="AH438" s="265"/>
      <c r="AI438" s="266"/>
      <c r="AJ438" s="267"/>
    </row>
    <row r="439" spans="1:36" s="22" customFormat="1" x14ac:dyDescent="0.25">
      <c r="A439" s="28" t="str">
        <f>IF(H439&lt;&gt;"",MAX($A$7:A438)+1,"")</f>
        <v/>
      </c>
      <c r="B439" s="227" t="str">
        <f>IF(A439="","",PREF_PREGUNTA&amp;" - "&amp;IF(MAX(A:A)&gt;99,IF(A439&lt;100,"0",""),"")&amp;IF(A439&lt;10,"0","")&amp;A439&amp;IF(G439&lt;&gt;""," "&amp;G439,""))</f>
        <v/>
      </c>
      <c r="C439" s="414" t="str">
        <f t="shared" si="26"/>
        <v/>
      </c>
      <c r="D439" s="414" t="str">
        <f t="shared" si="27"/>
        <v/>
      </c>
      <c r="E439" s="414" t="str">
        <f t="shared" si="28"/>
        <v/>
      </c>
      <c r="F439" s="414" t="str">
        <f t="shared" si="29"/>
        <v/>
      </c>
      <c r="G439" s="232"/>
      <c r="H439" s="225"/>
      <c r="I439" s="268"/>
      <c r="J439" s="269"/>
      <c r="K439" s="270"/>
      <c r="L439" s="271"/>
      <c r="M439" s="272"/>
      <c r="N439" s="273"/>
      <c r="O439" s="258"/>
      <c r="P439" s="259"/>
      <c r="Q439" s="260"/>
      <c r="R439" s="261"/>
      <c r="S439" s="262"/>
      <c r="T439" s="263"/>
      <c r="U439" s="416"/>
      <c r="V439" s="411"/>
      <c r="W439" s="417"/>
      <c r="X439" s="418"/>
      <c r="Y439" s="419"/>
      <c r="Z439" s="420"/>
      <c r="AA439" s="263"/>
      <c r="AB439" s="263"/>
      <c r="AC439" s="263"/>
      <c r="AD439" s="263"/>
      <c r="AE439" s="263"/>
      <c r="AF439" s="263"/>
      <c r="AG439" s="264"/>
      <c r="AH439" s="265"/>
      <c r="AI439" s="266"/>
      <c r="AJ439" s="267"/>
    </row>
    <row r="440" spans="1:36" s="22" customFormat="1" x14ac:dyDescent="0.25">
      <c r="A440" s="28" t="str">
        <f>IF(H440&lt;&gt;"",MAX($A$7:A439)+1,"")</f>
        <v/>
      </c>
      <c r="B440" s="227" t="str">
        <f>IF(A440="","",PREF_PREGUNTA&amp;" - "&amp;IF(MAX(A:A)&gt;99,IF(A440&lt;100,"0",""),"")&amp;IF(A440&lt;10,"0","")&amp;A440&amp;IF(G440&lt;&gt;""," "&amp;G440,""))</f>
        <v/>
      </c>
      <c r="C440" s="414" t="str">
        <f t="shared" si="26"/>
        <v/>
      </c>
      <c r="D440" s="414" t="str">
        <f t="shared" si="27"/>
        <v/>
      </c>
      <c r="E440" s="414" t="str">
        <f t="shared" si="28"/>
        <v/>
      </c>
      <c r="F440" s="414" t="str">
        <f t="shared" si="29"/>
        <v/>
      </c>
      <c r="G440" s="232"/>
      <c r="H440" s="225"/>
      <c r="I440" s="268"/>
      <c r="J440" s="269"/>
      <c r="K440" s="270"/>
      <c r="L440" s="271"/>
      <c r="M440" s="272"/>
      <c r="N440" s="273"/>
      <c r="O440" s="258"/>
      <c r="P440" s="259"/>
      <c r="Q440" s="260"/>
      <c r="R440" s="261"/>
      <c r="S440" s="262"/>
      <c r="T440" s="263"/>
      <c r="U440" s="416"/>
      <c r="V440" s="411"/>
      <c r="W440" s="417"/>
      <c r="X440" s="418"/>
      <c r="Y440" s="419"/>
      <c r="Z440" s="420"/>
      <c r="AA440" s="263"/>
      <c r="AB440" s="263"/>
      <c r="AC440" s="263"/>
      <c r="AD440" s="263"/>
      <c r="AE440" s="263"/>
      <c r="AF440" s="263"/>
      <c r="AG440" s="264"/>
      <c r="AH440" s="265"/>
      <c r="AI440" s="266"/>
      <c r="AJ440" s="267"/>
    </row>
    <row r="441" spans="1:36" s="22" customFormat="1" x14ac:dyDescent="0.25">
      <c r="A441" s="28" t="str">
        <f>IF(H441&lt;&gt;"",MAX($A$7:A440)+1,"")</f>
        <v/>
      </c>
      <c r="B441" s="227" t="str">
        <f>IF(A441="","",PREF_PREGUNTA&amp;" - "&amp;IF(MAX(A:A)&gt;99,IF(A441&lt;100,"0",""),"")&amp;IF(A441&lt;10,"0","")&amp;A441&amp;IF(G441&lt;&gt;""," "&amp;G441,""))</f>
        <v/>
      </c>
      <c r="C441" s="414" t="str">
        <f t="shared" si="26"/>
        <v/>
      </c>
      <c r="D441" s="414" t="str">
        <f t="shared" si="27"/>
        <v/>
      </c>
      <c r="E441" s="414" t="str">
        <f t="shared" si="28"/>
        <v/>
      </c>
      <c r="F441" s="414" t="str">
        <f t="shared" si="29"/>
        <v/>
      </c>
      <c r="G441" s="232"/>
      <c r="H441" s="225"/>
      <c r="I441" s="268"/>
      <c r="J441" s="269"/>
      <c r="K441" s="270"/>
      <c r="L441" s="271"/>
      <c r="M441" s="272"/>
      <c r="N441" s="273"/>
      <c r="O441" s="258"/>
      <c r="P441" s="259"/>
      <c r="Q441" s="260"/>
      <c r="R441" s="261"/>
      <c r="S441" s="262"/>
      <c r="T441" s="263"/>
      <c r="U441" s="416"/>
      <c r="V441" s="411"/>
      <c r="W441" s="417"/>
      <c r="X441" s="418"/>
      <c r="Y441" s="419"/>
      <c r="Z441" s="420"/>
      <c r="AA441" s="263"/>
      <c r="AB441" s="263"/>
      <c r="AC441" s="263"/>
      <c r="AD441" s="263"/>
      <c r="AE441" s="263"/>
      <c r="AF441" s="263"/>
      <c r="AG441" s="264"/>
      <c r="AH441" s="265"/>
      <c r="AI441" s="266"/>
      <c r="AJ441" s="267"/>
    </row>
    <row r="442" spans="1:36" s="22" customFormat="1" x14ac:dyDescent="0.25">
      <c r="A442" s="28" t="str">
        <f>IF(H442&lt;&gt;"",MAX($A$7:A441)+1,"")</f>
        <v/>
      </c>
      <c r="B442" s="227" t="str">
        <f>IF(A442="","",PREF_PREGUNTA&amp;" - "&amp;IF(MAX(A:A)&gt;99,IF(A442&lt;100,"0",""),"")&amp;IF(A442&lt;10,"0","")&amp;A442&amp;IF(G442&lt;&gt;""," "&amp;G442,""))</f>
        <v/>
      </c>
      <c r="C442" s="414" t="str">
        <f t="shared" si="26"/>
        <v/>
      </c>
      <c r="D442" s="414" t="str">
        <f t="shared" si="27"/>
        <v/>
      </c>
      <c r="E442" s="414" t="str">
        <f t="shared" si="28"/>
        <v/>
      </c>
      <c r="F442" s="414" t="str">
        <f t="shared" si="29"/>
        <v/>
      </c>
      <c r="G442" s="232"/>
      <c r="H442" s="225"/>
      <c r="I442" s="268"/>
      <c r="J442" s="269"/>
      <c r="K442" s="270"/>
      <c r="L442" s="271"/>
      <c r="M442" s="272"/>
      <c r="N442" s="273"/>
      <c r="O442" s="258"/>
      <c r="P442" s="259"/>
      <c r="Q442" s="260"/>
      <c r="R442" s="261"/>
      <c r="S442" s="262"/>
      <c r="T442" s="263"/>
      <c r="U442" s="416"/>
      <c r="V442" s="411"/>
      <c r="W442" s="417"/>
      <c r="X442" s="418"/>
      <c r="Y442" s="419"/>
      <c r="Z442" s="420"/>
      <c r="AA442" s="263"/>
      <c r="AB442" s="263"/>
      <c r="AC442" s="263"/>
      <c r="AD442" s="263"/>
      <c r="AE442" s="263"/>
      <c r="AF442" s="263"/>
      <c r="AG442" s="264"/>
      <c r="AH442" s="265"/>
      <c r="AI442" s="266"/>
      <c r="AJ442" s="267"/>
    </row>
    <row r="443" spans="1:36" s="22" customFormat="1" x14ac:dyDescent="0.25">
      <c r="A443" s="28" t="str">
        <f>IF(H443&lt;&gt;"",MAX($A$7:A442)+1,"")</f>
        <v/>
      </c>
      <c r="B443" s="227" t="str">
        <f>IF(A443="","",PREF_PREGUNTA&amp;" - "&amp;IF(MAX(A:A)&gt;99,IF(A443&lt;100,"0",""),"")&amp;IF(A443&lt;10,"0","")&amp;A443&amp;IF(G443&lt;&gt;""," "&amp;G443,""))</f>
        <v/>
      </c>
      <c r="C443" s="414" t="str">
        <f t="shared" si="26"/>
        <v/>
      </c>
      <c r="D443" s="414" t="str">
        <f t="shared" si="27"/>
        <v/>
      </c>
      <c r="E443" s="414" t="str">
        <f t="shared" si="28"/>
        <v/>
      </c>
      <c r="F443" s="414" t="str">
        <f t="shared" si="29"/>
        <v/>
      </c>
      <c r="G443" s="232"/>
      <c r="H443" s="225"/>
      <c r="I443" s="268"/>
      <c r="J443" s="269"/>
      <c r="K443" s="270"/>
      <c r="L443" s="271"/>
      <c r="M443" s="272"/>
      <c r="N443" s="273"/>
      <c r="O443" s="258"/>
      <c r="P443" s="259"/>
      <c r="Q443" s="260"/>
      <c r="R443" s="261"/>
      <c r="S443" s="262"/>
      <c r="T443" s="263"/>
      <c r="U443" s="416"/>
      <c r="V443" s="411"/>
      <c r="W443" s="417"/>
      <c r="X443" s="418"/>
      <c r="Y443" s="419"/>
      <c r="Z443" s="420"/>
      <c r="AA443" s="263"/>
      <c r="AB443" s="263"/>
      <c r="AC443" s="263"/>
      <c r="AD443" s="263"/>
      <c r="AE443" s="263"/>
      <c r="AF443" s="263"/>
      <c r="AG443" s="264"/>
      <c r="AH443" s="265"/>
      <c r="AI443" s="266"/>
      <c r="AJ443" s="267"/>
    </row>
    <row r="444" spans="1:36" s="22" customFormat="1" x14ac:dyDescent="0.25">
      <c r="A444" s="28" t="str">
        <f>IF(H444&lt;&gt;"",MAX($A$7:A443)+1,"")</f>
        <v/>
      </c>
      <c r="B444" s="227" t="str">
        <f>IF(A444="","",PREF_PREGUNTA&amp;" - "&amp;IF(MAX(A:A)&gt;99,IF(A444&lt;100,"0",""),"")&amp;IF(A444&lt;10,"0","")&amp;A444&amp;IF(G444&lt;&gt;""," "&amp;G444,""))</f>
        <v/>
      </c>
      <c r="C444" s="414" t="str">
        <f t="shared" si="26"/>
        <v/>
      </c>
      <c r="D444" s="414" t="str">
        <f t="shared" si="27"/>
        <v/>
      </c>
      <c r="E444" s="414" t="str">
        <f t="shared" si="28"/>
        <v/>
      </c>
      <c r="F444" s="414" t="str">
        <f t="shared" si="29"/>
        <v/>
      </c>
      <c r="G444" s="232"/>
      <c r="H444" s="225"/>
      <c r="I444" s="268"/>
      <c r="J444" s="269"/>
      <c r="K444" s="270"/>
      <c r="L444" s="271"/>
      <c r="M444" s="272"/>
      <c r="N444" s="273"/>
      <c r="O444" s="258"/>
      <c r="P444" s="259"/>
      <c r="Q444" s="260"/>
      <c r="R444" s="261"/>
      <c r="S444" s="262"/>
      <c r="T444" s="263"/>
      <c r="U444" s="416"/>
      <c r="V444" s="411"/>
      <c r="W444" s="417"/>
      <c r="X444" s="418"/>
      <c r="Y444" s="419"/>
      <c r="Z444" s="420"/>
      <c r="AA444" s="263"/>
      <c r="AB444" s="263"/>
      <c r="AC444" s="263"/>
      <c r="AD444" s="263"/>
      <c r="AE444" s="263"/>
      <c r="AF444" s="263"/>
      <c r="AG444" s="264"/>
      <c r="AH444" s="265"/>
      <c r="AI444" s="266"/>
      <c r="AJ444" s="267"/>
    </row>
    <row r="445" spans="1:36" s="22" customFormat="1" x14ac:dyDescent="0.25">
      <c r="A445" s="28" t="str">
        <f>IF(H445&lt;&gt;"",MAX($A$7:A444)+1,"")</f>
        <v/>
      </c>
      <c r="B445" s="227" t="str">
        <f>IF(A445="","",PREF_PREGUNTA&amp;" - "&amp;IF(MAX(A:A)&gt;99,IF(A445&lt;100,"0",""),"")&amp;IF(A445&lt;10,"0","")&amp;A445&amp;IF(G445&lt;&gt;""," "&amp;G445,""))</f>
        <v/>
      </c>
      <c r="C445" s="414" t="str">
        <f t="shared" si="26"/>
        <v/>
      </c>
      <c r="D445" s="414" t="str">
        <f t="shared" si="27"/>
        <v/>
      </c>
      <c r="E445" s="414" t="str">
        <f t="shared" si="28"/>
        <v/>
      </c>
      <c r="F445" s="414" t="str">
        <f t="shared" si="29"/>
        <v/>
      </c>
      <c r="G445" s="232"/>
      <c r="H445" s="225"/>
      <c r="I445" s="268"/>
      <c r="J445" s="269"/>
      <c r="K445" s="270"/>
      <c r="L445" s="271"/>
      <c r="M445" s="272"/>
      <c r="N445" s="273"/>
      <c r="O445" s="258"/>
      <c r="P445" s="259"/>
      <c r="Q445" s="260"/>
      <c r="R445" s="261"/>
      <c r="S445" s="262"/>
      <c r="T445" s="263"/>
      <c r="U445" s="416"/>
      <c r="V445" s="411"/>
      <c r="W445" s="417"/>
      <c r="X445" s="418"/>
      <c r="Y445" s="419"/>
      <c r="Z445" s="420"/>
      <c r="AA445" s="263"/>
      <c r="AB445" s="263"/>
      <c r="AC445" s="263"/>
      <c r="AD445" s="263"/>
      <c r="AE445" s="263"/>
      <c r="AF445" s="263"/>
      <c r="AG445" s="264"/>
      <c r="AH445" s="265"/>
      <c r="AI445" s="266"/>
      <c r="AJ445" s="267"/>
    </row>
    <row r="446" spans="1:36" s="22" customFormat="1" x14ac:dyDescent="0.25">
      <c r="A446" s="28" t="str">
        <f>IF(H446&lt;&gt;"",MAX($A$7:A445)+1,"")</f>
        <v/>
      </c>
      <c r="B446" s="227" t="str">
        <f>IF(A446="","",PREF_PREGUNTA&amp;" - "&amp;IF(MAX(A:A)&gt;99,IF(A446&lt;100,"0",""),"")&amp;IF(A446&lt;10,"0","")&amp;A446&amp;IF(G446&lt;&gt;""," "&amp;G446,""))</f>
        <v/>
      </c>
      <c r="C446" s="414" t="str">
        <f t="shared" si="26"/>
        <v/>
      </c>
      <c r="D446" s="414" t="str">
        <f t="shared" si="27"/>
        <v/>
      </c>
      <c r="E446" s="414" t="str">
        <f t="shared" si="28"/>
        <v/>
      </c>
      <c r="F446" s="414" t="str">
        <f t="shared" si="29"/>
        <v/>
      </c>
      <c r="G446" s="232"/>
      <c r="H446" s="225"/>
      <c r="I446" s="268"/>
      <c r="J446" s="269"/>
      <c r="K446" s="270"/>
      <c r="L446" s="271"/>
      <c r="M446" s="272"/>
      <c r="N446" s="273"/>
      <c r="O446" s="258"/>
      <c r="P446" s="259"/>
      <c r="Q446" s="260"/>
      <c r="R446" s="261"/>
      <c r="S446" s="262"/>
      <c r="T446" s="263"/>
      <c r="U446" s="416"/>
      <c r="V446" s="411"/>
      <c r="W446" s="417"/>
      <c r="X446" s="418"/>
      <c r="Y446" s="419"/>
      <c r="Z446" s="420"/>
      <c r="AA446" s="263"/>
      <c r="AB446" s="263"/>
      <c r="AC446" s="263"/>
      <c r="AD446" s="263"/>
      <c r="AE446" s="263"/>
      <c r="AF446" s="263"/>
      <c r="AG446" s="264"/>
      <c r="AH446" s="265"/>
      <c r="AI446" s="266"/>
      <c r="AJ446" s="267"/>
    </row>
    <row r="447" spans="1:36" s="22" customFormat="1" x14ac:dyDescent="0.25">
      <c r="A447" s="28" t="str">
        <f>IF(H447&lt;&gt;"",MAX($A$7:A446)+1,"")</f>
        <v/>
      </c>
      <c r="B447" s="227" t="str">
        <f>IF(A447="","",PREF_PREGUNTA&amp;" - "&amp;IF(MAX(A:A)&gt;99,IF(A447&lt;100,"0",""),"")&amp;IF(A447&lt;10,"0","")&amp;A447&amp;IF(G447&lt;&gt;""," "&amp;G447,""))</f>
        <v/>
      </c>
      <c r="C447" s="414" t="str">
        <f t="shared" si="26"/>
        <v/>
      </c>
      <c r="D447" s="414" t="str">
        <f t="shared" si="27"/>
        <v/>
      </c>
      <c r="E447" s="414" t="str">
        <f t="shared" si="28"/>
        <v/>
      </c>
      <c r="F447" s="414" t="str">
        <f t="shared" si="29"/>
        <v/>
      </c>
      <c r="G447" s="232"/>
      <c r="H447" s="225"/>
      <c r="I447" s="268"/>
      <c r="J447" s="269"/>
      <c r="K447" s="270"/>
      <c r="L447" s="271"/>
      <c r="M447" s="272"/>
      <c r="N447" s="273"/>
      <c r="O447" s="258"/>
      <c r="P447" s="259"/>
      <c r="Q447" s="260"/>
      <c r="R447" s="261"/>
      <c r="S447" s="262"/>
      <c r="T447" s="263"/>
      <c r="U447" s="416"/>
      <c r="V447" s="411"/>
      <c r="W447" s="417"/>
      <c r="X447" s="418"/>
      <c r="Y447" s="419"/>
      <c r="Z447" s="420"/>
      <c r="AA447" s="263"/>
      <c r="AB447" s="263"/>
      <c r="AC447" s="263"/>
      <c r="AD447" s="263"/>
      <c r="AE447" s="263"/>
      <c r="AF447" s="263"/>
      <c r="AG447" s="264"/>
      <c r="AH447" s="265"/>
      <c r="AI447" s="266"/>
      <c r="AJ447" s="267"/>
    </row>
    <row r="448" spans="1:36" s="22" customFormat="1" x14ac:dyDescent="0.25">
      <c r="A448" s="28" t="str">
        <f>IF(H448&lt;&gt;"",MAX($A$7:A447)+1,"")</f>
        <v/>
      </c>
      <c r="B448" s="227" t="str">
        <f>IF(A448="","",PREF_PREGUNTA&amp;" - "&amp;IF(MAX(A:A)&gt;99,IF(A448&lt;100,"0",""),"")&amp;IF(A448&lt;10,"0","")&amp;A448&amp;IF(G448&lt;&gt;""," "&amp;G448,""))</f>
        <v/>
      </c>
      <c r="C448" s="414" t="str">
        <f t="shared" si="26"/>
        <v/>
      </c>
      <c r="D448" s="414" t="str">
        <f t="shared" si="27"/>
        <v/>
      </c>
      <c r="E448" s="414" t="str">
        <f t="shared" si="28"/>
        <v/>
      </c>
      <c r="F448" s="414" t="str">
        <f t="shared" si="29"/>
        <v/>
      </c>
      <c r="G448" s="232"/>
      <c r="H448" s="225"/>
      <c r="I448" s="268"/>
      <c r="J448" s="269"/>
      <c r="K448" s="270"/>
      <c r="L448" s="271"/>
      <c r="M448" s="272"/>
      <c r="N448" s="273"/>
      <c r="O448" s="258"/>
      <c r="P448" s="259"/>
      <c r="Q448" s="260"/>
      <c r="R448" s="261"/>
      <c r="S448" s="262"/>
      <c r="T448" s="263"/>
      <c r="U448" s="416"/>
      <c r="V448" s="411"/>
      <c r="W448" s="417"/>
      <c r="X448" s="418"/>
      <c r="Y448" s="419"/>
      <c r="Z448" s="420"/>
      <c r="AA448" s="263"/>
      <c r="AB448" s="263"/>
      <c r="AC448" s="263"/>
      <c r="AD448" s="263"/>
      <c r="AE448" s="263"/>
      <c r="AF448" s="263"/>
      <c r="AG448" s="264"/>
      <c r="AH448" s="265"/>
      <c r="AI448" s="266"/>
      <c r="AJ448" s="267"/>
    </row>
    <row r="449" spans="1:36" s="22" customFormat="1" x14ac:dyDescent="0.25">
      <c r="A449" s="28" t="str">
        <f>IF(H449&lt;&gt;"",MAX($A$7:A448)+1,"")</f>
        <v/>
      </c>
      <c r="B449" s="227" t="str">
        <f>IF(A449="","",PREF_PREGUNTA&amp;" - "&amp;IF(MAX(A:A)&gt;99,IF(A449&lt;100,"0",""),"")&amp;IF(A449&lt;10,"0","")&amp;A449&amp;IF(G449&lt;&gt;""," "&amp;G449,""))</f>
        <v/>
      </c>
      <c r="C449" s="414" t="str">
        <f t="shared" si="26"/>
        <v/>
      </c>
      <c r="D449" s="414" t="str">
        <f t="shared" si="27"/>
        <v/>
      </c>
      <c r="E449" s="414" t="str">
        <f t="shared" si="28"/>
        <v/>
      </c>
      <c r="F449" s="414" t="str">
        <f t="shared" si="29"/>
        <v/>
      </c>
      <c r="G449" s="232"/>
      <c r="H449" s="225"/>
      <c r="I449" s="268"/>
      <c r="J449" s="269"/>
      <c r="K449" s="270"/>
      <c r="L449" s="271"/>
      <c r="M449" s="272"/>
      <c r="N449" s="273"/>
      <c r="O449" s="258"/>
      <c r="P449" s="259"/>
      <c r="Q449" s="260"/>
      <c r="R449" s="261"/>
      <c r="S449" s="262"/>
      <c r="T449" s="263"/>
      <c r="U449" s="416"/>
      <c r="V449" s="411"/>
      <c r="W449" s="417"/>
      <c r="X449" s="418"/>
      <c r="Y449" s="419"/>
      <c r="Z449" s="420"/>
      <c r="AA449" s="263"/>
      <c r="AB449" s="263"/>
      <c r="AC449" s="263"/>
      <c r="AD449" s="263"/>
      <c r="AE449" s="263"/>
      <c r="AF449" s="263"/>
      <c r="AG449" s="264"/>
      <c r="AH449" s="265"/>
      <c r="AI449" s="266"/>
      <c r="AJ449" s="267"/>
    </row>
    <row r="450" spans="1:36" s="22" customFormat="1" x14ac:dyDescent="0.25">
      <c r="A450" s="28" t="str">
        <f>IF(H450&lt;&gt;"",MAX($A$7:A449)+1,"")</f>
        <v/>
      </c>
      <c r="B450" s="227" t="str">
        <f>IF(A450="","",PREF_PREGUNTA&amp;" - "&amp;IF(MAX(A:A)&gt;99,IF(A450&lt;100,"0",""),"")&amp;IF(A450&lt;10,"0","")&amp;A450&amp;IF(G450&lt;&gt;""," "&amp;G450,""))</f>
        <v/>
      </c>
      <c r="C450" s="414" t="str">
        <f t="shared" si="26"/>
        <v/>
      </c>
      <c r="D450" s="414" t="str">
        <f t="shared" si="27"/>
        <v/>
      </c>
      <c r="E450" s="414" t="str">
        <f t="shared" si="28"/>
        <v/>
      </c>
      <c r="F450" s="414" t="str">
        <f t="shared" si="29"/>
        <v/>
      </c>
      <c r="G450" s="232"/>
      <c r="H450" s="225"/>
      <c r="I450" s="268"/>
      <c r="J450" s="269"/>
      <c r="K450" s="270"/>
      <c r="L450" s="271"/>
      <c r="M450" s="272"/>
      <c r="N450" s="273"/>
      <c r="O450" s="258"/>
      <c r="P450" s="259"/>
      <c r="Q450" s="260"/>
      <c r="R450" s="261"/>
      <c r="S450" s="262"/>
      <c r="T450" s="263"/>
      <c r="U450" s="416"/>
      <c r="V450" s="411"/>
      <c r="W450" s="417"/>
      <c r="X450" s="418"/>
      <c r="Y450" s="419"/>
      <c r="Z450" s="420"/>
      <c r="AA450" s="263"/>
      <c r="AB450" s="263"/>
      <c r="AC450" s="263"/>
      <c r="AD450" s="263"/>
      <c r="AE450" s="263"/>
      <c r="AF450" s="263"/>
      <c r="AG450" s="264"/>
      <c r="AH450" s="265"/>
      <c r="AI450" s="266"/>
      <c r="AJ450" s="267"/>
    </row>
    <row r="451" spans="1:36" s="22" customFormat="1" x14ac:dyDescent="0.25">
      <c r="A451" s="28" t="str">
        <f>IF(H451&lt;&gt;"",MAX($A$7:A450)+1,"")</f>
        <v/>
      </c>
      <c r="B451" s="227" t="str">
        <f>IF(A451="","",PREF_PREGUNTA&amp;" - "&amp;IF(MAX(A:A)&gt;99,IF(A451&lt;100,"0",""),"")&amp;IF(A451&lt;10,"0","")&amp;A451&amp;IF(G451&lt;&gt;""," "&amp;G451,""))</f>
        <v/>
      </c>
      <c r="C451" s="414" t="str">
        <f t="shared" si="26"/>
        <v/>
      </c>
      <c r="D451" s="414" t="str">
        <f t="shared" si="27"/>
        <v/>
      </c>
      <c r="E451" s="414" t="str">
        <f t="shared" si="28"/>
        <v/>
      </c>
      <c r="F451" s="414" t="str">
        <f t="shared" si="29"/>
        <v/>
      </c>
      <c r="G451" s="232"/>
      <c r="H451" s="225"/>
      <c r="I451" s="268"/>
      <c r="J451" s="269"/>
      <c r="K451" s="270"/>
      <c r="L451" s="271"/>
      <c r="M451" s="272"/>
      <c r="N451" s="273"/>
      <c r="O451" s="258"/>
      <c r="P451" s="259"/>
      <c r="Q451" s="260"/>
      <c r="R451" s="261"/>
      <c r="S451" s="262"/>
      <c r="T451" s="263"/>
      <c r="U451" s="416"/>
      <c r="V451" s="411"/>
      <c r="W451" s="417"/>
      <c r="X451" s="418"/>
      <c r="Y451" s="419"/>
      <c r="Z451" s="420"/>
      <c r="AA451" s="263"/>
      <c r="AB451" s="263"/>
      <c r="AC451" s="263"/>
      <c r="AD451" s="263"/>
      <c r="AE451" s="263"/>
      <c r="AF451" s="263"/>
      <c r="AG451" s="264"/>
      <c r="AH451" s="265"/>
      <c r="AI451" s="266"/>
      <c r="AJ451" s="267"/>
    </row>
    <row r="452" spans="1:36" s="22" customFormat="1" x14ac:dyDescent="0.25">
      <c r="A452" s="28" t="str">
        <f>IF(H452&lt;&gt;"",MAX($A$7:A451)+1,"")</f>
        <v/>
      </c>
      <c r="B452" s="227" t="str">
        <f>IF(A452="","",PREF_PREGUNTA&amp;" - "&amp;IF(MAX(A:A)&gt;99,IF(A452&lt;100,"0",""),"")&amp;IF(A452&lt;10,"0","")&amp;A452&amp;IF(G452&lt;&gt;""," "&amp;G452,""))</f>
        <v/>
      </c>
      <c r="C452" s="414" t="str">
        <f t="shared" si="26"/>
        <v/>
      </c>
      <c r="D452" s="414" t="str">
        <f t="shared" si="27"/>
        <v/>
      </c>
      <c r="E452" s="414" t="str">
        <f t="shared" si="28"/>
        <v/>
      </c>
      <c r="F452" s="414" t="str">
        <f t="shared" si="29"/>
        <v/>
      </c>
      <c r="G452" s="232"/>
      <c r="H452" s="225"/>
      <c r="I452" s="268"/>
      <c r="J452" s="269"/>
      <c r="K452" s="270"/>
      <c r="L452" s="271"/>
      <c r="M452" s="272"/>
      <c r="N452" s="273"/>
      <c r="O452" s="258"/>
      <c r="P452" s="259"/>
      <c r="Q452" s="260"/>
      <c r="R452" s="261"/>
      <c r="S452" s="262"/>
      <c r="T452" s="263"/>
      <c r="U452" s="416"/>
      <c r="V452" s="411"/>
      <c r="W452" s="417"/>
      <c r="X452" s="418"/>
      <c r="Y452" s="419"/>
      <c r="Z452" s="420"/>
      <c r="AA452" s="263"/>
      <c r="AB452" s="263"/>
      <c r="AC452" s="263"/>
      <c r="AD452" s="263"/>
      <c r="AE452" s="263"/>
      <c r="AF452" s="263"/>
      <c r="AG452" s="264"/>
      <c r="AH452" s="265"/>
      <c r="AI452" s="266"/>
      <c r="AJ452" s="267"/>
    </row>
    <row r="453" spans="1:36" s="22" customFormat="1" x14ac:dyDescent="0.25">
      <c r="A453" s="28" t="str">
        <f>IF(H453&lt;&gt;"",MAX($A$7:A452)+1,"")</f>
        <v/>
      </c>
      <c r="B453" s="227" t="str">
        <f>IF(A453="","",PREF_PREGUNTA&amp;" - "&amp;IF(MAX(A:A)&gt;99,IF(A453&lt;100,"0",""),"")&amp;IF(A453&lt;10,"0","")&amp;A453&amp;IF(G453&lt;&gt;""," "&amp;G453,""))</f>
        <v/>
      </c>
      <c r="C453" s="414" t="str">
        <f t="shared" si="26"/>
        <v/>
      </c>
      <c r="D453" s="414" t="str">
        <f t="shared" si="27"/>
        <v/>
      </c>
      <c r="E453" s="414" t="str">
        <f t="shared" si="28"/>
        <v/>
      </c>
      <c r="F453" s="414" t="str">
        <f t="shared" si="29"/>
        <v/>
      </c>
      <c r="G453" s="232"/>
      <c r="H453" s="225"/>
      <c r="I453" s="268"/>
      <c r="J453" s="269"/>
      <c r="K453" s="270"/>
      <c r="L453" s="271"/>
      <c r="M453" s="272"/>
      <c r="N453" s="273"/>
      <c r="O453" s="258"/>
      <c r="P453" s="259"/>
      <c r="Q453" s="260"/>
      <c r="R453" s="261"/>
      <c r="S453" s="262"/>
      <c r="T453" s="263"/>
      <c r="U453" s="416"/>
      <c r="V453" s="411"/>
      <c r="W453" s="417"/>
      <c r="X453" s="418"/>
      <c r="Y453" s="419"/>
      <c r="Z453" s="420"/>
      <c r="AA453" s="263"/>
      <c r="AB453" s="263"/>
      <c r="AC453" s="263"/>
      <c r="AD453" s="263"/>
      <c r="AE453" s="263"/>
      <c r="AF453" s="263"/>
      <c r="AG453" s="264"/>
      <c r="AH453" s="265"/>
      <c r="AI453" s="266"/>
      <c r="AJ453" s="267"/>
    </row>
    <row r="454" spans="1:36" s="22" customFormat="1" x14ac:dyDescent="0.25">
      <c r="A454" s="28" t="str">
        <f>IF(H454&lt;&gt;"",MAX($A$7:A453)+1,"")</f>
        <v/>
      </c>
      <c r="B454" s="227" t="str">
        <f>IF(A454="","",PREF_PREGUNTA&amp;" - "&amp;IF(MAX(A:A)&gt;99,IF(A454&lt;100,"0",""),"")&amp;IF(A454&lt;10,"0","")&amp;A454&amp;IF(G454&lt;&gt;""," "&amp;G454,""))</f>
        <v/>
      </c>
      <c r="C454" s="414" t="str">
        <f t="shared" si="26"/>
        <v/>
      </c>
      <c r="D454" s="414" t="str">
        <f t="shared" si="27"/>
        <v/>
      </c>
      <c r="E454" s="414" t="str">
        <f t="shared" si="28"/>
        <v/>
      </c>
      <c r="F454" s="414" t="str">
        <f t="shared" si="29"/>
        <v/>
      </c>
      <c r="G454" s="232"/>
      <c r="H454" s="225"/>
      <c r="I454" s="268"/>
      <c r="J454" s="269"/>
      <c r="K454" s="270"/>
      <c r="L454" s="271"/>
      <c r="M454" s="272"/>
      <c r="N454" s="273"/>
      <c r="O454" s="258"/>
      <c r="P454" s="259"/>
      <c r="Q454" s="260"/>
      <c r="R454" s="261"/>
      <c r="S454" s="262"/>
      <c r="T454" s="263"/>
      <c r="U454" s="416"/>
      <c r="V454" s="411"/>
      <c r="W454" s="417"/>
      <c r="X454" s="418"/>
      <c r="Y454" s="419"/>
      <c r="Z454" s="420"/>
      <c r="AA454" s="263"/>
      <c r="AB454" s="263"/>
      <c r="AC454" s="263"/>
      <c r="AD454" s="263"/>
      <c r="AE454" s="263"/>
      <c r="AF454" s="263"/>
      <c r="AG454" s="264"/>
      <c r="AH454" s="265"/>
      <c r="AI454" s="266"/>
      <c r="AJ454" s="267"/>
    </row>
    <row r="455" spans="1:36" s="22" customFormat="1" x14ac:dyDescent="0.25">
      <c r="A455" s="28" t="str">
        <f>IF(H455&lt;&gt;"",MAX($A$7:A454)+1,"")</f>
        <v/>
      </c>
      <c r="B455" s="227" t="str">
        <f>IF(A455="","",PREF_PREGUNTA&amp;" - "&amp;IF(MAX(A:A)&gt;99,IF(A455&lt;100,"0",""),"")&amp;IF(A455&lt;10,"0","")&amp;A455&amp;IF(G455&lt;&gt;""," "&amp;G455,""))</f>
        <v/>
      </c>
      <c r="C455" s="414" t="str">
        <f t="shared" ref="C455:C506" si="30">IF(COUNTIF(U455:Z455,"&gt;0")=0,"",COUNTIF(U455:Z455,"&gt;0"))</f>
        <v/>
      </c>
      <c r="D455" s="414" t="str">
        <f t="shared" si="27"/>
        <v/>
      </c>
      <c r="E455" s="414" t="str">
        <f t="shared" si="28"/>
        <v/>
      </c>
      <c r="F455" s="414" t="str">
        <f t="shared" si="29"/>
        <v/>
      </c>
      <c r="G455" s="232"/>
      <c r="H455" s="225"/>
      <c r="I455" s="268"/>
      <c r="J455" s="269"/>
      <c r="K455" s="270"/>
      <c r="L455" s="271"/>
      <c r="M455" s="272"/>
      <c r="N455" s="273"/>
      <c r="O455" s="258"/>
      <c r="P455" s="259"/>
      <c r="Q455" s="260"/>
      <c r="R455" s="261"/>
      <c r="S455" s="262"/>
      <c r="T455" s="263"/>
      <c r="U455" s="416"/>
      <c r="V455" s="411"/>
      <c r="W455" s="417"/>
      <c r="X455" s="418"/>
      <c r="Y455" s="419"/>
      <c r="Z455" s="420"/>
      <c r="AA455" s="263"/>
      <c r="AB455" s="263"/>
      <c r="AC455" s="263"/>
      <c r="AD455" s="263"/>
      <c r="AE455" s="263"/>
      <c r="AF455" s="263"/>
      <c r="AG455" s="264"/>
      <c r="AH455" s="265"/>
      <c r="AI455" s="266"/>
      <c r="AJ455" s="267"/>
    </row>
    <row r="456" spans="1:36" s="22" customFormat="1" x14ac:dyDescent="0.25">
      <c r="A456" s="28" t="str">
        <f>IF(H456&lt;&gt;"",MAX($A$7:A455)+1,"")</f>
        <v/>
      </c>
      <c r="B456" s="227" t="str">
        <f>IF(A456="","",PREF_PREGUNTA&amp;" - "&amp;IF(MAX(A:A)&gt;99,IF(A456&lt;100,"0",""),"")&amp;IF(A456&lt;10,"0","")&amp;A456&amp;IF(G456&lt;&gt;""," "&amp;G456,""))</f>
        <v/>
      </c>
      <c r="C456" s="414" t="str">
        <f t="shared" si="30"/>
        <v/>
      </c>
      <c r="D456" s="414" t="str">
        <f t="shared" ref="D456:D508" si="31">IF(C456="","",COUNTA(I456:N456)-C456)</f>
        <v/>
      </c>
      <c r="E456" s="414" t="str">
        <f t="shared" ref="E456:E508" si="32">IF(SUMIF(U456:Z456,"&gt;0")=0,"",SUMIF(U456:Z456,"&gt;0"))</f>
        <v/>
      </c>
      <c r="F456" s="414" t="str">
        <f t="shared" ref="F456:F508" si="33">IF(SUMIF(U456:Z456,"&lt;0")=0,"",SUMIF(U456:Z456,"&lt;0"))</f>
        <v/>
      </c>
      <c r="G456" s="232"/>
      <c r="H456" s="225"/>
      <c r="I456" s="268"/>
      <c r="J456" s="269"/>
      <c r="K456" s="270"/>
      <c r="L456" s="271"/>
      <c r="M456" s="272"/>
      <c r="N456" s="273"/>
      <c r="O456" s="258"/>
      <c r="P456" s="259"/>
      <c r="Q456" s="260"/>
      <c r="R456" s="261"/>
      <c r="S456" s="262"/>
      <c r="T456" s="263"/>
      <c r="U456" s="416"/>
      <c r="V456" s="411"/>
      <c r="W456" s="417"/>
      <c r="X456" s="418"/>
      <c r="Y456" s="419"/>
      <c r="Z456" s="420"/>
      <c r="AA456" s="263"/>
      <c r="AB456" s="263"/>
      <c r="AC456" s="263"/>
      <c r="AD456" s="263"/>
      <c r="AE456" s="263"/>
      <c r="AF456" s="263"/>
      <c r="AG456" s="264"/>
      <c r="AH456" s="265"/>
      <c r="AI456" s="266"/>
      <c r="AJ456" s="267"/>
    </row>
    <row r="457" spans="1:36" s="22" customFormat="1" x14ac:dyDescent="0.25">
      <c r="A457" s="28" t="str">
        <f>IF(H457&lt;&gt;"",MAX($A$7:A456)+1,"")</f>
        <v/>
      </c>
      <c r="B457" s="227" t="str">
        <f>IF(A457="","",PREF_PREGUNTA&amp;" - "&amp;IF(MAX(A:A)&gt;99,IF(A457&lt;100,"0",""),"")&amp;IF(A457&lt;10,"0","")&amp;A457&amp;IF(G457&lt;&gt;""," "&amp;G457,""))</f>
        <v/>
      </c>
      <c r="C457" s="414" t="str">
        <f t="shared" si="30"/>
        <v/>
      </c>
      <c r="D457" s="414" t="str">
        <f t="shared" si="31"/>
        <v/>
      </c>
      <c r="E457" s="414" t="str">
        <f t="shared" si="32"/>
        <v/>
      </c>
      <c r="F457" s="414" t="str">
        <f t="shared" si="33"/>
        <v/>
      </c>
      <c r="G457" s="232"/>
      <c r="H457" s="225"/>
      <c r="I457" s="268"/>
      <c r="J457" s="269"/>
      <c r="K457" s="270"/>
      <c r="L457" s="271"/>
      <c r="M457" s="272"/>
      <c r="N457" s="273"/>
      <c r="O457" s="258"/>
      <c r="P457" s="259"/>
      <c r="Q457" s="260"/>
      <c r="R457" s="261"/>
      <c r="S457" s="262"/>
      <c r="T457" s="263"/>
      <c r="U457" s="416"/>
      <c r="V457" s="411"/>
      <c r="W457" s="417"/>
      <c r="X457" s="418"/>
      <c r="Y457" s="419"/>
      <c r="Z457" s="420"/>
      <c r="AA457" s="263"/>
      <c r="AB457" s="263"/>
      <c r="AC457" s="263"/>
      <c r="AD457" s="263"/>
      <c r="AE457" s="263"/>
      <c r="AF457" s="263"/>
      <c r="AG457" s="264"/>
      <c r="AH457" s="265"/>
      <c r="AI457" s="266"/>
      <c r="AJ457" s="267"/>
    </row>
    <row r="458" spans="1:36" s="22" customFormat="1" x14ac:dyDescent="0.25">
      <c r="A458" s="28" t="str">
        <f>IF(H458&lt;&gt;"",MAX($A$7:A457)+1,"")</f>
        <v/>
      </c>
      <c r="B458" s="227" t="str">
        <f>IF(A458="","",PREF_PREGUNTA&amp;" - "&amp;IF(MAX(A:A)&gt;99,IF(A458&lt;100,"0",""),"")&amp;IF(A458&lt;10,"0","")&amp;A458&amp;IF(G458&lt;&gt;""," "&amp;G458,""))</f>
        <v/>
      </c>
      <c r="C458" s="414" t="str">
        <f t="shared" si="30"/>
        <v/>
      </c>
      <c r="D458" s="414" t="str">
        <f t="shared" si="31"/>
        <v/>
      </c>
      <c r="E458" s="414" t="str">
        <f t="shared" si="32"/>
        <v/>
      </c>
      <c r="F458" s="414" t="str">
        <f t="shared" si="33"/>
        <v/>
      </c>
      <c r="G458" s="232"/>
      <c r="H458" s="225"/>
      <c r="I458" s="268"/>
      <c r="J458" s="269"/>
      <c r="K458" s="270"/>
      <c r="L458" s="271"/>
      <c r="M458" s="272"/>
      <c r="N458" s="273"/>
      <c r="O458" s="258"/>
      <c r="P458" s="259"/>
      <c r="Q458" s="260"/>
      <c r="R458" s="261"/>
      <c r="S458" s="262"/>
      <c r="T458" s="263"/>
      <c r="U458" s="416"/>
      <c r="V458" s="411"/>
      <c r="W458" s="417"/>
      <c r="X458" s="418"/>
      <c r="Y458" s="419"/>
      <c r="Z458" s="420"/>
      <c r="AA458" s="263"/>
      <c r="AB458" s="263"/>
      <c r="AC458" s="263"/>
      <c r="AD458" s="263"/>
      <c r="AE458" s="263"/>
      <c r="AF458" s="263"/>
      <c r="AG458" s="264"/>
      <c r="AH458" s="265"/>
      <c r="AI458" s="266"/>
      <c r="AJ458" s="267"/>
    </row>
    <row r="459" spans="1:36" s="22" customFormat="1" x14ac:dyDescent="0.25">
      <c r="A459" s="28" t="str">
        <f>IF(H459&lt;&gt;"",MAX($A$7:A458)+1,"")</f>
        <v/>
      </c>
      <c r="B459" s="227" t="str">
        <f>IF(A459="","",PREF_PREGUNTA&amp;" - "&amp;IF(MAX(A:A)&gt;99,IF(A459&lt;100,"0",""),"")&amp;IF(A459&lt;10,"0","")&amp;A459&amp;IF(G459&lt;&gt;""," "&amp;G459,""))</f>
        <v/>
      </c>
      <c r="C459" s="414" t="str">
        <f t="shared" si="30"/>
        <v/>
      </c>
      <c r="D459" s="414" t="str">
        <f t="shared" si="31"/>
        <v/>
      </c>
      <c r="E459" s="414" t="str">
        <f t="shared" si="32"/>
        <v/>
      </c>
      <c r="F459" s="414" t="str">
        <f t="shared" si="33"/>
        <v/>
      </c>
      <c r="G459" s="232"/>
      <c r="H459" s="225"/>
      <c r="I459" s="268"/>
      <c r="J459" s="269"/>
      <c r="K459" s="270"/>
      <c r="L459" s="271"/>
      <c r="M459" s="272"/>
      <c r="N459" s="273"/>
      <c r="O459" s="258"/>
      <c r="P459" s="259"/>
      <c r="Q459" s="260"/>
      <c r="R459" s="261"/>
      <c r="S459" s="262"/>
      <c r="T459" s="263"/>
      <c r="U459" s="416"/>
      <c r="V459" s="411"/>
      <c r="W459" s="417"/>
      <c r="X459" s="418"/>
      <c r="Y459" s="419"/>
      <c r="Z459" s="420"/>
      <c r="AA459" s="263"/>
      <c r="AB459" s="263"/>
      <c r="AC459" s="263"/>
      <c r="AD459" s="263"/>
      <c r="AE459" s="263"/>
      <c r="AF459" s="263"/>
      <c r="AG459" s="264"/>
      <c r="AH459" s="265"/>
      <c r="AI459" s="266"/>
      <c r="AJ459" s="267"/>
    </row>
    <row r="460" spans="1:36" s="22" customFormat="1" x14ac:dyDescent="0.25">
      <c r="A460" s="28" t="str">
        <f>IF(H460&lt;&gt;"",MAX($A$7:A459)+1,"")</f>
        <v/>
      </c>
      <c r="B460" s="227" t="str">
        <f>IF(A460="","",PREF_PREGUNTA&amp;" - "&amp;IF(MAX(A:A)&gt;99,IF(A460&lt;100,"0",""),"")&amp;IF(A460&lt;10,"0","")&amp;A460&amp;IF(G460&lt;&gt;""," "&amp;G460,""))</f>
        <v/>
      </c>
      <c r="C460" s="414" t="str">
        <f t="shared" si="30"/>
        <v/>
      </c>
      <c r="D460" s="414" t="str">
        <f t="shared" si="31"/>
        <v/>
      </c>
      <c r="E460" s="414" t="str">
        <f t="shared" si="32"/>
        <v/>
      </c>
      <c r="F460" s="414" t="str">
        <f t="shared" si="33"/>
        <v/>
      </c>
      <c r="G460" s="232"/>
      <c r="H460" s="225"/>
      <c r="I460" s="268"/>
      <c r="J460" s="269"/>
      <c r="K460" s="270"/>
      <c r="L460" s="271"/>
      <c r="M460" s="272"/>
      <c r="N460" s="273"/>
      <c r="O460" s="258"/>
      <c r="P460" s="259"/>
      <c r="Q460" s="260"/>
      <c r="R460" s="261"/>
      <c r="S460" s="262"/>
      <c r="T460" s="263"/>
      <c r="U460" s="416"/>
      <c r="V460" s="411"/>
      <c r="W460" s="417"/>
      <c r="X460" s="418"/>
      <c r="Y460" s="419"/>
      <c r="Z460" s="420"/>
      <c r="AA460" s="263"/>
      <c r="AB460" s="263"/>
      <c r="AC460" s="263"/>
      <c r="AD460" s="263"/>
      <c r="AE460" s="263"/>
      <c r="AF460" s="263"/>
      <c r="AG460" s="264"/>
      <c r="AH460" s="265"/>
      <c r="AI460" s="266"/>
      <c r="AJ460" s="267"/>
    </row>
    <row r="461" spans="1:36" s="22" customFormat="1" x14ac:dyDescent="0.25">
      <c r="A461" s="28" t="str">
        <f>IF(H461&lt;&gt;"",MAX($A$7:A460)+1,"")</f>
        <v/>
      </c>
      <c r="B461" s="227" t="str">
        <f>IF(A461="","",PREF_PREGUNTA&amp;" - "&amp;IF(MAX(A:A)&gt;99,IF(A461&lt;100,"0",""),"")&amp;IF(A461&lt;10,"0","")&amp;A461&amp;IF(G461&lt;&gt;""," "&amp;G461,""))</f>
        <v/>
      </c>
      <c r="C461" s="414" t="str">
        <f t="shared" si="30"/>
        <v/>
      </c>
      <c r="D461" s="414" t="str">
        <f t="shared" si="31"/>
        <v/>
      </c>
      <c r="E461" s="414" t="str">
        <f t="shared" si="32"/>
        <v/>
      </c>
      <c r="F461" s="414" t="str">
        <f t="shared" si="33"/>
        <v/>
      </c>
      <c r="G461" s="232"/>
      <c r="H461" s="225"/>
      <c r="I461" s="268"/>
      <c r="J461" s="269"/>
      <c r="K461" s="270"/>
      <c r="L461" s="271"/>
      <c r="M461" s="272"/>
      <c r="N461" s="273"/>
      <c r="O461" s="258"/>
      <c r="P461" s="259"/>
      <c r="Q461" s="260"/>
      <c r="R461" s="261"/>
      <c r="S461" s="262"/>
      <c r="T461" s="263"/>
      <c r="U461" s="416"/>
      <c r="V461" s="411"/>
      <c r="W461" s="417"/>
      <c r="X461" s="418"/>
      <c r="Y461" s="419"/>
      <c r="Z461" s="420"/>
      <c r="AA461" s="263"/>
      <c r="AB461" s="263"/>
      <c r="AC461" s="263"/>
      <c r="AD461" s="263"/>
      <c r="AE461" s="263"/>
      <c r="AF461" s="263"/>
      <c r="AG461" s="264"/>
      <c r="AH461" s="265"/>
      <c r="AI461" s="266"/>
      <c r="AJ461" s="267"/>
    </row>
    <row r="462" spans="1:36" s="22" customFormat="1" x14ac:dyDescent="0.25">
      <c r="A462" s="28" t="str">
        <f>IF(H462&lt;&gt;"",MAX($A$7:A461)+1,"")</f>
        <v/>
      </c>
      <c r="B462" s="227" t="str">
        <f>IF(A462="","",PREF_PREGUNTA&amp;" - "&amp;IF(MAX(A:A)&gt;99,IF(A462&lt;100,"0",""),"")&amp;IF(A462&lt;10,"0","")&amp;A462&amp;IF(G462&lt;&gt;""," "&amp;G462,""))</f>
        <v/>
      </c>
      <c r="C462" s="414" t="str">
        <f t="shared" si="30"/>
        <v/>
      </c>
      <c r="D462" s="414" t="str">
        <f t="shared" si="31"/>
        <v/>
      </c>
      <c r="E462" s="414" t="str">
        <f t="shared" si="32"/>
        <v/>
      </c>
      <c r="F462" s="414" t="str">
        <f t="shared" si="33"/>
        <v/>
      </c>
      <c r="G462" s="232"/>
      <c r="H462" s="225"/>
      <c r="I462" s="268"/>
      <c r="J462" s="269"/>
      <c r="K462" s="270"/>
      <c r="L462" s="271"/>
      <c r="M462" s="272"/>
      <c r="N462" s="273"/>
      <c r="O462" s="258"/>
      <c r="P462" s="259"/>
      <c r="Q462" s="260"/>
      <c r="R462" s="261"/>
      <c r="S462" s="262"/>
      <c r="T462" s="263"/>
      <c r="U462" s="416"/>
      <c r="V462" s="411"/>
      <c r="W462" s="417"/>
      <c r="X462" s="418"/>
      <c r="Y462" s="419"/>
      <c r="Z462" s="420"/>
      <c r="AA462" s="263"/>
      <c r="AB462" s="263"/>
      <c r="AC462" s="263"/>
      <c r="AD462" s="263"/>
      <c r="AE462" s="263"/>
      <c r="AF462" s="263"/>
      <c r="AG462" s="264"/>
      <c r="AH462" s="265"/>
      <c r="AI462" s="266"/>
      <c r="AJ462" s="267"/>
    </row>
    <row r="463" spans="1:36" s="22" customFormat="1" x14ac:dyDescent="0.25">
      <c r="A463" s="28" t="str">
        <f>IF(H463&lt;&gt;"",MAX($A$7:A462)+1,"")</f>
        <v/>
      </c>
      <c r="B463" s="227" t="str">
        <f>IF(A463="","",PREF_PREGUNTA&amp;" - "&amp;IF(MAX(A:A)&gt;99,IF(A463&lt;100,"0",""),"")&amp;IF(A463&lt;10,"0","")&amp;A463&amp;IF(G463&lt;&gt;""," "&amp;G463,""))</f>
        <v/>
      </c>
      <c r="C463" s="414" t="str">
        <f t="shared" si="30"/>
        <v/>
      </c>
      <c r="D463" s="414" t="str">
        <f t="shared" si="31"/>
        <v/>
      </c>
      <c r="E463" s="414" t="str">
        <f t="shared" si="32"/>
        <v/>
      </c>
      <c r="F463" s="414" t="str">
        <f t="shared" si="33"/>
        <v/>
      </c>
      <c r="G463" s="232"/>
      <c r="H463" s="225"/>
      <c r="I463" s="268"/>
      <c r="J463" s="269"/>
      <c r="K463" s="270"/>
      <c r="L463" s="271"/>
      <c r="M463" s="272"/>
      <c r="N463" s="273"/>
      <c r="O463" s="258"/>
      <c r="P463" s="259"/>
      <c r="Q463" s="260"/>
      <c r="R463" s="261"/>
      <c r="S463" s="262"/>
      <c r="T463" s="263"/>
      <c r="U463" s="416"/>
      <c r="V463" s="411"/>
      <c r="W463" s="417"/>
      <c r="X463" s="418"/>
      <c r="Y463" s="419"/>
      <c r="Z463" s="420"/>
      <c r="AA463" s="263"/>
      <c r="AB463" s="263"/>
      <c r="AC463" s="263"/>
      <c r="AD463" s="263"/>
      <c r="AE463" s="263"/>
      <c r="AF463" s="263"/>
      <c r="AG463" s="264"/>
      <c r="AH463" s="265"/>
      <c r="AI463" s="266"/>
      <c r="AJ463" s="267"/>
    </row>
    <row r="464" spans="1:36" s="22" customFormat="1" x14ac:dyDescent="0.25">
      <c r="A464" s="28" t="str">
        <f>IF(H464&lt;&gt;"",MAX($A$7:A463)+1,"")</f>
        <v/>
      </c>
      <c r="B464" s="227" t="str">
        <f>IF(A464="","",PREF_PREGUNTA&amp;" - "&amp;IF(MAX(A:A)&gt;99,IF(A464&lt;100,"0",""),"")&amp;IF(A464&lt;10,"0","")&amp;A464&amp;IF(G464&lt;&gt;""," "&amp;G464,""))</f>
        <v/>
      </c>
      <c r="C464" s="414" t="str">
        <f t="shared" si="30"/>
        <v/>
      </c>
      <c r="D464" s="414" t="str">
        <f t="shared" si="31"/>
        <v/>
      </c>
      <c r="E464" s="414" t="str">
        <f t="shared" si="32"/>
        <v/>
      </c>
      <c r="F464" s="414" t="str">
        <f t="shared" si="33"/>
        <v/>
      </c>
      <c r="G464" s="232"/>
      <c r="H464" s="225"/>
      <c r="I464" s="268"/>
      <c r="J464" s="269"/>
      <c r="K464" s="270"/>
      <c r="L464" s="271"/>
      <c r="M464" s="272"/>
      <c r="N464" s="273"/>
      <c r="O464" s="258"/>
      <c r="P464" s="259"/>
      <c r="Q464" s="260"/>
      <c r="R464" s="261"/>
      <c r="S464" s="262"/>
      <c r="T464" s="263"/>
      <c r="U464" s="416"/>
      <c r="V464" s="411"/>
      <c r="W464" s="417"/>
      <c r="X464" s="418"/>
      <c r="Y464" s="419"/>
      <c r="Z464" s="420"/>
      <c r="AA464" s="263"/>
      <c r="AB464" s="263"/>
      <c r="AC464" s="263"/>
      <c r="AD464" s="263"/>
      <c r="AE464" s="263"/>
      <c r="AF464" s="263"/>
      <c r="AG464" s="264"/>
      <c r="AH464" s="265"/>
      <c r="AI464" s="266"/>
      <c r="AJ464" s="267"/>
    </row>
    <row r="465" spans="1:36" s="22" customFormat="1" x14ac:dyDescent="0.25">
      <c r="A465" s="28" t="str">
        <f>IF(H465&lt;&gt;"",MAX($A$7:A464)+1,"")</f>
        <v/>
      </c>
      <c r="B465" s="227" t="str">
        <f>IF(A465="","",PREF_PREGUNTA&amp;" - "&amp;IF(MAX(A:A)&gt;99,IF(A465&lt;100,"0",""),"")&amp;IF(A465&lt;10,"0","")&amp;A465&amp;IF(G465&lt;&gt;""," "&amp;G465,""))</f>
        <v/>
      </c>
      <c r="C465" s="414" t="str">
        <f t="shared" si="30"/>
        <v/>
      </c>
      <c r="D465" s="414" t="str">
        <f t="shared" si="31"/>
        <v/>
      </c>
      <c r="E465" s="414" t="str">
        <f t="shared" si="32"/>
        <v/>
      </c>
      <c r="F465" s="414" t="str">
        <f t="shared" si="33"/>
        <v/>
      </c>
      <c r="G465" s="232"/>
      <c r="H465" s="225"/>
      <c r="I465" s="268"/>
      <c r="J465" s="269"/>
      <c r="K465" s="270"/>
      <c r="L465" s="271"/>
      <c r="M465" s="272"/>
      <c r="N465" s="273"/>
      <c r="O465" s="258"/>
      <c r="P465" s="259"/>
      <c r="Q465" s="260"/>
      <c r="R465" s="261"/>
      <c r="S465" s="262"/>
      <c r="T465" s="263"/>
      <c r="U465" s="416"/>
      <c r="V465" s="411"/>
      <c r="W465" s="417"/>
      <c r="X465" s="418"/>
      <c r="Y465" s="419"/>
      <c r="Z465" s="420"/>
      <c r="AA465" s="263"/>
      <c r="AB465" s="263"/>
      <c r="AC465" s="263"/>
      <c r="AD465" s="263"/>
      <c r="AE465" s="263"/>
      <c r="AF465" s="263"/>
      <c r="AG465" s="264"/>
      <c r="AH465" s="265"/>
      <c r="AI465" s="266"/>
      <c r="AJ465" s="267"/>
    </row>
    <row r="466" spans="1:36" s="22" customFormat="1" x14ac:dyDescent="0.25">
      <c r="A466" s="28" t="str">
        <f>IF(H466&lt;&gt;"",MAX($A$7:A465)+1,"")</f>
        <v/>
      </c>
      <c r="B466" s="227" t="str">
        <f>IF(A466="","",PREF_PREGUNTA&amp;" - "&amp;IF(MAX(A:A)&gt;99,IF(A466&lt;100,"0",""),"")&amp;IF(A466&lt;10,"0","")&amp;A466&amp;IF(G466&lt;&gt;""," "&amp;G466,""))</f>
        <v/>
      </c>
      <c r="C466" s="414" t="str">
        <f t="shared" si="30"/>
        <v/>
      </c>
      <c r="D466" s="414" t="str">
        <f t="shared" si="31"/>
        <v/>
      </c>
      <c r="E466" s="414" t="str">
        <f t="shared" si="32"/>
        <v/>
      </c>
      <c r="F466" s="414" t="str">
        <f t="shared" si="33"/>
        <v/>
      </c>
      <c r="G466" s="232"/>
      <c r="H466" s="225"/>
      <c r="I466" s="268"/>
      <c r="J466" s="269"/>
      <c r="K466" s="270"/>
      <c r="L466" s="271"/>
      <c r="M466" s="272"/>
      <c r="N466" s="273"/>
      <c r="O466" s="258"/>
      <c r="P466" s="259"/>
      <c r="Q466" s="260"/>
      <c r="R466" s="261"/>
      <c r="S466" s="262"/>
      <c r="T466" s="263"/>
      <c r="U466" s="416"/>
      <c r="V466" s="411"/>
      <c r="W466" s="417"/>
      <c r="X466" s="418"/>
      <c r="Y466" s="419"/>
      <c r="Z466" s="420"/>
      <c r="AA466" s="263"/>
      <c r="AB466" s="263"/>
      <c r="AC466" s="263"/>
      <c r="AD466" s="263"/>
      <c r="AE466" s="263"/>
      <c r="AF466" s="263"/>
      <c r="AG466" s="264"/>
      <c r="AH466" s="265"/>
      <c r="AI466" s="266"/>
      <c r="AJ466" s="267"/>
    </row>
    <row r="467" spans="1:36" s="22" customFormat="1" x14ac:dyDescent="0.25">
      <c r="A467" s="28" t="str">
        <f>IF(H467&lt;&gt;"",MAX($A$7:A466)+1,"")</f>
        <v/>
      </c>
      <c r="B467" s="227" t="str">
        <f>IF(A467="","",PREF_PREGUNTA&amp;" - "&amp;IF(MAX(A:A)&gt;99,IF(A467&lt;100,"0",""),"")&amp;IF(A467&lt;10,"0","")&amp;A467&amp;IF(G467&lt;&gt;""," "&amp;G467,""))</f>
        <v/>
      </c>
      <c r="C467" s="414" t="str">
        <f t="shared" si="30"/>
        <v/>
      </c>
      <c r="D467" s="414" t="str">
        <f t="shared" si="31"/>
        <v/>
      </c>
      <c r="E467" s="414" t="str">
        <f t="shared" si="32"/>
        <v/>
      </c>
      <c r="F467" s="414" t="str">
        <f t="shared" si="33"/>
        <v/>
      </c>
      <c r="G467" s="232"/>
      <c r="H467" s="225"/>
      <c r="I467" s="268"/>
      <c r="J467" s="269"/>
      <c r="K467" s="270"/>
      <c r="L467" s="271"/>
      <c r="M467" s="272"/>
      <c r="N467" s="273"/>
      <c r="O467" s="258"/>
      <c r="P467" s="259"/>
      <c r="Q467" s="260"/>
      <c r="R467" s="261"/>
      <c r="S467" s="262"/>
      <c r="T467" s="263"/>
      <c r="U467" s="416"/>
      <c r="V467" s="411"/>
      <c r="W467" s="417"/>
      <c r="X467" s="418"/>
      <c r="Y467" s="419"/>
      <c r="Z467" s="420"/>
      <c r="AA467" s="263"/>
      <c r="AB467" s="263"/>
      <c r="AC467" s="263"/>
      <c r="AD467" s="263"/>
      <c r="AE467" s="263"/>
      <c r="AF467" s="263"/>
      <c r="AG467" s="264"/>
      <c r="AH467" s="265"/>
      <c r="AI467" s="266"/>
      <c r="AJ467" s="267"/>
    </row>
    <row r="468" spans="1:36" s="22" customFormat="1" x14ac:dyDescent="0.25">
      <c r="A468" s="28" t="str">
        <f>IF(H468&lt;&gt;"",MAX($A$7:A467)+1,"")</f>
        <v/>
      </c>
      <c r="B468" s="227" t="str">
        <f>IF(A468="","",PREF_PREGUNTA&amp;" - "&amp;IF(MAX(A:A)&gt;99,IF(A468&lt;100,"0",""),"")&amp;IF(A468&lt;10,"0","")&amp;A468&amp;IF(G468&lt;&gt;""," "&amp;G468,""))</f>
        <v/>
      </c>
      <c r="C468" s="414" t="str">
        <f t="shared" si="30"/>
        <v/>
      </c>
      <c r="D468" s="414" t="str">
        <f t="shared" si="31"/>
        <v/>
      </c>
      <c r="E468" s="414" t="str">
        <f t="shared" si="32"/>
        <v/>
      </c>
      <c r="F468" s="414" t="str">
        <f t="shared" si="33"/>
        <v/>
      </c>
      <c r="G468" s="232"/>
      <c r="H468" s="225"/>
      <c r="I468" s="268"/>
      <c r="J468" s="269"/>
      <c r="K468" s="270"/>
      <c r="L468" s="271"/>
      <c r="M468" s="272"/>
      <c r="N468" s="273"/>
      <c r="O468" s="258"/>
      <c r="P468" s="259"/>
      <c r="Q468" s="260"/>
      <c r="R468" s="261"/>
      <c r="S468" s="262"/>
      <c r="T468" s="263"/>
      <c r="U468" s="416"/>
      <c r="V468" s="411"/>
      <c r="W468" s="417"/>
      <c r="X468" s="418"/>
      <c r="Y468" s="419"/>
      <c r="Z468" s="420"/>
      <c r="AA468" s="263"/>
      <c r="AB468" s="263"/>
      <c r="AC468" s="263"/>
      <c r="AD468" s="263"/>
      <c r="AE468" s="263"/>
      <c r="AF468" s="263"/>
      <c r="AG468" s="264"/>
      <c r="AH468" s="265"/>
      <c r="AI468" s="266"/>
      <c r="AJ468" s="267"/>
    </row>
    <row r="469" spans="1:36" s="22" customFormat="1" x14ac:dyDescent="0.25">
      <c r="A469" s="28" t="str">
        <f>IF(H469&lt;&gt;"",MAX($A$7:A468)+1,"")</f>
        <v/>
      </c>
      <c r="B469" s="227" t="str">
        <f>IF(A469="","",PREF_PREGUNTA&amp;" - "&amp;IF(MAX(A:A)&gt;99,IF(A469&lt;100,"0",""),"")&amp;IF(A469&lt;10,"0","")&amp;A469&amp;IF(G469&lt;&gt;""," "&amp;G469,""))</f>
        <v/>
      </c>
      <c r="C469" s="414" t="str">
        <f t="shared" si="30"/>
        <v/>
      </c>
      <c r="D469" s="414" t="str">
        <f t="shared" si="31"/>
        <v/>
      </c>
      <c r="E469" s="414" t="str">
        <f t="shared" si="32"/>
        <v/>
      </c>
      <c r="F469" s="414" t="str">
        <f t="shared" si="33"/>
        <v/>
      </c>
      <c r="G469" s="232"/>
      <c r="H469" s="225"/>
      <c r="I469" s="268"/>
      <c r="J469" s="269"/>
      <c r="K469" s="270"/>
      <c r="L469" s="271"/>
      <c r="M469" s="272"/>
      <c r="N469" s="273"/>
      <c r="O469" s="258"/>
      <c r="P469" s="259"/>
      <c r="Q469" s="260"/>
      <c r="R469" s="261"/>
      <c r="S469" s="262"/>
      <c r="T469" s="263"/>
      <c r="U469" s="416"/>
      <c r="V469" s="411"/>
      <c r="W469" s="417"/>
      <c r="X469" s="418"/>
      <c r="Y469" s="419"/>
      <c r="Z469" s="420"/>
      <c r="AA469" s="263"/>
      <c r="AB469" s="263"/>
      <c r="AC469" s="263"/>
      <c r="AD469" s="263"/>
      <c r="AE469" s="263"/>
      <c r="AF469" s="263"/>
      <c r="AG469" s="264"/>
      <c r="AH469" s="265"/>
      <c r="AI469" s="266"/>
      <c r="AJ469" s="267"/>
    </row>
    <row r="470" spans="1:36" s="22" customFormat="1" x14ac:dyDescent="0.25">
      <c r="A470" s="28" t="str">
        <f>IF(H470&lt;&gt;"",MAX($A$7:A469)+1,"")</f>
        <v/>
      </c>
      <c r="B470" s="227" t="str">
        <f>IF(A470="","",PREF_PREGUNTA&amp;" - "&amp;IF(MAX(A:A)&gt;99,IF(A470&lt;100,"0",""),"")&amp;IF(A470&lt;10,"0","")&amp;A470&amp;IF(G470&lt;&gt;""," "&amp;G470,""))</f>
        <v/>
      </c>
      <c r="C470" s="414" t="str">
        <f t="shared" si="30"/>
        <v/>
      </c>
      <c r="D470" s="414" t="str">
        <f t="shared" si="31"/>
        <v/>
      </c>
      <c r="E470" s="414" t="str">
        <f t="shared" si="32"/>
        <v/>
      </c>
      <c r="F470" s="414" t="str">
        <f t="shared" si="33"/>
        <v/>
      </c>
      <c r="G470" s="232"/>
      <c r="H470" s="225"/>
      <c r="I470" s="268"/>
      <c r="J470" s="269"/>
      <c r="K470" s="270"/>
      <c r="L470" s="271"/>
      <c r="M470" s="272"/>
      <c r="N470" s="273"/>
      <c r="O470" s="258"/>
      <c r="P470" s="259"/>
      <c r="Q470" s="260"/>
      <c r="R470" s="261"/>
      <c r="S470" s="262"/>
      <c r="T470" s="263"/>
      <c r="U470" s="416"/>
      <c r="V470" s="411"/>
      <c r="W470" s="417"/>
      <c r="X470" s="418"/>
      <c r="Y470" s="419"/>
      <c r="Z470" s="420"/>
      <c r="AA470" s="263"/>
      <c r="AB470" s="263"/>
      <c r="AC470" s="263"/>
      <c r="AD470" s="263"/>
      <c r="AE470" s="263"/>
      <c r="AF470" s="263"/>
      <c r="AG470" s="264"/>
      <c r="AH470" s="265"/>
      <c r="AI470" s="266"/>
      <c r="AJ470" s="267"/>
    </row>
    <row r="471" spans="1:36" s="22" customFormat="1" x14ac:dyDescent="0.25">
      <c r="A471" s="28" t="str">
        <f>IF(H471&lt;&gt;"",MAX($A$7:A470)+1,"")</f>
        <v/>
      </c>
      <c r="B471" s="227" t="str">
        <f>IF(A471="","",PREF_PREGUNTA&amp;" - "&amp;IF(MAX(A:A)&gt;99,IF(A471&lt;100,"0",""),"")&amp;IF(A471&lt;10,"0","")&amp;A471&amp;IF(G471&lt;&gt;""," "&amp;G471,""))</f>
        <v/>
      </c>
      <c r="C471" s="414" t="str">
        <f t="shared" si="30"/>
        <v/>
      </c>
      <c r="D471" s="414" t="str">
        <f t="shared" si="31"/>
        <v/>
      </c>
      <c r="E471" s="414" t="str">
        <f t="shared" si="32"/>
        <v/>
      </c>
      <c r="F471" s="414" t="str">
        <f t="shared" si="33"/>
        <v/>
      </c>
      <c r="G471" s="232"/>
      <c r="H471" s="225"/>
      <c r="I471" s="268"/>
      <c r="J471" s="269"/>
      <c r="K471" s="270"/>
      <c r="L471" s="271"/>
      <c r="M471" s="272"/>
      <c r="N471" s="273"/>
      <c r="O471" s="258"/>
      <c r="P471" s="259"/>
      <c r="Q471" s="260"/>
      <c r="R471" s="261"/>
      <c r="S471" s="262"/>
      <c r="T471" s="263"/>
      <c r="U471" s="416"/>
      <c r="V471" s="411"/>
      <c r="W471" s="417"/>
      <c r="X471" s="418"/>
      <c r="Y471" s="419"/>
      <c r="Z471" s="420"/>
      <c r="AA471" s="263"/>
      <c r="AB471" s="263"/>
      <c r="AC471" s="263"/>
      <c r="AD471" s="263"/>
      <c r="AE471" s="263"/>
      <c r="AF471" s="263"/>
      <c r="AG471" s="264"/>
      <c r="AH471" s="265"/>
      <c r="AI471" s="266"/>
      <c r="AJ471" s="267"/>
    </row>
    <row r="472" spans="1:36" s="22" customFormat="1" x14ac:dyDescent="0.25">
      <c r="A472" s="28" t="str">
        <f>IF(H472&lt;&gt;"",MAX($A$7:A471)+1,"")</f>
        <v/>
      </c>
      <c r="B472" s="227" t="str">
        <f>IF(A472="","",PREF_PREGUNTA&amp;" - "&amp;IF(MAX(A:A)&gt;99,IF(A472&lt;100,"0",""),"")&amp;IF(A472&lt;10,"0","")&amp;A472&amp;IF(G472&lt;&gt;""," "&amp;G472,""))</f>
        <v/>
      </c>
      <c r="C472" s="414" t="str">
        <f t="shared" si="30"/>
        <v/>
      </c>
      <c r="D472" s="414" t="str">
        <f t="shared" si="31"/>
        <v/>
      </c>
      <c r="E472" s="414" t="str">
        <f t="shared" si="32"/>
        <v/>
      </c>
      <c r="F472" s="414" t="str">
        <f t="shared" si="33"/>
        <v/>
      </c>
      <c r="G472" s="232"/>
      <c r="H472" s="225"/>
      <c r="I472" s="268"/>
      <c r="J472" s="269"/>
      <c r="K472" s="270"/>
      <c r="L472" s="271"/>
      <c r="M472" s="272"/>
      <c r="N472" s="273"/>
      <c r="O472" s="258"/>
      <c r="P472" s="259"/>
      <c r="Q472" s="260"/>
      <c r="R472" s="261"/>
      <c r="S472" s="262"/>
      <c r="T472" s="263"/>
      <c r="U472" s="416"/>
      <c r="V472" s="411"/>
      <c r="W472" s="417"/>
      <c r="X472" s="418"/>
      <c r="Y472" s="419"/>
      <c r="Z472" s="420"/>
      <c r="AA472" s="263"/>
      <c r="AB472" s="263"/>
      <c r="AC472" s="263"/>
      <c r="AD472" s="263"/>
      <c r="AE472" s="263"/>
      <c r="AF472" s="263"/>
      <c r="AG472" s="264"/>
      <c r="AH472" s="265"/>
      <c r="AI472" s="266"/>
      <c r="AJ472" s="267"/>
    </row>
    <row r="473" spans="1:36" s="22" customFormat="1" x14ac:dyDescent="0.25">
      <c r="A473" s="28" t="str">
        <f>IF(H473&lt;&gt;"",MAX($A$7:A472)+1,"")</f>
        <v/>
      </c>
      <c r="B473" s="227" t="str">
        <f>IF(A473="","",PREF_PREGUNTA&amp;" - "&amp;IF(MAX(A:A)&gt;99,IF(A473&lt;100,"0",""),"")&amp;IF(A473&lt;10,"0","")&amp;A473&amp;IF(G473&lt;&gt;""," "&amp;G473,""))</f>
        <v/>
      </c>
      <c r="C473" s="414" t="str">
        <f t="shared" si="30"/>
        <v/>
      </c>
      <c r="D473" s="414" t="str">
        <f t="shared" si="31"/>
        <v/>
      </c>
      <c r="E473" s="414" t="str">
        <f t="shared" si="32"/>
        <v/>
      </c>
      <c r="F473" s="414" t="str">
        <f t="shared" si="33"/>
        <v/>
      </c>
      <c r="G473" s="232"/>
      <c r="H473" s="225"/>
      <c r="I473" s="268"/>
      <c r="J473" s="269"/>
      <c r="K473" s="270"/>
      <c r="L473" s="271"/>
      <c r="M473" s="272"/>
      <c r="N473" s="273"/>
      <c r="O473" s="258"/>
      <c r="P473" s="259"/>
      <c r="Q473" s="260"/>
      <c r="R473" s="261"/>
      <c r="S473" s="262"/>
      <c r="T473" s="263"/>
      <c r="U473" s="416"/>
      <c r="V473" s="411"/>
      <c r="W473" s="417"/>
      <c r="X473" s="418"/>
      <c r="Y473" s="419"/>
      <c r="Z473" s="420"/>
      <c r="AA473" s="263"/>
      <c r="AB473" s="263"/>
      <c r="AC473" s="263"/>
      <c r="AD473" s="263"/>
      <c r="AE473" s="263"/>
      <c r="AF473" s="263"/>
      <c r="AG473" s="264"/>
      <c r="AH473" s="265"/>
      <c r="AI473" s="266"/>
      <c r="AJ473" s="267"/>
    </row>
    <row r="474" spans="1:36" s="22" customFormat="1" x14ac:dyDescent="0.25">
      <c r="A474" s="28" t="str">
        <f>IF(H474&lt;&gt;"",MAX($A$7:A473)+1,"")</f>
        <v/>
      </c>
      <c r="B474" s="227" t="str">
        <f>IF(A474="","",PREF_PREGUNTA&amp;" - "&amp;IF(MAX(A:A)&gt;99,IF(A474&lt;100,"0",""),"")&amp;IF(A474&lt;10,"0","")&amp;A474&amp;IF(G474&lt;&gt;""," "&amp;G474,""))</f>
        <v/>
      </c>
      <c r="C474" s="414" t="str">
        <f t="shared" si="30"/>
        <v/>
      </c>
      <c r="D474" s="414" t="str">
        <f t="shared" si="31"/>
        <v/>
      </c>
      <c r="E474" s="414" t="str">
        <f t="shared" si="32"/>
        <v/>
      </c>
      <c r="F474" s="414" t="str">
        <f t="shared" si="33"/>
        <v/>
      </c>
      <c r="G474" s="232"/>
      <c r="H474" s="225"/>
      <c r="I474" s="268"/>
      <c r="J474" s="269"/>
      <c r="K474" s="270"/>
      <c r="L474" s="271"/>
      <c r="M474" s="272"/>
      <c r="N474" s="273"/>
      <c r="O474" s="258"/>
      <c r="P474" s="259"/>
      <c r="Q474" s="260"/>
      <c r="R474" s="261"/>
      <c r="S474" s="262"/>
      <c r="T474" s="263"/>
      <c r="U474" s="416"/>
      <c r="V474" s="411"/>
      <c r="W474" s="417"/>
      <c r="X474" s="418"/>
      <c r="Y474" s="419"/>
      <c r="Z474" s="420"/>
      <c r="AA474" s="263"/>
      <c r="AB474" s="263"/>
      <c r="AC474" s="263"/>
      <c r="AD474" s="263"/>
      <c r="AE474" s="263"/>
      <c r="AF474" s="263"/>
      <c r="AG474" s="264"/>
      <c r="AH474" s="265"/>
      <c r="AI474" s="266"/>
      <c r="AJ474" s="267"/>
    </row>
    <row r="475" spans="1:36" s="22" customFormat="1" x14ac:dyDescent="0.25">
      <c r="A475" s="28" t="str">
        <f>IF(H475&lt;&gt;"",MAX($A$7:A474)+1,"")</f>
        <v/>
      </c>
      <c r="B475" s="227" t="str">
        <f>IF(A475="","",PREF_PREGUNTA&amp;" - "&amp;IF(MAX(A:A)&gt;99,IF(A475&lt;100,"0",""),"")&amp;IF(A475&lt;10,"0","")&amp;A475&amp;IF(G475&lt;&gt;""," "&amp;G475,""))</f>
        <v/>
      </c>
      <c r="C475" s="414" t="str">
        <f t="shared" si="30"/>
        <v/>
      </c>
      <c r="D475" s="414" t="str">
        <f t="shared" si="31"/>
        <v/>
      </c>
      <c r="E475" s="414" t="str">
        <f t="shared" si="32"/>
        <v/>
      </c>
      <c r="F475" s="414" t="str">
        <f t="shared" si="33"/>
        <v/>
      </c>
      <c r="G475" s="232"/>
      <c r="H475" s="225"/>
      <c r="I475" s="268"/>
      <c r="J475" s="269"/>
      <c r="K475" s="270"/>
      <c r="L475" s="271"/>
      <c r="M475" s="272"/>
      <c r="N475" s="273"/>
      <c r="O475" s="258"/>
      <c r="P475" s="259"/>
      <c r="Q475" s="260"/>
      <c r="R475" s="261"/>
      <c r="S475" s="262"/>
      <c r="T475" s="263"/>
      <c r="U475" s="416"/>
      <c r="V475" s="411"/>
      <c r="W475" s="417"/>
      <c r="X475" s="418"/>
      <c r="Y475" s="419"/>
      <c r="Z475" s="420"/>
      <c r="AA475" s="263"/>
      <c r="AB475" s="263"/>
      <c r="AC475" s="263"/>
      <c r="AD475" s="263"/>
      <c r="AE475" s="263"/>
      <c r="AF475" s="263"/>
      <c r="AG475" s="264"/>
      <c r="AH475" s="265"/>
      <c r="AI475" s="266"/>
      <c r="AJ475" s="267"/>
    </row>
    <row r="476" spans="1:36" s="22" customFormat="1" x14ac:dyDescent="0.25">
      <c r="A476" s="28" t="str">
        <f>IF(H476&lt;&gt;"",MAX($A$7:A475)+1,"")</f>
        <v/>
      </c>
      <c r="B476" s="227" t="str">
        <f>IF(A476="","",PREF_PREGUNTA&amp;" - "&amp;IF(MAX(A:A)&gt;99,IF(A476&lt;100,"0",""),"")&amp;IF(A476&lt;10,"0","")&amp;A476&amp;IF(G476&lt;&gt;""," "&amp;G476,""))</f>
        <v/>
      </c>
      <c r="C476" s="414" t="str">
        <f t="shared" si="30"/>
        <v/>
      </c>
      <c r="D476" s="414" t="str">
        <f t="shared" si="31"/>
        <v/>
      </c>
      <c r="E476" s="414" t="str">
        <f t="shared" si="32"/>
        <v/>
      </c>
      <c r="F476" s="414" t="str">
        <f t="shared" si="33"/>
        <v/>
      </c>
      <c r="G476" s="232"/>
      <c r="H476" s="225"/>
      <c r="I476" s="268"/>
      <c r="J476" s="269"/>
      <c r="K476" s="270"/>
      <c r="L476" s="271"/>
      <c r="M476" s="272"/>
      <c r="N476" s="273"/>
      <c r="O476" s="258"/>
      <c r="P476" s="259"/>
      <c r="Q476" s="260"/>
      <c r="R476" s="261"/>
      <c r="S476" s="262"/>
      <c r="T476" s="263"/>
      <c r="U476" s="416"/>
      <c r="V476" s="411"/>
      <c r="W476" s="417"/>
      <c r="X476" s="418"/>
      <c r="Y476" s="419"/>
      <c r="Z476" s="420"/>
      <c r="AA476" s="263"/>
      <c r="AB476" s="263"/>
      <c r="AC476" s="263"/>
      <c r="AD476" s="263"/>
      <c r="AE476" s="263"/>
      <c r="AF476" s="263"/>
      <c r="AG476" s="264"/>
      <c r="AH476" s="265"/>
      <c r="AI476" s="266"/>
      <c r="AJ476" s="267"/>
    </row>
    <row r="477" spans="1:36" s="22" customFormat="1" x14ac:dyDescent="0.25">
      <c r="A477" s="28" t="str">
        <f>IF(H477&lt;&gt;"",MAX($A$7:A476)+1,"")</f>
        <v/>
      </c>
      <c r="B477" s="227" t="str">
        <f>IF(A477="","",PREF_PREGUNTA&amp;" - "&amp;IF(MAX(A:A)&gt;99,IF(A477&lt;100,"0",""),"")&amp;IF(A477&lt;10,"0","")&amp;A477&amp;IF(G477&lt;&gt;""," "&amp;G477,""))</f>
        <v/>
      </c>
      <c r="C477" s="414" t="str">
        <f t="shared" si="30"/>
        <v/>
      </c>
      <c r="D477" s="414" t="str">
        <f t="shared" si="31"/>
        <v/>
      </c>
      <c r="E477" s="414" t="str">
        <f t="shared" si="32"/>
        <v/>
      </c>
      <c r="F477" s="414" t="str">
        <f t="shared" si="33"/>
        <v/>
      </c>
      <c r="G477" s="232"/>
      <c r="H477" s="225"/>
      <c r="I477" s="268"/>
      <c r="J477" s="269"/>
      <c r="K477" s="270"/>
      <c r="L477" s="271"/>
      <c r="M477" s="272"/>
      <c r="N477" s="273"/>
      <c r="O477" s="258"/>
      <c r="P477" s="259"/>
      <c r="Q477" s="260"/>
      <c r="R477" s="261"/>
      <c r="S477" s="262"/>
      <c r="T477" s="263"/>
      <c r="U477" s="416"/>
      <c r="V477" s="411"/>
      <c r="W477" s="417"/>
      <c r="X477" s="418"/>
      <c r="Y477" s="419"/>
      <c r="Z477" s="420"/>
      <c r="AA477" s="263"/>
      <c r="AB477" s="263"/>
      <c r="AC477" s="263"/>
      <c r="AD477" s="263"/>
      <c r="AE477" s="263"/>
      <c r="AF477" s="263"/>
      <c r="AG477" s="264"/>
      <c r="AH477" s="265"/>
      <c r="AI477" s="266"/>
      <c r="AJ477" s="267"/>
    </row>
    <row r="478" spans="1:36" s="22" customFormat="1" x14ac:dyDescent="0.25">
      <c r="A478" s="28" t="str">
        <f>IF(H478&lt;&gt;"",MAX($A$7:A477)+1,"")</f>
        <v/>
      </c>
      <c r="B478" s="227" t="str">
        <f>IF(A478="","",PREF_PREGUNTA&amp;" - "&amp;IF(MAX(A:A)&gt;99,IF(A478&lt;100,"0",""),"")&amp;IF(A478&lt;10,"0","")&amp;A478&amp;IF(G478&lt;&gt;""," "&amp;G478,""))</f>
        <v/>
      </c>
      <c r="C478" s="414" t="str">
        <f t="shared" si="30"/>
        <v/>
      </c>
      <c r="D478" s="414" t="str">
        <f t="shared" si="31"/>
        <v/>
      </c>
      <c r="E478" s="414" t="str">
        <f t="shared" si="32"/>
        <v/>
      </c>
      <c r="F478" s="414" t="str">
        <f t="shared" si="33"/>
        <v/>
      </c>
      <c r="G478" s="232"/>
      <c r="H478" s="225"/>
      <c r="I478" s="268"/>
      <c r="J478" s="269"/>
      <c r="K478" s="270"/>
      <c r="L478" s="271"/>
      <c r="M478" s="272"/>
      <c r="N478" s="273"/>
      <c r="O478" s="258"/>
      <c r="P478" s="259"/>
      <c r="Q478" s="260"/>
      <c r="R478" s="261"/>
      <c r="S478" s="262"/>
      <c r="T478" s="263"/>
      <c r="U478" s="416"/>
      <c r="V478" s="411"/>
      <c r="W478" s="417"/>
      <c r="X478" s="418"/>
      <c r="Y478" s="419"/>
      <c r="Z478" s="420"/>
      <c r="AA478" s="263"/>
      <c r="AB478" s="263"/>
      <c r="AC478" s="263"/>
      <c r="AD478" s="263"/>
      <c r="AE478" s="263"/>
      <c r="AF478" s="263"/>
      <c r="AG478" s="264"/>
      <c r="AH478" s="265"/>
      <c r="AI478" s="266"/>
      <c r="AJ478" s="267"/>
    </row>
    <row r="479" spans="1:36" s="22" customFormat="1" x14ac:dyDescent="0.25">
      <c r="A479" s="28" t="str">
        <f>IF(H479&lt;&gt;"",MAX($A$7:A478)+1,"")</f>
        <v/>
      </c>
      <c r="B479" s="227" t="str">
        <f>IF(A479="","",PREF_PREGUNTA&amp;" - "&amp;IF(MAX(A:A)&gt;99,IF(A479&lt;100,"0",""),"")&amp;IF(A479&lt;10,"0","")&amp;A479&amp;IF(G479&lt;&gt;""," "&amp;G479,""))</f>
        <v/>
      </c>
      <c r="C479" s="414" t="str">
        <f t="shared" si="30"/>
        <v/>
      </c>
      <c r="D479" s="414" t="str">
        <f t="shared" si="31"/>
        <v/>
      </c>
      <c r="E479" s="414" t="str">
        <f t="shared" si="32"/>
        <v/>
      </c>
      <c r="F479" s="414" t="str">
        <f t="shared" si="33"/>
        <v/>
      </c>
      <c r="G479" s="232"/>
      <c r="H479" s="225"/>
      <c r="I479" s="268"/>
      <c r="J479" s="269"/>
      <c r="K479" s="270"/>
      <c r="L479" s="271"/>
      <c r="M479" s="272"/>
      <c r="N479" s="273"/>
      <c r="O479" s="258"/>
      <c r="P479" s="259"/>
      <c r="Q479" s="260"/>
      <c r="R479" s="261"/>
      <c r="S479" s="262"/>
      <c r="T479" s="263"/>
      <c r="U479" s="416"/>
      <c r="V479" s="411"/>
      <c r="W479" s="417"/>
      <c r="X479" s="418"/>
      <c r="Y479" s="419"/>
      <c r="Z479" s="420"/>
      <c r="AA479" s="263"/>
      <c r="AB479" s="263"/>
      <c r="AC479" s="263"/>
      <c r="AD479" s="263"/>
      <c r="AE479" s="263"/>
      <c r="AF479" s="263"/>
      <c r="AG479" s="264"/>
      <c r="AH479" s="265"/>
      <c r="AI479" s="266"/>
      <c r="AJ479" s="267"/>
    </row>
    <row r="480" spans="1:36" s="22" customFormat="1" x14ac:dyDescent="0.25">
      <c r="A480" s="28" t="str">
        <f>IF(H480&lt;&gt;"",MAX($A$7:A479)+1,"")</f>
        <v/>
      </c>
      <c r="B480" s="227" t="str">
        <f>IF(A480="","",PREF_PREGUNTA&amp;" - "&amp;IF(MAX(A:A)&gt;99,IF(A480&lt;100,"0",""),"")&amp;IF(A480&lt;10,"0","")&amp;A480&amp;IF(G480&lt;&gt;""," "&amp;G480,""))</f>
        <v/>
      </c>
      <c r="C480" s="414" t="str">
        <f t="shared" si="30"/>
        <v/>
      </c>
      <c r="D480" s="414" t="str">
        <f t="shared" si="31"/>
        <v/>
      </c>
      <c r="E480" s="414" t="str">
        <f t="shared" si="32"/>
        <v/>
      </c>
      <c r="F480" s="414" t="str">
        <f t="shared" si="33"/>
        <v/>
      </c>
      <c r="G480" s="232"/>
      <c r="H480" s="225"/>
      <c r="I480" s="268"/>
      <c r="J480" s="269"/>
      <c r="K480" s="270"/>
      <c r="L480" s="271"/>
      <c r="M480" s="272"/>
      <c r="N480" s="273"/>
      <c r="O480" s="258"/>
      <c r="P480" s="259"/>
      <c r="Q480" s="260"/>
      <c r="R480" s="261"/>
      <c r="S480" s="262"/>
      <c r="T480" s="263"/>
      <c r="U480" s="416"/>
      <c r="V480" s="411"/>
      <c r="W480" s="417"/>
      <c r="X480" s="418"/>
      <c r="Y480" s="419"/>
      <c r="Z480" s="420"/>
      <c r="AA480" s="263"/>
      <c r="AB480" s="263"/>
      <c r="AC480" s="263"/>
      <c r="AD480" s="263"/>
      <c r="AE480" s="263"/>
      <c r="AF480" s="263"/>
      <c r="AG480" s="264"/>
      <c r="AH480" s="265"/>
      <c r="AI480" s="266"/>
      <c r="AJ480" s="267"/>
    </row>
    <row r="481" spans="1:36" s="22" customFormat="1" x14ac:dyDescent="0.25">
      <c r="A481" s="28" t="str">
        <f>IF(H481&lt;&gt;"",MAX($A$7:A480)+1,"")</f>
        <v/>
      </c>
      <c r="B481" s="227" t="str">
        <f>IF(A481="","",PREF_PREGUNTA&amp;" - "&amp;IF(MAX(A:A)&gt;99,IF(A481&lt;100,"0",""),"")&amp;IF(A481&lt;10,"0","")&amp;A481&amp;IF(G481&lt;&gt;""," "&amp;G481,""))</f>
        <v/>
      </c>
      <c r="C481" s="414" t="str">
        <f t="shared" si="30"/>
        <v/>
      </c>
      <c r="D481" s="414" t="str">
        <f t="shared" si="31"/>
        <v/>
      </c>
      <c r="E481" s="414" t="str">
        <f t="shared" si="32"/>
        <v/>
      </c>
      <c r="F481" s="414" t="str">
        <f t="shared" si="33"/>
        <v/>
      </c>
      <c r="G481" s="232"/>
      <c r="H481" s="225"/>
      <c r="I481" s="268"/>
      <c r="J481" s="269"/>
      <c r="K481" s="270"/>
      <c r="L481" s="271"/>
      <c r="M481" s="272"/>
      <c r="N481" s="273"/>
      <c r="O481" s="258"/>
      <c r="P481" s="259"/>
      <c r="Q481" s="260"/>
      <c r="R481" s="261"/>
      <c r="S481" s="262"/>
      <c r="T481" s="263"/>
      <c r="U481" s="416"/>
      <c r="V481" s="411"/>
      <c r="W481" s="417"/>
      <c r="X481" s="418"/>
      <c r="Y481" s="419"/>
      <c r="Z481" s="420"/>
      <c r="AA481" s="263"/>
      <c r="AB481" s="263"/>
      <c r="AC481" s="263"/>
      <c r="AD481" s="263"/>
      <c r="AE481" s="263"/>
      <c r="AF481" s="263"/>
      <c r="AG481" s="264"/>
      <c r="AH481" s="265"/>
      <c r="AI481" s="266"/>
      <c r="AJ481" s="267"/>
    </row>
    <row r="482" spans="1:36" s="22" customFormat="1" x14ac:dyDescent="0.25">
      <c r="A482" s="28" t="str">
        <f>IF(H482&lt;&gt;"",MAX($A$7:A481)+1,"")</f>
        <v/>
      </c>
      <c r="B482" s="227" t="str">
        <f>IF(A482="","",PREF_PREGUNTA&amp;" - "&amp;IF(MAX(A:A)&gt;99,IF(A482&lt;100,"0",""),"")&amp;IF(A482&lt;10,"0","")&amp;A482&amp;IF(G482&lt;&gt;""," "&amp;G482,""))</f>
        <v/>
      </c>
      <c r="C482" s="414" t="str">
        <f t="shared" si="30"/>
        <v/>
      </c>
      <c r="D482" s="414" t="str">
        <f t="shared" si="31"/>
        <v/>
      </c>
      <c r="E482" s="414" t="str">
        <f t="shared" si="32"/>
        <v/>
      </c>
      <c r="F482" s="414" t="str">
        <f t="shared" si="33"/>
        <v/>
      </c>
      <c r="G482" s="232"/>
      <c r="H482" s="225"/>
      <c r="I482" s="268"/>
      <c r="J482" s="269"/>
      <c r="K482" s="270"/>
      <c r="L482" s="271"/>
      <c r="M482" s="272"/>
      <c r="N482" s="273"/>
      <c r="O482" s="258"/>
      <c r="P482" s="259"/>
      <c r="Q482" s="260"/>
      <c r="R482" s="261"/>
      <c r="S482" s="262"/>
      <c r="T482" s="263"/>
      <c r="U482" s="416"/>
      <c r="V482" s="411"/>
      <c r="W482" s="417"/>
      <c r="X482" s="418"/>
      <c r="Y482" s="419"/>
      <c r="Z482" s="420"/>
      <c r="AA482" s="263"/>
      <c r="AB482" s="263"/>
      <c r="AC482" s="263"/>
      <c r="AD482" s="263"/>
      <c r="AE482" s="263"/>
      <c r="AF482" s="263"/>
      <c r="AG482" s="264"/>
      <c r="AH482" s="265"/>
      <c r="AI482" s="266"/>
      <c r="AJ482" s="267"/>
    </row>
    <row r="483" spans="1:36" s="22" customFormat="1" x14ac:dyDescent="0.25">
      <c r="A483" s="28" t="str">
        <f>IF(H483&lt;&gt;"",MAX($A$7:A482)+1,"")</f>
        <v/>
      </c>
      <c r="B483" s="227" t="str">
        <f>IF(A483="","",PREF_PREGUNTA&amp;" - "&amp;IF(MAX(A:A)&gt;99,IF(A483&lt;100,"0",""),"")&amp;IF(A483&lt;10,"0","")&amp;A483&amp;IF(G483&lt;&gt;""," "&amp;G483,""))</f>
        <v/>
      </c>
      <c r="C483" s="414" t="str">
        <f t="shared" si="30"/>
        <v/>
      </c>
      <c r="D483" s="414" t="str">
        <f t="shared" si="31"/>
        <v/>
      </c>
      <c r="E483" s="414" t="str">
        <f t="shared" si="32"/>
        <v/>
      </c>
      <c r="F483" s="414" t="str">
        <f t="shared" si="33"/>
        <v/>
      </c>
      <c r="G483" s="232"/>
      <c r="H483" s="225"/>
      <c r="I483" s="268"/>
      <c r="J483" s="269"/>
      <c r="K483" s="270"/>
      <c r="L483" s="271"/>
      <c r="M483" s="272"/>
      <c r="N483" s="273"/>
      <c r="O483" s="258"/>
      <c r="P483" s="259"/>
      <c r="Q483" s="260"/>
      <c r="R483" s="261"/>
      <c r="S483" s="262"/>
      <c r="T483" s="263"/>
      <c r="U483" s="416"/>
      <c r="V483" s="411"/>
      <c r="W483" s="417"/>
      <c r="X483" s="418"/>
      <c r="Y483" s="419"/>
      <c r="Z483" s="420"/>
      <c r="AA483" s="263"/>
      <c r="AB483" s="263"/>
      <c r="AC483" s="263"/>
      <c r="AD483" s="263"/>
      <c r="AE483" s="263"/>
      <c r="AF483" s="263"/>
      <c r="AG483" s="264"/>
      <c r="AH483" s="265"/>
      <c r="AI483" s="266"/>
      <c r="AJ483" s="267"/>
    </row>
    <row r="484" spans="1:36" s="22" customFormat="1" x14ac:dyDescent="0.25">
      <c r="A484" s="28" t="str">
        <f>IF(H484&lt;&gt;"",MAX($A$7:A483)+1,"")</f>
        <v/>
      </c>
      <c r="B484" s="227" t="str">
        <f>IF(A484="","",PREF_PREGUNTA&amp;" - "&amp;IF(MAX(A:A)&gt;99,IF(A484&lt;100,"0",""),"")&amp;IF(A484&lt;10,"0","")&amp;A484&amp;IF(G484&lt;&gt;""," "&amp;G484,""))</f>
        <v/>
      </c>
      <c r="C484" s="414" t="str">
        <f t="shared" si="30"/>
        <v/>
      </c>
      <c r="D484" s="414" t="str">
        <f t="shared" si="31"/>
        <v/>
      </c>
      <c r="E484" s="414" t="str">
        <f t="shared" si="32"/>
        <v/>
      </c>
      <c r="F484" s="414" t="str">
        <f t="shared" si="33"/>
        <v/>
      </c>
      <c r="G484" s="232"/>
      <c r="H484" s="225"/>
      <c r="I484" s="268"/>
      <c r="J484" s="269"/>
      <c r="K484" s="270"/>
      <c r="L484" s="271"/>
      <c r="M484" s="272"/>
      <c r="N484" s="273"/>
      <c r="O484" s="258"/>
      <c r="P484" s="259"/>
      <c r="Q484" s="260"/>
      <c r="R484" s="261"/>
      <c r="S484" s="262"/>
      <c r="T484" s="263"/>
      <c r="U484" s="416"/>
      <c r="V484" s="411"/>
      <c r="W484" s="417"/>
      <c r="X484" s="418"/>
      <c r="Y484" s="419"/>
      <c r="Z484" s="420"/>
      <c r="AA484" s="263"/>
      <c r="AB484" s="263"/>
      <c r="AC484" s="263"/>
      <c r="AD484" s="263"/>
      <c r="AE484" s="263"/>
      <c r="AF484" s="263"/>
      <c r="AG484" s="264"/>
      <c r="AH484" s="265"/>
      <c r="AI484" s="266"/>
      <c r="AJ484" s="267"/>
    </row>
    <row r="485" spans="1:36" s="22" customFormat="1" x14ac:dyDescent="0.25">
      <c r="A485" s="28" t="str">
        <f>IF(H485&lt;&gt;"",MAX($A$7:A484)+1,"")</f>
        <v/>
      </c>
      <c r="B485" s="227" t="str">
        <f>IF(A485="","",PREF_PREGUNTA&amp;" - "&amp;IF(MAX(A:A)&gt;99,IF(A485&lt;100,"0",""),"")&amp;IF(A485&lt;10,"0","")&amp;A485&amp;IF(G485&lt;&gt;""," "&amp;G485,""))</f>
        <v/>
      </c>
      <c r="C485" s="414" t="str">
        <f t="shared" si="30"/>
        <v/>
      </c>
      <c r="D485" s="414" t="str">
        <f t="shared" si="31"/>
        <v/>
      </c>
      <c r="E485" s="414" t="str">
        <f t="shared" si="32"/>
        <v/>
      </c>
      <c r="F485" s="414" t="str">
        <f t="shared" si="33"/>
        <v/>
      </c>
      <c r="G485" s="232"/>
      <c r="H485" s="225"/>
      <c r="I485" s="268"/>
      <c r="J485" s="269"/>
      <c r="K485" s="270"/>
      <c r="L485" s="271"/>
      <c r="M485" s="272"/>
      <c r="N485" s="273"/>
      <c r="O485" s="258"/>
      <c r="P485" s="259"/>
      <c r="Q485" s="260"/>
      <c r="R485" s="261"/>
      <c r="S485" s="262"/>
      <c r="T485" s="263"/>
      <c r="U485" s="416"/>
      <c r="V485" s="411"/>
      <c r="W485" s="417"/>
      <c r="X485" s="418"/>
      <c r="Y485" s="419"/>
      <c r="Z485" s="420"/>
      <c r="AA485" s="263"/>
      <c r="AB485" s="263"/>
      <c r="AC485" s="263"/>
      <c r="AD485" s="263"/>
      <c r="AE485" s="263"/>
      <c r="AF485" s="263"/>
      <c r="AG485" s="264"/>
      <c r="AH485" s="265"/>
      <c r="AI485" s="266"/>
      <c r="AJ485" s="267"/>
    </row>
    <row r="486" spans="1:36" s="22" customFormat="1" x14ac:dyDescent="0.25">
      <c r="A486" s="28" t="str">
        <f>IF(H486&lt;&gt;"",MAX($A$7:A485)+1,"")</f>
        <v/>
      </c>
      <c r="B486" s="227" t="str">
        <f>IF(A486="","",PREF_PREGUNTA&amp;" - "&amp;IF(MAX(A:A)&gt;99,IF(A486&lt;100,"0",""),"")&amp;IF(A486&lt;10,"0","")&amp;A486&amp;IF(G486&lt;&gt;""," "&amp;G486,""))</f>
        <v/>
      </c>
      <c r="C486" s="414" t="str">
        <f t="shared" si="30"/>
        <v/>
      </c>
      <c r="D486" s="414" t="str">
        <f t="shared" si="31"/>
        <v/>
      </c>
      <c r="E486" s="414" t="str">
        <f t="shared" si="32"/>
        <v/>
      </c>
      <c r="F486" s="414" t="str">
        <f t="shared" si="33"/>
        <v/>
      </c>
      <c r="G486" s="232"/>
      <c r="H486" s="225"/>
      <c r="I486" s="268"/>
      <c r="J486" s="269"/>
      <c r="K486" s="270"/>
      <c r="L486" s="271"/>
      <c r="M486" s="272"/>
      <c r="N486" s="273"/>
      <c r="O486" s="258"/>
      <c r="P486" s="259"/>
      <c r="Q486" s="260"/>
      <c r="R486" s="261"/>
      <c r="S486" s="262"/>
      <c r="T486" s="263"/>
      <c r="U486" s="416"/>
      <c r="V486" s="411"/>
      <c r="W486" s="417"/>
      <c r="X486" s="418"/>
      <c r="Y486" s="419"/>
      <c r="Z486" s="420"/>
      <c r="AA486" s="263"/>
      <c r="AB486" s="263"/>
      <c r="AC486" s="263"/>
      <c r="AD486" s="263"/>
      <c r="AE486" s="263"/>
      <c r="AF486" s="263"/>
      <c r="AG486" s="264"/>
      <c r="AH486" s="265"/>
      <c r="AI486" s="266"/>
      <c r="AJ486" s="267"/>
    </row>
    <row r="487" spans="1:36" s="22" customFormat="1" x14ac:dyDescent="0.25">
      <c r="A487" s="28" t="str">
        <f>IF(H487&lt;&gt;"",MAX($A$7:A486)+1,"")</f>
        <v/>
      </c>
      <c r="B487" s="227" t="str">
        <f>IF(A487="","",PREF_PREGUNTA&amp;" - "&amp;IF(MAX(A:A)&gt;99,IF(A487&lt;100,"0",""),"")&amp;IF(A487&lt;10,"0","")&amp;A487&amp;IF(G487&lt;&gt;""," "&amp;G487,""))</f>
        <v/>
      </c>
      <c r="C487" s="414" t="str">
        <f t="shared" si="30"/>
        <v/>
      </c>
      <c r="D487" s="414" t="str">
        <f t="shared" si="31"/>
        <v/>
      </c>
      <c r="E487" s="414" t="str">
        <f t="shared" si="32"/>
        <v/>
      </c>
      <c r="F487" s="414" t="str">
        <f t="shared" si="33"/>
        <v/>
      </c>
      <c r="G487" s="232"/>
      <c r="H487" s="225"/>
      <c r="I487" s="268"/>
      <c r="J487" s="269"/>
      <c r="K487" s="270"/>
      <c r="L487" s="271"/>
      <c r="M487" s="272"/>
      <c r="N487" s="273"/>
      <c r="O487" s="258"/>
      <c r="P487" s="259"/>
      <c r="Q487" s="260"/>
      <c r="R487" s="261"/>
      <c r="S487" s="262"/>
      <c r="T487" s="263"/>
      <c r="U487" s="416"/>
      <c r="V487" s="411"/>
      <c r="W487" s="417"/>
      <c r="X487" s="418"/>
      <c r="Y487" s="419"/>
      <c r="Z487" s="420"/>
      <c r="AA487" s="263"/>
      <c r="AB487" s="263"/>
      <c r="AC487" s="263"/>
      <c r="AD487" s="263"/>
      <c r="AE487" s="263"/>
      <c r="AF487" s="263"/>
      <c r="AG487" s="264"/>
      <c r="AH487" s="265"/>
      <c r="AI487" s="266"/>
      <c r="AJ487" s="267"/>
    </row>
    <row r="488" spans="1:36" s="22" customFormat="1" x14ac:dyDescent="0.25">
      <c r="A488" s="28" t="str">
        <f>IF(H488&lt;&gt;"",MAX($A$7:A487)+1,"")</f>
        <v/>
      </c>
      <c r="B488" s="227" t="str">
        <f>IF(A488="","",PREF_PREGUNTA&amp;" - "&amp;IF(MAX(A:A)&gt;99,IF(A488&lt;100,"0",""),"")&amp;IF(A488&lt;10,"0","")&amp;A488&amp;IF(G488&lt;&gt;""," "&amp;G488,""))</f>
        <v/>
      </c>
      <c r="C488" s="414" t="str">
        <f t="shared" si="30"/>
        <v/>
      </c>
      <c r="D488" s="414" t="str">
        <f t="shared" si="31"/>
        <v/>
      </c>
      <c r="E488" s="414" t="str">
        <f t="shared" si="32"/>
        <v/>
      </c>
      <c r="F488" s="414" t="str">
        <f t="shared" si="33"/>
        <v/>
      </c>
      <c r="G488" s="232"/>
      <c r="H488" s="225"/>
      <c r="I488" s="268"/>
      <c r="J488" s="269"/>
      <c r="K488" s="270"/>
      <c r="L488" s="271"/>
      <c r="M488" s="272"/>
      <c r="N488" s="273"/>
      <c r="O488" s="258"/>
      <c r="P488" s="259"/>
      <c r="Q488" s="260"/>
      <c r="R488" s="261"/>
      <c r="S488" s="262"/>
      <c r="T488" s="263"/>
      <c r="U488" s="416"/>
      <c r="V488" s="411"/>
      <c r="W488" s="417"/>
      <c r="X488" s="418"/>
      <c r="Y488" s="419"/>
      <c r="Z488" s="420"/>
      <c r="AA488" s="263"/>
      <c r="AB488" s="263"/>
      <c r="AC488" s="263"/>
      <c r="AD488" s="263"/>
      <c r="AE488" s="263"/>
      <c r="AF488" s="263"/>
      <c r="AG488" s="264"/>
      <c r="AH488" s="265"/>
      <c r="AI488" s="266"/>
      <c r="AJ488" s="267"/>
    </row>
    <row r="489" spans="1:36" s="22" customFormat="1" x14ac:dyDescent="0.25">
      <c r="A489" s="28" t="str">
        <f>IF(H489&lt;&gt;"",MAX($A$7:A488)+1,"")</f>
        <v/>
      </c>
      <c r="B489" s="227" t="str">
        <f>IF(A489="","",PREF_PREGUNTA&amp;" - "&amp;IF(MAX(A:A)&gt;99,IF(A489&lt;100,"0",""),"")&amp;IF(A489&lt;10,"0","")&amp;A489&amp;IF(G489&lt;&gt;""," "&amp;G489,""))</f>
        <v/>
      </c>
      <c r="C489" s="414" t="str">
        <f t="shared" si="30"/>
        <v/>
      </c>
      <c r="D489" s="414" t="str">
        <f t="shared" si="31"/>
        <v/>
      </c>
      <c r="E489" s="414" t="str">
        <f t="shared" si="32"/>
        <v/>
      </c>
      <c r="F489" s="414" t="str">
        <f t="shared" si="33"/>
        <v/>
      </c>
      <c r="G489" s="232"/>
      <c r="H489" s="225"/>
      <c r="I489" s="268"/>
      <c r="J489" s="269"/>
      <c r="K489" s="270"/>
      <c r="L489" s="271"/>
      <c r="M489" s="272"/>
      <c r="N489" s="273"/>
      <c r="O489" s="258"/>
      <c r="P489" s="259"/>
      <c r="Q489" s="260"/>
      <c r="R489" s="261"/>
      <c r="S489" s="262"/>
      <c r="T489" s="263"/>
      <c r="U489" s="416"/>
      <c r="V489" s="411"/>
      <c r="W489" s="417"/>
      <c r="X489" s="418"/>
      <c r="Y489" s="419"/>
      <c r="Z489" s="420"/>
      <c r="AA489" s="263"/>
      <c r="AB489" s="263"/>
      <c r="AC489" s="263"/>
      <c r="AD489" s="263"/>
      <c r="AE489" s="263"/>
      <c r="AF489" s="263"/>
      <c r="AG489" s="264"/>
      <c r="AH489" s="265"/>
      <c r="AI489" s="266"/>
      <c r="AJ489" s="267"/>
    </row>
    <row r="490" spans="1:36" s="22" customFormat="1" x14ac:dyDescent="0.25">
      <c r="A490" s="28" t="str">
        <f>IF(H490&lt;&gt;"",MAX($A$7:A489)+1,"")</f>
        <v/>
      </c>
      <c r="B490" s="227" t="str">
        <f>IF(A490="","",PREF_PREGUNTA&amp;" - "&amp;IF(MAX(A:A)&gt;99,IF(A490&lt;100,"0",""),"")&amp;IF(A490&lt;10,"0","")&amp;A490&amp;IF(G490&lt;&gt;""," "&amp;G490,""))</f>
        <v/>
      </c>
      <c r="C490" s="414" t="str">
        <f t="shared" si="30"/>
        <v/>
      </c>
      <c r="D490" s="414" t="str">
        <f t="shared" si="31"/>
        <v/>
      </c>
      <c r="E490" s="414" t="str">
        <f t="shared" si="32"/>
        <v/>
      </c>
      <c r="F490" s="414" t="str">
        <f t="shared" si="33"/>
        <v/>
      </c>
      <c r="G490" s="232"/>
      <c r="H490" s="225"/>
      <c r="I490" s="268"/>
      <c r="J490" s="269"/>
      <c r="K490" s="270"/>
      <c r="L490" s="271"/>
      <c r="M490" s="272"/>
      <c r="N490" s="273"/>
      <c r="O490" s="258"/>
      <c r="P490" s="259"/>
      <c r="Q490" s="260"/>
      <c r="R490" s="261"/>
      <c r="S490" s="262"/>
      <c r="T490" s="263"/>
      <c r="U490" s="416"/>
      <c r="V490" s="411"/>
      <c r="W490" s="417"/>
      <c r="X490" s="418"/>
      <c r="Y490" s="419"/>
      <c r="Z490" s="420"/>
      <c r="AA490" s="263"/>
      <c r="AB490" s="263"/>
      <c r="AC490" s="263"/>
      <c r="AD490" s="263"/>
      <c r="AE490" s="263"/>
      <c r="AF490" s="263"/>
      <c r="AG490" s="264"/>
      <c r="AH490" s="265"/>
      <c r="AI490" s="266"/>
      <c r="AJ490" s="267"/>
    </row>
    <row r="491" spans="1:36" s="22" customFormat="1" x14ac:dyDescent="0.25">
      <c r="A491" s="28" t="str">
        <f>IF(H491&lt;&gt;"",MAX($A$7:A490)+1,"")</f>
        <v/>
      </c>
      <c r="B491" s="227" t="str">
        <f>IF(A491="","",PREF_PREGUNTA&amp;" - "&amp;IF(MAX(A:A)&gt;99,IF(A491&lt;100,"0",""),"")&amp;IF(A491&lt;10,"0","")&amp;A491&amp;IF(G491&lt;&gt;""," "&amp;G491,""))</f>
        <v/>
      </c>
      <c r="C491" s="414" t="str">
        <f t="shared" si="30"/>
        <v/>
      </c>
      <c r="D491" s="414" t="str">
        <f t="shared" si="31"/>
        <v/>
      </c>
      <c r="E491" s="414" t="str">
        <f t="shared" si="32"/>
        <v/>
      </c>
      <c r="F491" s="414" t="str">
        <f t="shared" si="33"/>
        <v/>
      </c>
      <c r="G491" s="232"/>
      <c r="H491" s="225"/>
      <c r="I491" s="268"/>
      <c r="J491" s="269"/>
      <c r="K491" s="270"/>
      <c r="L491" s="271"/>
      <c r="M491" s="272"/>
      <c r="N491" s="273"/>
      <c r="O491" s="258"/>
      <c r="P491" s="259"/>
      <c r="Q491" s="260"/>
      <c r="R491" s="261"/>
      <c r="S491" s="262"/>
      <c r="T491" s="263"/>
      <c r="U491" s="416"/>
      <c r="V491" s="411"/>
      <c r="W491" s="417"/>
      <c r="X491" s="418"/>
      <c r="Y491" s="419"/>
      <c r="Z491" s="420"/>
      <c r="AA491" s="263"/>
      <c r="AB491" s="263"/>
      <c r="AC491" s="263"/>
      <c r="AD491" s="263"/>
      <c r="AE491" s="263"/>
      <c r="AF491" s="263"/>
      <c r="AG491" s="264"/>
      <c r="AH491" s="265"/>
      <c r="AI491" s="266"/>
      <c r="AJ491" s="267"/>
    </row>
    <row r="492" spans="1:36" s="22" customFormat="1" x14ac:dyDescent="0.25">
      <c r="A492" s="28" t="str">
        <f>IF(H492&lt;&gt;"",MAX($A$7:A491)+1,"")</f>
        <v/>
      </c>
      <c r="B492" s="227" t="str">
        <f>IF(A492="","",PREF_PREGUNTA&amp;" - "&amp;IF(MAX(A:A)&gt;99,IF(A492&lt;100,"0",""),"")&amp;IF(A492&lt;10,"0","")&amp;A492&amp;IF(G492&lt;&gt;""," "&amp;G492,""))</f>
        <v/>
      </c>
      <c r="C492" s="414" t="str">
        <f t="shared" si="30"/>
        <v/>
      </c>
      <c r="D492" s="414" t="str">
        <f t="shared" si="31"/>
        <v/>
      </c>
      <c r="E492" s="414" t="str">
        <f t="shared" si="32"/>
        <v/>
      </c>
      <c r="F492" s="414" t="str">
        <f t="shared" si="33"/>
        <v/>
      </c>
      <c r="G492" s="232"/>
      <c r="H492" s="225"/>
      <c r="I492" s="268"/>
      <c r="J492" s="269"/>
      <c r="K492" s="270"/>
      <c r="L492" s="271"/>
      <c r="M492" s="272"/>
      <c r="N492" s="273"/>
      <c r="O492" s="258"/>
      <c r="P492" s="259"/>
      <c r="Q492" s="260"/>
      <c r="R492" s="261"/>
      <c r="S492" s="262"/>
      <c r="T492" s="263"/>
      <c r="U492" s="416"/>
      <c r="V492" s="411"/>
      <c r="W492" s="417"/>
      <c r="X492" s="418"/>
      <c r="Y492" s="419"/>
      <c r="Z492" s="420"/>
      <c r="AA492" s="263"/>
      <c r="AB492" s="263"/>
      <c r="AC492" s="263"/>
      <c r="AD492" s="263"/>
      <c r="AE492" s="263"/>
      <c r="AF492" s="263"/>
      <c r="AG492" s="264"/>
      <c r="AH492" s="265"/>
      <c r="AI492" s="266"/>
      <c r="AJ492" s="267"/>
    </row>
    <row r="493" spans="1:36" s="22" customFormat="1" x14ac:dyDescent="0.25">
      <c r="A493" s="28" t="str">
        <f>IF(H493&lt;&gt;"",MAX($A$7:A492)+1,"")</f>
        <v/>
      </c>
      <c r="B493" s="227" t="str">
        <f>IF(A493="","",PREF_PREGUNTA&amp;" - "&amp;IF(MAX(A:A)&gt;99,IF(A493&lt;100,"0",""),"")&amp;IF(A493&lt;10,"0","")&amp;A493&amp;IF(G493&lt;&gt;""," "&amp;G493,""))</f>
        <v/>
      </c>
      <c r="C493" s="414" t="str">
        <f t="shared" si="30"/>
        <v/>
      </c>
      <c r="D493" s="414" t="str">
        <f t="shared" si="31"/>
        <v/>
      </c>
      <c r="E493" s="414" t="str">
        <f t="shared" si="32"/>
        <v/>
      </c>
      <c r="F493" s="414" t="str">
        <f t="shared" si="33"/>
        <v/>
      </c>
      <c r="G493" s="232"/>
      <c r="H493" s="225"/>
      <c r="I493" s="268"/>
      <c r="J493" s="269"/>
      <c r="K493" s="270"/>
      <c r="L493" s="271"/>
      <c r="M493" s="272"/>
      <c r="N493" s="273"/>
      <c r="O493" s="258"/>
      <c r="P493" s="259"/>
      <c r="Q493" s="260"/>
      <c r="R493" s="261"/>
      <c r="S493" s="262"/>
      <c r="T493" s="263"/>
      <c r="U493" s="416"/>
      <c r="V493" s="411"/>
      <c r="W493" s="417"/>
      <c r="X493" s="418"/>
      <c r="Y493" s="419"/>
      <c r="Z493" s="420"/>
      <c r="AA493" s="263"/>
      <c r="AB493" s="263"/>
      <c r="AC493" s="263"/>
      <c r="AD493" s="263"/>
      <c r="AE493" s="263"/>
      <c r="AF493" s="263"/>
      <c r="AG493" s="264"/>
      <c r="AH493" s="265"/>
      <c r="AI493" s="266"/>
      <c r="AJ493" s="267"/>
    </row>
    <row r="494" spans="1:36" s="22" customFormat="1" x14ac:dyDescent="0.25">
      <c r="A494" s="28" t="str">
        <f>IF(H494&lt;&gt;"",MAX($A$7:A493)+1,"")</f>
        <v/>
      </c>
      <c r="B494" s="227" t="str">
        <f>IF(A494="","",PREF_PREGUNTA&amp;" - "&amp;IF(MAX(A:A)&gt;99,IF(A494&lt;100,"0",""),"")&amp;IF(A494&lt;10,"0","")&amp;A494&amp;IF(G494&lt;&gt;""," "&amp;G494,""))</f>
        <v/>
      </c>
      <c r="C494" s="414" t="str">
        <f t="shared" si="30"/>
        <v/>
      </c>
      <c r="D494" s="414" t="str">
        <f t="shared" si="31"/>
        <v/>
      </c>
      <c r="E494" s="414" t="str">
        <f t="shared" si="32"/>
        <v/>
      </c>
      <c r="F494" s="414" t="str">
        <f t="shared" si="33"/>
        <v/>
      </c>
      <c r="G494" s="232"/>
      <c r="H494" s="225"/>
      <c r="I494" s="268"/>
      <c r="J494" s="269"/>
      <c r="K494" s="270"/>
      <c r="L494" s="271"/>
      <c r="M494" s="272"/>
      <c r="N494" s="273"/>
      <c r="O494" s="258"/>
      <c r="P494" s="259"/>
      <c r="Q494" s="260"/>
      <c r="R494" s="261"/>
      <c r="S494" s="262"/>
      <c r="T494" s="263"/>
      <c r="U494" s="416"/>
      <c r="V494" s="411"/>
      <c r="W494" s="417"/>
      <c r="X494" s="418"/>
      <c r="Y494" s="419"/>
      <c r="Z494" s="420"/>
      <c r="AA494" s="263"/>
      <c r="AB494" s="263"/>
      <c r="AC494" s="263"/>
      <c r="AD494" s="263"/>
      <c r="AE494" s="263"/>
      <c r="AF494" s="263"/>
      <c r="AG494" s="264"/>
      <c r="AH494" s="265"/>
      <c r="AI494" s="266"/>
      <c r="AJ494" s="267"/>
    </row>
    <row r="495" spans="1:36" s="22" customFormat="1" x14ac:dyDescent="0.25">
      <c r="A495" s="28" t="str">
        <f>IF(H495&lt;&gt;"",MAX($A$7:A494)+1,"")</f>
        <v/>
      </c>
      <c r="B495" s="227" t="str">
        <f>IF(A495="","",PREF_PREGUNTA&amp;" - "&amp;IF(MAX(A:A)&gt;99,IF(A495&lt;100,"0",""),"")&amp;IF(A495&lt;10,"0","")&amp;A495&amp;IF(G495&lt;&gt;""," "&amp;G495,""))</f>
        <v/>
      </c>
      <c r="C495" s="414" t="str">
        <f t="shared" si="30"/>
        <v/>
      </c>
      <c r="D495" s="414" t="str">
        <f t="shared" si="31"/>
        <v/>
      </c>
      <c r="E495" s="414" t="str">
        <f t="shared" si="32"/>
        <v/>
      </c>
      <c r="F495" s="414" t="str">
        <f t="shared" si="33"/>
        <v/>
      </c>
      <c r="G495" s="232"/>
      <c r="H495" s="225"/>
      <c r="I495" s="268"/>
      <c r="J495" s="269"/>
      <c r="K495" s="270"/>
      <c r="L495" s="271"/>
      <c r="M495" s="272"/>
      <c r="N495" s="273"/>
      <c r="O495" s="258"/>
      <c r="P495" s="259"/>
      <c r="Q495" s="260"/>
      <c r="R495" s="261"/>
      <c r="S495" s="262"/>
      <c r="T495" s="263"/>
      <c r="U495" s="416"/>
      <c r="V495" s="411"/>
      <c r="W495" s="417"/>
      <c r="X495" s="418"/>
      <c r="Y495" s="419"/>
      <c r="Z495" s="420"/>
      <c r="AA495" s="263"/>
      <c r="AB495" s="263"/>
      <c r="AC495" s="263"/>
      <c r="AD495" s="263"/>
      <c r="AE495" s="263"/>
      <c r="AF495" s="263"/>
      <c r="AG495" s="264"/>
      <c r="AH495" s="265"/>
      <c r="AI495" s="266"/>
      <c r="AJ495" s="267"/>
    </row>
    <row r="496" spans="1:36" s="22" customFormat="1" x14ac:dyDescent="0.25">
      <c r="A496" s="28" t="str">
        <f>IF(H496&lt;&gt;"",MAX($A$7:A495)+1,"")</f>
        <v/>
      </c>
      <c r="B496" s="227" t="str">
        <f>IF(A496="","",PREF_PREGUNTA&amp;" - "&amp;IF(MAX(A:A)&gt;99,IF(A496&lt;100,"0",""),"")&amp;IF(A496&lt;10,"0","")&amp;A496&amp;IF(G496&lt;&gt;""," "&amp;G496,""))</f>
        <v/>
      </c>
      <c r="C496" s="414" t="str">
        <f t="shared" si="30"/>
        <v/>
      </c>
      <c r="D496" s="414" t="str">
        <f t="shared" si="31"/>
        <v/>
      </c>
      <c r="E496" s="414" t="str">
        <f t="shared" si="32"/>
        <v/>
      </c>
      <c r="F496" s="414" t="str">
        <f t="shared" si="33"/>
        <v/>
      </c>
      <c r="G496" s="232"/>
      <c r="H496" s="225"/>
      <c r="I496" s="268"/>
      <c r="J496" s="269"/>
      <c r="K496" s="270"/>
      <c r="L496" s="271"/>
      <c r="M496" s="272"/>
      <c r="N496" s="273"/>
      <c r="O496" s="258"/>
      <c r="P496" s="259"/>
      <c r="Q496" s="260"/>
      <c r="R496" s="261"/>
      <c r="S496" s="262"/>
      <c r="T496" s="263"/>
      <c r="U496" s="416"/>
      <c r="V496" s="411"/>
      <c r="W496" s="417"/>
      <c r="X496" s="418"/>
      <c r="Y496" s="419"/>
      <c r="Z496" s="420"/>
      <c r="AA496" s="263"/>
      <c r="AB496" s="263"/>
      <c r="AC496" s="263"/>
      <c r="AD496" s="263"/>
      <c r="AE496" s="263"/>
      <c r="AF496" s="263"/>
      <c r="AG496" s="264"/>
      <c r="AH496" s="265"/>
      <c r="AI496" s="266"/>
      <c r="AJ496" s="267"/>
    </row>
    <row r="497" spans="1:36" s="22" customFormat="1" x14ac:dyDescent="0.25">
      <c r="A497" s="28" t="str">
        <f>IF(H497&lt;&gt;"",MAX($A$7:A496)+1,"")</f>
        <v/>
      </c>
      <c r="B497" s="227" t="str">
        <f>IF(A497="","",PREF_PREGUNTA&amp;" - "&amp;IF(MAX(A:A)&gt;99,IF(A497&lt;100,"0",""),"")&amp;IF(A497&lt;10,"0","")&amp;A497&amp;IF(G497&lt;&gt;""," "&amp;G497,""))</f>
        <v/>
      </c>
      <c r="C497" s="414" t="str">
        <f t="shared" si="30"/>
        <v/>
      </c>
      <c r="D497" s="414" t="str">
        <f t="shared" si="31"/>
        <v/>
      </c>
      <c r="E497" s="414" t="str">
        <f t="shared" si="32"/>
        <v/>
      </c>
      <c r="F497" s="414" t="str">
        <f t="shared" si="33"/>
        <v/>
      </c>
      <c r="G497" s="232"/>
      <c r="H497" s="225"/>
      <c r="I497" s="268"/>
      <c r="J497" s="269"/>
      <c r="K497" s="270"/>
      <c r="L497" s="271"/>
      <c r="M497" s="272"/>
      <c r="N497" s="273"/>
      <c r="O497" s="258"/>
      <c r="P497" s="259"/>
      <c r="Q497" s="260"/>
      <c r="R497" s="261"/>
      <c r="S497" s="262"/>
      <c r="T497" s="263"/>
      <c r="U497" s="416"/>
      <c r="V497" s="411"/>
      <c r="W497" s="417"/>
      <c r="X497" s="418"/>
      <c r="Y497" s="419"/>
      <c r="Z497" s="420"/>
      <c r="AA497" s="263"/>
      <c r="AB497" s="263"/>
      <c r="AC497" s="263"/>
      <c r="AD497" s="263"/>
      <c r="AE497" s="263"/>
      <c r="AF497" s="263"/>
      <c r="AG497" s="264"/>
      <c r="AH497" s="265"/>
      <c r="AI497" s="266"/>
      <c r="AJ497" s="267"/>
    </row>
    <row r="498" spans="1:36" s="22" customFormat="1" x14ac:dyDescent="0.25">
      <c r="A498" s="28" t="str">
        <f>IF(H498&lt;&gt;"",MAX($A$7:A497)+1,"")</f>
        <v/>
      </c>
      <c r="B498" s="227" t="str">
        <f>IF(A498="","",PREF_PREGUNTA&amp;" - "&amp;IF(MAX(A:A)&gt;99,IF(A498&lt;100,"0",""),"")&amp;IF(A498&lt;10,"0","")&amp;A498&amp;IF(G498&lt;&gt;""," "&amp;G498,""))</f>
        <v/>
      </c>
      <c r="C498" s="414" t="str">
        <f t="shared" si="30"/>
        <v/>
      </c>
      <c r="D498" s="414" t="str">
        <f t="shared" si="31"/>
        <v/>
      </c>
      <c r="E498" s="414" t="str">
        <f t="shared" si="32"/>
        <v/>
      </c>
      <c r="F498" s="414" t="str">
        <f t="shared" si="33"/>
        <v/>
      </c>
      <c r="G498" s="232"/>
      <c r="H498" s="225"/>
      <c r="I498" s="268"/>
      <c r="J498" s="269"/>
      <c r="K498" s="270"/>
      <c r="L498" s="271"/>
      <c r="M498" s="272"/>
      <c r="N498" s="273"/>
      <c r="O498" s="258"/>
      <c r="P498" s="259"/>
      <c r="Q498" s="260"/>
      <c r="R498" s="261"/>
      <c r="S498" s="262"/>
      <c r="T498" s="263"/>
      <c r="U498" s="416"/>
      <c r="V498" s="411"/>
      <c r="W498" s="417"/>
      <c r="X498" s="418"/>
      <c r="Y498" s="419"/>
      <c r="Z498" s="420"/>
      <c r="AA498" s="263"/>
      <c r="AB498" s="263"/>
      <c r="AC498" s="263"/>
      <c r="AD498" s="263"/>
      <c r="AE498" s="263"/>
      <c r="AF498" s="263"/>
      <c r="AG498" s="264"/>
      <c r="AH498" s="265"/>
      <c r="AI498" s="266"/>
      <c r="AJ498" s="267"/>
    </row>
    <row r="499" spans="1:36" s="22" customFormat="1" x14ac:dyDescent="0.25">
      <c r="A499" s="28" t="str">
        <f>IF(H499&lt;&gt;"",MAX($A$7:A498)+1,"")</f>
        <v/>
      </c>
      <c r="B499" s="227" t="str">
        <f>IF(A499="","",PREF_PREGUNTA&amp;" - "&amp;IF(MAX(A:A)&gt;99,IF(A499&lt;100,"0",""),"")&amp;IF(A499&lt;10,"0","")&amp;A499&amp;IF(G499&lt;&gt;""," "&amp;G499,""))</f>
        <v/>
      </c>
      <c r="C499" s="414" t="str">
        <f t="shared" si="30"/>
        <v/>
      </c>
      <c r="D499" s="414" t="str">
        <f t="shared" si="31"/>
        <v/>
      </c>
      <c r="E499" s="414" t="str">
        <f t="shared" si="32"/>
        <v/>
      </c>
      <c r="F499" s="414" t="str">
        <f t="shared" si="33"/>
        <v/>
      </c>
      <c r="G499" s="232"/>
      <c r="H499" s="225"/>
      <c r="I499" s="268"/>
      <c r="J499" s="269"/>
      <c r="K499" s="270"/>
      <c r="L499" s="271"/>
      <c r="M499" s="272"/>
      <c r="N499" s="273"/>
      <c r="O499" s="258"/>
      <c r="P499" s="259"/>
      <c r="Q499" s="260"/>
      <c r="R499" s="261"/>
      <c r="S499" s="262"/>
      <c r="T499" s="263"/>
      <c r="U499" s="416"/>
      <c r="V499" s="411"/>
      <c r="W499" s="417"/>
      <c r="X499" s="418"/>
      <c r="Y499" s="419"/>
      <c r="Z499" s="420"/>
      <c r="AA499" s="263"/>
      <c r="AB499" s="263"/>
      <c r="AC499" s="263"/>
      <c r="AD499" s="263"/>
      <c r="AE499" s="263"/>
      <c r="AF499" s="263"/>
      <c r="AG499" s="264"/>
      <c r="AH499" s="265"/>
      <c r="AI499" s="266"/>
      <c r="AJ499" s="267"/>
    </row>
    <row r="500" spans="1:36" s="22" customFormat="1" x14ac:dyDescent="0.25">
      <c r="A500" s="28" t="str">
        <f>IF(H500&lt;&gt;"",MAX($A$7:A499)+1,"")</f>
        <v/>
      </c>
      <c r="B500" s="227" t="str">
        <f>IF(A500="","",PREF_PREGUNTA&amp;" - "&amp;IF(MAX(A:A)&gt;99,IF(A500&lt;100,"0",""),"")&amp;IF(A500&lt;10,"0","")&amp;A500&amp;IF(G500&lt;&gt;""," "&amp;G500,""))</f>
        <v/>
      </c>
      <c r="C500" s="414" t="str">
        <f t="shared" si="30"/>
        <v/>
      </c>
      <c r="D500" s="414" t="str">
        <f t="shared" si="31"/>
        <v/>
      </c>
      <c r="E500" s="414" t="str">
        <f t="shared" si="32"/>
        <v/>
      </c>
      <c r="F500" s="414" t="str">
        <f t="shared" si="33"/>
        <v/>
      </c>
      <c r="G500" s="232"/>
      <c r="H500" s="225"/>
      <c r="I500" s="268"/>
      <c r="J500" s="269"/>
      <c r="K500" s="270"/>
      <c r="L500" s="271"/>
      <c r="M500" s="272"/>
      <c r="N500" s="273"/>
      <c r="O500" s="258"/>
      <c r="P500" s="259"/>
      <c r="Q500" s="260"/>
      <c r="R500" s="261"/>
      <c r="S500" s="262"/>
      <c r="T500" s="263"/>
      <c r="U500" s="416"/>
      <c r="V500" s="411"/>
      <c r="W500" s="417"/>
      <c r="X500" s="418"/>
      <c r="Y500" s="419"/>
      <c r="Z500" s="420"/>
      <c r="AA500" s="263"/>
      <c r="AB500" s="263"/>
      <c r="AC500" s="263"/>
      <c r="AD500" s="263"/>
      <c r="AE500" s="263"/>
      <c r="AF500" s="263"/>
      <c r="AG500" s="264"/>
      <c r="AH500" s="265"/>
      <c r="AI500" s="266"/>
      <c r="AJ500" s="267"/>
    </row>
    <row r="501" spans="1:36" s="22" customFormat="1" x14ac:dyDescent="0.25">
      <c r="A501" s="28" t="str">
        <f>IF(H501&lt;&gt;"",MAX($A$7:A500)+1,"")</f>
        <v/>
      </c>
      <c r="B501" s="227" t="str">
        <f>IF(A501="","",PREF_PREGUNTA&amp;" - "&amp;IF(MAX(A:A)&gt;99,IF(A501&lt;100,"0",""),"")&amp;IF(A501&lt;10,"0","")&amp;A501&amp;IF(G501&lt;&gt;""," "&amp;G501,""))</f>
        <v/>
      </c>
      <c r="C501" s="414" t="str">
        <f t="shared" si="30"/>
        <v/>
      </c>
      <c r="D501" s="414" t="str">
        <f t="shared" si="31"/>
        <v/>
      </c>
      <c r="E501" s="414" t="str">
        <f t="shared" si="32"/>
        <v/>
      </c>
      <c r="F501" s="414" t="str">
        <f t="shared" si="33"/>
        <v/>
      </c>
      <c r="G501" s="232"/>
      <c r="H501" s="225"/>
      <c r="I501" s="268"/>
      <c r="J501" s="269"/>
      <c r="K501" s="270"/>
      <c r="L501" s="271"/>
      <c r="M501" s="272"/>
      <c r="N501" s="273"/>
      <c r="O501" s="258"/>
      <c r="P501" s="259"/>
      <c r="Q501" s="260"/>
      <c r="R501" s="261"/>
      <c r="S501" s="262"/>
      <c r="T501" s="263"/>
      <c r="U501" s="416"/>
      <c r="V501" s="411"/>
      <c r="W501" s="417"/>
      <c r="X501" s="418"/>
      <c r="Y501" s="419"/>
      <c r="Z501" s="420"/>
      <c r="AA501" s="263"/>
      <c r="AB501" s="263"/>
      <c r="AC501" s="263"/>
      <c r="AD501" s="263"/>
      <c r="AE501" s="263"/>
      <c r="AF501" s="263"/>
      <c r="AG501" s="264"/>
      <c r="AH501" s="265"/>
      <c r="AI501" s="266"/>
      <c r="AJ501" s="267"/>
    </row>
    <row r="502" spans="1:36" s="22" customFormat="1" x14ac:dyDescent="0.25">
      <c r="A502" s="28" t="str">
        <f>IF(H502&lt;&gt;"",MAX($A$7:A501)+1,"")</f>
        <v/>
      </c>
      <c r="B502" s="227" t="str">
        <f>IF(A502="","",PREF_PREGUNTA&amp;" - "&amp;IF(MAX(A:A)&gt;99,IF(A502&lt;100,"0",""),"")&amp;IF(A502&lt;10,"0","")&amp;A502&amp;IF(G502&lt;&gt;""," "&amp;G502,""))</f>
        <v/>
      </c>
      <c r="C502" s="414" t="str">
        <f t="shared" si="30"/>
        <v/>
      </c>
      <c r="D502" s="414" t="str">
        <f t="shared" si="31"/>
        <v/>
      </c>
      <c r="E502" s="414" t="str">
        <f t="shared" si="32"/>
        <v/>
      </c>
      <c r="F502" s="414" t="str">
        <f t="shared" si="33"/>
        <v/>
      </c>
      <c r="G502" s="232"/>
      <c r="H502" s="225"/>
      <c r="I502" s="268"/>
      <c r="J502" s="269"/>
      <c r="K502" s="270"/>
      <c r="L502" s="271"/>
      <c r="M502" s="272"/>
      <c r="N502" s="273"/>
      <c r="O502" s="258"/>
      <c r="P502" s="259"/>
      <c r="Q502" s="260"/>
      <c r="R502" s="261"/>
      <c r="S502" s="262"/>
      <c r="T502" s="263"/>
      <c r="U502" s="416"/>
      <c r="V502" s="411"/>
      <c r="W502" s="417"/>
      <c r="X502" s="418"/>
      <c r="Y502" s="419"/>
      <c r="Z502" s="420"/>
      <c r="AA502" s="263"/>
      <c r="AB502" s="263"/>
      <c r="AC502" s="263"/>
      <c r="AD502" s="263"/>
      <c r="AE502" s="263"/>
      <c r="AF502" s="263"/>
      <c r="AG502" s="264"/>
      <c r="AH502" s="265"/>
      <c r="AI502" s="266"/>
      <c r="AJ502" s="267"/>
    </row>
    <row r="503" spans="1:36" s="22" customFormat="1" x14ac:dyDescent="0.25">
      <c r="A503" s="28" t="str">
        <f>IF(H503&lt;&gt;"",MAX($A$7:A502)+1,"")</f>
        <v/>
      </c>
      <c r="B503" s="227" t="str">
        <f>IF(A503="","",PREF_PREGUNTA&amp;" - "&amp;IF(MAX(A:A)&gt;99,IF(A503&lt;100,"0",""),"")&amp;IF(A503&lt;10,"0","")&amp;A503&amp;IF(G503&lt;&gt;""," "&amp;G503,""))</f>
        <v/>
      </c>
      <c r="C503" s="414" t="str">
        <f t="shared" si="30"/>
        <v/>
      </c>
      <c r="D503" s="414" t="str">
        <f t="shared" si="31"/>
        <v/>
      </c>
      <c r="E503" s="414" t="str">
        <f t="shared" si="32"/>
        <v/>
      </c>
      <c r="F503" s="414" t="str">
        <f t="shared" si="33"/>
        <v/>
      </c>
      <c r="G503" s="232"/>
      <c r="H503" s="225"/>
      <c r="I503" s="268"/>
      <c r="J503" s="269"/>
      <c r="K503" s="270"/>
      <c r="L503" s="271"/>
      <c r="M503" s="272"/>
      <c r="N503" s="273"/>
      <c r="O503" s="258"/>
      <c r="P503" s="259"/>
      <c r="Q503" s="260"/>
      <c r="R503" s="261"/>
      <c r="S503" s="262"/>
      <c r="T503" s="263"/>
      <c r="U503" s="416"/>
      <c r="V503" s="411"/>
      <c r="W503" s="417"/>
      <c r="X503" s="418"/>
      <c r="Y503" s="419"/>
      <c r="Z503" s="420"/>
      <c r="AA503" s="263"/>
      <c r="AB503" s="263"/>
      <c r="AC503" s="263"/>
      <c r="AD503" s="263"/>
      <c r="AE503" s="263"/>
      <c r="AF503" s="263"/>
      <c r="AG503" s="264"/>
      <c r="AH503" s="265"/>
      <c r="AI503" s="266"/>
      <c r="AJ503" s="267"/>
    </row>
    <row r="504" spans="1:36" s="22" customFormat="1" x14ac:dyDescent="0.25">
      <c r="A504" s="28" t="str">
        <f>IF(H504&lt;&gt;"",MAX($A$7:A503)+1,"")</f>
        <v/>
      </c>
      <c r="B504" s="227" t="str">
        <f>IF(A504="","",PREF_PREGUNTA&amp;" - "&amp;IF(MAX(A:A)&gt;99,IF(A504&lt;100,"0",""),"")&amp;IF(A504&lt;10,"0","")&amp;A504&amp;IF(G504&lt;&gt;""," "&amp;G504,""))</f>
        <v/>
      </c>
      <c r="C504" s="414" t="str">
        <f t="shared" si="30"/>
        <v/>
      </c>
      <c r="D504" s="414" t="str">
        <f t="shared" si="31"/>
        <v/>
      </c>
      <c r="E504" s="414" t="str">
        <f t="shared" si="32"/>
        <v/>
      </c>
      <c r="F504" s="414" t="str">
        <f t="shared" si="33"/>
        <v/>
      </c>
      <c r="G504" s="232"/>
      <c r="H504" s="225"/>
      <c r="I504" s="268"/>
      <c r="J504" s="269"/>
      <c r="K504" s="270"/>
      <c r="L504" s="271"/>
      <c r="M504" s="272"/>
      <c r="N504" s="273"/>
      <c r="O504" s="258"/>
      <c r="P504" s="259"/>
      <c r="Q504" s="260"/>
      <c r="R504" s="261"/>
      <c r="S504" s="262"/>
      <c r="T504" s="263"/>
      <c r="U504" s="416"/>
      <c r="V504" s="411"/>
      <c r="W504" s="417"/>
      <c r="X504" s="418"/>
      <c r="Y504" s="419"/>
      <c r="Z504" s="420"/>
      <c r="AA504" s="263"/>
      <c r="AB504" s="263"/>
      <c r="AC504" s="263"/>
      <c r="AD504" s="263"/>
      <c r="AE504" s="263"/>
      <c r="AF504" s="263"/>
      <c r="AG504" s="264"/>
      <c r="AH504" s="265"/>
      <c r="AI504" s="266"/>
      <c r="AJ504" s="267"/>
    </row>
    <row r="505" spans="1:36" s="22" customFormat="1" x14ac:dyDescent="0.25">
      <c r="A505" s="28" t="str">
        <f>IF(H505&lt;&gt;"",MAX($A$7:A504)+1,"")</f>
        <v/>
      </c>
      <c r="B505" s="227" t="str">
        <f>IF(A505="","",PREF_PREGUNTA&amp;" - "&amp;IF(MAX(A:A)&gt;99,IF(A505&lt;100,"0",""),"")&amp;IF(A505&lt;10,"0","")&amp;A505&amp;IF(G505&lt;&gt;""," "&amp;G505,""))</f>
        <v/>
      </c>
      <c r="C505" s="414" t="str">
        <f t="shared" si="30"/>
        <v/>
      </c>
      <c r="D505" s="414" t="str">
        <f t="shared" si="31"/>
        <v/>
      </c>
      <c r="E505" s="414" t="str">
        <f t="shared" si="32"/>
        <v/>
      </c>
      <c r="F505" s="414" t="str">
        <f t="shared" si="33"/>
        <v/>
      </c>
      <c r="G505" s="232"/>
      <c r="H505" s="225"/>
      <c r="I505" s="268"/>
      <c r="J505" s="269"/>
      <c r="K505" s="270"/>
      <c r="L505" s="271"/>
      <c r="M505" s="272"/>
      <c r="N505" s="273"/>
      <c r="O505" s="258"/>
      <c r="P505" s="259"/>
      <c r="Q505" s="260"/>
      <c r="R505" s="261"/>
      <c r="S505" s="262"/>
      <c r="T505" s="263"/>
      <c r="U505" s="416"/>
      <c r="V505" s="411"/>
      <c r="W505" s="417"/>
      <c r="X505" s="418"/>
      <c r="Y505" s="419"/>
      <c r="Z505" s="420"/>
      <c r="AA505" s="263"/>
      <c r="AB505" s="263"/>
      <c r="AC505" s="263"/>
      <c r="AD505" s="263"/>
      <c r="AE505" s="263"/>
      <c r="AF505" s="263"/>
      <c r="AG505" s="264"/>
      <c r="AH505" s="265"/>
      <c r="AI505" s="266"/>
      <c r="AJ505" s="267"/>
    </row>
    <row r="506" spans="1:36" s="22" customFormat="1" x14ac:dyDescent="0.25">
      <c r="A506" s="28" t="str">
        <f>IF(H506&lt;&gt;"",MAX($A$7:A505)+1,"")</f>
        <v/>
      </c>
      <c r="B506" s="227" t="str">
        <f>IF(A506="","",PREF_PREGUNTA&amp;" - "&amp;IF(MAX(A:A)&gt;99,IF(A506&lt;100,"0",""),"")&amp;IF(A506&lt;10,"0","")&amp;A506&amp;IF(G506&lt;&gt;""," "&amp;G506,""))</f>
        <v/>
      </c>
      <c r="C506" s="414" t="str">
        <f t="shared" si="30"/>
        <v/>
      </c>
      <c r="D506" s="414" t="str">
        <f t="shared" si="31"/>
        <v/>
      </c>
      <c r="E506" s="414" t="str">
        <f t="shared" si="32"/>
        <v/>
      </c>
      <c r="F506" s="414" t="str">
        <f t="shared" si="33"/>
        <v/>
      </c>
      <c r="G506" s="232"/>
      <c r="H506" s="225"/>
      <c r="I506" s="268"/>
      <c r="J506" s="269"/>
      <c r="K506" s="270"/>
      <c r="L506" s="271"/>
      <c r="M506" s="272"/>
      <c r="N506" s="273"/>
      <c r="O506" s="258"/>
      <c r="P506" s="259"/>
      <c r="Q506" s="260"/>
      <c r="R506" s="261"/>
      <c r="S506" s="262"/>
      <c r="T506" s="263"/>
      <c r="U506" s="416"/>
      <c r="V506" s="411"/>
      <c r="W506" s="417"/>
      <c r="X506" s="418"/>
      <c r="Y506" s="419"/>
      <c r="Z506" s="420"/>
      <c r="AA506" s="263"/>
      <c r="AB506" s="263"/>
      <c r="AC506" s="263"/>
      <c r="AD506" s="263"/>
      <c r="AE506" s="263"/>
      <c r="AF506" s="263"/>
      <c r="AG506" s="264"/>
      <c r="AH506" s="265"/>
      <c r="AI506" s="266"/>
      <c r="AJ506" s="267"/>
    </row>
    <row r="507" spans="1:36" s="22" customFormat="1" x14ac:dyDescent="0.25">
      <c r="A507" s="28" t="str">
        <f>IF(H507&lt;&gt;"",MAX($A$7:A506)+1,"")</f>
        <v/>
      </c>
      <c r="B507" s="227" t="str">
        <f t="shared" ref="B455:B518" si="34">IF(A507="","",PREF_PREGUNTA&amp;" - "&amp;IF(MAX(A:A)&gt;99,IF(A507&lt;100,"0",""),"")&amp;IF(A507&lt;10,"0","")&amp;A507&amp;IF(G507&lt;&gt;""," "&amp;G507,""))</f>
        <v/>
      </c>
      <c r="C507" s="414" t="str">
        <f>IF(COUNTIF(U507:Z507,"&gt;0")=0,"",COUNTIF(U507:Z507,"&gt;0"))</f>
        <v/>
      </c>
      <c r="D507" s="414" t="str">
        <f t="shared" si="31"/>
        <v/>
      </c>
      <c r="E507" s="414" t="str">
        <f t="shared" si="32"/>
        <v/>
      </c>
      <c r="F507" s="414" t="str">
        <f t="shared" si="33"/>
        <v/>
      </c>
      <c r="G507" s="232"/>
      <c r="H507" s="225"/>
      <c r="I507" s="268"/>
      <c r="J507" s="269"/>
      <c r="K507" s="270"/>
      <c r="L507" s="271"/>
      <c r="M507" s="272"/>
      <c r="N507" s="273"/>
      <c r="O507" s="258"/>
      <c r="P507" s="259"/>
      <c r="Q507" s="260"/>
      <c r="R507" s="261"/>
      <c r="S507" s="262"/>
      <c r="T507" s="263"/>
      <c r="U507" s="416"/>
      <c r="V507" s="411"/>
      <c r="W507" s="417"/>
      <c r="X507" s="418"/>
      <c r="Y507" s="419"/>
      <c r="Z507" s="420"/>
      <c r="AA507" s="263"/>
      <c r="AB507" s="263"/>
      <c r="AC507" s="263"/>
      <c r="AD507" s="263"/>
      <c r="AE507" s="263"/>
      <c r="AF507" s="263"/>
      <c r="AG507" s="264"/>
      <c r="AH507" s="265"/>
      <c r="AI507" s="266"/>
      <c r="AJ507" s="267"/>
    </row>
    <row r="508" spans="1:36" s="22" customFormat="1" x14ac:dyDescent="0.25">
      <c r="A508" s="28" t="str">
        <f>IF(H508&lt;&gt;"",MAX($A$7:A507)+1,"")</f>
        <v/>
      </c>
      <c r="B508" s="227" t="str">
        <f t="shared" si="34"/>
        <v/>
      </c>
      <c r="C508" s="414" t="str">
        <f>IF(COUNTIF(U508:Z508,"&gt;0")=0,"",COUNTIF(U508:Z508,"&gt;0"))</f>
        <v/>
      </c>
      <c r="D508" s="414" t="str">
        <f t="shared" si="31"/>
        <v/>
      </c>
      <c r="E508" s="414" t="str">
        <f t="shared" si="32"/>
        <v/>
      </c>
      <c r="F508" s="414" t="str">
        <f t="shared" si="33"/>
        <v/>
      </c>
      <c r="G508" s="232"/>
      <c r="H508" s="225"/>
      <c r="I508" s="268"/>
      <c r="J508" s="269"/>
      <c r="K508" s="270"/>
      <c r="L508" s="271"/>
      <c r="M508" s="272"/>
      <c r="N508" s="273"/>
      <c r="O508" s="258"/>
      <c r="P508" s="259"/>
      <c r="Q508" s="260"/>
      <c r="R508" s="261"/>
      <c r="S508" s="262"/>
      <c r="T508" s="263"/>
      <c r="U508" s="416"/>
      <c r="V508" s="411"/>
      <c r="W508" s="417"/>
      <c r="X508" s="418"/>
      <c r="Y508" s="419"/>
      <c r="Z508" s="420"/>
      <c r="AA508" s="263"/>
      <c r="AB508" s="263"/>
      <c r="AC508" s="263"/>
      <c r="AD508" s="263"/>
      <c r="AE508" s="263"/>
      <c r="AF508" s="263"/>
      <c r="AG508" s="264"/>
      <c r="AH508" s="265"/>
      <c r="AI508" s="266"/>
      <c r="AJ508" s="267"/>
    </row>
  </sheetData>
  <sheetProtection algorithmName="SHA-512" hashValue="xgasWLwZwij6kstAcL1inmPdXWo22+HMQ0oeek11jV+ZCUsxpCbzM96BwEk7XgJnMqPDiynACF3k5waV0eknpA==" saltValue="XQAGcSS5jbhqDmlIPQoKAA==" spinCount="100000" sheet="1" objects="1" scenarios="1" selectLockedCells="1"/>
  <mergeCells count="1">
    <mergeCell ref="E4:H4"/>
  </mergeCells>
  <conditionalFormatting sqref="I5:T6 AA5:AF5 AA6:AJ6 G5:H5 C6:G6">
    <cfRule type="cellIs" dxfId="192" priority="619" operator="equal">
      <formula>""</formula>
    </cfRule>
    <cfRule type="cellIs" dxfId="191" priority="620" operator="equal">
      <formula>0</formula>
    </cfRule>
  </conditionalFormatting>
  <conditionalFormatting sqref="AG5:AJ5">
    <cfRule type="cellIs" dxfId="190" priority="611" operator="equal">
      <formula>""</formula>
    </cfRule>
    <cfRule type="cellIs" dxfId="189" priority="612" operator="equal">
      <formula>0</formula>
    </cfRule>
  </conditionalFormatting>
  <conditionalFormatting sqref="H6">
    <cfRule type="cellIs" dxfId="188" priority="165" operator="equal">
      <formula>""</formula>
    </cfRule>
    <cfRule type="cellIs" dxfId="187" priority="166" operator="equal">
      <formula>0</formula>
    </cfRule>
  </conditionalFormatting>
  <conditionalFormatting sqref="B6">
    <cfRule type="cellIs" dxfId="186" priority="163" operator="equal">
      <formula>""</formula>
    </cfRule>
    <cfRule type="cellIs" dxfId="185" priority="164" operator="equal">
      <formula>0</formula>
    </cfRule>
  </conditionalFormatting>
  <conditionalFormatting sqref="U5:Z5">
    <cfRule type="cellIs" dxfId="184" priority="113" operator="equal">
      <formula>""</formula>
    </cfRule>
    <cfRule type="cellIs" dxfId="183" priority="114" operator="equal">
      <formula>0</formula>
    </cfRule>
  </conditionalFormatting>
  <conditionalFormatting sqref="U6:Z6">
    <cfRule type="cellIs" dxfId="182" priority="111" operator="equal">
      <formula>""</formula>
    </cfRule>
    <cfRule type="cellIs" dxfId="181" priority="112" operator="equal">
      <formula>0</formula>
    </cfRule>
  </conditionalFormatting>
  <conditionalFormatting sqref="G507:T508 AA507:AF508">
    <cfRule type="cellIs" dxfId="180" priority="65" operator="equal">
      <formula>""</formula>
    </cfRule>
    <cfRule type="cellIs" dxfId="179" priority="66" operator="equal">
      <formula>0</formula>
    </cfRule>
  </conditionalFormatting>
  <conditionalFormatting sqref="AG507:AJ508">
    <cfRule type="cellIs" dxfId="178" priority="63" operator="equal">
      <formula>""</formula>
    </cfRule>
    <cfRule type="cellIs" dxfId="177" priority="64" operator="equal">
      <formula>0</formula>
    </cfRule>
  </conditionalFormatting>
  <conditionalFormatting sqref="U507:Z508">
    <cfRule type="cellIs" dxfId="176" priority="61" operator="equal">
      <formula>""</formula>
    </cfRule>
    <cfRule type="cellIs" dxfId="175" priority="62" operator="equal">
      <formula>0</formula>
    </cfRule>
  </conditionalFormatting>
  <conditionalFormatting sqref="G7:T506 AA7:AF506">
    <cfRule type="cellIs" dxfId="35" priority="5" operator="equal">
      <formula>""</formula>
    </cfRule>
    <cfRule type="cellIs" dxfId="34" priority="6" operator="equal">
      <formula>0</formula>
    </cfRule>
  </conditionalFormatting>
  <conditionalFormatting sqref="AG7:AJ506">
    <cfRule type="cellIs" dxfId="33" priority="3" operator="equal">
      <formula>""</formula>
    </cfRule>
    <cfRule type="cellIs" dxfId="32" priority="4" operator="equal">
      <formula>0</formula>
    </cfRule>
  </conditionalFormatting>
  <conditionalFormatting sqref="U7:Z506">
    <cfRule type="cellIs" dxfId="31" priority="1" operator="equal">
      <formula>""</formula>
    </cfRule>
    <cfRule type="cellIs" dxfId="30"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C5 C7:C508">
      <formula1>1</formula1>
      <formula2>IF(C_SIMPLE="true",1,MIN(5,COUNTA(I5:N5)))</formula2>
    </dataValidation>
    <dataValidation type="whole" allowBlank="1" showInputMessage="1" showErrorMessage="1" errorTitle="Error" error="Debes introducir un número válido. _x000a_Rellena primero las respuestas._x000a__x000a_Pulsa ESC para continuar." sqref="D7:D508">
      <formula1>1</formula1>
      <formula2>IF(C_SIMPLE="true",1,MIN(5,COUNTA(I7:N7)))</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C64"/>
  <sheetViews>
    <sheetView showGridLines="0" showRowColHeaders="0" zoomScale="115" zoomScaleNormal="115" workbookViewId="0">
      <pane ySplit="2" topLeftCell="A3" activePane="bottomLeft" state="frozen"/>
      <selection activeCell="J7" sqref="J7:P7"/>
      <selection pane="bottomLeft"/>
    </sheetView>
  </sheetViews>
  <sheetFormatPr baseColWidth="10" defaultColWidth="10.85546875" defaultRowHeight="15" x14ac:dyDescent="0.25"/>
  <cols>
    <col min="1" max="1" width="77.28515625" style="37" customWidth="1"/>
    <col min="2" max="2" width="22" style="38" hidden="1" customWidth="1"/>
    <col min="3" max="3" width="13.7109375" style="37" hidden="1" customWidth="1"/>
    <col min="4" max="4" width="16.28515625" style="37" bestFit="1" customWidth="1"/>
    <col min="5" max="5" width="10.85546875" style="37" customWidth="1"/>
    <col min="6" max="16384" width="10.85546875" style="37"/>
  </cols>
  <sheetData>
    <row r="1" spans="1:3" x14ac:dyDescent="0.25">
      <c r="A1" s="37" t="str">
        <f>"&lt;!-- question: "&amp;'Datos O2'!A2&amp;"  --&gt;"</f>
        <v>&lt;!-- question: 1  --&gt;</v>
      </c>
      <c r="B1" s="53">
        <f ca="1">COUNTA(A:A)-COUNTIF(A:A,"BORRAR")</f>
        <v>64</v>
      </c>
    </row>
    <row r="2" spans="1:3" x14ac:dyDescent="0.25">
      <c r="A2" s="50" t="s">
        <v>28</v>
      </c>
      <c r="B2" s="54" t="s">
        <v>29</v>
      </c>
    </row>
    <row r="3" spans="1:3" x14ac:dyDescent="0.25">
      <c r="A3" s="37" t="s">
        <v>30</v>
      </c>
    </row>
    <row r="4" spans="1:3" x14ac:dyDescent="0.25">
      <c r="A4" s="37" t="e">
        <f>"      &lt;text&gt;"&amp;B4&amp;"&lt;/text&gt;"</f>
        <v>#N/A</v>
      </c>
      <c r="B4" s="40" t="e">
        <f>NOMBRE_O2</f>
        <v>#N/A</v>
      </c>
      <c r="C4" s="37" t="s">
        <v>31</v>
      </c>
    </row>
    <row r="5" spans="1:3" x14ac:dyDescent="0.25">
      <c r="A5" s="37" t="s">
        <v>32</v>
      </c>
    </row>
    <row r="6" spans="1:3" x14ac:dyDescent="0.25">
      <c r="A6" s="37" t="s">
        <v>33</v>
      </c>
    </row>
    <row r="7" spans="1:3" x14ac:dyDescent="0.25">
      <c r="A7" s="37" t="e">
        <f>"      &lt;text&gt;&lt;![CDATA[&lt;p&gt;"&amp;B7&amp;"&lt;/p&gt;]]&gt;&lt;/text&gt;"</f>
        <v>#N/A</v>
      </c>
      <c r="B7" s="40" t="e">
        <f>ENUNCIADO_O2</f>
        <v>#N/A</v>
      </c>
    </row>
    <row r="8" spans="1:3" x14ac:dyDescent="0.25">
      <c r="A8" s="37" t="s">
        <v>34</v>
      </c>
    </row>
    <row r="9" spans="1:3" x14ac:dyDescent="0.25">
      <c r="A9" s="37" t="s">
        <v>35</v>
      </c>
      <c r="B9" s="41" t="s">
        <v>36</v>
      </c>
    </row>
    <row r="10" spans="1:3" x14ac:dyDescent="0.25">
      <c r="A10" s="37" t="str">
        <f>"      &lt;text&gt;&lt;![CDATA[&lt;p&gt;"&amp;B10&amp;"&lt;/p&gt;]]&gt;&lt;/text&gt;"</f>
        <v xml:space="preserve">      &lt;text&gt;&lt;![CDATA[&lt;p&gt;Tomo nota de tus respuestas&lt;/p&gt;]]&gt;&lt;/text&gt;</v>
      </c>
      <c r="B10" s="38"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&lt;penalty&gt;"&amp;REPLACE(B13,2,1,".")&amp;"&lt;/penalty&gt;"</f>
        <v xml:space="preserve">    &lt;penalty&gt;0.333333333333333&lt;/penalty&gt;</v>
      </c>
      <c r="B13" s="43">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IF(CONTRASEN_A="","",CONTRASEN_A)</f>
        <v/>
      </c>
      <c r="C15" s="37" t="s">
        <v>41</v>
      </c>
    </row>
    <row r="16" spans="1:3" x14ac:dyDescent="0.25">
      <c r="A16" s="37" t="str">
        <f>"    &lt;single&gt;"&amp;B16&amp;"&lt;/single&gt;"</f>
        <v xml:space="preserve">    &lt;single&gt;false&lt;/single&gt;</v>
      </c>
      <c r="B16" s="40" t="s">
        <v>17</v>
      </c>
      <c r="C16" s="37" t="s">
        <v>42</v>
      </c>
    </row>
    <row r="17" spans="1:3" x14ac:dyDescent="0.25">
      <c r="A17" s="37" t="str">
        <f>"    &lt;shuffleanswers&gt;"&amp;B17&amp;"&lt;/shuffleanswers&gt;"</f>
        <v xml:space="preserve">    &lt;shuffleanswers&gt;true&lt;/shuffleanswers&gt;</v>
      </c>
      <c r="B17" s="40" t="str">
        <f>BARAJAR_R</f>
        <v>true</v>
      </c>
      <c r="C17" s="44" t="s">
        <v>43</v>
      </c>
    </row>
    <row r="18" spans="1:3" x14ac:dyDescent="0.25">
      <c r="A18" s="37" t="str">
        <f>"    &lt;answernumbering&gt;"&amp;B18&amp;"&lt;/answernumbering&gt;"</f>
        <v xml:space="preserve">    &lt;answernumbering&gt;abc&lt;/answernumbering&gt;</v>
      </c>
      <c r="B18" s="38" t="str">
        <f>NUMERAR_R</f>
        <v>abc</v>
      </c>
      <c r="C18" s="37" t="s">
        <v>44</v>
      </c>
    </row>
    <row r="19" spans="1:3" x14ac:dyDescent="0.25">
      <c r="A19" s="37" t="s">
        <v>45</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46</v>
      </c>
    </row>
    <row r="22" spans="1:3" x14ac:dyDescent="0.25">
      <c r="A22" s="37" t="s">
        <v>47</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48</v>
      </c>
    </row>
    <row r="25" spans="1:3" x14ac:dyDescent="0.25">
      <c r="A25" s="37" t="s">
        <v>49</v>
      </c>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50</v>
      </c>
      <c r="B27" s="45" t="s">
        <v>51</v>
      </c>
    </row>
    <row r="28" spans="1:3" x14ac:dyDescent="0.25">
      <c r="A28" s="65" t="s">
        <v>52</v>
      </c>
      <c r="B28" s="51">
        <v>1</v>
      </c>
      <c r="C28" s="51" t="str">
        <f ca="1">IFERROR(FIND(",",B29,1),"")</f>
        <v/>
      </c>
    </row>
    <row r="29" spans="1:3" x14ac:dyDescent="0.25">
      <c r="A29" s="47" t="e">
        <f ca="1">IF(B30&lt;&gt;"",$C$29&amp;IF(C28&lt;&gt;"",REPLACE(B29,C28,1,"."),B29)&amp;$C$30,"BORRAR")</f>
        <v>#N/A</v>
      </c>
      <c r="B29" s="46" t="e">
        <f ca="1">INDIRECT("PUNTOS_"&amp;B28&amp;"_O2")</f>
        <v>#N/A</v>
      </c>
      <c r="C29" s="50" t="s">
        <v>53</v>
      </c>
    </row>
    <row r="30" spans="1:3" x14ac:dyDescent="0.25">
      <c r="A30" s="37" t="e">
        <f ca="1">IF(A29="BORRAR","BORRAR","      &lt;text&gt;&lt;![CDATA[&lt;p&gt;"&amp;B30&amp;"&lt;/p&gt;]]&gt;&lt;/text&gt;")</f>
        <v>#N/A</v>
      </c>
      <c r="B30" s="40" t="e">
        <f ca="1">INDIRECT("RESPUESTA_"&amp;B28&amp;"_O2")</f>
        <v>#N/A</v>
      </c>
      <c r="C30" s="50" t="s">
        <v>54</v>
      </c>
    </row>
    <row r="31" spans="1:3" x14ac:dyDescent="0.25">
      <c r="A31" s="37" t="e">
        <f ca="1">IF(A30="BORRAR","BORRAR",$C$31)</f>
        <v>#N/A</v>
      </c>
      <c r="C31" s="50" t="s">
        <v>55</v>
      </c>
    </row>
    <row r="32" spans="1:3" x14ac:dyDescent="0.25">
      <c r="A32" s="37" t="e">
        <f ca="1">IF(A31="BORRAR","BORRAR","      &lt;text&gt;&lt;![CDATA[&lt;p&gt;"&amp;B32&amp;"&lt;/p&gt;]]&gt;&lt;/text&gt;")</f>
        <v>#N/A</v>
      </c>
      <c r="B32" s="39" t="e">
        <f>RETROAL_1_O2</f>
        <v>#N/A</v>
      </c>
    </row>
    <row r="33" spans="1:3" x14ac:dyDescent="0.25">
      <c r="A33" s="37" t="e">
        <f ca="1">IF(A32="BORRAR","BORRAR","      &lt;/feedback&gt;")</f>
        <v>#N/A</v>
      </c>
      <c r="B33" s="45" t="s">
        <v>56</v>
      </c>
    </row>
    <row r="34" spans="1:3" x14ac:dyDescent="0.25">
      <c r="A34" s="37" t="e">
        <f ca="1">IF(A33="BORRAR","BORRAR","    &lt;/answer&gt;")</f>
        <v>#N/A</v>
      </c>
      <c r="B34" s="51">
        <f>B28+1</f>
        <v>2</v>
      </c>
      <c r="C34" s="51" t="str">
        <f ca="1">IFERROR(FIND(",",B35,1),"")</f>
        <v/>
      </c>
    </row>
    <row r="35" spans="1:3" x14ac:dyDescent="0.25">
      <c r="A35" s="47" t="e">
        <f ca="1">IF(B36&lt;&gt;"",$C$29&amp;IF(C34&lt;&gt;"",REPLACE(B35,C34,1,"."),B35)&amp;$C$30,"BORRAR")</f>
        <v>#N/A</v>
      </c>
      <c r="B35" s="46" t="e">
        <f ca="1">INDIRECT("PUNTOS_"&amp;B34&amp;"_O2")</f>
        <v>#N/A</v>
      </c>
    </row>
    <row r="36" spans="1:3" x14ac:dyDescent="0.25">
      <c r="A36" s="37" t="e">
        <f ca="1">IF(A35="BORRAR","BORRAR","      &lt;text&gt;&lt;![CDATA[&lt;p&gt;"&amp;B36&amp;"&lt;/p&gt;]]&gt;&lt;/text&gt;")</f>
        <v>#N/A</v>
      </c>
      <c r="B36" s="40" t="e">
        <f ca="1">INDIRECT("RESPUESTA_"&amp;B34&amp;"_O2")</f>
        <v>#N/A</v>
      </c>
    </row>
    <row r="37" spans="1:3" x14ac:dyDescent="0.25">
      <c r="A37" s="37" t="e">
        <f ca="1">IF(A36="BORRAR","BORRAR",$C$31)</f>
        <v>#N/A</v>
      </c>
    </row>
    <row r="38" spans="1:3" x14ac:dyDescent="0.25">
      <c r="A38" s="37" t="e">
        <f ca="1">IF(A37="BORRAR","BORRAR","      &lt;text&gt;&lt;![CDATA[&lt;p&gt;"&amp;B38&amp;"&lt;/p&gt;]]&gt;&lt;/text&gt;")</f>
        <v>#N/A</v>
      </c>
      <c r="B38" s="39" t="e">
        <f>RETROAL_2_O2</f>
        <v>#N/A</v>
      </c>
    </row>
    <row r="39" spans="1:3" x14ac:dyDescent="0.25">
      <c r="A39" s="37" t="e">
        <f ca="1">IF(A38="BORRAR","BORRAR","      &lt;/feedback&gt;")</f>
        <v>#N/A</v>
      </c>
    </row>
    <row r="40" spans="1:3" x14ac:dyDescent="0.25">
      <c r="A40" s="37" t="e">
        <f ca="1">IF(A39="BORRAR","BORRAR","    &lt;/answer&gt;")</f>
        <v>#N/A</v>
      </c>
      <c r="B40" s="52">
        <f>B34+1</f>
        <v>3</v>
      </c>
      <c r="C40" s="41" t="str">
        <f ca="1">IFERROR(FIND(",",B41,1),"")</f>
        <v/>
      </c>
    </row>
    <row r="41" spans="1:3" x14ac:dyDescent="0.25">
      <c r="A41" s="48" t="e">
        <f ca="1">IF(B42&lt;&gt;"",$C$29&amp;IF(C40&lt;&gt;"",REPLACE(B41,C40,1,"."),B41)&amp;$C$30,"BORRAR")</f>
        <v>#N/A</v>
      </c>
      <c r="B41" s="46" t="e">
        <f ca="1">INDIRECT("PUNTOS_"&amp;B40&amp;"_O2")</f>
        <v>#N/A</v>
      </c>
    </row>
    <row r="42" spans="1:3" x14ac:dyDescent="0.25">
      <c r="A42" s="37" t="e">
        <f ca="1">IF(A41="BORRAR","BORRAR","      &lt;text&gt;&lt;![CDATA[&lt;p&gt;"&amp;B42&amp;"&lt;/p&gt;]]&gt;&lt;/text&gt;")</f>
        <v>#N/A</v>
      </c>
      <c r="B42" s="40" t="e">
        <f ca="1">INDIRECT("RESPUESTA_"&amp;B40&amp;"_O2")</f>
        <v>#N/A</v>
      </c>
    </row>
    <row r="43" spans="1:3" x14ac:dyDescent="0.25">
      <c r="A43" s="37" t="e">
        <f ca="1">IF(A42="BORRAR","BORRAR",$C$31)</f>
        <v>#N/A</v>
      </c>
    </row>
    <row r="44" spans="1:3" x14ac:dyDescent="0.25">
      <c r="A44" s="37" t="e">
        <f ca="1">IF(A43="BORRAR","BORRAR","      &lt;text&gt;&lt;![CDATA[&lt;p&gt;"&amp;B44&amp;"&lt;/p&gt;]]&gt;&lt;/text&gt;")</f>
        <v>#N/A</v>
      </c>
      <c r="B44" s="40" t="e">
        <f>RETROAL_3_O2</f>
        <v>#N/A</v>
      </c>
    </row>
    <row r="45" spans="1:3" x14ac:dyDescent="0.25">
      <c r="A45" s="37" t="e">
        <f ca="1">IF(A44="BORRAR","BORRAR","      &lt;/feedback&gt;")</f>
        <v>#N/A</v>
      </c>
    </row>
    <row r="46" spans="1:3" x14ac:dyDescent="0.25">
      <c r="A46" s="37" t="e">
        <f ca="1">IF(A45="BORRAR","BORRAR","    &lt;/answer&gt;")</f>
        <v>#N/A</v>
      </c>
      <c r="B46" s="52">
        <f>B40+1</f>
        <v>4</v>
      </c>
      <c r="C46" s="41" t="str">
        <f ca="1">IFERROR(FIND(",",B47,1),"")</f>
        <v/>
      </c>
    </row>
    <row r="47" spans="1:3" x14ac:dyDescent="0.25">
      <c r="A47" s="48" t="e">
        <f ca="1">IF(B48&lt;&gt;"",$C$29&amp;IF(C46&lt;&gt;"",REPLACE(B47,C46,1,"."),B47)&amp;$C$30,"BORRAR")</f>
        <v>#N/A</v>
      </c>
      <c r="B47" s="46" t="e">
        <f ca="1">INDIRECT("PUNTOS_"&amp;B46&amp;"_O2")</f>
        <v>#N/A</v>
      </c>
    </row>
    <row r="48" spans="1:3" x14ac:dyDescent="0.25">
      <c r="A48" s="37" t="e">
        <f ca="1">IF(A47="BORRAR","BORRAR","      &lt;text&gt;&lt;![CDATA[&lt;p&gt;"&amp;B48&amp;"&lt;/p&gt;]]&gt;&lt;/text&gt;")</f>
        <v>#N/A</v>
      </c>
      <c r="B48" s="40" t="e">
        <f ca="1">INDIRECT("RESPUESTA_"&amp;B46&amp;"_O2")</f>
        <v>#N/A</v>
      </c>
    </row>
    <row r="49" spans="1:3" x14ac:dyDescent="0.25">
      <c r="A49" s="37" t="e">
        <f ca="1">IF(A48="BORRAR","BORRAR",$C$31)</f>
        <v>#N/A</v>
      </c>
    </row>
    <row r="50" spans="1:3" x14ac:dyDescent="0.25">
      <c r="A50" s="37" t="e">
        <f ca="1">IF(A49="BORRAR","BORRAR","      &lt;text&gt;&lt;![CDATA[&lt;p&gt;"&amp;B50&amp;"&lt;/p&gt;]]&gt;&lt;/text&gt;")</f>
        <v>#N/A</v>
      </c>
      <c r="B50" s="40" t="e">
        <f>RETROAL_4_O2</f>
        <v>#N/A</v>
      </c>
    </row>
    <row r="51" spans="1:3" x14ac:dyDescent="0.25">
      <c r="A51" s="37" t="e">
        <f ca="1">IF(A50="BORRAR","BORRAR","      &lt;/feedback&gt;")</f>
        <v>#N/A</v>
      </c>
    </row>
    <row r="52" spans="1:3" x14ac:dyDescent="0.25">
      <c r="A52" s="37" t="e">
        <f ca="1">IF(A51="BORRAR","BORRAR","    &lt;/answer&gt;")</f>
        <v>#N/A</v>
      </c>
      <c r="B52" s="52">
        <f>B46+1</f>
        <v>5</v>
      </c>
      <c r="C52" s="41" t="str">
        <f ca="1">IFERROR(FIND(",",B53,1),"")</f>
        <v/>
      </c>
    </row>
    <row r="53" spans="1:3" x14ac:dyDescent="0.25">
      <c r="A53" s="48" t="e">
        <f ca="1">IF(B54&lt;&gt;"",$C$29&amp;IF(C52&lt;&gt;"",REPLACE(B53,C52,1,"."),B53)&amp;$C$30,"BORRAR")</f>
        <v>#N/A</v>
      </c>
      <c r="B53" s="46" t="e">
        <f ca="1">INDIRECT("PUNTOS_"&amp;B52&amp;"_O2")</f>
        <v>#N/A</v>
      </c>
    </row>
    <row r="54" spans="1:3" x14ac:dyDescent="0.25">
      <c r="A54" s="37" t="e">
        <f ca="1">IF(A53="BORRAR","BORRAR","      &lt;text&gt;&lt;![CDATA[&lt;p&gt;"&amp;B54&amp;"&lt;/p&gt;]]&gt;&lt;/text&gt;")</f>
        <v>#N/A</v>
      </c>
      <c r="B54" s="40" t="e">
        <f ca="1">INDIRECT("RESPUESTA_"&amp;B52&amp;"_O2")</f>
        <v>#N/A</v>
      </c>
    </row>
    <row r="55" spans="1:3" x14ac:dyDescent="0.25">
      <c r="A55" s="37" t="e">
        <f ca="1">IF(A54="BORRAR","BORRAR",$C$31)</f>
        <v>#N/A</v>
      </c>
    </row>
    <row r="56" spans="1:3" x14ac:dyDescent="0.25">
      <c r="A56" s="37" t="e">
        <f ca="1">IF(A55="BORRAR","BORRAR","      &lt;text&gt;&lt;![CDATA[&lt;p&gt;"&amp;B56&amp;"&lt;/p&gt;]]&gt;&lt;/text&gt;")</f>
        <v>#N/A</v>
      </c>
      <c r="B56" s="40" t="e">
        <f>RETROAL_5_O2</f>
        <v>#N/A</v>
      </c>
    </row>
    <row r="57" spans="1:3" x14ac:dyDescent="0.25">
      <c r="A57" s="37" t="e">
        <f ca="1">IF(A56="BORRAR","BORRAR","      &lt;/feedback&gt;")</f>
        <v>#N/A</v>
      </c>
    </row>
    <row r="58" spans="1:3" x14ac:dyDescent="0.25">
      <c r="A58" s="37" t="e">
        <f ca="1">IF(A57="BORRAR","BORRAR","    &lt;/answer&gt;")</f>
        <v>#N/A</v>
      </c>
      <c r="B58" s="52">
        <f>B52+1</f>
        <v>6</v>
      </c>
      <c r="C58" s="41" t="str">
        <f ca="1">IFERROR(FIND(",",B59,1),"")</f>
        <v/>
      </c>
    </row>
    <row r="59" spans="1:3" x14ac:dyDescent="0.25">
      <c r="A59" s="48" t="e">
        <f ca="1">IF(B60&lt;&gt;"",$C$29&amp;IF(C58&lt;&gt;"",REPLACE(B59,C58,1,"."),B59)&amp;$C$30,"BORRAR")</f>
        <v>#N/A</v>
      </c>
      <c r="B59" s="46" t="e">
        <f ca="1">INDIRECT("PUNTOS_"&amp;B58&amp;"_O2")</f>
        <v>#N/A</v>
      </c>
    </row>
    <row r="60" spans="1:3" x14ac:dyDescent="0.25">
      <c r="A60" s="37" t="e">
        <f ca="1">IF(A59="BORRAR","BORRAR","      &lt;text&gt;&lt;![CDATA[&lt;p&gt;"&amp;B60&amp;"&lt;/p&gt;]]&gt;&lt;/text&gt;")</f>
        <v>#N/A</v>
      </c>
      <c r="B60" s="40" t="e">
        <f ca="1">INDIRECT("RESPUESTA_"&amp;B58&amp;"_O2")</f>
        <v>#N/A</v>
      </c>
    </row>
    <row r="61" spans="1:3" x14ac:dyDescent="0.25">
      <c r="A61" s="37" t="e">
        <f ca="1">IF(A60="BORRAR","BORRAR",$C$31)</f>
        <v>#N/A</v>
      </c>
    </row>
    <row r="62" spans="1:3" x14ac:dyDescent="0.25">
      <c r="A62" s="37" t="e">
        <f ca="1">IF(A61="BORRAR","BORRAR","      &lt;text&gt;&lt;![CDATA[&lt;p&gt;"&amp;B62&amp;"&lt;/p&gt;]]&gt;&lt;/text&gt;")</f>
        <v>#N/A</v>
      </c>
      <c r="B62" s="40" t="e">
        <f>RETROAL_6_O2</f>
        <v>#N/A</v>
      </c>
    </row>
    <row r="63" spans="1:3" x14ac:dyDescent="0.25">
      <c r="A63" s="37" t="e">
        <f ca="1">IF(A62="BORRAR","BORRAR","      &lt;/feedback&gt;")</f>
        <v>#N/A</v>
      </c>
    </row>
    <row r="64" spans="1:3" x14ac:dyDescent="0.25">
      <c r="A64" s="37" t="e">
        <f ca="1">IF(A63="BORRAR","BORRAR","    &lt;/answer&gt;")</f>
        <v>#N/A</v>
      </c>
      <c r="B64" s="49"/>
    </row>
  </sheetData>
  <sheetProtection algorithmName="SHA-512" hashValue="ErcxodjSHNZuNh1dItpYvoGABBbQKHrSP1XFdKPpjQTxAt7OZAp/Jp8TrHuYKAVILKVBpLhCcQAf3/CwrKhX1g==" saltValue="we/XhX1A1c3UvSVEFTBDsQ==" spinCount="100000" sheet="1" objects="1" scenarios="1" selectLockedCell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J7" sqref="J7:P7"/>
      <selection pane="topRight" activeCell="J7" sqref="J7:P7"/>
      <selection pane="bottomLeft" activeCell="J7" sqref="J7:P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16368:16380" ht="2.25" customHeight="1" thickTop="1" x14ac:dyDescent="0.25">
      <c r="A1" s="458" t="str">
        <f ca="1">'Formulario OM'!A1</f>
        <v>CÓDIGOS 
ESPECIALES</v>
      </c>
      <c r="B1" s="515" t="str">
        <f ca="1">APP&amp;" - " &amp;Tipo_3</f>
        <v>FastTest PlugIn - Verdadero Falso</v>
      </c>
      <c r="C1" s="516"/>
      <c r="D1" s="516"/>
      <c r="E1" s="516"/>
      <c r="F1" s="516"/>
      <c r="G1" s="516"/>
      <c r="H1" s="516"/>
      <c r="I1" s="516"/>
      <c r="J1" s="516"/>
      <c r="K1" s="516"/>
      <c r="L1" s="281"/>
      <c r="M1" s="281"/>
      <c r="N1" s="281"/>
      <c r="O1" s="281"/>
      <c r="P1" s="281"/>
      <c r="Q1" s="281"/>
      <c r="R1" s="281"/>
      <c r="S1" s="281"/>
      <c r="T1" s="281"/>
      <c r="U1" s="281"/>
      <c r="V1" s="281"/>
      <c r="W1" s="281"/>
      <c r="X1" s="282"/>
      <c r="Y1" s="480" t="str">
        <f>'Formulario OM'!Y1</f>
        <v>NO USAR CORTAR [Ctrl+X]</v>
      </c>
    </row>
    <row r="2" spans="1:25 16368:16380" ht="24.95" customHeight="1" x14ac:dyDescent="0.25">
      <c r="A2" s="459"/>
      <c r="B2" s="517"/>
      <c r="C2" s="518"/>
      <c r="D2" s="518"/>
      <c r="E2" s="518"/>
      <c r="F2" s="518"/>
      <c r="G2" s="518"/>
      <c r="H2" s="518"/>
      <c r="I2" s="518"/>
      <c r="J2" s="518"/>
      <c r="K2" s="518"/>
      <c r="L2" s="509" t="str">
        <f ca="1">'Formulario OM'!L2</f>
        <v>DATOS 
GENERALES</v>
      </c>
      <c r="M2" s="510">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7" t="s">
        <v>163</v>
      </c>
      <c r="Y2" s="481"/>
    </row>
    <row r="3" spans="1:25 16368:16380" ht="2.25" customHeight="1" thickBot="1" x14ac:dyDescent="0.3">
      <c r="A3" s="460"/>
      <c r="B3" s="517"/>
      <c r="C3" s="518"/>
      <c r="D3" s="518"/>
      <c r="E3" s="518"/>
      <c r="F3" s="518"/>
      <c r="G3" s="518"/>
      <c r="H3" s="518"/>
      <c r="I3" s="518"/>
      <c r="J3" s="518"/>
      <c r="K3" s="518"/>
      <c r="L3" s="296"/>
      <c r="M3" s="297"/>
      <c r="N3" s="298"/>
      <c r="O3" s="299"/>
      <c r="P3" s="298"/>
      <c r="Q3" s="299"/>
      <c r="R3" s="298"/>
      <c r="S3" s="299"/>
      <c r="T3" s="298"/>
      <c r="U3" s="299"/>
      <c r="V3" s="298"/>
      <c r="W3" s="299"/>
      <c r="X3" s="300"/>
      <c r="Y3" s="482"/>
    </row>
    <row r="4" spans="1:25 16368:16380" ht="6" customHeight="1" thickBot="1" x14ac:dyDescent="0.3">
      <c r="A4" s="301"/>
      <c r="B4" s="137"/>
      <c r="C4" s="139"/>
      <c r="D4" s="139"/>
      <c r="E4" s="139"/>
      <c r="F4" s="139"/>
      <c r="G4" s="139"/>
      <c r="H4" s="140"/>
      <c r="I4" s="141"/>
      <c r="J4" s="141"/>
      <c r="K4" s="141"/>
      <c r="L4" s="141"/>
      <c r="M4" s="141"/>
      <c r="N4" s="141"/>
      <c r="O4" s="141"/>
      <c r="P4" s="141">
        <f>'Datos VF'!C3</f>
        <v>3</v>
      </c>
      <c r="Q4" s="141"/>
      <c r="R4" s="141">
        <f>MIN('Datos VF'!A7:A500)</f>
        <v>31</v>
      </c>
      <c r="S4" s="141">
        <f>MAX('Datos VF'!A7:A500)</f>
        <v>31</v>
      </c>
      <c r="T4" s="140"/>
      <c r="U4" s="140"/>
      <c r="V4" s="140"/>
      <c r="W4" s="140"/>
      <c r="X4" s="142"/>
      <c r="Y4" s="305"/>
    </row>
    <row r="5" spans="1:25 16368:16380" x14ac:dyDescent="0.25">
      <c r="A5" s="303" t="str">
        <f ca="1">'Formulario OM'!A5</f>
        <v>FÓRMULA</v>
      </c>
      <c r="B5" s="124"/>
      <c r="C5" s="125"/>
      <c r="D5" s="125"/>
      <c r="E5" s="125"/>
      <c r="F5" s="125"/>
      <c r="G5" s="352" t="str">
        <f ca="1">'Formulario OM'!G5</f>
        <v>Nº Inicial del Banco de Preguntas</v>
      </c>
      <c r="H5" s="31">
        <f>'Datos VF'!A7</f>
        <v>31</v>
      </c>
      <c r="I5" s="125"/>
      <c r="J5" s="129"/>
      <c r="K5" s="352" t="str">
        <f ca="1">'Formulario OM'!K5</f>
        <v>Pregunta Nº</v>
      </c>
      <c r="L5" s="160">
        <v>31</v>
      </c>
      <c r="M5" s="129"/>
      <c r="N5" s="129"/>
      <c r="O5" s="125"/>
      <c r="P5" s="126"/>
      <c r="Q5" s="126"/>
      <c r="R5" s="500" t="str">
        <f ca="1">'DATOS GENERALES'!R5</f>
        <v>Rango de preguntas almacenadas: 0 - 0</v>
      </c>
      <c r="S5" s="500"/>
      <c r="T5" s="500"/>
      <c r="U5" s="500"/>
      <c r="V5" s="500"/>
      <c r="W5" s="500"/>
      <c r="X5" s="127"/>
      <c r="Y5" s="307"/>
      <c r="XEN5" s="4" t="str">
        <f>IFERROR(IF(VLOOKUP($L$6,'Datos VF'!$A$7:$AJ$500,XEN4)="","",VLOOKUP($L$6,'Datos VF'!$A$7:$AJ$500,XEN4,0)),"")</f>
        <v/>
      </c>
      <c r="XEZ5" s="4" t="str">
        <f>IFERROR(IF(VLOOKUP($L$6,'Datos VF'!$A$7:$AJ$500,XEZ4)="","",VLOOKUP($L$6,'Datos VF'!$A$7:$AJ$500,XEZ4,0)),"")</f>
        <v/>
      </c>
    </row>
    <row r="6" spans="1:25 16368:16380" ht="6" customHeight="1" x14ac:dyDescent="0.25">
      <c r="A6" s="35"/>
      <c r="B6" s="119"/>
      <c r="C6" s="120"/>
      <c r="D6" s="120"/>
      <c r="E6" s="120"/>
      <c r="F6" s="120"/>
      <c r="G6" s="120"/>
      <c r="H6" s="121">
        <f>'Datos VF'!B3</f>
        <v>2</v>
      </c>
      <c r="I6" s="122"/>
      <c r="J6" s="122"/>
      <c r="K6" s="122"/>
      <c r="L6" s="122">
        <f>N_VF</f>
        <v>31</v>
      </c>
      <c r="M6" s="122"/>
      <c r="N6" s="122"/>
      <c r="O6" s="121"/>
      <c r="P6" s="126"/>
      <c r="Q6" s="122"/>
      <c r="R6" s="122"/>
      <c r="S6" s="134"/>
      <c r="T6" s="134"/>
      <c r="U6" s="134"/>
      <c r="V6" s="121"/>
      <c r="W6" s="121"/>
      <c r="X6" s="123"/>
      <c r="Y6" s="306"/>
    </row>
    <row r="7" spans="1:25 16368:16380" ht="15" customHeight="1" x14ac:dyDescent="0.25">
      <c r="A7" s="303" t="str">
        <f ca="1">'Formulario OM'!A7</f>
        <v>SUPERÍNDICE</v>
      </c>
      <c r="B7" s="124"/>
      <c r="C7" s="125"/>
      <c r="D7" s="125"/>
      <c r="E7" s="125"/>
      <c r="F7" s="125"/>
      <c r="G7" s="352" t="str">
        <f ca="1">'Formulario OM'!G7</f>
        <v>Nombre de la pregunta</v>
      </c>
      <c r="H7" s="513" t="str">
        <f>IFERROR(VLOOKUP(L5,'Datos VF'!$A$7:$AJ$500,2,1),"")</f>
        <v>T01 - 31</v>
      </c>
      <c r="I7" s="513"/>
      <c r="J7" s="513"/>
      <c r="K7" s="513"/>
      <c r="L7" s="513"/>
      <c r="M7" s="513"/>
      <c r="N7" s="121"/>
      <c r="O7" s="121"/>
      <c r="P7" s="126"/>
      <c r="Q7" s="125"/>
      <c r="R7" s="125"/>
      <c r="S7" s="134"/>
      <c r="T7" s="134"/>
      <c r="U7" s="134"/>
      <c r="V7" s="532" t="str">
        <f ca="1">INDIRECT("Z_VF_01_"&amp;IDIOMA)</f>
        <v>VERDADERO</v>
      </c>
      <c r="W7" s="532"/>
      <c r="X7" s="127"/>
      <c r="Y7" s="307"/>
      <c r="XEZ7" s="4" t="str">
        <f>IFERROR(IF(VLOOKUP($L$6,'Datos VF'!$A$7:$AJ$500,XEZ6)="","",VLOOKUP($L$6,'Datos VF'!$A$7:$AJ$500,XEZ6,0)),"")</f>
        <v/>
      </c>
    </row>
    <row r="8" spans="1:25 16368:16380" ht="6" customHeight="1" x14ac:dyDescent="0.25">
      <c r="A8" s="36"/>
      <c r="B8" s="119"/>
      <c r="C8" s="120"/>
      <c r="D8" s="120"/>
      <c r="E8" s="120"/>
      <c r="F8" s="120"/>
      <c r="G8" s="122"/>
      <c r="H8" s="122">
        <f>'Datos VF'!G3</f>
        <v>7</v>
      </c>
      <c r="I8" s="121"/>
      <c r="J8" s="121"/>
      <c r="K8" s="121"/>
      <c r="L8" s="121"/>
      <c r="M8" s="122"/>
      <c r="N8" s="122"/>
      <c r="O8" s="134"/>
      <c r="P8" s="126"/>
      <c r="Q8" s="122"/>
      <c r="R8" s="134"/>
      <c r="S8" s="134"/>
      <c r="T8" s="134"/>
      <c r="U8" s="134"/>
      <c r="V8" s="532" t="str">
        <f ca="1">INDIRECT("Z_VF_02_"&amp;IDIOMA)</f>
        <v>FALSO</v>
      </c>
      <c r="W8" s="532"/>
      <c r="X8" s="123"/>
      <c r="Y8" s="158"/>
    </row>
    <row r="9" spans="1:25 16368:16380" x14ac:dyDescent="0.25">
      <c r="A9" s="303" t="str">
        <f ca="1">'Formulario OM'!A9</f>
        <v>SUBÍNDICE</v>
      </c>
      <c r="B9" s="124"/>
      <c r="C9" s="125"/>
      <c r="D9" s="125"/>
      <c r="E9" s="125"/>
      <c r="F9" s="125"/>
      <c r="G9" s="352" t="str">
        <f ca="1">'Formulario OM'!G9</f>
        <v>Descripción</v>
      </c>
      <c r="H9" s="511"/>
      <c r="I9" s="511"/>
      <c r="J9" s="511"/>
      <c r="K9" s="511"/>
      <c r="L9" s="511"/>
      <c r="M9" s="511"/>
      <c r="N9" s="134"/>
      <c r="O9" s="136"/>
      <c r="P9" s="126"/>
      <c r="Q9" s="126"/>
      <c r="R9" s="134"/>
      <c r="S9" s="134"/>
      <c r="T9" s="134"/>
      <c r="U9" s="134"/>
      <c r="V9" s="533"/>
      <c r="W9" s="533"/>
      <c r="X9" s="127"/>
      <c r="Y9" s="308"/>
    </row>
    <row r="10" spans="1:25 16368:16380" ht="6" customHeight="1" x14ac:dyDescent="0.25">
      <c r="A10" s="35"/>
      <c r="B10" s="119"/>
      <c r="C10" s="120"/>
      <c r="D10" s="120"/>
      <c r="E10" s="120"/>
      <c r="F10" s="120"/>
      <c r="G10" s="120"/>
      <c r="H10" s="121">
        <f>'Datos VF'!H3</f>
        <v>8</v>
      </c>
      <c r="I10" s="122"/>
      <c r="J10" s="122"/>
      <c r="K10" s="122"/>
      <c r="L10" s="122"/>
      <c r="M10" s="122"/>
      <c r="N10" s="122"/>
      <c r="O10" s="122"/>
      <c r="P10" s="122"/>
      <c r="Q10" s="122"/>
      <c r="R10" s="122"/>
      <c r="S10" s="122"/>
      <c r="T10" s="121"/>
      <c r="U10" s="121"/>
      <c r="V10" s="121"/>
      <c r="W10" s="121"/>
      <c r="X10" s="123"/>
      <c r="Y10" s="158"/>
    </row>
    <row r="11" spans="1:25 16368:16380" x14ac:dyDescent="0.25">
      <c r="A11" s="303" t="str">
        <f ca="1">'Formulario OM'!A11</f>
        <v>SALTO LÍNEA</v>
      </c>
      <c r="B11" s="124"/>
      <c r="C11" s="125"/>
      <c r="D11" s="125"/>
      <c r="E11" s="125"/>
      <c r="F11" s="125"/>
      <c r="G11" s="352" t="str">
        <f ca="1">'Formulario OM'!G11</f>
        <v>Enunciado de la pregunta</v>
      </c>
      <c r="H11" s="519"/>
      <c r="I11" s="519"/>
      <c r="J11" s="519"/>
      <c r="K11" s="519"/>
      <c r="L11" s="519"/>
      <c r="M11" s="519"/>
      <c r="N11" s="519"/>
      <c r="O11" s="519"/>
      <c r="P11" s="519"/>
      <c r="Q11" s="519"/>
      <c r="R11" s="519"/>
      <c r="S11" s="519"/>
      <c r="T11" s="519"/>
      <c r="U11" s="519"/>
      <c r="V11" s="519"/>
      <c r="W11" s="519"/>
      <c r="X11" s="127"/>
      <c r="Y11" s="308"/>
    </row>
    <row r="12" spans="1:25 16368:16380" ht="6" customHeight="1" thickBot="1" x14ac:dyDescent="0.3">
      <c r="A12" s="2"/>
      <c r="B12" s="119"/>
      <c r="C12" s="120"/>
      <c r="D12" s="120"/>
      <c r="E12" s="120"/>
      <c r="F12" s="120"/>
      <c r="G12" s="120"/>
      <c r="H12" s="519"/>
      <c r="I12" s="519"/>
      <c r="J12" s="519"/>
      <c r="K12" s="519"/>
      <c r="L12" s="519"/>
      <c r="M12" s="519"/>
      <c r="N12" s="519"/>
      <c r="O12" s="519"/>
      <c r="P12" s="519"/>
      <c r="Q12" s="519"/>
      <c r="R12" s="519"/>
      <c r="S12" s="519"/>
      <c r="T12" s="519"/>
      <c r="U12" s="519"/>
      <c r="V12" s="519"/>
      <c r="W12" s="519"/>
      <c r="X12" s="123"/>
      <c r="Y12" s="158"/>
    </row>
    <row r="13" spans="1:25 16368:16380" x14ac:dyDescent="0.25">
      <c r="A13" s="303" t="str">
        <f ca="1">'Formulario OM'!A13</f>
        <v>CONCATENAR</v>
      </c>
      <c r="B13" s="124"/>
      <c r="C13" s="120"/>
      <c r="D13" s="120"/>
      <c r="E13" s="120"/>
      <c r="F13" s="120"/>
      <c r="G13" s="120"/>
      <c r="H13" s="519"/>
      <c r="I13" s="519"/>
      <c r="J13" s="519"/>
      <c r="K13" s="519"/>
      <c r="L13" s="519"/>
      <c r="M13" s="519"/>
      <c r="N13" s="519"/>
      <c r="O13" s="519"/>
      <c r="P13" s="519"/>
      <c r="Q13" s="519"/>
      <c r="R13" s="519"/>
      <c r="S13" s="519"/>
      <c r="T13" s="519"/>
      <c r="U13" s="519"/>
      <c r="V13" s="519"/>
      <c r="W13" s="519"/>
      <c r="X13" s="127"/>
      <c r="Y13" s="162"/>
    </row>
    <row r="14" spans="1:25 16368:16380" ht="6" customHeight="1" x14ac:dyDescent="0.25">
      <c r="B14" s="119"/>
      <c r="C14" s="120"/>
      <c r="D14" s="120"/>
      <c r="E14" s="120"/>
      <c r="F14" s="120"/>
      <c r="G14" s="120"/>
      <c r="H14" s="519"/>
      <c r="I14" s="519"/>
      <c r="J14" s="519"/>
      <c r="K14" s="519"/>
      <c r="L14" s="519"/>
      <c r="M14" s="519"/>
      <c r="N14" s="519"/>
      <c r="O14" s="519"/>
      <c r="P14" s="519"/>
      <c r="Q14" s="519"/>
      <c r="R14" s="519"/>
      <c r="S14" s="519"/>
      <c r="T14" s="519"/>
      <c r="U14" s="519"/>
      <c r="V14" s="519"/>
      <c r="W14" s="519"/>
      <c r="X14" s="123"/>
      <c r="Y14" s="158"/>
    </row>
    <row r="15" spans="1:25 16368:16380" x14ac:dyDescent="0.25">
      <c r="A15" s="303" t="str">
        <f ca="1">'Formulario OM'!A15</f>
        <v>NEGRITA</v>
      </c>
      <c r="B15" s="124"/>
      <c r="C15" s="120"/>
      <c r="D15" s="120"/>
      <c r="E15" s="120"/>
      <c r="F15" s="120"/>
      <c r="G15" s="120"/>
      <c r="H15" s="519"/>
      <c r="I15" s="519"/>
      <c r="J15" s="519"/>
      <c r="K15" s="519"/>
      <c r="L15" s="519"/>
      <c r="M15" s="519"/>
      <c r="N15" s="519"/>
      <c r="O15" s="519"/>
      <c r="P15" s="519"/>
      <c r="Q15" s="519"/>
      <c r="R15" s="519"/>
      <c r="S15" s="519"/>
      <c r="T15" s="519"/>
      <c r="U15" s="519"/>
      <c r="V15" s="519"/>
      <c r="W15" s="519"/>
      <c r="X15" s="127"/>
      <c r="Y15" s="308"/>
    </row>
    <row r="16" spans="1:25 16368:16380" ht="6" customHeight="1" x14ac:dyDescent="0.25">
      <c r="B16" s="119"/>
      <c r="C16" s="120"/>
      <c r="D16" s="120"/>
      <c r="E16" s="120"/>
      <c r="F16" s="120"/>
      <c r="G16" s="120"/>
      <c r="H16" s="121">
        <f>H10+1</f>
        <v>9</v>
      </c>
      <c r="I16" s="122"/>
      <c r="J16" s="122"/>
      <c r="K16" s="122"/>
      <c r="L16" s="122"/>
      <c r="M16" s="122"/>
      <c r="N16" s="122"/>
      <c r="O16" s="122"/>
      <c r="P16" s="122"/>
      <c r="Q16" s="122"/>
      <c r="R16" s="122"/>
      <c r="S16" s="122"/>
      <c r="T16" s="121">
        <f>H16+1</f>
        <v>10</v>
      </c>
      <c r="U16" s="121"/>
      <c r="V16" s="121"/>
      <c r="W16" s="121"/>
      <c r="X16" s="123"/>
      <c r="Y16" s="158"/>
    </row>
    <row r="17" spans="1:26 16368:16368" ht="15" customHeight="1" x14ac:dyDescent="0.25">
      <c r="A17" s="303" t="str">
        <f ca="1">'Formulario OM'!A17</f>
        <v>ESPACIOS (+1)</v>
      </c>
      <c r="B17" s="124"/>
      <c r="C17" s="125"/>
      <c r="D17" s="125"/>
      <c r="E17" s="125"/>
      <c r="F17" s="125"/>
      <c r="G17" s="352" t="str">
        <f ca="1">'Formulario OM'!G17</f>
        <v>Respuesta Correcta</v>
      </c>
      <c r="H17" s="531"/>
      <c r="I17" s="531"/>
      <c r="J17" s="531"/>
      <c r="K17" s="531"/>
      <c r="L17" s="531"/>
      <c r="M17" s="531"/>
      <c r="N17" s="531"/>
      <c r="O17" s="531"/>
      <c r="P17" s="126"/>
      <c r="Q17" s="126"/>
      <c r="R17" s="125"/>
      <c r="S17" s="352" t="str">
        <f ca="1">'Formulario OM'!S17</f>
        <v>Retroalim.</v>
      </c>
      <c r="T17" s="511"/>
      <c r="U17" s="511"/>
      <c r="V17" s="511"/>
      <c r="W17" s="511"/>
      <c r="X17" s="127"/>
      <c r="Y17" s="308"/>
    </row>
    <row r="18" spans="1:26 16368:16368" ht="6" customHeight="1" x14ac:dyDescent="0.25">
      <c r="B18" s="119"/>
      <c r="C18" s="120"/>
      <c r="D18" s="120"/>
      <c r="E18" s="120"/>
      <c r="F18" s="120"/>
      <c r="G18" s="120"/>
      <c r="H18" s="121">
        <f>H16+1</f>
        <v>10</v>
      </c>
      <c r="I18" s="122"/>
      <c r="J18" s="122"/>
      <c r="K18" s="122"/>
      <c r="L18" s="122"/>
      <c r="M18" s="122"/>
      <c r="N18" s="122"/>
      <c r="O18" s="122"/>
      <c r="P18" s="122"/>
      <c r="Q18" s="122"/>
      <c r="R18" s="122"/>
      <c r="S18" s="122"/>
      <c r="T18" s="121">
        <f>T16+1</f>
        <v>11</v>
      </c>
      <c r="U18" s="121"/>
      <c r="V18" s="121"/>
      <c r="W18" s="121"/>
      <c r="X18" s="123"/>
      <c r="Y18" s="158"/>
    </row>
    <row r="19" spans="1:26 16368:16368" ht="15.75" customHeight="1" x14ac:dyDescent="0.25">
      <c r="A19" s="303" t="str">
        <f ca="1">'Formulario OM'!A19</f>
        <v>TEXTO ROJO</v>
      </c>
      <c r="B19" s="124"/>
      <c r="C19" s="125"/>
      <c r="D19" s="125"/>
      <c r="E19" s="125"/>
      <c r="F19" s="125"/>
      <c r="G19" s="125"/>
      <c r="H19" s="140"/>
      <c r="I19" s="122"/>
      <c r="J19" s="122"/>
      <c r="K19" s="122"/>
      <c r="L19" s="122"/>
      <c r="M19" s="122"/>
      <c r="N19" s="122"/>
      <c r="O19" s="122"/>
      <c r="P19" s="126"/>
      <c r="Q19" s="126"/>
      <c r="R19" s="125"/>
      <c r="S19" s="352" t="str">
        <f ca="1">S17&amp;" "&amp;'Formulario OM'!G18</f>
        <v>Retroalim. Respuesta Incorrecta</v>
      </c>
      <c r="T19" s="511"/>
      <c r="U19" s="511"/>
      <c r="V19" s="511"/>
      <c r="W19" s="511"/>
      <c r="X19" s="127"/>
      <c r="Y19" s="308"/>
    </row>
    <row r="20" spans="1:26 16368:16368" ht="6" customHeight="1" x14ac:dyDescent="0.25">
      <c r="A20" s="304"/>
      <c r="B20" s="119"/>
      <c r="C20" s="120"/>
      <c r="D20" s="120"/>
      <c r="E20" s="120"/>
      <c r="F20" s="120"/>
      <c r="G20" s="120"/>
      <c r="H20" s="121">
        <f>H18+1</f>
        <v>11</v>
      </c>
      <c r="I20" s="122"/>
      <c r="J20" s="122"/>
      <c r="K20" s="122"/>
      <c r="L20" s="122"/>
      <c r="M20" s="122"/>
      <c r="N20" s="122"/>
      <c r="O20" s="122"/>
      <c r="P20" s="122"/>
      <c r="Q20" s="122"/>
      <c r="R20" s="122"/>
      <c r="S20" s="122"/>
      <c r="T20" s="121"/>
      <c r="U20" s="121"/>
      <c r="V20" s="121"/>
      <c r="W20" s="121"/>
      <c r="X20" s="123"/>
      <c r="Y20" s="158"/>
    </row>
    <row r="21" spans="1:26 16368:16368" x14ac:dyDescent="0.25">
      <c r="A21" s="303" t="str">
        <f ca="1">'Formulario OM'!A21</f>
        <v>TEXTO AZUL</v>
      </c>
      <c r="B21" s="124"/>
      <c r="C21" s="125"/>
      <c r="D21" s="125"/>
      <c r="E21" s="125"/>
      <c r="F21" s="125"/>
      <c r="G21" s="125"/>
      <c r="H21" s="121"/>
      <c r="I21" s="122"/>
      <c r="J21" s="122"/>
      <c r="K21" s="122"/>
      <c r="L21" s="122"/>
      <c r="M21" s="122"/>
      <c r="N21" s="122"/>
      <c r="O21" s="122"/>
      <c r="P21" s="126"/>
      <c r="Q21" s="126"/>
      <c r="R21" s="125"/>
      <c r="S21" s="125"/>
      <c r="T21" s="125"/>
      <c r="U21" s="125"/>
      <c r="V21" s="125"/>
      <c r="W21" s="125"/>
      <c r="X21" s="127"/>
      <c r="Y21" s="308"/>
      <c r="XEN21" s="4" t="str">
        <f>IFERROR(IF(VLOOKUP($L$6,'Datos VF'!$A$7:$AJ$500,XEN20)="","",VLOOKUP($L$6,'Datos VF'!$A$7:$AJ$500,XEN20,0)),"")</f>
        <v/>
      </c>
    </row>
    <row r="22" spans="1:26 16368:16368" ht="6" customHeight="1" x14ac:dyDescent="0.25">
      <c r="B22" s="119"/>
      <c r="C22" s="120"/>
      <c r="D22" s="120"/>
      <c r="E22" s="120"/>
      <c r="F22" s="120"/>
      <c r="G22" s="120"/>
      <c r="H22" s="121"/>
      <c r="I22" s="122"/>
      <c r="J22" s="122"/>
      <c r="K22" s="122"/>
      <c r="L22" s="122"/>
      <c r="M22" s="122"/>
      <c r="N22" s="122"/>
      <c r="O22" s="122"/>
      <c r="P22" s="122"/>
      <c r="Q22" s="122"/>
      <c r="R22" s="122"/>
      <c r="S22" s="122"/>
      <c r="T22" s="125"/>
      <c r="U22" s="125"/>
      <c r="V22" s="125"/>
      <c r="W22" s="125"/>
      <c r="X22" s="123"/>
      <c r="Y22" s="158"/>
      <c r="Z22" s="32"/>
    </row>
    <row r="23" spans="1:26 16368:16368" x14ac:dyDescent="0.25">
      <c r="A23" s="303" t="str">
        <f ca="1">'Formulario OM'!A23</f>
        <v>OTRO COLOR</v>
      </c>
      <c r="B23" s="124"/>
      <c r="C23" s="125"/>
      <c r="D23" s="125"/>
      <c r="E23" s="125"/>
      <c r="F23" s="125"/>
      <c r="G23" s="125"/>
      <c r="H23" s="121"/>
      <c r="I23" s="122"/>
      <c r="J23" s="122"/>
      <c r="K23" s="122"/>
      <c r="L23" s="122"/>
      <c r="M23" s="122"/>
      <c r="N23" s="122"/>
      <c r="O23" s="122"/>
      <c r="P23" s="126"/>
      <c r="Q23" s="126"/>
      <c r="R23" s="125"/>
      <c r="S23" s="125"/>
      <c r="T23" s="125"/>
      <c r="U23" s="125"/>
      <c r="V23" s="125"/>
      <c r="W23" s="125"/>
      <c r="X23" s="127"/>
      <c r="Y23" s="308"/>
      <c r="Z23" s="32"/>
      <c r="XEN23" s="4" t="str">
        <f>IFERROR(IF(VLOOKUP($L$6,'Datos VF'!$A$7:$AJ$500,XEN22)="","",VLOOKUP($L$6,'Datos VF'!$A$7:$AJ$500,XEN22,0)),"")</f>
        <v/>
      </c>
    </row>
    <row r="24" spans="1:26 16368:16368" ht="6" customHeight="1" thickBot="1" x14ac:dyDescent="0.3">
      <c r="B24" s="124"/>
      <c r="C24" s="125"/>
      <c r="D24" s="125"/>
      <c r="E24" s="125"/>
      <c r="F24" s="125"/>
      <c r="G24" s="125"/>
      <c r="H24" s="121"/>
      <c r="I24" s="122"/>
      <c r="J24" s="122"/>
      <c r="K24" s="122"/>
      <c r="L24" s="122"/>
      <c r="M24" s="122"/>
      <c r="N24" s="122"/>
      <c r="O24" s="122"/>
      <c r="P24" s="125"/>
      <c r="Q24" s="125"/>
      <c r="R24" s="125"/>
      <c r="S24" s="125"/>
      <c r="T24" s="125"/>
      <c r="U24" s="125"/>
      <c r="V24" s="125"/>
      <c r="W24" s="125"/>
      <c r="X24" s="127"/>
      <c r="Y24" s="162"/>
      <c r="Z24" s="32"/>
    </row>
    <row r="25" spans="1:26 16368:16368" ht="15" customHeight="1" x14ac:dyDescent="0.25">
      <c r="A25" s="506" t="str">
        <f ca="1">'Formulario OM'!A25</f>
        <v>INSERTAR
IMÁGENES</v>
      </c>
      <c r="B25" s="124"/>
      <c r="C25" s="125"/>
      <c r="D25" s="125"/>
      <c r="E25" s="125"/>
      <c r="F25" s="125"/>
      <c r="G25" s="125"/>
      <c r="H25" s="125"/>
      <c r="I25" s="125"/>
      <c r="J25" s="125"/>
      <c r="K25" s="125"/>
      <c r="L25" s="125"/>
      <c r="M25" s="125"/>
      <c r="N25" s="125"/>
      <c r="O25" s="125"/>
      <c r="P25" s="125"/>
      <c r="Q25" s="125"/>
      <c r="R25" s="125"/>
      <c r="S25" s="125"/>
      <c r="T25" s="125"/>
      <c r="U25" s="125"/>
      <c r="V25" s="125"/>
      <c r="W25" s="125"/>
      <c r="X25" s="127"/>
      <c r="Y25" s="308"/>
      <c r="Z25" s="32"/>
      <c r="XEN25" s="4" t="str">
        <f>IFERROR(IF(VLOOKUP($L$6,'Datos VF'!$A$7:$AJ$500,XEN24)="","",VLOOKUP($L$6,'Datos VF'!$A$7:$AJ$500,XEN24,0)),"")</f>
        <v/>
      </c>
    </row>
    <row r="26" spans="1:26 16368:16368" ht="6" customHeight="1" x14ac:dyDescent="0.25">
      <c r="A26" s="507"/>
      <c r="B26" s="124"/>
      <c r="C26" s="128"/>
      <c r="D26" s="128"/>
      <c r="E26" s="128"/>
      <c r="F26" s="128"/>
      <c r="G26" s="125"/>
      <c r="H26" s="126"/>
      <c r="I26" s="126"/>
      <c r="J26" s="126"/>
      <c r="K26" s="126"/>
      <c r="L26" s="126"/>
      <c r="M26" s="126"/>
      <c r="N26" s="126"/>
      <c r="O26" s="126"/>
      <c r="P26" s="126"/>
      <c r="Q26" s="126"/>
      <c r="R26" s="126"/>
      <c r="S26" s="126"/>
      <c r="T26" s="126"/>
      <c r="U26" s="126"/>
      <c r="V26" s="126"/>
      <c r="W26" s="126"/>
      <c r="X26" s="127"/>
      <c r="Y26" s="158"/>
      <c r="Z26" s="32"/>
    </row>
    <row r="27" spans="1:26 16368:16368" ht="15" customHeight="1" thickBot="1" x14ac:dyDescent="0.3">
      <c r="A27" s="508"/>
      <c r="B27" s="124"/>
      <c r="C27" s="128"/>
      <c r="D27" s="128"/>
      <c r="E27" s="128"/>
      <c r="F27" s="128"/>
      <c r="G27" s="125"/>
      <c r="H27" s="129"/>
      <c r="I27" s="126"/>
      <c r="J27" s="126"/>
      <c r="K27" s="126"/>
      <c r="L27" s="126"/>
      <c r="M27" s="126"/>
      <c r="N27" s="126"/>
      <c r="O27" s="126"/>
      <c r="P27" s="126"/>
      <c r="Q27" s="126"/>
      <c r="R27" s="126"/>
      <c r="S27" s="126"/>
      <c r="T27" s="126"/>
      <c r="U27" s="126"/>
      <c r="V27" s="126"/>
      <c r="W27" s="126"/>
      <c r="X27" s="127"/>
      <c r="Y27" s="162"/>
      <c r="Z27" s="32"/>
      <c r="XEN27" s="4" t="str">
        <f>IFERROR(IF(VLOOKUP($L$6,'Datos VF'!$A$7:$AJ$500,XEN26)="","",VLOOKUP($L$6,'Datos VF'!$A$7:$AJ$500,XEN26,0)),"")</f>
        <v/>
      </c>
    </row>
    <row r="28" spans="1:26 16368:16368" ht="6" customHeight="1" thickBot="1" x14ac:dyDescent="0.3">
      <c r="B28" s="124"/>
      <c r="C28" s="128"/>
      <c r="D28" s="128"/>
      <c r="E28" s="128"/>
      <c r="F28" s="128"/>
      <c r="G28" s="125"/>
      <c r="H28" s="121">
        <f>'Datos VF'!AG3</f>
        <v>33</v>
      </c>
      <c r="I28" s="126"/>
      <c r="J28" s="126"/>
      <c r="K28" s="126"/>
      <c r="L28" s="126"/>
      <c r="M28" s="126"/>
      <c r="N28" s="126"/>
      <c r="O28" s="126"/>
      <c r="P28" s="126"/>
      <c r="Q28" s="126"/>
      <c r="R28" s="126"/>
      <c r="S28" s="126"/>
      <c r="T28" s="126"/>
      <c r="U28" s="126"/>
      <c r="V28" s="126"/>
      <c r="W28" s="126"/>
      <c r="X28" s="127"/>
      <c r="Y28" s="158"/>
      <c r="Z28" s="32"/>
    </row>
    <row r="29" spans="1:26 16368:16368" ht="15" customHeight="1" x14ac:dyDescent="0.25">
      <c r="A29" s="506" t="str">
        <f ca="1">'Formulario OM'!A29</f>
        <v>USAR DATOS VARIABLES</v>
      </c>
      <c r="B29" s="124"/>
      <c r="C29" s="125"/>
      <c r="D29" s="125"/>
      <c r="E29" s="128"/>
      <c r="F29" s="352"/>
      <c r="G29" s="138">
        <f>'Datos OM'!AG4</f>
        <v>0</v>
      </c>
      <c r="H29" s="138"/>
      <c r="I29" s="138"/>
      <c r="J29" s="126"/>
      <c r="K29" s="126"/>
      <c r="L29" s="126"/>
      <c r="M29" s="126"/>
      <c r="N29" s="126"/>
      <c r="O29" s="126"/>
      <c r="P29" s="126"/>
      <c r="Q29" s="126"/>
      <c r="R29" s="288"/>
      <c r="S29" s="288"/>
      <c r="T29" s="288"/>
      <c r="U29" s="288"/>
      <c r="V29" s="288"/>
      <c r="W29" s="288"/>
      <c r="X29" s="289"/>
      <c r="Y29" s="162"/>
      <c r="Z29" s="32"/>
    </row>
    <row r="30" spans="1:26 16368:16368" ht="6" customHeight="1" x14ac:dyDescent="0.25">
      <c r="A30" s="507"/>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16368:16368" ht="15.75" thickBot="1" x14ac:dyDescent="0.3">
      <c r="A31" s="508"/>
      <c r="B31" s="124"/>
      <c r="C31" s="125"/>
      <c r="D31" s="125"/>
      <c r="E31" s="128"/>
      <c r="F31" s="139">
        <v>1</v>
      </c>
      <c r="G31" s="520" t="str">
        <f ca="1">INDIRECT("Z_OM_11_"&amp;IDIOMA)</f>
        <v>PISTA</v>
      </c>
      <c r="H31" s="520"/>
      <c r="I31" s="520"/>
      <c r="J31" s="520"/>
      <c r="K31" s="520"/>
      <c r="L31" s="520"/>
      <c r="M31" s="520"/>
      <c r="N31" s="520"/>
      <c r="O31" s="520"/>
      <c r="P31" s="520"/>
      <c r="Q31" s="520"/>
      <c r="R31" s="288"/>
      <c r="S31" s="474"/>
      <c r="T31" s="474"/>
      <c r="U31" s="474"/>
      <c r="V31" s="474"/>
      <c r="W31" s="474"/>
      <c r="X31" s="475"/>
      <c r="Y31" s="162"/>
      <c r="Z31" s="32"/>
    </row>
    <row r="32" spans="1:26 16368:16368" ht="6" customHeight="1" x14ac:dyDescent="0.25">
      <c r="A32" s="304"/>
      <c r="B32" s="124"/>
      <c r="C32" s="505" t="str">
        <f>'DATOS GENERALES'!C5</f>
        <v>?</v>
      </c>
      <c r="D32" s="505"/>
      <c r="E32" s="128"/>
      <c r="F32" s="139"/>
      <c r="G32" s="138">
        <f>'Datos OM'!AG3</f>
        <v>33</v>
      </c>
      <c r="H32" s="138"/>
      <c r="I32" s="138"/>
      <c r="J32" s="130"/>
      <c r="K32" s="130"/>
      <c r="L32" s="130"/>
      <c r="M32" s="138">
        <f>G32+1</f>
        <v>34</v>
      </c>
      <c r="N32" s="130"/>
      <c r="O32" s="130"/>
      <c r="P32" s="130"/>
      <c r="Q32" s="130"/>
      <c r="R32" s="288"/>
      <c r="S32" s="474"/>
      <c r="T32" s="474"/>
      <c r="U32" s="474"/>
      <c r="V32" s="474"/>
      <c r="W32" s="474"/>
      <c r="X32" s="475"/>
      <c r="Y32" s="158"/>
    </row>
    <row r="33" spans="1:25" x14ac:dyDescent="0.25">
      <c r="A33" s="303" t="str">
        <f ca="1">'Formulario OM'!A33</f>
        <v>ACTIVAR</v>
      </c>
      <c r="B33" s="124"/>
      <c r="C33" s="505"/>
      <c r="D33" s="505"/>
      <c r="E33" s="128"/>
      <c r="F33" s="352" t="s">
        <v>1178</v>
      </c>
      <c r="G33" s="511"/>
      <c r="H33" s="511"/>
      <c r="I33" s="511"/>
      <c r="J33" s="511"/>
      <c r="K33" s="511"/>
      <c r="L33" s="352" t="s">
        <v>1176</v>
      </c>
      <c r="M33" s="511"/>
      <c r="N33" s="511"/>
      <c r="O33" s="511"/>
      <c r="P33" s="511"/>
      <c r="Q33" s="511"/>
      <c r="R33" s="288"/>
      <c r="S33" s="474"/>
      <c r="T33" s="474"/>
      <c r="U33" s="474"/>
      <c r="V33" s="474"/>
      <c r="W33" s="474"/>
      <c r="X33" s="475"/>
      <c r="Y33" s="162"/>
    </row>
    <row r="34" spans="1:25" ht="6" customHeight="1" thickBot="1" x14ac:dyDescent="0.3">
      <c r="A34" s="2"/>
      <c r="B34" s="124"/>
      <c r="C34" s="505"/>
      <c r="D34" s="505"/>
      <c r="E34" s="128"/>
      <c r="F34" s="139"/>
      <c r="G34" s="138">
        <f>M32+1</f>
        <v>35</v>
      </c>
      <c r="H34" s="138"/>
      <c r="I34" s="138"/>
      <c r="J34" s="130"/>
      <c r="K34" s="130"/>
      <c r="L34" s="130"/>
      <c r="M34" s="138">
        <f>G34+1</f>
        <v>36</v>
      </c>
      <c r="N34" s="131"/>
      <c r="O34" s="131"/>
      <c r="P34" s="131"/>
      <c r="Q34" s="131"/>
      <c r="R34" s="288"/>
      <c r="S34" s="474"/>
      <c r="T34" s="474"/>
      <c r="U34" s="474"/>
      <c r="V34" s="474"/>
      <c r="W34" s="474"/>
      <c r="X34" s="475"/>
      <c r="Y34" s="158"/>
    </row>
    <row r="35" spans="1:25" x14ac:dyDescent="0.25">
      <c r="A35" s="303" t="str">
        <f ca="1">'Formulario OM'!A35</f>
        <v>DESACTIVAR</v>
      </c>
      <c r="B35" s="124"/>
      <c r="C35" s="505"/>
      <c r="D35" s="505"/>
      <c r="E35" s="128"/>
      <c r="F35" s="352" t="s">
        <v>1179</v>
      </c>
      <c r="G35" s="511"/>
      <c r="H35" s="511"/>
      <c r="I35" s="511"/>
      <c r="J35" s="511"/>
      <c r="K35" s="511"/>
      <c r="L35" s="352" t="s">
        <v>1177</v>
      </c>
      <c r="M35" s="511"/>
      <c r="N35" s="511"/>
      <c r="O35" s="511"/>
      <c r="P35" s="511"/>
      <c r="Q35" s="511"/>
      <c r="R35" s="288"/>
      <c r="S35" s="474"/>
      <c r="T35" s="474"/>
      <c r="U35" s="474"/>
      <c r="V35" s="474"/>
      <c r="W35" s="474"/>
      <c r="X35" s="475"/>
      <c r="Y35" s="162"/>
    </row>
    <row r="36" spans="1:25" ht="9.9499999999999993" customHeight="1" thickBot="1" x14ac:dyDescent="0.3">
      <c r="B36" s="132"/>
      <c r="C36" s="133"/>
      <c r="D36" s="133"/>
      <c r="E36" s="133"/>
      <c r="F36" s="398">
        <v>4</v>
      </c>
      <c r="G36" s="133"/>
      <c r="H36" s="133"/>
      <c r="I36" s="133"/>
      <c r="J36" s="133"/>
      <c r="K36" s="133"/>
      <c r="L36" s="133"/>
      <c r="M36" s="133"/>
      <c r="N36" s="133"/>
      <c r="O36" s="133"/>
      <c r="P36" s="133"/>
      <c r="Q36" s="133"/>
      <c r="R36" s="290"/>
      <c r="S36" s="476"/>
      <c r="T36" s="476"/>
      <c r="U36" s="476"/>
      <c r="V36" s="476"/>
      <c r="W36" s="476"/>
      <c r="X36" s="477"/>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09"/>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rNmkbxek2gQI8rWxGI092g/XdHtnhZGYIY4IfTV9MEp5/DkUgU61ysuofhqQeOrrgrygq0rx1Gmrc9OaD2i1ZQ==" saltValue="3oqi1+IOnIg4Ww2+2kkTWg==" spinCount="100000" sheet="1" objects="1" scenarios="1" selectLockedCells="1"/>
  <mergeCells count="28">
    <mergeCell ref="G33:K33"/>
    <mergeCell ref="M33:Q33"/>
    <mergeCell ref="G35:K35"/>
    <mergeCell ref="M35:Q35"/>
    <mergeCell ref="H11:W15"/>
    <mergeCell ref="S31:X36"/>
    <mergeCell ref="H7:M7"/>
    <mergeCell ref="V7:W7"/>
    <mergeCell ref="V9:W9"/>
    <mergeCell ref="V8:W8"/>
    <mergeCell ref="G31:Q31"/>
    <mergeCell ref="T19:W19"/>
    <mergeCell ref="C32:D35"/>
    <mergeCell ref="B1:K3"/>
    <mergeCell ref="A1:A3"/>
    <mergeCell ref="Y1:Y3"/>
    <mergeCell ref="R2:S2"/>
    <mergeCell ref="P2:Q2"/>
    <mergeCell ref="N2:O2"/>
    <mergeCell ref="L2:M2"/>
    <mergeCell ref="V2:W2"/>
    <mergeCell ref="T2:U2"/>
    <mergeCell ref="A29:A31"/>
    <mergeCell ref="A25:A27"/>
    <mergeCell ref="R5:W5"/>
    <mergeCell ref="H17:O17"/>
    <mergeCell ref="T17:W17"/>
    <mergeCell ref="H9:M9"/>
  </mergeCells>
  <dataValidations xWindow="118" yWindow="645" count="7">
    <dataValidation type="whole" allowBlank="1" showInputMessage="1" showErrorMessage="1" sqref="H5">
      <formula1>1</formula1>
      <formula2>1000</formula2>
    </dataValidation>
    <dataValidation type="list" allowBlank="1" showErrorMessage="1" promptTitle="Respuestas" prompt="Escribe VERDADERO o FALSO" sqref="H17">
      <formula1>$V$7:$V$8</formula1>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troalimentación" prompt="Escribe el comentario que quieres que aparezca para la respuesta correcta" sqref="T17"/>
    <dataValidation allowBlank="1" showErrorMessage="1" promptTitle="Retroalimentación" prompt="Escribe el comentario que quieres que aparezca para la respuesta incorrecta." sqref="T19:W19"/>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0241" r:id="rId6" name="Spinner 1">
              <controlPr defaultSize="0" print="0" autoPict="0" macro="[0]!Ver_Datos_Preguntas" altText="Para consultar los datos de cada pregunta.">
                <anchor moveWithCells="1" sizeWithCells="1">
                  <from>
                    <xdr:col>11</xdr:col>
                    <xdr:colOff>381000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0242"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0243"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tabColor rgb="FFE87B00"/>
    <pageSetUpPr autoPageBreaks="0" fitToPage="1"/>
  </sheetPr>
  <dimension ref="A1:AM508"/>
  <sheetViews>
    <sheetView showGridLines="0" showRowColHeaders="0" topLeftCell="B2" zoomScale="145" zoomScaleNormal="145" workbookViewId="0">
      <pane xSplit="7" ySplit="5" topLeftCell="I7" activePane="bottomRight" state="frozen"/>
      <selection activeCell="J7" sqref="J7:P7"/>
      <selection pane="topRight" activeCell="J7" sqref="J7:P7"/>
      <selection pane="bottomLeft" activeCell="J7" sqref="J7:P7"/>
      <selection pane="bottomRight" activeCell="D7" sqref="D7:AJ506"/>
    </sheetView>
  </sheetViews>
  <sheetFormatPr baseColWidth="10" defaultColWidth="11.42578125" defaultRowHeight="15" x14ac:dyDescent="0.25"/>
  <cols>
    <col min="1" max="1" width="3.5703125" style="14" hidden="1" customWidth="1"/>
    <col min="2" max="2" width="8.7109375" style="29" customWidth="1"/>
    <col min="3" max="3" width="4.85546875" style="14" hidden="1" customWidth="1"/>
    <col min="4" max="4" width="3.42578125" style="14" hidden="1" customWidth="1"/>
    <col min="5" max="5" width="5.28515625" style="30" hidden="1" customWidth="1"/>
    <col min="6" max="6" width="5.7109375" style="30" hidden="1" customWidth="1"/>
    <col min="7" max="7" width="11.28515625" style="30" customWidth="1"/>
    <col min="8" max="8" width="64.5703125" style="14" customWidth="1"/>
    <col min="9" max="11" width="12.5703125" style="14" customWidth="1"/>
    <col min="12" max="14" width="12.5703125" style="14" hidden="1" customWidth="1"/>
    <col min="15" max="32" width="14.28515625" style="14" hidden="1" customWidth="1"/>
    <col min="33" max="16384" width="11.42578125" style="14"/>
  </cols>
  <sheetData>
    <row r="1" spans="1:39" hidden="1" x14ac:dyDescent="0.25">
      <c r="A1" s="12">
        <f>MAX(A7:A500)</f>
        <v>31</v>
      </c>
      <c r="B1" s="13" t="str">
        <f>B5</f>
        <v>T01 - 00</v>
      </c>
      <c r="C1" s="13">
        <f t="shared" ref="C1:K1" si="0">C6</f>
        <v>0</v>
      </c>
      <c r="D1" s="13">
        <f t="shared" si="0"/>
        <v>0</v>
      </c>
      <c r="E1" s="13">
        <f t="shared" si="0"/>
        <v>0</v>
      </c>
      <c r="F1" s="13">
        <f t="shared" si="0"/>
        <v>0</v>
      </c>
      <c r="G1" s="13" t="str">
        <f t="shared" ca="1" si="0"/>
        <v>Descripción</v>
      </c>
      <c r="H1" s="13" t="str">
        <f t="shared" ca="1" si="0"/>
        <v>FastTest PlugIn - Verdadero Falso
Enunciado de la pregunta</v>
      </c>
      <c r="I1" s="13" t="str">
        <f t="shared" si="0"/>
        <v>a</v>
      </c>
      <c r="J1" s="13" t="str">
        <f t="shared" ca="1" si="0"/>
        <v>Retroalim.</v>
      </c>
      <c r="K1" s="13" t="str">
        <f t="shared" ca="1" si="0"/>
        <v>Retroalim. Respuesta Incorrecta</v>
      </c>
      <c r="L1" s="13">
        <f t="shared" ref="L1:AJ1" si="1">L6</f>
        <v>0</v>
      </c>
      <c r="M1" s="13">
        <f t="shared" si="1"/>
        <v>0</v>
      </c>
      <c r="N1" s="13">
        <f t="shared" si="1"/>
        <v>0</v>
      </c>
      <c r="O1" s="13">
        <f t="shared" si="1"/>
        <v>0</v>
      </c>
      <c r="P1" s="13">
        <f t="shared" si="1"/>
        <v>0</v>
      </c>
      <c r="Q1" s="13">
        <f t="shared" si="1"/>
        <v>0</v>
      </c>
      <c r="R1" s="13">
        <f t="shared" si="1"/>
        <v>0</v>
      </c>
      <c r="S1" s="13">
        <f t="shared" si="1"/>
        <v>0</v>
      </c>
      <c r="T1" s="13">
        <f t="shared" si="1"/>
        <v>0</v>
      </c>
      <c r="U1" s="13">
        <f t="shared" si="1"/>
        <v>0</v>
      </c>
      <c r="V1" s="13">
        <f t="shared" si="1"/>
        <v>0</v>
      </c>
      <c r="W1" s="13">
        <f t="shared" si="1"/>
        <v>0</v>
      </c>
      <c r="X1" s="13">
        <f t="shared" si="1"/>
        <v>0</v>
      </c>
      <c r="Y1" s="13">
        <f t="shared" si="1"/>
        <v>0</v>
      </c>
      <c r="Z1" s="13">
        <f t="shared" si="1"/>
        <v>0</v>
      </c>
      <c r="AA1" s="13">
        <f t="shared" si="1"/>
        <v>0</v>
      </c>
      <c r="AB1" s="13">
        <f t="shared" si="1"/>
        <v>0</v>
      </c>
      <c r="AC1" s="13">
        <f t="shared" si="1"/>
        <v>0</v>
      </c>
      <c r="AD1" s="13">
        <f t="shared" si="1"/>
        <v>0</v>
      </c>
      <c r="AE1" s="13">
        <f t="shared" si="1"/>
        <v>0</v>
      </c>
      <c r="AF1" s="13">
        <f t="shared" si="1"/>
        <v>0</v>
      </c>
      <c r="AG1" s="13" t="str">
        <f t="shared" ca="1" si="1"/>
        <v>PISTA: 1</v>
      </c>
      <c r="AH1" s="13" t="str">
        <f t="shared" ca="1" si="1"/>
        <v>PISTA: 2</v>
      </c>
      <c r="AI1" s="13" t="str">
        <f t="shared" ca="1" si="1"/>
        <v>PISTA: 3</v>
      </c>
      <c r="AJ1" s="13" t="str">
        <f t="shared" ca="1" si="1"/>
        <v>PISTA: 4</v>
      </c>
    </row>
    <row r="2" spans="1:39"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9" s="22" customFormat="1" ht="24" customHeight="1" x14ac:dyDescent="0.25">
      <c r="A3" s="19">
        <f>N_INICIAL</f>
        <v>0</v>
      </c>
      <c r="B3" s="342">
        <v>2</v>
      </c>
      <c r="C3" s="330">
        <f t="shared" ref="C3:K3" si="2">B3+1</f>
        <v>3</v>
      </c>
      <c r="D3" s="330">
        <f t="shared" si="2"/>
        <v>4</v>
      </c>
      <c r="E3" s="330">
        <f t="shared" si="2"/>
        <v>5</v>
      </c>
      <c r="F3" s="330">
        <f t="shared" si="2"/>
        <v>6</v>
      </c>
      <c r="G3" s="330">
        <f t="shared" si="2"/>
        <v>7</v>
      </c>
      <c r="H3" s="330">
        <f t="shared" si="2"/>
        <v>8</v>
      </c>
      <c r="I3" s="21">
        <f t="shared" si="2"/>
        <v>9</v>
      </c>
      <c r="J3" s="21">
        <f t="shared" si="2"/>
        <v>10</v>
      </c>
      <c r="K3" s="21">
        <f t="shared" si="2"/>
        <v>11</v>
      </c>
      <c r="L3" s="21">
        <f t="shared" ref="L3:AJ3" si="3">K3+1</f>
        <v>12</v>
      </c>
      <c r="M3" s="21">
        <f t="shared" si="3"/>
        <v>13</v>
      </c>
      <c r="N3" s="21">
        <f t="shared" si="3"/>
        <v>14</v>
      </c>
      <c r="O3" s="21">
        <f t="shared" si="3"/>
        <v>15</v>
      </c>
      <c r="P3" s="21">
        <f t="shared" si="3"/>
        <v>16</v>
      </c>
      <c r="Q3" s="21">
        <f t="shared" si="3"/>
        <v>17</v>
      </c>
      <c r="R3" s="21">
        <f t="shared" si="3"/>
        <v>18</v>
      </c>
      <c r="S3" s="21">
        <f t="shared" si="3"/>
        <v>19</v>
      </c>
      <c r="T3" s="21">
        <f t="shared" si="3"/>
        <v>20</v>
      </c>
      <c r="U3" s="21">
        <f t="shared" si="3"/>
        <v>21</v>
      </c>
      <c r="V3" s="21">
        <f t="shared" si="3"/>
        <v>22</v>
      </c>
      <c r="W3" s="21">
        <f t="shared" si="3"/>
        <v>23</v>
      </c>
      <c r="X3" s="21">
        <f t="shared" si="3"/>
        <v>24</v>
      </c>
      <c r="Y3" s="21">
        <f t="shared" si="3"/>
        <v>25</v>
      </c>
      <c r="Z3" s="21">
        <f t="shared" si="3"/>
        <v>26</v>
      </c>
      <c r="AA3" s="21">
        <f t="shared" si="3"/>
        <v>27</v>
      </c>
      <c r="AB3" s="21">
        <f t="shared" si="3"/>
        <v>28</v>
      </c>
      <c r="AC3" s="21">
        <f t="shared" si="3"/>
        <v>29</v>
      </c>
      <c r="AD3" s="21">
        <f t="shared" si="3"/>
        <v>30</v>
      </c>
      <c r="AE3" s="21">
        <f t="shared" si="3"/>
        <v>31</v>
      </c>
      <c r="AF3" s="21">
        <f t="shared" si="3"/>
        <v>32</v>
      </c>
      <c r="AG3" s="21">
        <f t="shared" si="3"/>
        <v>33</v>
      </c>
      <c r="AH3" s="21">
        <f t="shared" si="3"/>
        <v>34</v>
      </c>
      <c r="AI3" s="21">
        <f t="shared" si="3"/>
        <v>35</v>
      </c>
      <c r="AJ3" s="21">
        <f t="shared" si="3"/>
        <v>36</v>
      </c>
    </row>
    <row r="4" spans="1:39" s="22" customFormat="1" x14ac:dyDescent="0.25">
      <c r="A4" s="19">
        <f>N_FINAL</f>
        <v>0</v>
      </c>
      <c r="B4" s="343"/>
      <c r="C4" s="344"/>
      <c r="D4" s="343"/>
      <c r="E4" s="333"/>
      <c r="F4" s="333"/>
      <c r="G4" s="334"/>
      <c r="H4" s="332" t="str">
        <f ca="1">'Datos OM'!E4</f>
        <v>DATOS 
GENERALES | FORMULARIO | DAR 
FORMATO</v>
      </c>
      <c r="I4" s="214">
        <f>COUNTA(H7:H500)</f>
        <v>0</v>
      </c>
      <c r="J4" s="311" t="str">
        <f ca="1">'Datos OM'!J4</f>
        <v>Preguntas Almacenadas</v>
      </c>
    </row>
    <row r="5" spans="1:39" s="241" customFormat="1" hidden="1" x14ac:dyDescent="0.25">
      <c r="A5" s="229">
        <v>0</v>
      </c>
      <c r="B5" s="227" t="str">
        <f>IF(A5="","",PREF_PREGUNTA&amp;" - "&amp;IF(MAX(A:A)&gt;99,IF(A5&lt;100,"0",""),"")&amp;IF(A5&lt;10,"0","")&amp;A5&amp;IF(G5&lt;&gt;""," "&amp;G5,""))</f>
        <v>T01 - 00</v>
      </c>
      <c r="C5" s="257"/>
      <c r="D5" s="230"/>
      <c r="E5" s="231"/>
      <c r="F5" s="231"/>
      <c r="G5" s="232" t="str">
        <f>IF('Formulario VF'!H9="","",'Formulario VF'!H9)</f>
        <v/>
      </c>
      <c r="H5" s="225" t="str">
        <f>IF('Formulario VF'!H11="","",'Formulario VF'!H11)</f>
        <v/>
      </c>
      <c r="I5" s="258" t="str">
        <f>IF('Formulario VF'!H17="","",'Formulario VF'!H17)</f>
        <v/>
      </c>
      <c r="J5" s="259">
        <f>'Formulario VF'!T17</f>
        <v>0</v>
      </c>
      <c r="K5" s="260">
        <f>'Formulario VF'!T19</f>
        <v>0</v>
      </c>
      <c r="L5" s="261"/>
      <c r="M5" s="262"/>
      <c r="N5" s="263"/>
      <c r="O5" s="258"/>
      <c r="P5" s="259"/>
      <c r="Q5" s="260"/>
      <c r="R5" s="261"/>
      <c r="S5" s="262"/>
      <c r="T5" s="263"/>
      <c r="U5" s="263"/>
      <c r="V5" s="263"/>
      <c r="W5" s="263"/>
      <c r="X5" s="263"/>
      <c r="Y5" s="263"/>
      <c r="Z5" s="263"/>
      <c r="AA5" s="263"/>
      <c r="AB5" s="263"/>
      <c r="AC5" s="263"/>
      <c r="AD5" s="263"/>
      <c r="AE5" s="263"/>
      <c r="AF5" s="263"/>
      <c r="AG5" s="264" t="str">
        <f>IF('Formulario VF'!G33="","",'Formulario VF'!G33)</f>
        <v/>
      </c>
      <c r="AH5" s="265" t="str">
        <f>IF('Formulario VF'!M33="","",'Formulario VF'!M33)</f>
        <v/>
      </c>
      <c r="AI5" s="266" t="str">
        <f>IF('Formulario VF'!G35="","",'Formulario VF'!G35)</f>
        <v/>
      </c>
      <c r="AJ5" s="267" t="str">
        <f>IF('Formulario VF'!M35="","",'Formulario VF'!M35)</f>
        <v/>
      </c>
    </row>
    <row r="6" spans="1:39" s="27" customFormat="1" ht="50.1" customHeight="1" x14ac:dyDescent="0.25">
      <c r="A6" s="26">
        <v>0</v>
      </c>
      <c r="B6" s="318" t="str">
        <f ca="1">'Datos OM'!B6</f>
        <v>Nombre de la pregunta</v>
      </c>
      <c r="C6" s="61"/>
      <c r="D6" s="63"/>
      <c r="E6" s="55"/>
      <c r="F6" s="55"/>
      <c r="G6" s="319" t="str">
        <f ca="1">'Datos OM'!G6</f>
        <v>Descripción</v>
      </c>
      <c r="H6" s="331" t="str">
        <f ca="1">'Formulario VF'!B1&amp;"
"&amp;'Formulario OM'!G11</f>
        <v>FastTest PlugIn - Verdadero Falso
Enunciado de la pregunta</v>
      </c>
      <c r="I6" s="312" t="str">
        <f>MID(T_R,1,1)</f>
        <v>a</v>
      </c>
      <c r="J6" s="367" t="str">
        <f ca="1">'Formulario VF'!S17</f>
        <v>Retroalim.</v>
      </c>
      <c r="K6" s="368" t="str">
        <f ca="1">'Formulario VF'!S19</f>
        <v>Retroalim. Respuesta Incorrecta</v>
      </c>
      <c r="L6" s="315"/>
      <c r="M6" s="316"/>
      <c r="N6" s="317"/>
      <c r="O6" s="312"/>
      <c r="P6" s="313"/>
      <c r="Q6" s="314"/>
      <c r="R6" s="315"/>
      <c r="S6" s="316"/>
      <c r="T6" s="317"/>
      <c r="U6" s="317"/>
      <c r="V6" s="317"/>
      <c r="W6" s="317"/>
      <c r="X6" s="317"/>
      <c r="Y6" s="317"/>
      <c r="Z6" s="317"/>
      <c r="AA6" s="317"/>
      <c r="AB6" s="317"/>
      <c r="AC6" s="317"/>
      <c r="AD6" s="317"/>
      <c r="AE6" s="317"/>
      <c r="AF6" s="317"/>
      <c r="AG6" s="362" t="str">
        <f ca="1">'Datos OM'!AG6</f>
        <v>PISTA: 1</v>
      </c>
      <c r="AH6" s="363" t="str">
        <f ca="1">'Datos OM'!AH6</f>
        <v>PISTA: 2</v>
      </c>
      <c r="AI6" s="364" t="str">
        <f ca="1">'Datos OM'!AI6</f>
        <v>PISTA: 3</v>
      </c>
      <c r="AJ6" s="365" t="str">
        <f ca="1">'Datos OM'!AJ6</f>
        <v>PISTA: 4</v>
      </c>
    </row>
    <row r="7" spans="1:39" s="22" customFormat="1" x14ac:dyDescent="0.25">
      <c r="A7" s="34">
        <v>31</v>
      </c>
      <c r="B7" s="227" t="str">
        <f>IF(A7="","",PREF_PREGUNTA&amp;" - "&amp;IF(MAX(A:A)&gt;99,IF(A7&lt;100,"0",""),"")&amp;IF(A7&lt;10,"0","")&amp;A7&amp;IF(G7&lt;&gt;""," "&amp;G7,""))</f>
        <v>T01 - 31</v>
      </c>
      <c r="C7" s="257"/>
      <c r="D7" s="230"/>
      <c r="E7" s="231"/>
      <c r="F7" s="231"/>
      <c r="G7" s="232"/>
      <c r="H7" s="225"/>
      <c r="I7" s="258"/>
      <c r="J7" s="259"/>
      <c r="K7" s="260"/>
      <c r="L7" s="261"/>
      <c r="M7" s="262"/>
      <c r="N7" s="263"/>
      <c r="O7" s="258"/>
      <c r="P7" s="259"/>
      <c r="Q7" s="260"/>
      <c r="R7" s="261"/>
      <c r="S7" s="262"/>
      <c r="T7" s="263"/>
      <c r="U7" s="263"/>
      <c r="V7" s="263"/>
      <c r="W7" s="263"/>
      <c r="X7" s="263"/>
      <c r="Y7" s="263"/>
      <c r="Z7" s="263"/>
      <c r="AA7" s="263"/>
      <c r="AB7" s="263"/>
      <c r="AC7" s="263"/>
      <c r="AD7" s="263"/>
      <c r="AE7" s="263"/>
      <c r="AF7" s="263"/>
      <c r="AG7" s="264"/>
      <c r="AH7" s="265"/>
      <c r="AI7" s="266"/>
      <c r="AJ7" s="267"/>
    </row>
    <row r="8" spans="1:39" s="22" customFormat="1" x14ac:dyDescent="0.25">
      <c r="A8" s="28" t="str">
        <f>IF(H8&lt;&gt;"",MAX($A$7:A7)+1,"")</f>
        <v/>
      </c>
      <c r="B8" s="227" t="str">
        <f>IF(A8="","",PREF_PREGUNTA&amp;" - "&amp;IF(MAX(A:A)&gt;99,IF(A8&lt;100,"0",""),"")&amp;IF(A8&lt;10,"0","")&amp;A8&amp;IF(G8&lt;&gt;""," "&amp;G8,""))</f>
        <v/>
      </c>
      <c r="C8" s="257"/>
      <c r="D8" s="230"/>
      <c r="E8" s="231"/>
      <c r="F8" s="231"/>
      <c r="G8" s="232"/>
      <c r="H8" s="225"/>
      <c r="I8" s="258"/>
      <c r="J8" s="259"/>
      <c r="K8" s="260"/>
      <c r="L8" s="261"/>
      <c r="M8" s="262"/>
      <c r="N8" s="263"/>
      <c r="O8" s="258"/>
      <c r="P8" s="259"/>
      <c r="Q8" s="260"/>
      <c r="R8" s="261"/>
      <c r="S8" s="262"/>
      <c r="T8" s="263"/>
      <c r="U8" s="263"/>
      <c r="V8" s="263"/>
      <c r="W8" s="263"/>
      <c r="X8" s="263"/>
      <c r="Y8" s="263"/>
      <c r="Z8" s="263"/>
      <c r="AA8" s="263"/>
      <c r="AB8" s="263"/>
      <c r="AC8" s="263"/>
      <c r="AD8" s="263"/>
      <c r="AE8" s="263"/>
      <c r="AF8" s="263"/>
      <c r="AG8" s="264"/>
      <c r="AH8" s="265"/>
      <c r="AI8" s="266"/>
      <c r="AJ8" s="267"/>
    </row>
    <row r="9" spans="1:39" s="22" customFormat="1" x14ac:dyDescent="0.25">
      <c r="A9" s="28" t="str">
        <f>IF(H9&lt;&gt;"",MAX($A$7:A8)+1,"")</f>
        <v/>
      </c>
      <c r="B9" s="227" t="str">
        <f>IF(A9="","",PREF_PREGUNTA&amp;" - "&amp;IF(MAX(A:A)&gt;99,IF(A9&lt;100,"0",""),"")&amp;IF(A9&lt;10,"0","")&amp;A9&amp;IF(G9&lt;&gt;""," "&amp;G9,""))</f>
        <v/>
      </c>
      <c r="C9" s="257"/>
      <c r="D9" s="230"/>
      <c r="E9" s="231"/>
      <c r="F9" s="231"/>
      <c r="G9" s="232"/>
      <c r="H9" s="225"/>
      <c r="I9" s="258"/>
      <c r="J9" s="259"/>
      <c r="K9" s="260"/>
      <c r="L9" s="261"/>
      <c r="M9" s="262"/>
      <c r="N9" s="263"/>
      <c r="O9" s="258"/>
      <c r="P9" s="259"/>
      <c r="Q9" s="260"/>
      <c r="R9" s="261"/>
      <c r="S9" s="262"/>
      <c r="T9" s="263"/>
      <c r="U9" s="263"/>
      <c r="V9" s="263"/>
      <c r="W9" s="263"/>
      <c r="X9" s="263"/>
      <c r="Y9" s="263"/>
      <c r="Z9" s="263"/>
      <c r="AA9" s="263"/>
      <c r="AB9" s="263"/>
      <c r="AC9" s="263"/>
      <c r="AD9" s="263"/>
      <c r="AE9" s="263"/>
      <c r="AF9" s="263"/>
      <c r="AG9" s="264"/>
      <c r="AH9" s="265"/>
      <c r="AI9" s="266"/>
      <c r="AJ9" s="267"/>
    </row>
    <row r="10" spans="1:39" s="22" customFormat="1" x14ac:dyDescent="0.25">
      <c r="A10" s="28" t="str">
        <f>IF(H10&lt;&gt;"",MAX($A$7:A9)+1,"")</f>
        <v/>
      </c>
      <c r="B10" s="227" t="str">
        <f>IF(A10="","",PREF_PREGUNTA&amp;" - "&amp;IF(MAX(A:A)&gt;99,IF(A10&lt;100,"0",""),"")&amp;IF(A10&lt;10,"0","")&amp;A10&amp;IF(G10&lt;&gt;""," "&amp;G10,""))</f>
        <v/>
      </c>
      <c r="C10" s="257"/>
      <c r="D10" s="230"/>
      <c r="E10" s="231"/>
      <c r="F10" s="231"/>
      <c r="G10" s="232"/>
      <c r="H10" s="225"/>
      <c r="I10" s="258"/>
      <c r="J10" s="259"/>
      <c r="K10" s="260"/>
      <c r="L10" s="261"/>
      <c r="M10" s="262"/>
      <c r="N10" s="263"/>
      <c r="O10" s="258"/>
      <c r="P10" s="259"/>
      <c r="Q10" s="260"/>
      <c r="R10" s="261"/>
      <c r="S10" s="262"/>
      <c r="T10" s="263"/>
      <c r="U10" s="263"/>
      <c r="V10" s="263"/>
      <c r="W10" s="263"/>
      <c r="X10" s="263"/>
      <c r="Y10" s="263"/>
      <c r="Z10" s="263"/>
      <c r="AA10" s="263"/>
      <c r="AB10" s="263"/>
      <c r="AC10" s="263"/>
      <c r="AD10" s="263"/>
      <c r="AE10" s="263"/>
      <c r="AF10" s="263"/>
      <c r="AG10" s="264"/>
      <c r="AH10" s="265"/>
      <c r="AI10" s="266"/>
      <c r="AJ10" s="267"/>
    </row>
    <row r="11" spans="1:39" s="22" customFormat="1" x14ac:dyDescent="0.25">
      <c r="A11" s="28" t="str">
        <f>IF(H11&lt;&gt;"",MAX($A$7:A10)+1,"")</f>
        <v/>
      </c>
      <c r="B11" s="227" t="str">
        <f>IF(A11="","",PREF_PREGUNTA&amp;" - "&amp;IF(MAX(A:A)&gt;99,IF(A11&lt;100,"0",""),"")&amp;IF(A11&lt;10,"0","")&amp;A11&amp;IF(G11&lt;&gt;""," "&amp;G11,""))</f>
        <v/>
      </c>
      <c r="C11" s="257"/>
      <c r="D11" s="230"/>
      <c r="E11" s="231"/>
      <c r="F11" s="231"/>
      <c r="G11" s="232"/>
      <c r="H11" s="225"/>
      <c r="I11" s="258"/>
      <c r="J11" s="259"/>
      <c r="K11" s="260"/>
      <c r="L11" s="261"/>
      <c r="M11" s="262"/>
      <c r="N11" s="263"/>
      <c r="O11" s="258"/>
      <c r="P11" s="259"/>
      <c r="Q11" s="260"/>
      <c r="R11" s="261"/>
      <c r="S11" s="262"/>
      <c r="T11" s="263"/>
      <c r="U11" s="263"/>
      <c r="V11" s="263"/>
      <c r="W11" s="263"/>
      <c r="X11" s="263"/>
      <c r="Y11" s="263"/>
      <c r="Z11" s="263"/>
      <c r="AA11" s="263"/>
      <c r="AB11" s="263"/>
      <c r="AC11" s="263"/>
      <c r="AD11" s="263"/>
      <c r="AE11" s="263"/>
      <c r="AF11" s="263"/>
      <c r="AG11" s="264"/>
      <c r="AH11" s="265"/>
      <c r="AI11" s="266"/>
      <c r="AJ11" s="267"/>
    </row>
    <row r="12" spans="1:39" s="22" customFormat="1" x14ac:dyDescent="0.25">
      <c r="A12" s="28" t="str">
        <f>IF(H12&lt;&gt;"",MAX($A$7:A11)+1,"")</f>
        <v/>
      </c>
      <c r="B12" s="227" t="str">
        <f>IF(A12="","",PREF_PREGUNTA&amp;" - "&amp;IF(MAX(A:A)&gt;99,IF(A12&lt;100,"0",""),"")&amp;IF(A12&lt;10,"0","")&amp;A12&amp;IF(G12&lt;&gt;""," "&amp;G12,""))</f>
        <v/>
      </c>
      <c r="C12" s="257"/>
      <c r="D12" s="230"/>
      <c r="E12" s="231"/>
      <c r="F12" s="231"/>
      <c r="G12" s="232"/>
      <c r="H12" s="225"/>
      <c r="I12" s="258"/>
      <c r="J12" s="259"/>
      <c r="K12" s="260"/>
      <c r="L12" s="261"/>
      <c r="M12" s="262"/>
      <c r="N12" s="263"/>
      <c r="O12" s="258"/>
      <c r="P12" s="259"/>
      <c r="Q12" s="260"/>
      <c r="R12" s="261"/>
      <c r="S12" s="262"/>
      <c r="T12" s="263"/>
      <c r="U12" s="263"/>
      <c r="V12" s="263"/>
      <c r="W12" s="263"/>
      <c r="X12" s="263"/>
      <c r="Y12" s="263"/>
      <c r="Z12" s="263"/>
      <c r="AA12" s="263"/>
      <c r="AB12" s="263"/>
      <c r="AC12" s="263"/>
      <c r="AD12" s="263"/>
      <c r="AE12" s="263"/>
      <c r="AF12" s="263"/>
      <c r="AG12" s="264"/>
      <c r="AH12" s="265"/>
      <c r="AI12" s="266"/>
      <c r="AJ12" s="267"/>
    </row>
    <row r="13" spans="1:39" s="22" customFormat="1" x14ac:dyDescent="0.25">
      <c r="A13" s="28" t="str">
        <f>IF(H13&lt;&gt;"",MAX($A$7:A12)+1,"")</f>
        <v/>
      </c>
      <c r="B13" s="227" t="str">
        <f>IF(A13="","",PREF_PREGUNTA&amp;" - "&amp;IF(MAX(A:A)&gt;99,IF(A13&lt;100,"0",""),"")&amp;IF(A13&lt;10,"0","")&amp;A13&amp;IF(G13&lt;&gt;""," "&amp;G13,""))</f>
        <v/>
      </c>
      <c r="C13" s="257"/>
      <c r="D13" s="230"/>
      <c r="E13" s="231"/>
      <c r="F13" s="231"/>
      <c r="G13" s="232"/>
      <c r="H13" s="225"/>
      <c r="I13" s="258"/>
      <c r="J13" s="259"/>
      <c r="K13" s="260"/>
      <c r="L13" s="261"/>
      <c r="M13" s="262"/>
      <c r="N13" s="263"/>
      <c r="O13" s="258"/>
      <c r="P13" s="259"/>
      <c r="Q13" s="260"/>
      <c r="R13" s="261"/>
      <c r="S13" s="262"/>
      <c r="T13" s="263"/>
      <c r="U13" s="263"/>
      <c r="V13" s="263"/>
      <c r="W13" s="263"/>
      <c r="X13" s="263"/>
      <c r="Y13" s="263"/>
      <c r="Z13" s="263"/>
      <c r="AA13" s="263"/>
      <c r="AB13" s="263"/>
      <c r="AC13" s="263"/>
      <c r="AD13" s="263"/>
      <c r="AE13" s="263"/>
      <c r="AF13" s="263"/>
      <c r="AG13" s="264"/>
      <c r="AH13" s="265"/>
      <c r="AI13" s="266"/>
      <c r="AJ13" s="267"/>
    </row>
    <row r="14" spans="1:39" s="22" customFormat="1" x14ac:dyDescent="0.25">
      <c r="A14" s="28" t="str">
        <f>IF(H14&lt;&gt;"",MAX($A$7:A13)+1,"")</f>
        <v/>
      </c>
      <c r="B14" s="227" t="str">
        <f>IF(A14="","",PREF_PREGUNTA&amp;" - "&amp;IF(MAX(A:A)&gt;99,IF(A14&lt;100,"0",""),"")&amp;IF(A14&lt;10,"0","")&amp;A14&amp;IF(G14&lt;&gt;""," "&amp;G14,""))</f>
        <v/>
      </c>
      <c r="C14" s="257"/>
      <c r="D14" s="230"/>
      <c r="E14" s="231"/>
      <c r="F14" s="231"/>
      <c r="G14" s="232"/>
      <c r="H14" s="225"/>
      <c r="I14" s="258"/>
      <c r="J14" s="259"/>
      <c r="K14" s="260"/>
      <c r="L14" s="261"/>
      <c r="M14" s="262"/>
      <c r="N14" s="263"/>
      <c r="O14" s="258"/>
      <c r="P14" s="259"/>
      <c r="Q14" s="260"/>
      <c r="R14" s="261"/>
      <c r="S14" s="262"/>
      <c r="T14" s="263"/>
      <c r="U14" s="263"/>
      <c r="V14" s="263"/>
      <c r="W14" s="263"/>
      <c r="X14" s="263"/>
      <c r="Y14" s="263"/>
      <c r="Z14" s="263"/>
      <c r="AA14" s="263"/>
      <c r="AB14" s="263"/>
      <c r="AC14" s="263"/>
      <c r="AD14" s="263"/>
      <c r="AE14" s="263"/>
      <c r="AF14" s="263"/>
      <c r="AG14" s="264"/>
      <c r="AH14" s="265"/>
      <c r="AI14" s="266"/>
      <c r="AJ14" s="267"/>
    </row>
    <row r="15" spans="1:39" s="22" customFormat="1" x14ac:dyDescent="0.25">
      <c r="A15" s="28" t="str">
        <f>IF(H15&lt;&gt;"",MAX($A$7:A14)+1,"")</f>
        <v/>
      </c>
      <c r="B15" s="227" t="str">
        <f>IF(A15="","",PREF_PREGUNTA&amp;" - "&amp;IF(MAX(A:A)&gt;99,IF(A15&lt;100,"0",""),"")&amp;IF(A15&lt;10,"0","")&amp;A15&amp;IF(G15&lt;&gt;""," "&amp;G15,""))</f>
        <v/>
      </c>
      <c r="C15" s="257"/>
      <c r="D15" s="230"/>
      <c r="E15" s="231"/>
      <c r="F15" s="231"/>
      <c r="G15" s="232"/>
      <c r="H15" s="225"/>
      <c r="I15" s="258"/>
      <c r="J15" s="259"/>
      <c r="K15" s="260"/>
      <c r="L15" s="261"/>
      <c r="M15" s="262"/>
      <c r="N15" s="263"/>
      <c r="O15" s="258"/>
      <c r="P15" s="259"/>
      <c r="Q15" s="260"/>
      <c r="R15" s="261"/>
      <c r="S15" s="262"/>
      <c r="T15" s="263"/>
      <c r="U15" s="263"/>
      <c r="V15" s="263"/>
      <c r="W15" s="263"/>
      <c r="X15" s="263"/>
      <c r="Y15" s="263"/>
      <c r="Z15" s="263"/>
      <c r="AA15" s="263"/>
      <c r="AB15" s="263"/>
      <c r="AC15" s="263"/>
      <c r="AD15" s="263"/>
      <c r="AE15" s="263"/>
      <c r="AF15" s="263"/>
      <c r="AG15" s="264"/>
      <c r="AH15" s="265"/>
      <c r="AI15" s="266"/>
      <c r="AJ15" s="267"/>
      <c r="AK15" s="22" t="s">
        <v>27</v>
      </c>
      <c r="AL15" s="22" t="s">
        <v>27</v>
      </c>
      <c r="AM15" s="22" t="s">
        <v>27</v>
      </c>
    </row>
    <row r="16" spans="1:39" s="22" customFormat="1" x14ac:dyDescent="0.25">
      <c r="A16" s="28" t="str">
        <f>IF(H16&lt;&gt;"",MAX($A$7:A15)+1,"")</f>
        <v/>
      </c>
      <c r="B16" s="227" t="str">
        <f>IF(A16="","",PREF_PREGUNTA&amp;" - "&amp;IF(MAX(A:A)&gt;99,IF(A16&lt;100,"0",""),"")&amp;IF(A16&lt;10,"0","")&amp;A16&amp;IF(G16&lt;&gt;""," "&amp;G16,""))</f>
        <v/>
      </c>
      <c r="C16" s="257"/>
      <c r="D16" s="230"/>
      <c r="E16" s="231"/>
      <c r="F16" s="231"/>
      <c r="G16" s="232"/>
      <c r="H16" s="225"/>
      <c r="I16" s="258"/>
      <c r="J16" s="259"/>
      <c r="K16" s="260"/>
      <c r="L16" s="261"/>
      <c r="M16" s="262"/>
      <c r="N16" s="263"/>
      <c r="O16" s="258"/>
      <c r="P16" s="259"/>
      <c r="Q16" s="260"/>
      <c r="R16" s="261"/>
      <c r="S16" s="262"/>
      <c r="T16" s="263"/>
      <c r="U16" s="263"/>
      <c r="V16" s="263"/>
      <c r="W16" s="263"/>
      <c r="X16" s="263"/>
      <c r="Y16" s="263"/>
      <c r="Z16" s="263"/>
      <c r="AA16" s="263"/>
      <c r="AB16" s="263"/>
      <c r="AC16" s="263"/>
      <c r="AD16" s="263"/>
      <c r="AE16" s="263"/>
      <c r="AF16" s="263"/>
      <c r="AG16" s="264"/>
      <c r="AH16" s="265"/>
      <c r="AI16" s="266"/>
      <c r="AJ16" s="267"/>
      <c r="AK16" s="22" t="s">
        <v>27</v>
      </c>
      <c r="AL16" s="22" t="s">
        <v>27</v>
      </c>
      <c r="AM16" s="22" t="s">
        <v>27</v>
      </c>
    </row>
    <row r="17" spans="1:39" s="22" customFormat="1" x14ac:dyDescent="0.25">
      <c r="A17" s="28" t="str">
        <f>IF(H17&lt;&gt;"",MAX($A$7:A16)+1,"")</f>
        <v/>
      </c>
      <c r="B17" s="227" t="str">
        <f>IF(A17="","",PREF_PREGUNTA&amp;" - "&amp;IF(MAX(A:A)&gt;99,IF(A17&lt;100,"0",""),"")&amp;IF(A17&lt;10,"0","")&amp;A17&amp;IF(G17&lt;&gt;""," "&amp;G17,""))</f>
        <v/>
      </c>
      <c r="C17" s="257"/>
      <c r="D17" s="230"/>
      <c r="E17" s="231"/>
      <c r="F17" s="231"/>
      <c r="G17" s="232"/>
      <c r="H17" s="225"/>
      <c r="I17" s="258"/>
      <c r="J17" s="259"/>
      <c r="K17" s="260"/>
      <c r="L17" s="261"/>
      <c r="M17" s="262"/>
      <c r="N17" s="263"/>
      <c r="O17" s="258"/>
      <c r="P17" s="259"/>
      <c r="Q17" s="260"/>
      <c r="R17" s="261"/>
      <c r="S17" s="262"/>
      <c r="T17" s="263"/>
      <c r="U17" s="263"/>
      <c r="V17" s="263"/>
      <c r="W17" s="263"/>
      <c r="X17" s="263"/>
      <c r="Y17" s="263"/>
      <c r="Z17" s="263"/>
      <c r="AA17" s="263"/>
      <c r="AB17" s="263"/>
      <c r="AC17" s="263"/>
      <c r="AD17" s="263"/>
      <c r="AE17" s="263"/>
      <c r="AF17" s="263"/>
      <c r="AG17" s="264"/>
      <c r="AH17" s="265"/>
      <c r="AI17" s="266"/>
      <c r="AJ17" s="267"/>
      <c r="AK17" s="22" t="s">
        <v>27</v>
      </c>
      <c r="AL17" s="22" t="s">
        <v>27</v>
      </c>
      <c r="AM17" s="22" t="s">
        <v>27</v>
      </c>
    </row>
    <row r="18" spans="1:39" s="22" customFormat="1" x14ac:dyDescent="0.25">
      <c r="A18" s="28" t="str">
        <f>IF(H18&lt;&gt;"",MAX($A$7:A17)+1,"")</f>
        <v/>
      </c>
      <c r="B18" s="227" t="str">
        <f>IF(A18="","",PREF_PREGUNTA&amp;" - "&amp;IF(MAX(A:A)&gt;99,IF(A18&lt;100,"0",""),"")&amp;IF(A18&lt;10,"0","")&amp;A18&amp;IF(G18&lt;&gt;""," "&amp;G18,""))</f>
        <v/>
      </c>
      <c r="C18" s="257"/>
      <c r="D18" s="230"/>
      <c r="E18" s="231"/>
      <c r="F18" s="231"/>
      <c r="G18" s="232"/>
      <c r="H18" s="225"/>
      <c r="I18" s="258"/>
      <c r="J18" s="259"/>
      <c r="K18" s="260"/>
      <c r="L18" s="261"/>
      <c r="M18" s="262"/>
      <c r="N18" s="263"/>
      <c r="O18" s="258"/>
      <c r="P18" s="259"/>
      <c r="Q18" s="260"/>
      <c r="R18" s="261"/>
      <c r="S18" s="262"/>
      <c r="T18" s="263"/>
      <c r="U18" s="263"/>
      <c r="V18" s="263"/>
      <c r="W18" s="263"/>
      <c r="X18" s="263"/>
      <c r="Y18" s="263"/>
      <c r="Z18" s="263"/>
      <c r="AA18" s="263"/>
      <c r="AB18" s="263"/>
      <c r="AC18" s="263"/>
      <c r="AD18" s="263"/>
      <c r="AE18" s="263"/>
      <c r="AF18" s="263"/>
      <c r="AG18" s="264"/>
      <c r="AH18" s="265"/>
      <c r="AI18" s="266"/>
      <c r="AJ18" s="267"/>
      <c r="AK18" s="22" t="s">
        <v>27</v>
      </c>
      <c r="AL18" s="22" t="s">
        <v>27</v>
      </c>
      <c r="AM18" s="22" t="s">
        <v>27</v>
      </c>
    </row>
    <row r="19" spans="1:39" s="22" customFormat="1" x14ac:dyDescent="0.25">
      <c r="A19" s="28" t="str">
        <f>IF(H19&lt;&gt;"",MAX($A$7:A18)+1,"")</f>
        <v/>
      </c>
      <c r="B19" s="227" t="str">
        <f>IF(A19="","",PREF_PREGUNTA&amp;" - "&amp;IF(MAX(A:A)&gt;99,IF(A19&lt;100,"0",""),"")&amp;IF(A19&lt;10,"0","")&amp;A19&amp;IF(G19&lt;&gt;""," "&amp;G19,""))</f>
        <v/>
      </c>
      <c r="C19" s="257"/>
      <c r="D19" s="230"/>
      <c r="E19" s="231"/>
      <c r="F19" s="231"/>
      <c r="G19" s="232"/>
      <c r="H19" s="225"/>
      <c r="I19" s="258"/>
      <c r="J19" s="259"/>
      <c r="K19" s="260"/>
      <c r="L19" s="261"/>
      <c r="M19" s="262"/>
      <c r="N19" s="263"/>
      <c r="O19" s="258"/>
      <c r="P19" s="259"/>
      <c r="Q19" s="260"/>
      <c r="R19" s="261"/>
      <c r="S19" s="262"/>
      <c r="T19" s="263"/>
      <c r="U19" s="263"/>
      <c r="V19" s="263"/>
      <c r="W19" s="263"/>
      <c r="X19" s="263"/>
      <c r="Y19" s="263"/>
      <c r="Z19" s="263"/>
      <c r="AA19" s="263"/>
      <c r="AB19" s="263"/>
      <c r="AC19" s="263"/>
      <c r="AD19" s="263"/>
      <c r="AE19" s="263"/>
      <c r="AF19" s="263"/>
      <c r="AG19" s="264"/>
      <c r="AH19" s="265"/>
      <c r="AI19" s="266"/>
      <c r="AJ19" s="267"/>
      <c r="AK19" s="22" t="s">
        <v>27</v>
      </c>
      <c r="AL19" s="22" t="s">
        <v>27</v>
      </c>
      <c r="AM19" s="22" t="s">
        <v>27</v>
      </c>
    </row>
    <row r="20" spans="1:39" s="22" customFormat="1" x14ac:dyDescent="0.25">
      <c r="A20" s="28" t="str">
        <f>IF(H20&lt;&gt;"",MAX($A$7:A19)+1,"")</f>
        <v/>
      </c>
      <c r="B20" s="227" t="str">
        <f>IF(A20="","",PREF_PREGUNTA&amp;" - "&amp;IF(MAX(A:A)&gt;99,IF(A20&lt;100,"0",""),"")&amp;IF(A20&lt;10,"0","")&amp;A20&amp;IF(G20&lt;&gt;""," "&amp;G20,""))</f>
        <v/>
      </c>
      <c r="C20" s="257"/>
      <c r="D20" s="230"/>
      <c r="E20" s="231"/>
      <c r="F20" s="231"/>
      <c r="G20" s="232"/>
      <c r="H20" s="225"/>
      <c r="I20" s="258"/>
      <c r="J20" s="259"/>
      <c r="K20" s="260"/>
      <c r="L20" s="261"/>
      <c r="M20" s="262"/>
      <c r="N20" s="263"/>
      <c r="O20" s="258"/>
      <c r="P20" s="259"/>
      <c r="Q20" s="260"/>
      <c r="R20" s="261"/>
      <c r="S20" s="262"/>
      <c r="T20" s="263"/>
      <c r="U20" s="263"/>
      <c r="V20" s="263"/>
      <c r="W20" s="263"/>
      <c r="X20" s="263"/>
      <c r="Y20" s="263"/>
      <c r="Z20" s="263"/>
      <c r="AA20" s="263"/>
      <c r="AB20" s="263"/>
      <c r="AC20" s="263"/>
      <c r="AD20" s="263"/>
      <c r="AE20" s="263"/>
      <c r="AF20" s="263"/>
      <c r="AG20" s="264"/>
      <c r="AH20" s="265"/>
      <c r="AI20" s="266"/>
      <c r="AJ20" s="267"/>
      <c r="AK20" s="22" t="s">
        <v>27</v>
      </c>
      <c r="AL20" s="22" t="s">
        <v>27</v>
      </c>
      <c r="AM20" s="22" t="s">
        <v>27</v>
      </c>
    </row>
    <row r="21" spans="1:39" s="22" customFormat="1" x14ac:dyDescent="0.25">
      <c r="A21" s="28" t="str">
        <f>IF(H21&lt;&gt;"",MAX($A$7:A20)+1,"")</f>
        <v/>
      </c>
      <c r="B21" s="227" t="str">
        <f>IF(A21="","",PREF_PREGUNTA&amp;" - "&amp;IF(MAX(A:A)&gt;99,IF(A21&lt;100,"0",""),"")&amp;IF(A21&lt;10,"0","")&amp;A21&amp;IF(G21&lt;&gt;""," "&amp;G21,""))</f>
        <v/>
      </c>
      <c r="C21" s="257"/>
      <c r="D21" s="230"/>
      <c r="E21" s="231"/>
      <c r="F21" s="231"/>
      <c r="G21" s="232"/>
      <c r="H21" s="225"/>
      <c r="I21" s="258"/>
      <c r="J21" s="259"/>
      <c r="K21" s="260"/>
      <c r="L21" s="261"/>
      <c r="M21" s="262"/>
      <c r="N21" s="263"/>
      <c r="O21" s="258"/>
      <c r="P21" s="259"/>
      <c r="Q21" s="260"/>
      <c r="R21" s="261"/>
      <c r="S21" s="262"/>
      <c r="T21" s="263"/>
      <c r="U21" s="263"/>
      <c r="V21" s="263"/>
      <c r="W21" s="263"/>
      <c r="X21" s="263"/>
      <c r="Y21" s="263"/>
      <c r="Z21" s="263"/>
      <c r="AA21" s="263"/>
      <c r="AB21" s="263"/>
      <c r="AC21" s="263"/>
      <c r="AD21" s="263"/>
      <c r="AE21" s="263"/>
      <c r="AF21" s="263"/>
      <c r="AG21" s="264"/>
      <c r="AH21" s="265"/>
      <c r="AI21" s="266"/>
      <c r="AJ21" s="267"/>
      <c r="AK21" s="22" t="s">
        <v>27</v>
      </c>
      <c r="AL21" s="22" t="s">
        <v>27</v>
      </c>
      <c r="AM21" s="22" t="s">
        <v>27</v>
      </c>
    </row>
    <row r="22" spans="1:39" s="22" customFormat="1" x14ac:dyDescent="0.25">
      <c r="A22" s="28" t="str">
        <f>IF(H22&lt;&gt;"",MAX($A$7:A21)+1,"")</f>
        <v/>
      </c>
      <c r="B22" s="227" t="str">
        <f>IF(A22="","",PREF_PREGUNTA&amp;" - "&amp;IF(MAX(A:A)&gt;99,IF(A22&lt;100,"0",""),"")&amp;IF(A22&lt;10,"0","")&amp;A22&amp;IF(G22&lt;&gt;""," "&amp;G22,""))</f>
        <v/>
      </c>
      <c r="C22" s="257"/>
      <c r="D22" s="230"/>
      <c r="E22" s="231"/>
      <c r="F22" s="231"/>
      <c r="G22" s="232"/>
      <c r="H22" s="225"/>
      <c r="I22" s="258"/>
      <c r="J22" s="259"/>
      <c r="K22" s="260"/>
      <c r="L22" s="261"/>
      <c r="M22" s="262"/>
      <c r="N22" s="263"/>
      <c r="O22" s="258"/>
      <c r="P22" s="259"/>
      <c r="Q22" s="260"/>
      <c r="R22" s="261"/>
      <c r="S22" s="262"/>
      <c r="T22" s="263"/>
      <c r="U22" s="263"/>
      <c r="V22" s="263"/>
      <c r="W22" s="263"/>
      <c r="X22" s="263"/>
      <c r="Y22" s="263"/>
      <c r="Z22" s="263"/>
      <c r="AA22" s="263"/>
      <c r="AB22" s="263"/>
      <c r="AC22" s="263"/>
      <c r="AD22" s="263"/>
      <c r="AE22" s="263"/>
      <c r="AF22" s="263"/>
      <c r="AG22" s="264"/>
      <c r="AH22" s="265"/>
      <c r="AI22" s="266"/>
      <c r="AJ22" s="267"/>
      <c r="AK22" s="22" t="s">
        <v>27</v>
      </c>
      <c r="AL22" s="22" t="s">
        <v>27</v>
      </c>
      <c r="AM22" s="22" t="s">
        <v>27</v>
      </c>
    </row>
    <row r="23" spans="1:39" s="22" customFormat="1" x14ac:dyDescent="0.25">
      <c r="A23" s="28" t="str">
        <f>IF(H23&lt;&gt;"",MAX($A$7:A22)+1,"")</f>
        <v/>
      </c>
      <c r="B23" s="227" t="str">
        <f>IF(A23="","",PREF_PREGUNTA&amp;" - "&amp;IF(MAX(A:A)&gt;99,IF(A23&lt;100,"0",""),"")&amp;IF(A23&lt;10,"0","")&amp;A23&amp;IF(G23&lt;&gt;""," "&amp;G23,""))</f>
        <v/>
      </c>
      <c r="C23" s="257"/>
      <c r="D23" s="230"/>
      <c r="E23" s="231"/>
      <c r="F23" s="231"/>
      <c r="G23" s="232"/>
      <c r="H23" s="225"/>
      <c r="I23" s="258"/>
      <c r="J23" s="259"/>
      <c r="K23" s="260"/>
      <c r="L23" s="261"/>
      <c r="M23" s="262"/>
      <c r="N23" s="263"/>
      <c r="O23" s="258"/>
      <c r="P23" s="259"/>
      <c r="Q23" s="260"/>
      <c r="R23" s="261"/>
      <c r="S23" s="262"/>
      <c r="T23" s="263"/>
      <c r="U23" s="263"/>
      <c r="V23" s="263"/>
      <c r="W23" s="263"/>
      <c r="X23" s="263"/>
      <c r="Y23" s="263"/>
      <c r="Z23" s="263"/>
      <c r="AA23" s="263"/>
      <c r="AB23" s="263"/>
      <c r="AC23" s="263"/>
      <c r="AD23" s="263"/>
      <c r="AE23" s="263"/>
      <c r="AF23" s="263"/>
      <c r="AG23" s="264"/>
      <c r="AH23" s="265"/>
      <c r="AI23" s="266"/>
      <c r="AJ23" s="267"/>
      <c r="AK23" s="22" t="s">
        <v>27</v>
      </c>
      <c r="AL23" s="22" t="s">
        <v>27</v>
      </c>
      <c r="AM23" s="22" t="s">
        <v>27</v>
      </c>
    </row>
    <row r="24" spans="1:39" s="22" customFormat="1" x14ac:dyDescent="0.25">
      <c r="A24" s="28" t="str">
        <f>IF(H24&lt;&gt;"",MAX($A$7:A23)+1,"")</f>
        <v/>
      </c>
      <c r="B24" s="227" t="str">
        <f>IF(A24="","",PREF_PREGUNTA&amp;" - "&amp;IF(MAX(A:A)&gt;99,IF(A24&lt;100,"0",""),"")&amp;IF(A24&lt;10,"0","")&amp;A24&amp;IF(G24&lt;&gt;""," "&amp;G24,""))</f>
        <v/>
      </c>
      <c r="C24" s="257"/>
      <c r="D24" s="230"/>
      <c r="E24" s="231"/>
      <c r="F24" s="231"/>
      <c r="G24" s="232"/>
      <c r="H24" s="225"/>
      <c r="I24" s="258"/>
      <c r="J24" s="259"/>
      <c r="K24" s="260"/>
      <c r="L24" s="261"/>
      <c r="M24" s="262"/>
      <c r="N24" s="263"/>
      <c r="O24" s="258"/>
      <c r="P24" s="259"/>
      <c r="Q24" s="260"/>
      <c r="R24" s="261"/>
      <c r="S24" s="262"/>
      <c r="T24" s="263"/>
      <c r="U24" s="263"/>
      <c r="V24" s="263"/>
      <c r="W24" s="263"/>
      <c r="X24" s="263"/>
      <c r="Y24" s="263"/>
      <c r="Z24" s="263"/>
      <c r="AA24" s="263"/>
      <c r="AB24" s="263"/>
      <c r="AC24" s="263"/>
      <c r="AD24" s="263"/>
      <c r="AE24" s="263"/>
      <c r="AF24" s="263"/>
      <c r="AG24" s="264"/>
      <c r="AH24" s="265"/>
      <c r="AI24" s="266"/>
      <c r="AJ24" s="267"/>
      <c r="AK24" s="22" t="s">
        <v>27</v>
      </c>
      <c r="AL24" s="22" t="s">
        <v>27</v>
      </c>
      <c r="AM24" s="22" t="s">
        <v>27</v>
      </c>
    </row>
    <row r="25" spans="1:39" s="22" customFormat="1" x14ac:dyDescent="0.25">
      <c r="A25" s="28" t="str">
        <f>IF(H25&lt;&gt;"",MAX($A$7:A24)+1,"")</f>
        <v/>
      </c>
      <c r="B25" s="227" t="str">
        <f>IF(A25="","",PREF_PREGUNTA&amp;" - "&amp;IF(MAX(A:A)&gt;99,IF(A25&lt;100,"0",""),"")&amp;IF(A25&lt;10,"0","")&amp;A25&amp;IF(G25&lt;&gt;""," "&amp;G25,""))</f>
        <v/>
      </c>
      <c r="C25" s="257"/>
      <c r="D25" s="230"/>
      <c r="E25" s="231"/>
      <c r="F25" s="231"/>
      <c r="G25" s="232"/>
      <c r="H25" s="225"/>
      <c r="I25" s="258"/>
      <c r="J25" s="259"/>
      <c r="K25" s="260"/>
      <c r="L25" s="261"/>
      <c r="M25" s="262"/>
      <c r="N25" s="263"/>
      <c r="O25" s="258"/>
      <c r="P25" s="259"/>
      <c r="Q25" s="260"/>
      <c r="R25" s="261"/>
      <c r="S25" s="262"/>
      <c r="T25" s="263"/>
      <c r="U25" s="263"/>
      <c r="V25" s="263"/>
      <c r="W25" s="263"/>
      <c r="X25" s="263"/>
      <c r="Y25" s="263"/>
      <c r="Z25" s="263"/>
      <c r="AA25" s="263"/>
      <c r="AB25" s="263"/>
      <c r="AC25" s="263"/>
      <c r="AD25" s="263"/>
      <c r="AE25" s="263"/>
      <c r="AF25" s="263"/>
      <c r="AG25" s="264"/>
      <c r="AH25" s="265"/>
      <c r="AI25" s="266"/>
      <c r="AJ25" s="267"/>
      <c r="AK25" s="22" t="s">
        <v>27</v>
      </c>
      <c r="AL25" s="22" t="s">
        <v>27</v>
      </c>
      <c r="AM25" s="22" t="s">
        <v>27</v>
      </c>
    </row>
    <row r="26" spans="1:39" s="22" customFormat="1" x14ac:dyDescent="0.25">
      <c r="A26" s="28" t="str">
        <f>IF(H26&lt;&gt;"",MAX($A$7:A25)+1,"")</f>
        <v/>
      </c>
      <c r="B26" s="227" t="str">
        <f>IF(A26="","",PREF_PREGUNTA&amp;" - "&amp;IF(MAX(A:A)&gt;99,IF(A26&lt;100,"0",""),"")&amp;IF(A26&lt;10,"0","")&amp;A26&amp;IF(G26&lt;&gt;""," "&amp;G26,""))</f>
        <v/>
      </c>
      <c r="C26" s="257"/>
      <c r="D26" s="230"/>
      <c r="E26" s="231"/>
      <c r="F26" s="231"/>
      <c r="G26" s="232"/>
      <c r="H26" s="225"/>
      <c r="I26" s="258"/>
      <c r="J26" s="259"/>
      <c r="K26" s="260"/>
      <c r="L26" s="261"/>
      <c r="M26" s="262"/>
      <c r="N26" s="263"/>
      <c r="O26" s="258"/>
      <c r="P26" s="259"/>
      <c r="Q26" s="260"/>
      <c r="R26" s="261"/>
      <c r="S26" s="262"/>
      <c r="T26" s="263"/>
      <c r="U26" s="263"/>
      <c r="V26" s="263"/>
      <c r="W26" s="263"/>
      <c r="X26" s="263"/>
      <c r="Y26" s="263"/>
      <c r="Z26" s="263"/>
      <c r="AA26" s="263"/>
      <c r="AB26" s="263"/>
      <c r="AC26" s="263"/>
      <c r="AD26" s="263"/>
      <c r="AE26" s="263"/>
      <c r="AF26" s="263"/>
      <c r="AG26" s="264"/>
      <c r="AH26" s="265"/>
      <c r="AI26" s="266"/>
      <c r="AJ26" s="267"/>
      <c r="AK26" s="22" t="s">
        <v>27</v>
      </c>
      <c r="AL26" s="22" t="s">
        <v>27</v>
      </c>
      <c r="AM26" s="22" t="s">
        <v>27</v>
      </c>
    </row>
    <row r="27" spans="1:39" s="22" customFormat="1" x14ac:dyDescent="0.25">
      <c r="A27" s="28" t="str">
        <f>IF(H27&lt;&gt;"",MAX($A$7:A26)+1,"")</f>
        <v/>
      </c>
      <c r="B27" s="227" t="str">
        <f>IF(A27="","",PREF_PREGUNTA&amp;" - "&amp;IF(MAX(A:A)&gt;99,IF(A27&lt;100,"0",""),"")&amp;IF(A27&lt;10,"0","")&amp;A27&amp;IF(G27&lt;&gt;""," "&amp;G27,""))</f>
        <v/>
      </c>
      <c r="C27" s="257"/>
      <c r="D27" s="230"/>
      <c r="E27" s="231"/>
      <c r="F27" s="231"/>
      <c r="G27" s="232"/>
      <c r="H27" s="225"/>
      <c r="I27" s="258"/>
      <c r="J27" s="259"/>
      <c r="K27" s="260"/>
      <c r="L27" s="261"/>
      <c r="M27" s="262"/>
      <c r="N27" s="263"/>
      <c r="O27" s="258"/>
      <c r="P27" s="259"/>
      <c r="Q27" s="260"/>
      <c r="R27" s="261"/>
      <c r="S27" s="262"/>
      <c r="T27" s="263"/>
      <c r="U27" s="263"/>
      <c r="V27" s="263"/>
      <c r="W27" s="263"/>
      <c r="X27" s="263"/>
      <c r="Y27" s="263"/>
      <c r="Z27" s="263"/>
      <c r="AA27" s="263"/>
      <c r="AB27" s="263"/>
      <c r="AC27" s="263"/>
      <c r="AD27" s="263"/>
      <c r="AE27" s="263"/>
      <c r="AF27" s="263"/>
      <c r="AG27" s="264"/>
      <c r="AH27" s="265"/>
      <c r="AI27" s="266"/>
      <c r="AJ27" s="267"/>
      <c r="AK27" s="22" t="s">
        <v>27</v>
      </c>
      <c r="AL27" s="22" t="s">
        <v>27</v>
      </c>
      <c r="AM27" s="22" t="s">
        <v>27</v>
      </c>
    </row>
    <row r="28" spans="1:39" s="22" customFormat="1" x14ac:dyDescent="0.25">
      <c r="A28" s="28" t="str">
        <f>IF(H28&lt;&gt;"",MAX($A$7:A27)+1,"")</f>
        <v/>
      </c>
      <c r="B28" s="227" t="str">
        <f>IF(A28="","",PREF_PREGUNTA&amp;" - "&amp;IF(MAX(A:A)&gt;99,IF(A28&lt;100,"0",""),"")&amp;IF(A28&lt;10,"0","")&amp;A28&amp;IF(G28&lt;&gt;""," "&amp;G28,""))</f>
        <v/>
      </c>
      <c r="C28" s="257"/>
      <c r="D28" s="230"/>
      <c r="E28" s="231"/>
      <c r="F28" s="231"/>
      <c r="G28" s="232"/>
      <c r="H28" s="225"/>
      <c r="I28" s="258"/>
      <c r="J28" s="259"/>
      <c r="K28" s="260"/>
      <c r="L28" s="261"/>
      <c r="M28" s="262"/>
      <c r="N28" s="263"/>
      <c r="O28" s="258"/>
      <c r="P28" s="259"/>
      <c r="Q28" s="260"/>
      <c r="R28" s="261"/>
      <c r="S28" s="262"/>
      <c r="T28" s="263"/>
      <c r="U28" s="263"/>
      <c r="V28" s="263"/>
      <c r="W28" s="263"/>
      <c r="X28" s="263"/>
      <c r="Y28" s="263"/>
      <c r="Z28" s="263"/>
      <c r="AA28" s="263"/>
      <c r="AB28" s="263"/>
      <c r="AC28" s="263"/>
      <c r="AD28" s="263"/>
      <c r="AE28" s="263"/>
      <c r="AF28" s="263"/>
      <c r="AG28" s="264"/>
      <c r="AH28" s="265"/>
      <c r="AI28" s="266"/>
      <c r="AJ28" s="267"/>
      <c r="AK28" s="22" t="s">
        <v>27</v>
      </c>
      <c r="AL28" s="22" t="s">
        <v>27</v>
      </c>
      <c r="AM28" s="22" t="s">
        <v>27</v>
      </c>
    </row>
    <row r="29" spans="1:39" s="22" customFormat="1" x14ac:dyDescent="0.25">
      <c r="A29" s="28" t="str">
        <f>IF(H29&lt;&gt;"",MAX($A$7:A28)+1,"")</f>
        <v/>
      </c>
      <c r="B29" s="227" t="str">
        <f>IF(A29="","",PREF_PREGUNTA&amp;" - "&amp;IF(MAX(A:A)&gt;99,IF(A29&lt;100,"0",""),"")&amp;IF(A29&lt;10,"0","")&amp;A29&amp;IF(G29&lt;&gt;""," "&amp;G29,""))</f>
        <v/>
      </c>
      <c r="C29" s="257"/>
      <c r="D29" s="230"/>
      <c r="E29" s="231"/>
      <c r="F29" s="231"/>
      <c r="G29" s="232"/>
      <c r="H29" s="225"/>
      <c r="I29" s="258"/>
      <c r="J29" s="259"/>
      <c r="K29" s="260"/>
      <c r="L29" s="261"/>
      <c r="M29" s="262"/>
      <c r="N29" s="263"/>
      <c r="O29" s="258"/>
      <c r="P29" s="259"/>
      <c r="Q29" s="260"/>
      <c r="R29" s="261"/>
      <c r="S29" s="262"/>
      <c r="T29" s="263"/>
      <c r="U29" s="263"/>
      <c r="V29" s="263"/>
      <c r="W29" s="263"/>
      <c r="X29" s="263"/>
      <c r="Y29" s="263"/>
      <c r="Z29" s="263"/>
      <c r="AA29" s="263"/>
      <c r="AB29" s="263"/>
      <c r="AC29" s="263"/>
      <c r="AD29" s="263"/>
      <c r="AE29" s="263"/>
      <c r="AF29" s="263"/>
      <c r="AG29" s="264"/>
      <c r="AH29" s="265"/>
      <c r="AI29" s="266"/>
      <c r="AJ29" s="267"/>
      <c r="AK29" s="22" t="s">
        <v>27</v>
      </c>
      <c r="AL29" s="22" t="s">
        <v>27</v>
      </c>
      <c r="AM29" s="22" t="s">
        <v>27</v>
      </c>
    </row>
    <row r="30" spans="1:39" s="22" customFormat="1" x14ac:dyDescent="0.25">
      <c r="A30" s="28" t="str">
        <f>IF(H30&lt;&gt;"",MAX($A$7:A29)+1,"")</f>
        <v/>
      </c>
      <c r="B30" s="227" t="str">
        <f>IF(A30="","",PREF_PREGUNTA&amp;" - "&amp;IF(MAX(A:A)&gt;99,IF(A30&lt;100,"0",""),"")&amp;IF(A30&lt;10,"0","")&amp;A30&amp;IF(G30&lt;&gt;""," "&amp;G30,""))</f>
        <v/>
      </c>
      <c r="C30" s="257"/>
      <c r="D30" s="230"/>
      <c r="E30" s="231"/>
      <c r="F30" s="231"/>
      <c r="G30" s="232"/>
      <c r="H30" s="225"/>
      <c r="I30" s="258"/>
      <c r="J30" s="259"/>
      <c r="K30" s="260"/>
      <c r="L30" s="261"/>
      <c r="M30" s="262"/>
      <c r="N30" s="263"/>
      <c r="O30" s="258"/>
      <c r="P30" s="259"/>
      <c r="Q30" s="260"/>
      <c r="R30" s="261"/>
      <c r="S30" s="262"/>
      <c r="T30" s="263"/>
      <c r="U30" s="263"/>
      <c r="V30" s="263"/>
      <c r="W30" s="263"/>
      <c r="X30" s="263"/>
      <c r="Y30" s="263"/>
      <c r="Z30" s="263"/>
      <c r="AA30" s="263"/>
      <c r="AB30" s="263"/>
      <c r="AC30" s="263"/>
      <c r="AD30" s="263"/>
      <c r="AE30" s="263"/>
      <c r="AF30" s="263"/>
      <c r="AG30" s="264"/>
      <c r="AH30" s="265"/>
      <c r="AI30" s="266"/>
      <c r="AJ30" s="267"/>
      <c r="AK30" s="22" t="s">
        <v>27</v>
      </c>
      <c r="AL30" s="22" t="s">
        <v>27</v>
      </c>
      <c r="AM30" s="22" t="s">
        <v>27</v>
      </c>
    </row>
    <row r="31" spans="1:39" s="22" customFormat="1" x14ac:dyDescent="0.25">
      <c r="A31" s="28" t="str">
        <f>IF(H31&lt;&gt;"",MAX($A$7:A30)+1,"")</f>
        <v/>
      </c>
      <c r="B31" s="227" t="str">
        <f>IF(A31="","",PREF_PREGUNTA&amp;" - "&amp;IF(MAX(A:A)&gt;99,IF(A31&lt;100,"0",""),"")&amp;IF(A31&lt;10,"0","")&amp;A31&amp;IF(G31&lt;&gt;""," "&amp;G31,""))</f>
        <v/>
      </c>
      <c r="C31" s="257"/>
      <c r="D31" s="230"/>
      <c r="E31" s="231"/>
      <c r="F31" s="231"/>
      <c r="G31" s="232"/>
      <c r="H31" s="225"/>
      <c r="I31" s="258"/>
      <c r="J31" s="259"/>
      <c r="K31" s="260"/>
      <c r="L31" s="261"/>
      <c r="M31" s="262"/>
      <c r="N31" s="263"/>
      <c r="O31" s="258"/>
      <c r="P31" s="259"/>
      <c r="Q31" s="260"/>
      <c r="R31" s="261"/>
      <c r="S31" s="262"/>
      <c r="T31" s="263"/>
      <c r="U31" s="263"/>
      <c r="V31" s="263"/>
      <c r="W31" s="263"/>
      <c r="X31" s="263"/>
      <c r="Y31" s="263"/>
      <c r="Z31" s="263"/>
      <c r="AA31" s="263"/>
      <c r="AB31" s="263"/>
      <c r="AC31" s="263"/>
      <c r="AD31" s="263"/>
      <c r="AE31" s="263"/>
      <c r="AF31" s="263"/>
      <c r="AG31" s="264"/>
      <c r="AH31" s="265"/>
      <c r="AI31" s="266"/>
      <c r="AJ31" s="267"/>
      <c r="AK31" s="22" t="s">
        <v>27</v>
      </c>
      <c r="AL31" s="22" t="s">
        <v>27</v>
      </c>
      <c r="AM31" s="22" t="s">
        <v>27</v>
      </c>
    </row>
    <row r="32" spans="1:39" s="22" customFormat="1" x14ac:dyDescent="0.25">
      <c r="A32" s="28" t="str">
        <f>IF(H32&lt;&gt;"",MAX($A$7:A31)+1,"")</f>
        <v/>
      </c>
      <c r="B32" s="227" t="str">
        <f>IF(A32="","",PREF_PREGUNTA&amp;" - "&amp;IF(MAX(A:A)&gt;99,IF(A32&lt;100,"0",""),"")&amp;IF(A32&lt;10,"0","")&amp;A32&amp;IF(G32&lt;&gt;""," "&amp;G32,""))</f>
        <v/>
      </c>
      <c r="C32" s="257"/>
      <c r="D32" s="230"/>
      <c r="E32" s="231"/>
      <c r="F32" s="231"/>
      <c r="G32" s="232"/>
      <c r="H32" s="225"/>
      <c r="I32" s="258"/>
      <c r="J32" s="259"/>
      <c r="K32" s="260"/>
      <c r="L32" s="261"/>
      <c r="M32" s="262"/>
      <c r="N32" s="263"/>
      <c r="O32" s="258"/>
      <c r="P32" s="259"/>
      <c r="Q32" s="260"/>
      <c r="R32" s="261"/>
      <c r="S32" s="262"/>
      <c r="T32" s="263"/>
      <c r="U32" s="263"/>
      <c r="V32" s="263"/>
      <c r="W32" s="263"/>
      <c r="X32" s="263"/>
      <c r="Y32" s="263"/>
      <c r="Z32" s="263"/>
      <c r="AA32" s="263"/>
      <c r="AB32" s="263"/>
      <c r="AC32" s="263"/>
      <c r="AD32" s="263"/>
      <c r="AE32" s="263"/>
      <c r="AF32" s="263"/>
      <c r="AG32" s="264"/>
      <c r="AH32" s="265"/>
      <c r="AI32" s="266"/>
      <c r="AJ32" s="267"/>
      <c r="AK32" s="22" t="s">
        <v>27</v>
      </c>
      <c r="AL32" s="22" t="s">
        <v>27</v>
      </c>
      <c r="AM32" s="22" t="s">
        <v>27</v>
      </c>
    </row>
    <row r="33" spans="1:39" s="22" customFormat="1" x14ac:dyDescent="0.25">
      <c r="A33" s="28" t="str">
        <f>IF(H33&lt;&gt;"",MAX($A$7:A32)+1,"")</f>
        <v/>
      </c>
      <c r="B33" s="227" t="str">
        <f>IF(A33="","",PREF_PREGUNTA&amp;" - "&amp;IF(MAX(A:A)&gt;99,IF(A33&lt;100,"0",""),"")&amp;IF(A33&lt;10,"0","")&amp;A33&amp;IF(G33&lt;&gt;""," "&amp;G33,""))</f>
        <v/>
      </c>
      <c r="C33" s="257"/>
      <c r="D33" s="230"/>
      <c r="E33" s="231"/>
      <c r="F33" s="231"/>
      <c r="G33" s="232"/>
      <c r="H33" s="225"/>
      <c r="I33" s="258"/>
      <c r="J33" s="259"/>
      <c r="K33" s="260"/>
      <c r="L33" s="261"/>
      <c r="M33" s="262"/>
      <c r="N33" s="263"/>
      <c r="O33" s="258"/>
      <c r="P33" s="259"/>
      <c r="Q33" s="260"/>
      <c r="R33" s="261"/>
      <c r="S33" s="262"/>
      <c r="T33" s="263"/>
      <c r="U33" s="263"/>
      <c r="V33" s="263"/>
      <c r="W33" s="263"/>
      <c r="X33" s="263"/>
      <c r="Y33" s="263"/>
      <c r="Z33" s="263"/>
      <c r="AA33" s="263"/>
      <c r="AB33" s="263"/>
      <c r="AC33" s="263"/>
      <c r="AD33" s="263"/>
      <c r="AE33" s="263"/>
      <c r="AF33" s="263"/>
      <c r="AG33" s="264"/>
      <c r="AH33" s="265"/>
      <c r="AI33" s="266"/>
      <c r="AJ33" s="267"/>
      <c r="AK33" s="22" t="s">
        <v>27</v>
      </c>
      <c r="AL33" s="22" t="s">
        <v>27</v>
      </c>
      <c r="AM33" s="22" t="s">
        <v>27</v>
      </c>
    </row>
    <row r="34" spans="1:39" s="22" customFormat="1" x14ac:dyDescent="0.25">
      <c r="A34" s="28" t="str">
        <f>IF(H34&lt;&gt;"",MAX($A$7:A33)+1,"")</f>
        <v/>
      </c>
      <c r="B34" s="227" t="str">
        <f>IF(A34="","",PREF_PREGUNTA&amp;" - "&amp;IF(MAX(A:A)&gt;99,IF(A34&lt;100,"0",""),"")&amp;IF(A34&lt;10,"0","")&amp;A34&amp;IF(G34&lt;&gt;""," "&amp;G34,""))</f>
        <v/>
      </c>
      <c r="C34" s="257"/>
      <c r="D34" s="230"/>
      <c r="E34" s="231"/>
      <c r="F34" s="231"/>
      <c r="G34" s="232"/>
      <c r="H34" s="225"/>
      <c r="I34" s="258"/>
      <c r="J34" s="259"/>
      <c r="K34" s="260"/>
      <c r="L34" s="261"/>
      <c r="M34" s="262"/>
      <c r="N34" s="263"/>
      <c r="O34" s="258"/>
      <c r="P34" s="259"/>
      <c r="Q34" s="260"/>
      <c r="R34" s="261"/>
      <c r="S34" s="262"/>
      <c r="T34" s="263"/>
      <c r="U34" s="263"/>
      <c r="V34" s="263"/>
      <c r="W34" s="263"/>
      <c r="X34" s="263"/>
      <c r="Y34" s="263"/>
      <c r="Z34" s="263"/>
      <c r="AA34" s="263"/>
      <c r="AB34" s="263"/>
      <c r="AC34" s="263"/>
      <c r="AD34" s="263"/>
      <c r="AE34" s="263"/>
      <c r="AF34" s="263"/>
      <c r="AG34" s="264"/>
      <c r="AH34" s="265"/>
      <c r="AI34" s="266"/>
      <c r="AJ34" s="267"/>
      <c r="AK34" s="22" t="s">
        <v>27</v>
      </c>
      <c r="AL34" s="22" t="s">
        <v>27</v>
      </c>
      <c r="AM34" s="22" t="s">
        <v>27</v>
      </c>
    </row>
    <row r="35" spans="1:39" s="22" customFormat="1" x14ac:dyDescent="0.25">
      <c r="A35" s="28" t="str">
        <f>IF(H35&lt;&gt;"",MAX($A$7:A34)+1,"")</f>
        <v/>
      </c>
      <c r="B35" s="227" t="str">
        <f>IF(A35="","",PREF_PREGUNTA&amp;" - "&amp;IF(MAX(A:A)&gt;99,IF(A35&lt;100,"0",""),"")&amp;IF(A35&lt;10,"0","")&amp;A35&amp;IF(G35&lt;&gt;""," "&amp;G35,""))</f>
        <v/>
      </c>
      <c r="C35" s="257"/>
      <c r="D35" s="230"/>
      <c r="E35" s="231"/>
      <c r="F35" s="231"/>
      <c r="G35" s="232"/>
      <c r="H35" s="225"/>
      <c r="I35" s="258"/>
      <c r="J35" s="259"/>
      <c r="K35" s="260"/>
      <c r="L35" s="261"/>
      <c r="M35" s="262"/>
      <c r="N35" s="263"/>
      <c r="O35" s="258"/>
      <c r="P35" s="259"/>
      <c r="Q35" s="260"/>
      <c r="R35" s="261"/>
      <c r="S35" s="262"/>
      <c r="T35" s="263"/>
      <c r="U35" s="263"/>
      <c r="V35" s="263"/>
      <c r="W35" s="263"/>
      <c r="X35" s="263"/>
      <c r="Y35" s="263"/>
      <c r="Z35" s="263"/>
      <c r="AA35" s="263"/>
      <c r="AB35" s="263"/>
      <c r="AC35" s="263"/>
      <c r="AD35" s="263"/>
      <c r="AE35" s="263"/>
      <c r="AF35" s="263"/>
      <c r="AG35" s="264"/>
      <c r="AH35" s="265"/>
      <c r="AI35" s="266"/>
      <c r="AJ35" s="267"/>
      <c r="AK35" s="22" t="s">
        <v>27</v>
      </c>
      <c r="AL35" s="22" t="s">
        <v>27</v>
      </c>
      <c r="AM35" s="22" t="s">
        <v>27</v>
      </c>
    </row>
    <row r="36" spans="1:39" s="22" customFormat="1" x14ac:dyDescent="0.25">
      <c r="A36" s="28" t="str">
        <f>IF(H36&lt;&gt;"",MAX($A$7:A35)+1,"")</f>
        <v/>
      </c>
      <c r="B36" s="227" t="str">
        <f>IF(A36="","",PREF_PREGUNTA&amp;" - "&amp;IF(MAX(A:A)&gt;99,IF(A36&lt;100,"0",""),"")&amp;IF(A36&lt;10,"0","")&amp;A36&amp;IF(G36&lt;&gt;""," "&amp;G36,""))</f>
        <v/>
      </c>
      <c r="C36" s="257"/>
      <c r="D36" s="230"/>
      <c r="E36" s="231"/>
      <c r="F36" s="231"/>
      <c r="G36" s="232"/>
      <c r="H36" s="225"/>
      <c r="I36" s="258"/>
      <c r="J36" s="259"/>
      <c r="K36" s="260"/>
      <c r="L36" s="261"/>
      <c r="M36" s="262"/>
      <c r="N36" s="263"/>
      <c r="O36" s="258"/>
      <c r="P36" s="259"/>
      <c r="Q36" s="260"/>
      <c r="R36" s="261"/>
      <c r="S36" s="262"/>
      <c r="T36" s="263"/>
      <c r="U36" s="263"/>
      <c r="V36" s="263"/>
      <c r="W36" s="263"/>
      <c r="X36" s="263"/>
      <c r="Y36" s="263"/>
      <c r="Z36" s="263"/>
      <c r="AA36" s="263"/>
      <c r="AB36" s="263"/>
      <c r="AC36" s="263"/>
      <c r="AD36" s="263"/>
      <c r="AE36" s="263"/>
      <c r="AF36" s="263"/>
      <c r="AG36" s="264"/>
      <c r="AH36" s="265"/>
      <c r="AI36" s="266"/>
      <c r="AJ36" s="267"/>
      <c r="AK36" s="22" t="s">
        <v>27</v>
      </c>
      <c r="AL36" s="22" t="s">
        <v>27</v>
      </c>
      <c r="AM36" s="22" t="s">
        <v>27</v>
      </c>
    </row>
    <row r="37" spans="1:39" s="22" customFormat="1" x14ac:dyDescent="0.25">
      <c r="A37" s="28" t="str">
        <f>IF(H37&lt;&gt;"",MAX($A$7:A36)+1,"")</f>
        <v/>
      </c>
      <c r="B37" s="227" t="str">
        <f>IF(A37="","",PREF_PREGUNTA&amp;" - "&amp;IF(MAX(A:A)&gt;99,IF(A37&lt;100,"0",""),"")&amp;IF(A37&lt;10,"0","")&amp;A37&amp;IF(G37&lt;&gt;""," "&amp;G37,""))</f>
        <v/>
      </c>
      <c r="C37" s="257"/>
      <c r="D37" s="230"/>
      <c r="E37" s="231"/>
      <c r="F37" s="231"/>
      <c r="G37" s="232"/>
      <c r="H37" s="225"/>
      <c r="I37" s="258"/>
      <c r="J37" s="259"/>
      <c r="K37" s="260"/>
      <c r="L37" s="261"/>
      <c r="M37" s="262"/>
      <c r="N37" s="263"/>
      <c r="O37" s="258"/>
      <c r="P37" s="259"/>
      <c r="Q37" s="260"/>
      <c r="R37" s="261"/>
      <c r="S37" s="262"/>
      <c r="T37" s="263"/>
      <c r="U37" s="263"/>
      <c r="V37" s="263"/>
      <c r="W37" s="263"/>
      <c r="X37" s="263"/>
      <c r="Y37" s="263"/>
      <c r="Z37" s="263"/>
      <c r="AA37" s="263"/>
      <c r="AB37" s="263"/>
      <c r="AC37" s="263"/>
      <c r="AD37" s="263"/>
      <c r="AE37" s="263"/>
      <c r="AF37" s="263"/>
      <c r="AG37" s="264"/>
      <c r="AH37" s="265"/>
      <c r="AI37" s="266"/>
      <c r="AJ37" s="267"/>
      <c r="AK37" s="22" t="s">
        <v>27</v>
      </c>
      <c r="AL37" s="22" t="s">
        <v>27</v>
      </c>
      <c r="AM37" s="22" t="s">
        <v>27</v>
      </c>
    </row>
    <row r="38" spans="1:39" s="22" customFormat="1" x14ac:dyDescent="0.25">
      <c r="A38" s="28" t="str">
        <f>IF(H38&lt;&gt;"",MAX($A$7:A37)+1,"")</f>
        <v/>
      </c>
      <c r="B38" s="227" t="str">
        <f>IF(A38="","",PREF_PREGUNTA&amp;" - "&amp;IF(MAX(A:A)&gt;99,IF(A38&lt;100,"0",""),"")&amp;IF(A38&lt;10,"0","")&amp;A38&amp;IF(G38&lt;&gt;""," "&amp;G38,""))</f>
        <v/>
      </c>
      <c r="C38" s="257"/>
      <c r="D38" s="230"/>
      <c r="E38" s="231"/>
      <c r="F38" s="231"/>
      <c r="G38" s="232"/>
      <c r="H38" s="225"/>
      <c r="I38" s="258"/>
      <c r="J38" s="259"/>
      <c r="K38" s="260"/>
      <c r="L38" s="261"/>
      <c r="M38" s="262"/>
      <c r="N38" s="263"/>
      <c r="O38" s="258"/>
      <c r="P38" s="259"/>
      <c r="Q38" s="260"/>
      <c r="R38" s="261"/>
      <c r="S38" s="262"/>
      <c r="T38" s="263"/>
      <c r="U38" s="263"/>
      <c r="V38" s="263"/>
      <c r="W38" s="263"/>
      <c r="X38" s="263"/>
      <c r="Y38" s="263"/>
      <c r="Z38" s="263"/>
      <c r="AA38" s="263"/>
      <c r="AB38" s="263"/>
      <c r="AC38" s="263"/>
      <c r="AD38" s="263"/>
      <c r="AE38" s="263"/>
      <c r="AF38" s="263"/>
      <c r="AG38" s="264"/>
      <c r="AH38" s="265"/>
      <c r="AI38" s="266"/>
      <c r="AJ38" s="267"/>
      <c r="AK38" s="22" t="s">
        <v>27</v>
      </c>
      <c r="AL38" s="22" t="s">
        <v>27</v>
      </c>
      <c r="AM38" s="22" t="s">
        <v>27</v>
      </c>
    </row>
    <row r="39" spans="1:39" s="22" customFormat="1" x14ac:dyDescent="0.25">
      <c r="A39" s="28" t="str">
        <f>IF(H39&lt;&gt;"",MAX($A$7:A38)+1,"")</f>
        <v/>
      </c>
      <c r="B39" s="227" t="str">
        <f>IF(A39="","",PREF_PREGUNTA&amp;" - "&amp;IF(MAX(A:A)&gt;99,IF(A39&lt;100,"0",""),"")&amp;IF(A39&lt;10,"0","")&amp;A39&amp;IF(G39&lt;&gt;""," "&amp;G39,""))</f>
        <v/>
      </c>
      <c r="C39" s="257"/>
      <c r="D39" s="230"/>
      <c r="E39" s="231"/>
      <c r="F39" s="231"/>
      <c r="G39" s="232"/>
      <c r="H39" s="225"/>
      <c r="I39" s="258"/>
      <c r="J39" s="259"/>
      <c r="K39" s="260"/>
      <c r="L39" s="261"/>
      <c r="M39" s="262"/>
      <c r="N39" s="263"/>
      <c r="O39" s="258"/>
      <c r="P39" s="259"/>
      <c r="Q39" s="260"/>
      <c r="R39" s="261"/>
      <c r="S39" s="262"/>
      <c r="T39" s="263"/>
      <c r="U39" s="263"/>
      <c r="V39" s="263"/>
      <c r="W39" s="263"/>
      <c r="X39" s="263"/>
      <c r="Y39" s="263"/>
      <c r="Z39" s="263"/>
      <c r="AA39" s="263"/>
      <c r="AB39" s="263"/>
      <c r="AC39" s="263"/>
      <c r="AD39" s="263"/>
      <c r="AE39" s="263"/>
      <c r="AF39" s="263"/>
      <c r="AG39" s="264"/>
      <c r="AH39" s="265"/>
      <c r="AI39" s="266"/>
      <c r="AJ39" s="267"/>
      <c r="AK39" s="22" t="s">
        <v>27</v>
      </c>
      <c r="AL39" s="22" t="s">
        <v>27</v>
      </c>
      <c r="AM39" s="22" t="s">
        <v>27</v>
      </c>
    </row>
    <row r="40" spans="1:39" s="22" customFormat="1" x14ac:dyDescent="0.25">
      <c r="A40" s="28" t="str">
        <f>IF(H40&lt;&gt;"",MAX($A$7:A39)+1,"")</f>
        <v/>
      </c>
      <c r="B40" s="227" t="str">
        <f>IF(A40="","",PREF_PREGUNTA&amp;" - "&amp;IF(MAX(A:A)&gt;99,IF(A40&lt;100,"0",""),"")&amp;IF(A40&lt;10,"0","")&amp;A40&amp;IF(G40&lt;&gt;""," "&amp;G40,""))</f>
        <v/>
      </c>
      <c r="C40" s="257"/>
      <c r="D40" s="230"/>
      <c r="E40" s="231"/>
      <c r="F40" s="231"/>
      <c r="G40" s="232"/>
      <c r="H40" s="225"/>
      <c r="I40" s="258"/>
      <c r="J40" s="259"/>
      <c r="K40" s="260"/>
      <c r="L40" s="261"/>
      <c r="M40" s="262"/>
      <c r="N40" s="263"/>
      <c r="O40" s="258"/>
      <c r="P40" s="259"/>
      <c r="Q40" s="260"/>
      <c r="R40" s="261"/>
      <c r="S40" s="262"/>
      <c r="T40" s="263"/>
      <c r="U40" s="263"/>
      <c r="V40" s="263"/>
      <c r="W40" s="263"/>
      <c r="X40" s="263"/>
      <c r="Y40" s="263"/>
      <c r="Z40" s="263"/>
      <c r="AA40" s="263"/>
      <c r="AB40" s="263"/>
      <c r="AC40" s="263"/>
      <c r="AD40" s="263"/>
      <c r="AE40" s="263"/>
      <c r="AF40" s="263"/>
      <c r="AG40" s="264"/>
      <c r="AH40" s="265"/>
      <c r="AI40" s="266"/>
      <c r="AJ40" s="267"/>
      <c r="AK40" s="22" t="s">
        <v>27</v>
      </c>
      <c r="AL40" s="22" t="s">
        <v>27</v>
      </c>
      <c r="AM40" s="22" t="s">
        <v>27</v>
      </c>
    </row>
    <row r="41" spans="1:39" s="22" customFormat="1" x14ac:dyDescent="0.25">
      <c r="A41" s="28" t="str">
        <f>IF(H41&lt;&gt;"",MAX($A$7:A40)+1,"")</f>
        <v/>
      </c>
      <c r="B41" s="227" t="str">
        <f>IF(A41="","",PREF_PREGUNTA&amp;" - "&amp;IF(MAX(A:A)&gt;99,IF(A41&lt;100,"0",""),"")&amp;IF(A41&lt;10,"0","")&amp;A41&amp;IF(G41&lt;&gt;""," "&amp;G41,""))</f>
        <v/>
      </c>
      <c r="C41" s="257"/>
      <c r="D41" s="230"/>
      <c r="E41" s="231"/>
      <c r="F41" s="231"/>
      <c r="G41" s="232"/>
      <c r="H41" s="225"/>
      <c r="I41" s="258"/>
      <c r="J41" s="259"/>
      <c r="K41" s="260"/>
      <c r="L41" s="261"/>
      <c r="M41" s="262"/>
      <c r="N41" s="263"/>
      <c r="O41" s="258"/>
      <c r="P41" s="259"/>
      <c r="Q41" s="260"/>
      <c r="R41" s="261"/>
      <c r="S41" s="262"/>
      <c r="T41" s="263"/>
      <c r="U41" s="263"/>
      <c r="V41" s="263"/>
      <c r="W41" s="263"/>
      <c r="X41" s="263"/>
      <c r="Y41" s="263"/>
      <c r="Z41" s="263"/>
      <c r="AA41" s="263"/>
      <c r="AB41" s="263"/>
      <c r="AC41" s="263"/>
      <c r="AD41" s="263"/>
      <c r="AE41" s="263"/>
      <c r="AF41" s="263"/>
      <c r="AG41" s="264"/>
      <c r="AH41" s="265"/>
      <c r="AI41" s="266"/>
      <c r="AJ41" s="267"/>
      <c r="AK41" s="22" t="s">
        <v>27</v>
      </c>
      <c r="AL41" s="22" t="s">
        <v>27</v>
      </c>
      <c r="AM41" s="22" t="s">
        <v>27</v>
      </c>
    </row>
    <row r="42" spans="1:39" s="22" customFormat="1" x14ac:dyDescent="0.25">
      <c r="A42" s="28" t="str">
        <f>IF(H42&lt;&gt;"",MAX($A$7:A41)+1,"")</f>
        <v/>
      </c>
      <c r="B42" s="227" t="str">
        <f>IF(A42="","",PREF_PREGUNTA&amp;" - "&amp;IF(MAX(A:A)&gt;99,IF(A42&lt;100,"0",""),"")&amp;IF(A42&lt;10,"0","")&amp;A42&amp;IF(G42&lt;&gt;""," "&amp;G42,""))</f>
        <v/>
      </c>
      <c r="C42" s="257"/>
      <c r="D42" s="230"/>
      <c r="E42" s="231"/>
      <c r="F42" s="231"/>
      <c r="G42" s="232"/>
      <c r="H42" s="225"/>
      <c r="I42" s="258"/>
      <c r="J42" s="259"/>
      <c r="K42" s="260"/>
      <c r="L42" s="261"/>
      <c r="M42" s="262"/>
      <c r="N42" s="263"/>
      <c r="O42" s="258"/>
      <c r="P42" s="259"/>
      <c r="Q42" s="260"/>
      <c r="R42" s="261"/>
      <c r="S42" s="262"/>
      <c r="T42" s="263"/>
      <c r="U42" s="263"/>
      <c r="V42" s="263"/>
      <c r="W42" s="263"/>
      <c r="X42" s="263"/>
      <c r="Y42" s="263"/>
      <c r="Z42" s="263"/>
      <c r="AA42" s="263"/>
      <c r="AB42" s="263"/>
      <c r="AC42" s="263"/>
      <c r="AD42" s="263"/>
      <c r="AE42" s="263"/>
      <c r="AF42" s="263"/>
      <c r="AG42" s="264"/>
      <c r="AH42" s="265"/>
      <c r="AI42" s="266"/>
      <c r="AJ42" s="267"/>
      <c r="AK42" s="22" t="s">
        <v>27</v>
      </c>
      <c r="AL42" s="22" t="s">
        <v>27</v>
      </c>
      <c r="AM42" s="22" t="s">
        <v>27</v>
      </c>
    </row>
    <row r="43" spans="1:39" s="22" customFormat="1" x14ac:dyDescent="0.25">
      <c r="A43" s="28" t="str">
        <f>IF(H43&lt;&gt;"",MAX($A$7:A42)+1,"")</f>
        <v/>
      </c>
      <c r="B43" s="227" t="str">
        <f>IF(A43="","",PREF_PREGUNTA&amp;" - "&amp;IF(MAX(A:A)&gt;99,IF(A43&lt;100,"0",""),"")&amp;IF(A43&lt;10,"0","")&amp;A43&amp;IF(G43&lt;&gt;""," "&amp;G43,""))</f>
        <v/>
      </c>
      <c r="C43" s="257"/>
      <c r="D43" s="230"/>
      <c r="E43" s="231"/>
      <c r="F43" s="231"/>
      <c r="G43" s="232"/>
      <c r="H43" s="225"/>
      <c r="I43" s="258"/>
      <c r="J43" s="259"/>
      <c r="K43" s="260"/>
      <c r="L43" s="261"/>
      <c r="M43" s="262"/>
      <c r="N43" s="263"/>
      <c r="O43" s="258"/>
      <c r="P43" s="259"/>
      <c r="Q43" s="260"/>
      <c r="R43" s="261"/>
      <c r="S43" s="262"/>
      <c r="T43" s="263"/>
      <c r="U43" s="263"/>
      <c r="V43" s="263"/>
      <c r="W43" s="263"/>
      <c r="X43" s="263"/>
      <c r="Y43" s="263"/>
      <c r="Z43" s="263"/>
      <c r="AA43" s="263"/>
      <c r="AB43" s="263"/>
      <c r="AC43" s="263"/>
      <c r="AD43" s="263"/>
      <c r="AE43" s="263"/>
      <c r="AF43" s="263"/>
      <c r="AG43" s="264"/>
      <c r="AH43" s="265"/>
      <c r="AI43" s="266"/>
      <c r="AJ43" s="267"/>
      <c r="AK43" s="22" t="s">
        <v>27</v>
      </c>
      <c r="AL43" s="22" t="s">
        <v>27</v>
      </c>
      <c r="AM43" s="22" t="s">
        <v>27</v>
      </c>
    </row>
    <row r="44" spans="1:39" s="22" customFormat="1" x14ac:dyDescent="0.25">
      <c r="A44" s="28" t="str">
        <f>IF(H44&lt;&gt;"",MAX($A$7:A43)+1,"")</f>
        <v/>
      </c>
      <c r="B44" s="227" t="str">
        <f>IF(A44="","",PREF_PREGUNTA&amp;" - "&amp;IF(MAX(A:A)&gt;99,IF(A44&lt;100,"0",""),"")&amp;IF(A44&lt;10,"0","")&amp;A44&amp;IF(G44&lt;&gt;""," "&amp;G44,""))</f>
        <v/>
      </c>
      <c r="C44" s="257"/>
      <c r="D44" s="230"/>
      <c r="E44" s="231"/>
      <c r="F44" s="231"/>
      <c r="G44" s="232"/>
      <c r="H44" s="225"/>
      <c r="I44" s="258"/>
      <c r="J44" s="259"/>
      <c r="K44" s="260"/>
      <c r="L44" s="261"/>
      <c r="M44" s="262"/>
      <c r="N44" s="263"/>
      <c r="O44" s="258"/>
      <c r="P44" s="259"/>
      <c r="Q44" s="260"/>
      <c r="R44" s="261"/>
      <c r="S44" s="262"/>
      <c r="T44" s="263"/>
      <c r="U44" s="263"/>
      <c r="V44" s="263"/>
      <c r="W44" s="263"/>
      <c r="X44" s="263"/>
      <c r="Y44" s="263"/>
      <c r="Z44" s="263"/>
      <c r="AA44" s="263"/>
      <c r="AB44" s="263"/>
      <c r="AC44" s="263"/>
      <c r="AD44" s="263"/>
      <c r="AE44" s="263"/>
      <c r="AF44" s="263"/>
      <c r="AG44" s="264"/>
      <c r="AH44" s="265"/>
      <c r="AI44" s="266"/>
      <c r="AJ44" s="267"/>
      <c r="AK44" s="22" t="s">
        <v>27</v>
      </c>
      <c r="AL44" s="22" t="s">
        <v>27</v>
      </c>
      <c r="AM44" s="22" t="s">
        <v>27</v>
      </c>
    </row>
    <row r="45" spans="1:39" s="22" customFormat="1" x14ac:dyDescent="0.25">
      <c r="A45" s="28" t="str">
        <f>IF(H45&lt;&gt;"",MAX($A$7:A44)+1,"")</f>
        <v/>
      </c>
      <c r="B45" s="227" t="str">
        <f>IF(A45="","",PREF_PREGUNTA&amp;" - "&amp;IF(MAX(A:A)&gt;99,IF(A45&lt;100,"0",""),"")&amp;IF(A45&lt;10,"0","")&amp;A45&amp;IF(G45&lt;&gt;""," "&amp;G45,""))</f>
        <v/>
      </c>
      <c r="C45" s="257"/>
      <c r="D45" s="230"/>
      <c r="E45" s="231"/>
      <c r="F45" s="231"/>
      <c r="G45" s="232"/>
      <c r="H45" s="225"/>
      <c r="I45" s="258"/>
      <c r="J45" s="259"/>
      <c r="K45" s="260"/>
      <c r="L45" s="261"/>
      <c r="M45" s="262"/>
      <c r="N45" s="263"/>
      <c r="O45" s="258"/>
      <c r="P45" s="259"/>
      <c r="Q45" s="260"/>
      <c r="R45" s="261"/>
      <c r="S45" s="262"/>
      <c r="T45" s="263"/>
      <c r="U45" s="263"/>
      <c r="V45" s="263"/>
      <c r="W45" s="263"/>
      <c r="X45" s="263"/>
      <c r="Y45" s="263"/>
      <c r="Z45" s="263"/>
      <c r="AA45" s="263"/>
      <c r="AB45" s="263"/>
      <c r="AC45" s="263"/>
      <c r="AD45" s="263"/>
      <c r="AE45" s="263"/>
      <c r="AF45" s="263"/>
      <c r="AG45" s="264"/>
      <c r="AH45" s="265"/>
      <c r="AI45" s="266"/>
      <c r="AJ45" s="267"/>
      <c r="AK45" s="22" t="s">
        <v>27</v>
      </c>
      <c r="AL45" s="22" t="s">
        <v>27</v>
      </c>
      <c r="AM45" s="22" t="s">
        <v>27</v>
      </c>
    </row>
    <row r="46" spans="1:39" s="22" customFormat="1" x14ac:dyDescent="0.25">
      <c r="A46" s="28" t="str">
        <f>IF(H46&lt;&gt;"",MAX($A$7:A45)+1,"")</f>
        <v/>
      </c>
      <c r="B46" s="227" t="str">
        <f>IF(A46="","",PREF_PREGUNTA&amp;" - "&amp;IF(MAX(A:A)&gt;99,IF(A46&lt;100,"0",""),"")&amp;IF(A46&lt;10,"0","")&amp;A46&amp;IF(G46&lt;&gt;""," "&amp;G46,""))</f>
        <v/>
      </c>
      <c r="C46" s="257"/>
      <c r="D46" s="230"/>
      <c r="E46" s="231"/>
      <c r="F46" s="231"/>
      <c r="G46" s="232"/>
      <c r="H46" s="225"/>
      <c r="I46" s="258"/>
      <c r="J46" s="259"/>
      <c r="K46" s="260"/>
      <c r="L46" s="261"/>
      <c r="M46" s="262"/>
      <c r="N46" s="263"/>
      <c r="O46" s="258"/>
      <c r="P46" s="259"/>
      <c r="Q46" s="260"/>
      <c r="R46" s="261"/>
      <c r="S46" s="262"/>
      <c r="T46" s="263"/>
      <c r="U46" s="263"/>
      <c r="V46" s="263"/>
      <c r="W46" s="263"/>
      <c r="X46" s="263"/>
      <c r="Y46" s="263"/>
      <c r="Z46" s="263"/>
      <c r="AA46" s="263"/>
      <c r="AB46" s="263"/>
      <c r="AC46" s="263"/>
      <c r="AD46" s="263"/>
      <c r="AE46" s="263"/>
      <c r="AF46" s="263"/>
      <c r="AG46" s="264"/>
      <c r="AH46" s="265"/>
      <c r="AI46" s="266"/>
      <c r="AJ46" s="267"/>
      <c r="AK46" s="22" t="s">
        <v>27</v>
      </c>
      <c r="AL46" s="22" t="s">
        <v>27</v>
      </c>
      <c r="AM46" s="22" t="s">
        <v>27</v>
      </c>
    </row>
    <row r="47" spans="1:39" s="22" customFormat="1" x14ac:dyDescent="0.25">
      <c r="A47" s="28" t="str">
        <f>IF(H47&lt;&gt;"",MAX($A$7:A46)+1,"")</f>
        <v/>
      </c>
      <c r="B47" s="227" t="str">
        <f>IF(A47="","",PREF_PREGUNTA&amp;" - "&amp;IF(MAX(A:A)&gt;99,IF(A47&lt;100,"0",""),"")&amp;IF(A47&lt;10,"0","")&amp;A47&amp;IF(G47&lt;&gt;""," "&amp;G47,""))</f>
        <v/>
      </c>
      <c r="C47" s="257"/>
      <c r="D47" s="230"/>
      <c r="E47" s="231"/>
      <c r="F47" s="231"/>
      <c r="G47" s="232"/>
      <c r="H47" s="225"/>
      <c r="I47" s="258"/>
      <c r="J47" s="259"/>
      <c r="K47" s="260"/>
      <c r="L47" s="261"/>
      <c r="M47" s="262"/>
      <c r="N47" s="263"/>
      <c r="O47" s="258"/>
      <c r="P47" s="259"/>
      <c r="Q47" s="260"/>
      <c r="R47" s="261"/>
      <c r="S47" s="262"/>
      <c r="T47" s="263"/>
      <c r="U47" s="263"/>
      <c r="V47" s="263"/>
      <c r="W47" s="263"/>
      <c r="X47" s="263"/>
      <c r="Y47" s="263"/>
      <c r="Z47" s="263"/>
      <c r="AA47" s="263"/>
      <c r="AB47" s="263"/>
      <c r="AC47" s="263"/>
      <c r="AD47" s="263"/>
      <c r="AE47" s="263"/>
      <c r="AF47" s="263"/>
      <c r="AG47" s="264"/>
      <c r="AH47" s="265"/>
      <c r="AI47" s="266"/>
      <c r="AJ47" s="267"/>
      <c r="AK47" s="22" t="s">
        <v>27</v>
      </c>
      <c r="AL47" s="22" t="s">
        <v>27</v>
      </c>
      <c r="AM47" s="22" t="s">
        <v>27</v>
      </c>
    </row>
    <row r="48" spans="1:39" s="22" customFormat="1" x14ac:dyDescent="0.25">
      <c r="A48" s="28" t="str">
        <f>IF(H48&lt;&gt;"",MAX($A$7:A47)+1,"")</f>
        <v/>
      </c>
      <c r="B48" s="227" t="str">
        <f>IF(A48="","",PREF_PREGUNTA&amp;" - "&amp;IF(MAX(A:A)&gt;99,IF(A48&lt;100,"0",""),"")&amp;IF(A48&lt;10,"0","")&amp;A48&amp;IF(G48&lt;&gt;""," "&amp;G48,""))</f>
        <v/>
      </c>
      <c r="C48" s="257"/>
      <c r="D48" s="230"/>
      <c r="E48" s="231"/>
      <c r="F48" s="231"/>
      <c r="G48" s="232"/>
      <c r="H48" s="225"/>
      <c r="I48" s="258"/>
      <c r="J48" s="259"/>
      <c r="K48" s="260"/>
      <c r="L48" s="261"/>
      <c r="M48" s="262"/>
      <c r="N48" s="263"/>
      <c r="O48" s="258"/>
      <c r="P48" s="259"/>
      <c r="Q48" s="260"/>
      <c r="R48" s="261"/>
      <c r="S48" s="262"/>
      <c r="T48" s="263"/>
      <c r="U48" s="263"/>
      <c r="V48" s="263"/>
      <c r="W48" s="263"/>
      <c r="X48" s="263"/>
      <c r="Y48" s="263"/>
      <c r="Z48" s="263"/>
      <c r="AA48" s="263"/>
      <c r="AB48" s="263"/>
      <c r="AC48" s="263"/>
      <c r="AD48" s="263"/>
      <c r="AE48" s="263"/>
      <c r="AF48" s="263"/>
      <c r="AG48" s="264"/>
      <c r="AH48" s="265"/>
      <c r="AI48" s="266"/>
      <c r="AJ48" s="267"/>
      <c r="AK48" s="22" t="s">
        <v>27</v>
      </c>
      <c r="AL48" s="22" t="s">
        <v>27</v>
      </c>
      <c r="AM48" s="22" t="s">
        <v>27</v>
      </c>
    </row>
    <row r="49" spans="1:39" s="22" customFormat="1" x14ac:dyDescent="0.25">
      <c r="A49" s="28" t="str">
        <f>IF(H49&lt;&gt;"",MAX($A$7:A48)+1,"")</f>
        <v/>
      </c>
      <c r="B49" s="227" t="str">
        <f>IF(A49="","",PREF_PREGUNTA&amp;" - "&amp;IF(MAX(A:A)&gt;99,IF(A49&lt;100,"0",""),"")&amp;IF(A49&lt;10,"0","")&amp;A49&amp;IF(G49&lt;&gt;""," "&amp;G49,""))</f>
        <v/>
      </c>
      <c r="C49" s="257"/>
      <c r="D49" s="230"/>
      <c r="E49" s="231"/>
      <c r="F49" s="231"/>
      <c r="G49" s="232"/>
      <c r="H49" s="225"/>
      <c r="I49" s="258"/>
      <c r="J49" s="259"/>
      <c r="K49" s="260"/>
      <c r="L49" s="261"/>
      <c r="M49" s="262"/>
      <c r="N49" s="263"/>
      <c r="O49" s="258"/>
      <c r="P49" s="259"/>
      <c r="Q49" s="260"/>
      <c r="R49" s="261"/>
      <c r="S49" s="262"/>
      <c r="T49" s="263"/>
      <c r="U49" s="263"/>
      <c r="V49" s="263"/>
      <c r="W49" s="263"/>
      <c r="X49" s="263"/>
      <c r="Y49" s="263"/>
      <c r="Z49" s="263"/>
      <c r="AA49" s="263"/>
      <c r="AB49" s="263"/>
      <c r="AC49" s="263"/>
      <c r="AD49" s="263"/>
      <c r="AE49" s="263"/>
      <c r="AF49" s="263"/>
      <c r="AG49" s="264"/>
      <c r="AH49" s="265"/>
      <c r="AI49" s="266"/>
      <c r="AJ49" s="267"/>
      <c r="AK49" s="22" t="s">
        <v>27</v>
      </c>
      <c r="AL49" s="22" t="s">
        <v>27</v>
      </c>
      <c r="AM49" s="22" t="s">
        <v>27</v>
      </c>
    </row>
    <row r="50" spans="1:39" s="22" customFormat="1" x14ac:dyDescent="0.25">
      <c r="A50" s="28" t="str">
        <f>IF(H50&lt;&gt;"",MAX($A$7:A49)+1,"")</f>
        <v/>
      </c>
      <c r="B50" s="227" t="str">
        <f>IF(A50="","",PREF_PREGUNTA&amp;" - "&amp;IF(MAX(A:A)&gt;99,IF(A50&lt;100,"0",""),"")&amp;IF(A50&lt;10,"0","")&amp;A50&amp;IF(G50&lt;&gt;""," "&amp;G50,""))</f>
        <v/>
      </c>
      <c r="C50" s="257"/>
      <c r="D50" s="230"/>
      <c r="E50" s="231"/>
      <c r="F50" s="231"/>
      <c r="G50" s="232"/>
      <c r="H50" s="225"/>
      <c r="I50" s="258"/>
      <c r="J50" s="259"/>
      <c r="K50" s="260"/>
      <c r="L50" s="261"/>
      <c r="M50" s="262"/>
      <c r="N50" s="263"/>
      <c r="O50" s="258"/>
      <c r="P50" s="259"/>
      <c r="Q50" s="260"/>
      <c r="R50" s="261"/>
      <c r="S50" s="262"/>
      <c r="T50" s="263"/>
      <c r="U50" s="263"/>
      <c r="V50" s="263"/>
      <c r="W50" s="263"/>
      <c r="X50" s="263"/>
      <c r="Y50" s="263"/>
      <c r="Z50" s="263"/>
      <c r="AA50" s="263"/>
      <c r="AB50" s="263"/>
      <c r="AC50" s="263"/>
      <c r="AD50" s="263"/>
      <c r="AE50" s="263"/>
      <c r="AF50" s="263"/>
      <c r="AG50" s="264"/>
      <c r="AH50" s="265"/>
      <c r="AI50" s="266"/>
      <c r="AJ50" s="267"/>
      <c r="AK50" s="22" t="s">
        <v>27</v>
      </c>
      <c r="AL50" s="22" t="s">
        <v>27</v>
      </c>
      <c r="AM50" s="22" t="s">
        <v>27</v>
      </c>
    </row>
    <row r="51" spans="1:39" s="22" customFormat="1" x14ac:dyDescent="0.25">
      <c r="A51" s="28" t="str">
        <f>IF(H51&lt;&gt;"",MAX($A$7:A50)+1,"")</f>
        <v/>
      </c>
      <c r="B51" s="227" t="str">
        <f>IF(A51="","",PREF_PREGUNTA&amp;" - "&amp;IF(MAX(A:A)&gt;99,IF(A51&lt;100,"0",""),"")&amp;IF(A51&lt;10,"0","")&amp;A51&amp;IF(G51&lt;&gt;""," "&amp;G51,""))</f>
        <v/>
      </c>
      <c r="C51" s="257"/>
      <c r="D51" s="230"/>
      <c r="E51" s="231"/>
      <c r="F51" s="231"/>
      <c r="G51" s="232"/>
      <c r="H51" s="225"/>
      <c r="I51" s="258"/>
      <c r="J51" s="259"/>
      <c r="K51" s="260"/>
      <c r="L51" s="261"/>
      <c r="M51" s="262"/>
      <c r="N51" s="263"/>
      <c r="O51" s="258"/>
      <c r="P51" s="259"/>
      <c r="Q51" s="260"/>
      <c r="R51" s="261"/>
      <c r="S51" s="262"/>
      <c r="T51" s="263"/>
      <c r="U51" s="263"/>
      <c r="V51" s="263"/>
      <c r="W51" s="263"/>
      <c r="X51" s="263"/>
      <c r="Y51" s="263"/>
      <c r="Z51" s="263"/>
      <c r="AA51" s="263"/>
      <c r="AB51" s="263"/>
      <c r="AC51" s="263"/>
      <c r="AD51" s="263"/>
      <c r="AE51" s="263"/>
      <c r="AF51" s="263"/>
      <c r="AG51" s="264"/>
      <c r="AH51" s="265"/>
      <c r="AI51" s="266"/>
      <c r="AJ51" s="267"/>
      <c r="AK51" s="22" t="s">
        <v>27</v>
      </c>
      <c r="AL51" s="22" t="s">
        <v>27</v>
      </c>
      <c r="AM51" s="22" t="s">
        <v>27</v>
      </c>
    </row>
    <row r="52" spans="1:39" s="22" customFormat="1" x14ac:dyDescent="0.25">
      <c r="A52" s="28" t="str">
        <f>IF(H52&lt;&gt;"",MAX($A$7:A51)+1,"")</f>
        <v/>
      </c>
      <c r="B52" s="227" t="str">
        <f>IF(A52="","",PREF_PREGUNTA&amp;" - "&amp;IF(MAX(A:A)&gt;99,IF(A52&lt;100,"0",""),"")&amp;IF(A52&lt;10,"0","")&amp;A52&amp;IF(G52&lt;&gt;""," "&amp;G52,""))</f>
        <v/>
      </c>
      <c r="C52" s="257"/>
      <c r="D52" s="230"/>
      <c r="E52" s="231"/>
      <c r="F52" s="231"/>
      <c r="G52" s="232"/>
      <c r="H52" s="225"/>
      <c r="I52" s="258"/>
      <c r="J52" s="259"/>
      <c r="K52" s="260"/>
      <c r="L52" s="261"/>
      <c r="M52" s="262"/>
      <c r="N52" s="263"/>
      <c r="O52" s="258"/>
      <c r="P52" s="259"/>
      <c r="Q52" s="260"/>
      <c r="R52" s="261"/>
      <c r="S52" s="262"/>
      <c r="T52" s="263"/>
      <c r="U52" s="263"/>
      <c r="V52" s="263"/>
      <c r="W52" s="263"/>
      <c r="X52" s="263"/>
      <c r="Y52" s="263"/>
      <c r="Z52" s="263"/>
      <c r="AA52" s="263"/>
      <c r="AB52" s="263"/>
      <c r="AC52" s="263"/>
      <c r="AD52" s="263"/>
      <c r="AE52" s="263"/>
      <c r="AF52" s="263"/>
      <c r="AG52" s="264"/>
      <c r="AH52" s="265"/>
      <c r="AI52" s="266"/>
      <c r="AJ52" s="267"/>
      <c r="AK52" s="22" t="s">
        <v>27</v>
      </c>
      <c r="AL52" s="22" t="s">
        <v>27</v>
      </c>
      <c r="AM52" s="22" t="s">
        <v>27</v>
      </c>
    </row>
    <row r="53" spans="1:39" s="22" customFormat="1" x14ac:dyDescent="0.25">
      <c r="A53" s="28" t="str">
        <f>IF(H53&lt;&gt;"",MAX($A$7:A52)+1,"")</f>
        <v/>
      </c>
      <c r="B53" s="227" t="str">
        <f>IF(A53="","",PREF_PREGUNTA&amp;" - "&amp;IF(MAX(A:A)&gt;99,IF(A53&lt;100,"0",""),"")&amp;IF(A53&lt;10,"0","")&amp;A53&amp;IF(G53&lt;&gt;""," "&amp;G53,""))</f>
        <v/>
      </c>
      <c r="C53" s="257"/>
      <c r="D53" s="230"/>
      <c r="E53" s="231"/>
      <c r="F53" s="231"/>
      <c r="G53" s="232"/>
      <c r="H53" s="225"/>
      <c r="I53" s="258"/>
      <c r="J53" s="259"/>
      <c r="K53" s="260"/>
      <c r="L53" s="261"/>
      <c r="M53" s="262"/>
      <c r="N53" s="263"/>
      <c r="O53" s="258"/>
      <c r="P53" s="259"/>
      <c r="Q53" s="260"/>
      <c r="R53" s="261"/>
      <c r="S53" s="262"/>
      <c r="T53" s="263"/>
      <c r="U53" s="263"/>
      <c r="V53" s="263"/>
      <c r="W53" s="263"/>
      <c r="X53" s="263"/>
      <c r="Y53" s="263"/>
      <c r="Z53" s="263"/>
      <c r="AA53" s="263"/>
      <c r="AB53" s="263"/>
      <c r="AC53" s="263"/>
      <c r="AD53" s="263"/>
      <c r="AE53" s="263"/>
      <c r="AF53" s="263"/>
      <c r="AG53" s="264"/>
      <c r="AH53" s="265"/>
      <c r="AI53" s="266"/>
      <c r="AJ53" s="267"/>
      <c r="AK53" s="22" t="s">
        <v>27</v>
      </c>
      <c r="AL53" s="22" t="s">
        <v>27</v>
      </c>
      <c r="AM53" s="22" t="s">
        <v>27</v>
      </c>
    </row>
    <row r="54" spans="1:39" s="22" customFormat="1" x14ac:dyDescent="0.25">
      <c r="A54" s="28" t="str">
        <f>IF(H54&lt;&gt;"",MAX($A$7:A53)+1,"")</f>
        <v/>
      </c>
      <c r="B54" s="227" t="str">
        <f>IF(A54="","",PREF_PREGUNTA&amp;" - "&amp;IF(MAX(A:A)&gt;99,IF(A54&lt;100,"0",""),"")&amp;IF(A54&lt;10,"0","")&amp;A54&amp;IF(G54&lt;&gt;""," "&amp;G54,""))</f>
        <v/>
      </c>
      <c r="C54" s="257"/>
      <c r="D54" s="230"/>
      <c r="E54" s="231"/>
      <c r="F54" s="231"/>
      <c r="G54" s="232"/>
      <c r="H54" s="225"/>
      <c r="I54" s="258"/>
      <c r="J54" s="259"/>
      <c r="K54" s="260"/>
      <c r="L54" s="261"/>
      <c r="M54" s="262"/>
      <c r="N54" s="263"/>
      <c r="O54" s="258"/>
      <c r="P54" s="259"/>
      <c r="Q54" s="260"/>
      <c r="R54" s="261"/>
      <c r="S54" s="262"/>
      <c r="T54" s="263"/>
      <c r="U54" s="263"/>
      <c r="V54" s="263"/>
      <c r="W54" s="263"/>
      <c r="X54" s="263"/>
      <c r="Y54" s="263"/>
      <c r="Z54" s="263"/>
      <c r="AA54" s="263"/>
      <c r="AB54" s="263"/>
      <c r="AC54" s="263"/>
      <c r="AD54" s="263"/>
      <c r="AE54" s="263"/>
      <c r="AF54" s="263"/>
      <c r="AG54" s="264"/>
      <c r="AH54" s="265"/>
      <c r="AI54" s="266"/>
      <c r="AJ54" s="267"/>
      <c r="AK54" s="22" t="s">
        <v>27</v>
      </c>
      <c r="AL54" s="22" t="s">
        <v>27</v>
      </c>
      <c r="AM54" s="22" t="s">
        <v>27</v>
      </c>
    </row>
    <row r="55" spans="1:39" s="22" customFormat="1" x14ac:dyDescent="0.25">
      <c r="A55" s="28" t="str">
        <f>IF(H55&lt;&gt;"",MAX($A$7:A54)+1,"")</f>
        <v/>
      </c>
      <c r="B55" s="227" t="str">
        <f>IF(A55="","",PREF_PREGUNTA&amp;" - "&amp;IF(MAX(A:A)&gt;99,IF(A55&lt;100,"0",""),"")&amp;IF(A55&lt;10,"0","")&amp;A55&amp;IF(G55&lt;&gt;""," "&amp;G55,""))</f>
        <v/>
      </c>
      <c r="C55" s="257"/>
      <c r="D55" s="230"/>
      <c r="E55" s="231"/>
      <c r="F55" s="231"/>
      <c r="G55" s="232"/>
      <c r="H55" s="225"/>
      <c r="I55" s="258"/>
      <c r="J55" s="259"/>
      <c r="K55" s="260"/>
      <c r="L55" s="261"/>
      <c r="M55" s="262"/>
      <c r="N55" s="263"/>
      <c r="O55" s="258"/>
      <c r="P55" s="259"/>
      <c r="Q55" s="260"/>
      <c r="R55" s="261"/>
      <c r="S55" s="262"/>
      <c r="T55" s="263"/>
      <c r="U55" s="263"/>
      <c r="V55" s="263"/>
      <c r="W55" s="263"/>
      <c r="X55" s="263"/>
      <c r="Y55" s="263"/>
      <c r="Z55" s="263"/>
      <c r="AA55" s="263"/>
      <c r="AB55" s="263"/>
      <c r="AC55" s="263"/>
      <c r="AD55" s="263"/>
      <c r="AE55" s="263"/>
      <c r="AF55" s="263"/>
      <c r="AG55" s="264"/>
      <c r="AH55" s="265"/>
      <c r="AI55" s="266"/>
      <c r="AJ55" s="267"/>
      <c r="AK55" s="22" t="s">
        <v>27</v>
      </c>
      <c r="AL55" s="22" t="s">
        <v>27</v>
      </c>
      <c r="AM55" s="22" t="s">
        <v>27</v>
      </c>
    </row>
    <row r="56" spans="1:39" s="22" customFormat="1" x14ac:dyDescent="0.25">
      <c r="A56" s="28" t="str">
        <f>IF(H56&lt;&gt;"",MAX($A$7:A55)+1,"")</f>
        <v/>
      </c>
      <c r="B56" s="227" t="str">
        <f>IF(A56="","",PREF_PREGUNTA&amp;" - "&amp;IF(MAX(A:A)&gt;99,IF(A56&lt;100,"0",""),"")&amp;IF(A56&lt;10,"0","")&amp;A56&amp;IF(G56&lt;&gt;""," "&amp;G56,""))</f>
        <v/>
      </c>
      <c r="C56" s="257"/>
      <c r="D56" s="230"/>
      <c r="E56" s="231"/>
      <c r="F56" s="231"/>
      <c r="G56" s="232"/>
      <c r="H56" s="225"/>
      <c r="I56" s="258"/>
      <c r="J56" s="259"/>
      <c r="K56" s="260"/>
      <c r="L56" s="261"/>
      <c r="M56" s="262"/>
      <c r="N56" s="263"/>
      <c r="O56" s="258"/>
      <c r="P56" s="259"/>
      <c r="Q56" s="260"/>
      <c r="R56" s="261"/>
      <c r="S56" s="262"/>
      <c r="T56" s="263"/>
      <c r="U56" s="263"/>
      <c r="V56" s="263"/>
      <c r="W56" s="263"/>
      <c r="X56" s="263"/>
      <c r="Y56" s="263"/>
      <c r="Z56" s="263"/>
      <c r="AA56" s="263"/>
      <c r="AB56" s="263"/>
      <c r="AC56" s="263"/>
      <c r="AD56" s="263"/>
      <c r="AE56" s="263"/>
      <c r="AF56" s="263"/>
      <c r="AG56" s="264"/>
      <c r="AH56" s="265"/>
      <c r="AI56" s="266"/>
      <c r="AJ56" s="267"/>
      <c r="AK56" s="22" t="s">
        <v>27</v>
      </c>
      <c r="AL56" s="22" t="s">
        <v>27</v>
      </c>
      <c r="AM56" s="22" t="s">
        <v>27</v>
      </c>
    </row>
    <row r="57" spans="1:39" s="22" customFormat="1" x14ac:dyDescent="0.25">
      <c r="A57" s="28" t="str">
        <f>IF(H57&lt;&gt;"",MAX($A$7:A56)+1,"")</f>
        <v/>
      </c>
      <c r="B57" s="227" t="str">
        <f>IF(A57="","",PREF_PREGUNTA&amp;" - "&amp;IF(MAX(A:A)&gt;99,IF(A57&lt;100,"0",""),"")&amp;IF(A57&lt;10,"0","")&amp;A57&amp;IF(G57&lt;&gt;""," "&amp;G57,""))</f>
        <v/>
      </c>
      <c r="C57" s="257"/>
      <c r="D57" s="230"/>
      <c r="E57" s="231"/>
      <c r="F57" s="231"/>
      <c r="G57" s="232"/>
      <c r="H57" s="225"/>
      <c r="I57" s="258"/>
      <c r="J57" s="259"/>
      <c r="K57" s="260"/>
      <c r="L57" s="261"/>
      <c r="M57" s="262"/>
      <c r="N57" s="263"/>
      <c r="O57" s="258"/>
      <c r="P57" s="259"/>
      <c r="Q57" s="260"/>
      <c r="R57" s="261"/>
      <c r="S57" s="262"/>
      <c r="T57" s="263"/>
      <c r="U57" s="263"/>
      <c r="V57" s="263"/>
      <c r="W57" s="263"/>
      <c r="X57" s="263"/>
      <c r="Y57" s="263"/>
      <c r="Z57" s="263"/>
      <c r="AA57" s="263"/>
      <c r="AB57" s="263"/>
      <c r="AC57" s="263"/>
      <c r="AD57" s="263"/>
      <c r="AE57" s="263"/>
      <c r="AF57" s="263"/>
      <c r="AG57" s="264"/>
      <c r="AH57" s="265"/>
      <c r="AI57" s="266"/>
      <c r="AJ57" s="267"/>
      <c r="AK57" s="22" t="s">
        <v>27</v>
      </c>
      <c r="AL57" s="22" t="s">
        <v>27</v>
      </c>
      <c r="AM57" s="22" t="s">
        <v>27</v>
      </c>
    </row>
    <row r="58" spans="1:39" s="22" customFormat="1" x14ac:dyDescent="0.25">
      <c r="A58" s="28" t="str">
        <f>IF(H58&lt;&gt;"",MAX($A$7:A57)+1,"")</f>
        <v/>
      </c>
      <c r="B58" s="227" t="str">
        <f>IF(A58="","",PREF_PREGUNTA&amp;" - "&amp;IF(MAX(A:A)&gt;99,IF(A58&lt;100,"0",""),"")&amp;IF(A58&lt;10,"0","")&amp;A58&amp;IF(G58&lt;&gt;""," "&amp;G58,""))</f>
        <v/>
      </c>
      <c r="C58" s="257"/>
      <c r="D58" s="230"/>
      <c r="E58" s="231"/>
      <c r="F58" s="231"/>
      <c r="G58" s="232"/>
      <c r="H58" s="225"/>
      <c r="I58" s="258"/>
      <c r="J58" s="259"/>
      <c r="K58" s="260"/>
      <c r="L58" s="261"/>
      <c r="M58" s="262"/>
      <c r="N58" s="263"/>
      <c r="O58" s="258"/>
      <c r="P58" s="259"/>
      <c r="Q58" s="260"/>
      <c r="R58" s="261"/>
      <c r="S58" s="262"/>
      <c r="T58" s="263"/>
      <c r="U58" s="263"/>
      <c r="V58" s="263"/>
      <c r="W58" s="263"/>
      <c r="X58" s="263"/>
      <c r="Y58" s="263"/>
      <c r="Z58" s="263"/>
      <c r="AA58" s="263"/>
      <c r="AB58" s="263"/>
      <c r="AC58" s="263"/>
      <c r="AD58" s="263"/>
      <c r="AE58" s="263"/>
      <c r="AF58" s="263"/>
      <c r="AG58" s="264"/>
      <c r="AH58" s="265"/>
      <c r="AI58" s="266"/>
      <c r="AJ58" s="267"/>
      <c r="AK58" s="22" t="s">
        <v>27</v>
      </c>
      <c r="AL58" s="22" t="s">
        <v>27</v>
      </c>
      <c r="AM58" s="22" t="s">
        <v>27</v>
      </c>
    </row>
    <row r="59" spans="1:39" s="22" customFormat="1" x14ac:dyDescent="0.25">
      <c r="A59" s="28" t="str">
        <f>IF(H59&lt;&gt;"",MAX($A$7:A58)+1,"")</f>
        <v/>
      </c>
      <c r="B59" s="227" t="str">
        <f>IF(A59="","",PREF_PREGUNTA&amp;" - "&amp;IF(MAX(A:A)&gt;99,IF(A59&lt;100,"0",""),"")&amp;IF(A59&lt;10,"0","")&amp;A59&amp;IF(G59&lt;&gt;""," "&amp;G59,""))</f>
        <v/>
      </c>
      <c r="C59" s="257"/>
      <c r="D59" s="230"/>
      <c r="E59" s="231"/>
      <c r="F59" s="231"/>
      <c r="G59" s="232"/>
      <c r="H59" s="225"/>
      <c r="I59" s="258"/>
      <c r="J59" s="259"/>
      <c r="K59" s="260"/>
      <c r="L59" s="261"/>
      <c r="M59" s="262"/>
      <c r="N59" s="263"/>
      <c r="O59" s="258"/>
      <c r="P59" s="259"/>
      <c r="Q59" s="260"/>
      <c r="R59" s="261"/>
      <c r="S59" s="262"/>
      <c r="T59" s="263"/>
      <c r="U59" s="263"/>
      <c r="V59" s="263"/>
      <c r="W59" s="263"/>
      <c r="X59" s="263"/>
      <c r="Y59" s="263"/>
      <c r="Z59" s="263"/>
      <c r="AA59" s="263"/>
      <c r="AB59" s="263"/>
      <c r="AC59" s="263"/>
      <c r="AD59" s="263"/>
      <c r="AE59" s="263"/>
      <c r="AF59" s="263"/>
      <c r="AG59" s="264"/>
      <c r="AH59" s="265"/>
      <c r="AI59" s="266"/>
      <c r="AJ59" s="267"/>
      <c r="AK59" s="22" t="s">
        <v>27</v>
      </c>
      <c r="AL59" s="22" t="s">
        <v>27</v>
      </c>
      <c r="AM59" s="22" t="s">
        <v>27</v>
      </c>
    </row>
    <row r="60" spans="1:39" s="22" customFormat="1" x14ac:dyDescent="0.25">
      <c r="A60" s="28" t="str">
        <f>IF(H60&lt;&gt;"",MAX($A$7:A59)+1,"")</f>
        <v/>
      </c>
      <c r="B60" s="227" t="str">
        <f>IF(A60="","",PREF_PREGUNTA&amp;" - "&amp;IF(MAX(A:A)&gt;99,IF(A60&lt;100,"0",""),"")&amp;IF(A60&lt;10,"0","")&amp;A60&amp;IF(G60&lt;&gt;""," "&amp;G60,""))</f>
        <v/>
      </c>
      <c r="C60" s="257"/>
      <c r="D60" s="230"/>
      <c r="E60" s="231"/>
      <c r="F60" s="231"/>
      <c r="G60" s="232"/>
      <c r="H60" s="225"/>
      <c r="I60" s="258"/>
      <c r="J60" s="259"/>
      <c r="K60" s="260"/>
      <c r="L60" s="261"/>
      <c r="M60" s="262"/>
      <c r="N60" s="263"/>
      <c r="O60" s="258"/>
      <c r="P60" s="259"/>
      <c r="Q60" s="260"/>
      <c r="R60" s="261"/>
      <c r="S60" s="262"/>
      <c r="T60" s="263"/>
      <c r="U60" s="263"/>
      <c r="V60" s="263"/>
      <c r="W60" s="263"/>
      <c r="X60" s="263"/>
      <c r="Y60" s="263"/>
      <c r="Z60" s="263"/>
      <c r="AA60" s="263"/>
      <c r="AB60" s="263"/>
      <c r="AC60" s="263"/>
      <c r="AD60" s="263"/>
      <c r="AE60" s="263"/>
      <c r="AF60" s="263"/>
      <c r="AG60" s="264"/>
      <c r="AH60" s="265"/>
      <c r="AI60" s="266"/>
      <c r="AJ60" s="267"/>
      <c r="AK60" s="22" t="s">
        <v>27</v>
      </c>
      <c r="AL60" s="22" t="s">
        <v>27</v>
      </c>
      <c r="AM60" s="22" t="s">
        <v>27</v>
      </c>
    </row>
    <row r="61" spans="1:39" s="22" customFormat="1" x14ac:dyDescent="0.25">
      <c r="A61" s="28" t="str">
        <f>IF(H61&lt;&gt;"",MAX($A$7:A60)+1,"")</f>
        <v/>
      </c>
      <c r="B61" s="227" t="str">
        <f>IF(A61="","",PREF_PREGUNTA&amp;" - "&amp;IF(MAX(A:A)&gt;99,IF(A61&lt;100,"0",""),"")&amp;IF(A61&lt;10,"0","")&amp;A61&amp;IF(G61&lt;&gt;""," "&amp;G61,""))</f>
        <v/>
      </c>
      <c r="C61" s="257"/>
      <c r="D61" s="230"/>
      <c r="E61" s="231"/>
      <c r="F61" s="231"/>
      <c r="G61" s="232"/>
      <c r="H61" s="225"/>
      <c r="I61" s="258"/>
      <c r="J61" s="259"/>
      <c r="K61" s="260"/>
      <c r="L61" s="261"/>
      <c r="M61" s="262"/>
      <c r="N61" s="263"/>
      <c r="O61" s="258"/>
      <c r="P61" s="259"/>
      <c r="Q61" s="260"/>
      <c r="R61" s="261"/>
      <c r="S61" s="262"/>
      <c r="T61" s="263"/>
      <c r="U61" s="263"/>
      <c r="V61" s="263"/>
      <c r="W61" s="263"/>
      <c r="X61" s="263"/>
      <c r="Y61" s="263"/>
      <c r="Z61" s="263"/>
      <c r="AA61" s="263"/>
      <c r="AB61" s="263"/>
      <c r="AC61" s="263"/>
      <c r="AD61" s="263"/>
      <c r="AE61" s="263"/>
      <c r="AF61" s="263"/>
      <c r="AG61" s="264"/>
      <c r="AH61" s="265"/>
      <c r="AI61" s="266"/>
      <c r="AJ61" s="267"/>
      <c r="AK61" s="22" t="s">
        <v>27</v>
      </c>
      <c r="AL61" s="22" t="s">
        <v>27</v>
      </c>
      <c r="AM61" s="22" t="s">
        <v>27</v>
      </c>
    </row>
    <row r="62" spans="1:39" s="22" customFormat="1" x14ac:dyDescent="0.25">
      <c r="A62" s="28" t="str">
        <f>IF(H62&lt;&gt;"",MAX($A$7:A61)+1,"")</f>
        <v/>
      </c>
      <c r="B62" s="227" t="str">
        <f>IF(A62="","",PREF_PREGUNTA&amp;" - "&amp;IF(MAX(A:A)&gt;99,IF(A62&lt;100,"0",""),"")&amp;IF(A62&lt;10,"0","")&amp;A62&amp;IF(G62&lt;&gt;""," "&amp;G62,""))</f>
        <v/>
      </c>
      <c r="C62" s="257"/>
      <c r="D62" s="230"/>
      <c r="E62" s="231"/>
      <c r="F62" s="231"/>
      <c r="G62" s="232"/>
      <c r="H62" s="225"/>
      <c r="I62" s="258"/>
      <c r="J62" s="259"/>
      <c r="K62" s="260"/>
      <c r="L62" s="261"/>
      <c r="M62" s="262"/>
      <c r="N62" s="263"/>
      <c r="O62" s="258"/>
      <c r="P62" s="259"/>
      <c r="Q62" s="260"/>
      <c r="R62" s="261"/>
      <c r="S62" s="262"/>
      <c r="T62" s="263"/>
      <c r="U62" s="263"/>
      <c r="V62" s="263"/>
      <c r="W62" s="263"/>
      <c r="X62" s="263"/>
      <c r="Y62" s="263"/>
      <c r="Z62" s="263"/>
      <c r="AA62" s="263"/>
      <c r="AB62" s="263"/>
      <c r="AC62" s="263"/>
      <c r="AD62" s="263"/>
      <c r="AE62" s="263"/>
      <c r="AF62" s="263"/>
      <c r="AG62" s="264"/>
      <c r="AH62" s="265"/>
      <c r="AI62" s="266"/>
      <c r="AJ62" s="267"/>
      <c r="AK62" s="22" t="s">
        <v>27</v>
      </c>
      <c r="AL62" s="22" t="s">
        <v>27</v>
      </c>
      <c r="AM62" s="22" t="s">
        <v>27</v>
      </c>
    </row>
    <row r="63" spans="1:39" s="22" customFormat="1" x14ac:dyDescent="0.25">
      <c r="A63" s="28" t="str">
        <f>IF(H63&lt;&gt;"",MAX($A$7:A62)+1,"")</f>
        <v/>
      </c>
      <c r="B63" s="227" t="str">
        <f>IF(A63="","",PREF_PREGUNTA&amp;" - "&amp;IF(MAX(A:A)&gt;99,IF(A63&lt;100,"0",""),"")&amp;IF(A63&lt;10,"0","")&amp;A63&amp;IF(G63&lt;&gt;""," "&amp;G63,""))</f>
        <v/>
      </c>
      <c r="C63" s="257"/>
      <c r="D63" s="230"/>
      <c r="E63" s="231"/>
      <c r="F63" s="231"/>
      <c r="G63" s="232"/>
      <c r="H63" s="225"/>
      <c r="I63" s="258"/>
      <c r="J63" s="259"/>
      <c r="K63" s="260"/>
      <c r="L63" s="261"/>
      <c r="M63" s="262"/>
      <c r="N63" s="263"/>
      <c r="O63" s="258"/>
      <c r="P63" s="259"/>
      <c r="Q63" s="260"/>
      <c r="R63" s="261"/>
      <c r="S63" s="262"/>
      <c r="T63" s="263"/>
      <c r="U63" s="263"/>
      <c r="V63" s="263"/>
      <c r="W63" s="263"/>
      <c r="X63" s="263"/>
      <c r="Y63" s="263"/>
      <c r="Z63" s="263"/>
      <c r="AA63" s="263"/>
      <c r="AB63" s="263"/>
      <c r="AC63" s="263"/>
      <c r="AD63" s="263"/>
      <c r="AE63" s="263"/>
      <c r="AF63" s="263"/>
      <c r="AG63" s="264"/>
      <c r="AH63" s="265"/>
      <c r="AI63" s="266"/>
      <c r="AJ63" s="267"/>
      <c r="AK63" s="22" t="s">
        <v>27</v>
      </c>
      <c r="AL63" s="22" t="s">
        <v>27</v>
      </c>
      <c r="AM63" s="22" t="s">
        <v>27</v>
      </c>
    </row>
    <row r="64" spans="1:39" s="22" customFormat="1" x14ac:dyDescent="0.25">
      <c r="A64" s="28" t="str">
        <f>IF(H64&lt;&gt;"",MAX($A$7:A63)+1,"")</f>
        <v/>
      </c>
      <c r="B64" s="227" t="str">
        <f>IF(A64="","",PREF_PREGUNTA&amp;" - "&amp;IF(MAX(A:A)&gt;99,IF(A64&lt;100,"0",""),"")&amp;IF(A64&lt;10,"0","")&amp;A64&amp;IF(G64&lt;&gt;""," "&amp;G64,""))</f>
        <v/>
      </c>
      <c r="C64" s="257"/>
      <c r="D64" s="230"/>
      <c r="E64" s="231"/>
      <c r="F64" s="231"/>
      <c r="G64" s="232"/>
      <c r="H64" s="225"/>
      <c r="I64" s="258"/>
      <c r="J64" s="259"/>
      <c r="K64" s="260"/>
      <c r="L64" s="261"/>
      <c r="M64" s="262"/>
      <c r="N64" s="263"/>
      <c r="O64" s="258"/>
      <c r="P64" s="259"/>
      <c r="Q64" s="260"/>
      <c r="R64" s="261"/>
      <c r="S64" s="262"/>
      <c r="T64" s="263"/>
      <c r="U64" s="263"/>
      <c r="V64" s="263"/>
      <c r="W64" s="263"/>
      <c r="X64" s="263"/>
      <c r="Y64" s="263"/>
      <c r="Z64" s="263"/>
      <c r="AA64" s="263"/>
      <c r="AB64" s="263"/>
      <c r="AC64" s="263"/>
      <c r="AD64" s="263"/>
      <c r="AE64" s="263"/>
      <c r="AF64" s="263"/>
      <c r="AG64" s="264"/>
      <c r="AH64" s="265"/>
      <c r="AI64" s="266"/>
      <c r="AJ64" s="267"/>
      <c r="AK64" s="22" t="s">
        <v>27</v>
      </c>
      <c r="AL64" s="22" t="s">
        <v>27</v>
      </c>
      <c r="AM64" s="22" t="s">
        <v>27</v>
      </c>
    </row>
    <row r="65" spans="1:39" s="22" customFormat="1" x14ac:dyDescent="0.25">
      <c r="A65" s="28" t="str">
        <f>IF(H65&lt;&gt;"",MAX($A$7:A64)+1,"")</f>
        <v/>
      </c>
      <c r="B65" s="227" t="str">
        <f>IF(A65="","",PREF_PREGUNTA&amp;" - "&amp;IF(MAX(A:A)&gt;99,IF(A65&lt;100,"0",""),"")&amp;IF(A65&lt;10,"0","")&amp;A65&amp;IF(G65&lt;&gt;""," "&amp;G65,""))</f>
        <v/>
      </c>
      <c r="C65" s="257"/>
      <c r="D65" s="230"/>
      <c r="E65" s="231"/>
      <c r="F65" s="231"/>
      <c r="G65" s="232"/>
      <c r="H65" s="225"/>
      <c r="I65" s="258"/>
      <c r="J65" s="259"/>
      <c r="K65" s="260"/>
      <c r="L65" s="261"/>
      <c r="M65" s="262"/>
      <c r="N65" s="263"/>
      <c r="O65" s="258"/>
      <c r="P65" s="259"/>
      <c r="Q65" s="260"/>
      <c r="R65" s="261"/>
      <c r="S65" s="262"/>
      <c r="T65" s="263"/>
      <c r="U65" s="263"/>
      <c r="V65" s="263"/>
      <c r="W65" s="263"/>
      <c r="X65" s="263"/>
      <c r="Y65" s="263"/>
      <c r="Z65" s="263"/>
      <c r="AA65" s="263"/>
      <c r="AB65" s="263"/>
      <c r="AC65" s="263"/>
      <c r="AD65" s="263"/>
      <c r="AE65" s="263"/>
      <c r="AF65" s="263"/>
      <c r="AG65" s="264"/>
      <c r="AH65" s="265"/>
      <c r="AI65" s="266"/>
      <c r="AJ65" s="267"/>
      <c r="AK65" s="22" t="s">
        <v>27</v>
      </c>
      <c r="AL65" s="22" t="s">
        <v>27</v>
      </c>
      <c r="AM65" s="22" t="s">
        <v>27</v>
      </c>
    </row>
    <row r="66" spans="1:39" s="22" customFormat="1" x14ac:dyDescent="0.25">
      <c r="A66" s="28" t="str">
        <f>IF(H66&lt;&gt;"",MAX($A$7:A65)+1,"")</f>
        <v/>
      </c>
      <c r="B66" s="227" t="str">
        <f>IF(A66="","",PREF_PREGUNTA&amp;" - "&amp;IF(MAX(A:A)&gt;99,IF(A66&lt;100,"0",""),"")&amp;IF(A66&lt;10,"0","")&amp;A66&amp;IF(G66&lt;&gt;""," "&amp;G66,""))</f>
        <v/>
      </c>
      <c r="C66" s="257"/>
      <c r="D66" s="230"/>
      <c r="E66" s="231"/>
      <c r="F66" s="231"/>
      <c r="G66" s="232"/>
      <c r="H66" s="225"/>
      <c r="I66" s="258"/>
      <c r="J66" s="259"/>
      <c r="K66" s="260"/>
      <c r="L66" s="261"/>
      <c r="M66" s="262"/>
      <c r="N66" s="263"/>
      <c r="O66" s="258"/>
      <c r="P66" s="259"/>
      <c r="Q66" s="260"/>
      <c r="R66" s="261"/>
      <c r="S66" s="262"/>
      <c r="T66" s="263"/>
      <c r="U66" s="263"/>
      <c r="V66" s="263"/>
      <c r="W66" s="263"/>
      <c r="X66" s="263"/>
      <c r="Y66" s="263"/>
      <c r="Z66" s="263"/>
      <c r="AA66" s="263"/>
      <c r="AB66" s="263"/>
      <c r="AC66" s="263"/>
      <c r="AD66" s="263"/>
      <c r="AE66" s="263"/>
      <c r="AF66" s="263"/>
      <c r="AG66" s="264"/>
      <c r="AH66" s="265"/>
      <c r="AI66" s="266"/>
      <c r="AJ66" s="267"/>
      <c r="AK66" s="22" t="s">
        <v>27</v>
      </c>
      <c r="AL66" s="22" t="s">
        <v>27</v>
      </c>
      <c r="AM66" s="22" t="s">
        <v>27</v>
      </c>
    </row>
    <row r="67" spans="1:39" s="22" customFormat="1" x14ac:dyDescent="0.25">
      <c r="A67" s="28" t="str">
        <f>IF(H67&lt;&gt;"",MAX($A$7:A66)+1,"")</f>
        <v/>
      </c>
      <c r="B67" s="227" t="str">
        <f>IF(A67="","",PREF_PREGUNTA&amp;" - "&amp;IF(MAX(A:A)&gt;99,IF(A67&lt;100,"0",""),"")&amp;IF(A67&lt;10,"0","")&amp;A67&amp;IF(G67&lt;&gt;""," "&amp;G67,""))</f>
        <v/>
      </c>
      <c r="C67" s="257"/>
      <c r="D67" s="230"/>
      <c r="E67" s="231"/>
      <c r="F67" s="231"/>
      <c r="G67" s="232"/>
      <c r="H67" s="225"/>
      <c r="I67" s="258"/>
      <c r="J67" s="259"/>
      <c r="K67" s="260"/>
      <c r="L67" s="261"/>
      <c r="M67" s="262"/>
      <c r="N67" s="263"/>
      <c r="O67" s="258"/>
      <c r="P67" s="259"/>
      <c r="Q67" s="260"/>
      <c r="R67" s="261"/>
      <c r="S67" s="262"/>
      <c r="T67" s="263"/>
      <c r="U67" s="263"/>
      <c r="V67" s="263"/>
      <c r="W67" s="263"/>
      <c r="X67" s="263"/>
      <c r="Y67" s="263"/>
      <c r="Z67" s="263"/>
      <c r="AA67" s="263"/>
      <c r="AB67" s="263"/>
      <c r="AC67" s="263"/>
      <c r="AD67" s="263"/>
      <c r="AE67" s="263"/>
      <c r="AF67" s="263"/>
      <c r="AG67" s="264"/>
      <c r="AH67" s="265"/>
      <c r="AI67" s="266"/>
      <c r="AJ67" s="267"/>
      <c r="AK67" s="22" t="s">
        <v>27</v>
      </c>
      <c r="AL67" s="22" t="s">
        <v>27</v>
      </c>
      <c r="AM67" s="22" t="s">
        <v>27</v>
      </c>
    </row>
    <row r="68" spans="1:39" s="22" customFormat="1" x14ac:dyDescent="0.25">
      <c r="A68" s="28" t="str">
        <f>IF(H68&lt;&gt;"",MAX($A$7:A67)+1,"")</f>
        <v/>
      </c>
      <c r="B68" s="227" t="str">
        <f>IF(A68="","",PREF_PREGUNTA&amp;" - "&amp;IF(MAX(A:A)&gt;99,IF(A68&lt;100,"0",""),"")&amp;IF(A68&lt;10,"0","")&amp;A68&amp;IF(G68&lt;&gt;""," "&amp;G68,""))</f>
        <v/>
      </c>
      <c r="C68" s="257"/>
      <c r="D68" s="230"/>
      <c r="E68" s="231"/>
      <c r="F68" s="231"/>
      <c r="G68" s="232"/>
      <c r="H68" s="225"/>
      <c r="I68" s="258"/>
      <c r="J68" s="259"/>
      <c r="K68" s="260"/>
      <c r="L68" s="261"/>
      <c r="M68" s="262"/>
      <c r="N68" s="263"/>
      <c r="O68" s="258"/>
      <c r="P68" s="259"/>
      <c r="Q68" s="260"/>
      <c r="R68" s="261"/>
      <c r="S68" s="262"/>
      <c r="T68" s="263"/>
      <c r="U68" s="263"/>
      <c r="V68" s="263"/>
      <c r="W68" s="263"/>
      <c r="X68" s="263"/>
      <c r="Y68" s="263"/>
      <c r="Z68" s="263"/>
      <c r="AA68" s="263"/>
      <c r="AB68" s="263"/>
      <c r="AC68" s="263"/>
      <c r="AD68" s="263"/>
      <c r="AE68" s="263"/>
      <c r="AF68" s="263"/>
      <c r="AG68" s="264"/>
      <c r="AH68" s="265"/>
      <c r="AI68" s="266"/>
      <c r="AJ68" s="267"/>
      <c r="AK68" s="22" t="s">
        <v>27</v>
      </c>
      <c r="AL68" s="22" t="s">
        <v>27</v>
      </c>
      <c r="AM68" s="22" t="s">
        <v>27</v>
      </c>
    </row>
    <row r="69" spans="1:39" s="22" customFormat="1" x14ac:dyDescent="0.25">
      <c r="A69" s="28" t="str">
        <f>IF(H69&lt;&gt;"",MAX($A$7:A68)+1,"")</f>
        <v/>
      </c>
      <c r="B69" s="227" t="str">
        <f>IF(A69="","",PREF_PREGUNTA&amp;" - "&amp;IF(MAX(A:A)&gt;99,IF(A69&lt;100,"0",""),"")&amp;IF(A69&lt;10,"0","")&amp;A69&amp;IF(G69&lt;&gt;""," "&amp;G69,""))</f>
        <v/>
      </c>
      <c r="C69" s="257"/>
      <c r="D69" s="230"/>
      <c r="E69" s="231"/>
      <c r="F69" s="231"/>
      <c r="G69" s="232"/>
      <c r="H69" s="225"/>
      <c r="I69" s="258"/>
      <c r="J69" s="259"/>
      <c r="K69" s="260"/>
      <c r="L69" s="261"/>
      <c r="M69" s="262"/>
      <c r="N69" s="263"/>
      <c r="O69" s="258"/>
      <c r="P69" s="259"/>
      <c r="Q69" s="260"/>
      <c r="R69" s="261"/>
      <c r="S69" s="262"/>
      <c r="T69" s="263"/>
      <c r="U69" s="263"/>
      <c r="V69" s="263"/>
      <c r="W69" s="263"/>
      <c r="X69" s="263"/>
      <c r="Y69" s="263"/>
      <c r="Z69" s="263"/>
      <c r="AA69" s="263"/>
      <c r="AB69" s="263"/>
      <c r="AC69" s="263"/>
      <c r="AD69" s="263"/>
      <c r="AE69" s="263"/>
      <c r="AF69" s="263"/>
      <c r="AG69" s="264"/>
      <c r="AH69" s="265"/>
      <c r="AI69" s="266"/>
      <c r="AJ69" s="267"/>
      <c r="AK69" s="22" t="s">
        <v>27</v>
      </c>
      <c r="AL69" s="22" t="s">
        <v>27</v>
      </c>
      <c r="AM69" s="22" t="s">
        <v>27</v>
      </c>
    </row>
    <row r="70" spans="1:39" s="22" customFormat="1" x14ac:dyDescent="0.25">
      <c r="A70" s="28" t="str">
        <f>IF(H70&lt;&gt;"",MAX($A$7:A69)+1,"")</f>
        <v/>
      </c>
      <c r="B70" s="227" t="str">
        <f>IF(A70="","",PREF_PREGUNTA&amp;" - "&amp;IF(MAX(A:A)&gt;99,IF(A70&lt;100,"0",""),"")&amp;IF(A70&lt;10,"0","")&amp;A70&amp;IF(G70&lt;&gt;""," "&amp;G70,""))</f>
        <v/>
      </c>
      <c r="C70" s="257"/>
      <c r="D70" s="230"/>
      <c r="E70" s="231"/>
      <c r="F70" s="231"/>
      <c r="G70" s="232"/>
      <c r="H70" s="225"/>
      <c r="I70" s="258"/>
      <c r="J70" s="259"/>
      <c r="K70" s="260"/>
      <c r="L70" s="261"/>
      <c r="M70" s="262"/>
      <c r="N70" s="263"/>
      <c r="O70" s="258"/>
      <c r="P70" s="259"/>
      <c r="Q70" s="260"/>
      <c r="R70" s="261"/>
      <c r="S70" s="262"/>
      <c r="T70" s="263"/>
      <c r="U70" s="263"/>
      <c r="V70" s="263"/>
      <c r="W70" s="263"/>
      <c r="X70" s="263"/>
      <c r="Y70" s="263"/>
      <c r="Z70" s="263"/>
      <c r="AA70" s="263"/>
      <c r="AB70" s="263"/>
      <c r="AC70" s="263"/>
      <c r="AD70" s="263"/>
      <c r="AE70" s="263"/>
      <c r="AF70" s="263"/>
      <c r="AG70" s="264"/>
      <c r="AH70" s="265"/>
      <c r="AI70" s="266"/>
      <c r="AJ70" s="267"/>
      <c r="AK70" s="22" t="s">
        <v>27</v>
      </c>
      <c r="AL70" s="22" t="s">
        <v>27</v>
      </c>
      <c r="AM70" s="22" t="s">
        <v>27</v>
      </c>
    </row>
    <row r="71" spans="1:39" s="22" customFormat="1" x14ac:dyDescent="0.25">
      <c r="A71" s="28" t="str">
        <f>IF(H71&lt;&gt;"",MAX($A$7:A70)+1,"")</f>
        <v/>
      </c>
      <c r="B71" s="227" t="str">
        <f>IF(A71="","",PREF_PREGUNTA&amp;" - "&amp;IF(MAX(A:A)&gt;99,IF(A71&lt;100,"0",""),"")&amp;IF(A71&lt;10,"0","")&amp;A71&amp;IF(G71&lt;&gt;""," "&amp;G71,""))</f>
        <v/>
      </c>
      <c r="C71" s="257"/>
      <c r="D71" s="230"/>
      <c r="E71" s="231"/>
      <c r="F71" s="231"/>
      <c r="G71" s="232"/>
      <c r="H71" s="225"/>
      <c r="I71" s="258"/>
      <c r="J71" s="259"/>
      <c r="K71" s="260"/>
      <c r="L71" s="261"/>
      <c r="M71" s="262"/>
      <c r="N71" s="263"/>
      <c r="O71" s="258"/>
      <c r="P71" s="259"/>
      <c r="Q71" s="260"/>
      <c r="R71" s="261"/>
      <c r="S71" s="262"/>
      <c r="T71" s="263"/>
      <c r="U71" s="263"/>
      <c r="V71" s="263"/>
      <c r="W71" s="263"/>
      <c r="X71" s="263"/>
      <c r="Y71" s="263"/>
      <c r="Z71" s="263"/>
      <c r="AA71" s="263"/>
      <c r="AB71" s="263"/>
      <c r="AC71" s="263"/>
      <c r="AD71" s="263"/>
      <c r="AE71" s="263"/>
      <c r="AF71" s="263"/>
      <c r="AG71" s="264"/>
      <c r="AH71" s="265"/>
      <c r="AI71" s="266"/>
      <c r="AJ71" s="267"/>
      <c r="AK71" s="22" t="s">
        <v>27</v>
      </c>
      <c r="AL71" s="22" t="s">
        <v>27</v>
      </c>
      <c r="AM71" s="22" t="s">
        <v>27</v>
      </c>
    </row>
    <row r="72" spans="1:39" s="22" customFormat="1" x14ac:dyDescent="0.25">
      <c r="A72" s="28" t="str">
        <f>IF(H72&lt;&gt;"",MAX($A$7:A71)+1,"")</f>
        <v/>
      </c>
      <c r="B72" s="227" t="str">
        <f>IF(A72="","",PREF_PREGUNTA&amp;" - "&amp;IF(MAX(A:A)&gt;99,IF(A72&lt;100,"0",""),"")&amp;IF(A72&lt;10,"0","")&amp;A72&amp;IF(G72&lt;&gt;""," "&amp;G72,""))</f>
        <v/>
      </c>
      <c r="C72" s="257"/>
      <c r="D72" s="230"/>
      <c r="E72" s="231"/>
      <c r="F72" s="231"/>
      <c r="G72" s="232"/>
      <c r="H72" s="225"/>
      <c r="I72" s="258"/>
      <c r="J72" s="259"/>
      <c r="K72" s="260"/>
      <c r="L72" s="261"/>
      <c r="M72" s="262"/>
      <c r="N72" s="263"/>
      <c r="O72" s="258"/>
      <c r="P72" s="259"/>
      <c r="Q72" s="260"/>
      <c r="R72" s="261"/>
      <c r="S72" s="262"/>
      <c r="T72" s="263"/>
      <c r="U72" s="263"/>
      <c r="V72" s="263"/>
      <c r="W72" s="263"/>
      <c r="X72" s="263"/>
      <c r="Y72" s="263"/>
      <c r="Z72" s="263"/>
      <c r="AA72" s="263"/>
      <c r="AB72" s="263"/>
      <c r="AC72" s="263"/>
      <c r="AD72" s="263"/>
      <c r="AE72" s="263"/>
      <c r="AF72" s="263"/>
      <c r="AG72" s="264"/>
      <c r="AH72" s="265"/>
      <c r="AI72" s="266"/>
      <c r="AJ72" s="267"/>
      <c r="AK72" s="22" t="s">
        <v>27</v>
      </c>
      <c r="AL72" s="22" t="s">
        <v>27</v>
      </c>
      <c r="AM72" s="22" t="s">
        <v>27</v>
      </c>
    </row>
    <row r="73" spans="1:39" s="22" customFormat="1" x14ac:dyDescent="0.25">
      <c r="A73" s="28" t="str">
        <f>IF(H73&lt;&gt;"",MAX($A$7:A72)+1,"")</f>
        <v/>
      </c>
      <c r="B73" s="227" t="str">
        <f>IF(A73="","",PREF_PREGUNTA&amp;" - "&amp;IF(MAX(A:A)&gt;99,IF(A73&lt;100,"0",""),"")&amp;IF(A73&lt;10,"0","")&amp;A73&amp;IF(G73&lt;&gt;""," "&amp;G73,""))</f>
        <v/>
      </c>
      <c r="C73" s="257"/>
      <c r="D73" s="230"/>
      <c r="E73" s="231"/>
      <c r="F73" s="231"/>
      <c r="G73" s="232"/>
      <c r="H73" s="225"/>
      <c r="I73" s="258"/>
      <c r="J73" s="259"/>
      <c r="K73" s="260"/>
      <c r="L73" s="261"/>
      <c r="M73" s="262"/>
      <c r="N73" s="263"/>
      <c r="O73" s="258"/>
      <c r="P73" s="259"/>
      <c r="Q73" s="260"/>
      <c r="R73" s="261"/>
      <c r="S73" s="262"/>
      <c r="T73" s="263"/>
      <c r="U73" s="263"/>
      <c r="V73" s="263"/>
      <c r="W73" s="263"/>
      <c r="X73" s="263"/>
      <c r="Y73" s="263"/>
      <c r="Z73" s="263"/>
      <c r="AA73" s="263"/>
      <c r="AB73" s="263"/>
      <c r="AC73" s="263"/>
      <c r="AD73" s="263"/>
      <c r="AE73" s="263"/>
      <c r="AF73" s="263"/>
      <c r="AG73" s="264"/>
      <c r="AH73" s="265"/>
      <c r="AI73" s="266"/>
      <c r="AJ73" s="267"/>
      <c r="AK73" s="22" t="s">
        <v>27</v>
      </c>
      <c r="AL73" s="22" t="s">
        <v>27</v>
      </c>
      <c r="AM73" s="22" t="s">
        <v>27</v>
      </c>
    </row>
    <row r="74" spans="1:39" s="22" customFormat="1" x14ac:dyDescent="0.25">
      <c r="A74" s="28" t="str">
        <f>IF(H74&lt;&gt;"",MAX($A$7:A73)+1,"")</f>
        <v/>
      </c>
      <c r="B74" s="227" t="str">
        <f>IF(A74="","",PREF_PREGUNTA&amp;" - "&amp;IF(MAX(A:A)&gt;99,IF(A74&lt;100,"0",""),"")&amp;IF(A74&lt;10,"0","")&amp;A74&amp;IF(G74&lt;&gt;""," "&amp;G74,""))</f>
        <v/>
      </c>
      <c r="C74" s="257"/>
      <c r="D74" s="230"/>
      <c r="E74" s="231"/>
      <c r="F74" s="231"/>
      <c r="G74" s="232"/>
      <c r="H74" s="225"/>
      <c r="I74" s="258"/>
      <c r="J74" s="259"/>
      <c r="K74" s="260"/>
      <c r="L74" s="261"/>
      <c r="M74" s="262"/>
      <c r="N74" s="263"/>
      <c r="O74" s="258"/>
      <c r="P74" s="259"/>
      <c r="Q74" s="260"/>
      <c r="R74" s="261"/>
      <c r="S74" s="262"/>
      <c r="T74" s="263"/>
      <c r="U74" s="263"/>
      <c r="V74" s="263"/>
      <c r="W74" s="263"/>
      <c r="X74" s="263"/>
      <c r="Y74" s="263"/>
      <c r="Z74" s="263"/>
      <c r="AA74" s="263"/>
      <c r="AB74" s="263"/>
      <c r="AC74" s="263"/>
      <c r="AD74" s="263"/>
      <c r="AE74" s="263"/>
      <c r="AF74" s="263"/>
      <c r="AG74" s="264"/>
      <c r="AH74" s="265"/>
      <c r="AI74" s="266"/>
      <c r="AJ74" s="267"/>
      <c r="AK74" s="22" t="s">
        <v>27</v>
      </c>
      <c r="AL74" s="22" t="s">
        <v>27</v>
      </c>
      <c r="AM74" s="22" t="s">
        <v>27</v>
      </c>
    </row>
    <row r="75" spans="1:39" s="22" customFormat="1" x14ac:dyDescent="0.25">
      <c r="A75" s="28" t="str">
        <f>IF(H75&lt;&gt;"",MAX($A$7:A74)+1,"")</f>
        <v/>
      </c>
      <c r="B75" s="227" t="str">
        <f>IF(A75="","",PREF_PREGUNTA&amp;" - "&amp;IF(MAX(A:A)&gt;99,IF(A75&lt;100,"0",""),"")&amp;IF(A75&lt;10,"0","")&amp;A75&amp;IF(G75&lt;&gt;""," "&amp;G75,""))</f>
        <v/>
      </c>
      <c r="C75" s="257"/>
      <c r="D75" s="230"/>
      <c r="E75" s="231"/>
      <c r="F75" s="231"/>
      <c r="G75" s="232"/>
      <c r="H75" s="225"/>
      <c r="I75" s="258"/>
      <c r="J75" s="259"/>
      <c r="K75" s="260"/>
      <c r="L75" s="261"/>
      <c r="M75" s="262"/>
      <c r="N75" s="263"/>
      <c r="O75" s="258"/>
      <c r="P75" s="259"/>
      <c r="Q75" s="260"/>
      <c r="R75" s="261"/>
      <c r="S75" s="262"/>
      <c r="T75" s="263"/>
      <c r="U75" s="263"/>
      <c r="V75" s="263"/>
      <c r="W75" s="263"/>
      <c r="X75" s="263"/>
      <c r="Y75" s="263"/>
      <c r="Z75" s="263"/>
      <c r="AA75" s="263"/>
      <c r="AB75" s="263"/>
      <c r="AC75" s="263"/>
      <c r="AD75" s="263"/>
      <c r="AE75" s="263"/>
      <c r="AF75" s="263"/>
      <c r="AG75" s="264"/>
      <c r="AH75" s="265"/>
      <c r="AI75" s="266"/>
      <c r="AJ75" s="267"/>
      <c r="AK75" s="22" t="s">
        <v>27</v>
      </c>
      <c r="AL75" s="22" t="s">
        <v>27</v>
      </c>
      <c r="AM75" s="22" t="s">
        <v>27</v>
      </c>
    </row>
    <row r="76" spans="1:39" s="22" customFormat="1" x14ac:dyDescent="0.25">
      <c r="A76" s="28" t="str">
        <f>IF(H76&lt;&gt;"",MAX($A$7:A75)+1,"")</f>
        <v/>
      </c>
      <c r="B76" s="227" t="str">
        <f>IF(A76="","",PREF_PREGUNTA&amp;" - "&amp;IF(MAX(A:A)&gt;99,IF(A76&lt;100,"0",""),"")&amp;IF(A76&lt;10,"0","")&amp;A76&amp;IF(G76&lt;&gt;""," "&amp;G76,""))</f>
        <v/>
      </c>
      <c r="C76" s="257"/>
      <c r="D76" s="230"/>
      <c r="E76" s="231"/>
      <c r="F76" s="231"/>
      <c r="G76" s="232"/>
      <c r="H76" s="225"/>
      <c r="I76" s="258"/>
      <c r="J76" s="259"/>
      <c r="K76" s="260"/>
      <c r="L76" s="261"/>
      <c r="M76" s="262"/>
      <c r="N76" s="263"/>
      <c r="O76" s="258"/>
      <c r="P76" s="259"/>
      <c r="Q76" s="260"/>
      <c r="R76" s="261"/>
      <c r="S76" s="262"/>
      <c r="T76" s="263"/>
      <c r="U76" s="263"/>
      <c r="V76" s="263"/>
      <c r="W76" s="263"/>
      <c r="X76" s="263"/>
      <c r="Y76" s="263"/>
      <c r="Z76" s="263"/>
      <c r="AA76" s="263"/>
      <c r="AB76" s="263"/>
      <c r="AC76" s="263"/>
      <c r="AD76" s="263"/>
      <c r="AE76" s="263"/>
      <c r="AF76" s="263"/>
      <c r="AG76" s="264"/>
      <c r="AH76" s="265"/>
      <c r="AI76" s="266"/>
      <c r="AJ76" s="267"/>
      <c r="AK76" s="22" t="s">
        <v>27</v>
      </c>
      <c r="AL76" s="22" t="s">
        <v>27</v>
      </c>
      <c r="AM76" s="22" t="s">
        <v>27</v>
      </c>
    </row>
    <row r="77" spans="1:39" s="22" customFormat="1" x14ac:dyDescent="0.25">
      <c r="A77" s="28" t="str">
        <f>IF(H77&lt;&gt;"",MAX($A$7:A76)+1,"")</f>
        <v/>
      </c>
      <c r="B77" s="227" t="str">
        <f>IF(A77="","",PREF_PREGUNTA&amp;" - "&amp;IF(MAX(A:A)&gt;99,IF(A77&lt;100,"0",""),"")&amp;IF(A77&lt;10,"0","")&amp;A77&amp;IF(G77&lt;&gt;""," "&amp;G77,""))</f>
        <v/>
      </c>
      <c r="C77" s="257"/>
      <c r="D77" s="230"/>
      <c r="E77" s="231"/>
      <c r="F77" s="231"/>
      <c r="G77" s="232"/>
      <c r="H77" s="225"/>
      <c r="I77" s="258"/>
      <c r="J77" s="259"/>
      <c r="K77" s="260"/>
      <c r="L77" s="261"/>
      <c r="M77" s="262"/>
      <c r="N77" s="263"/>
      <c r="O77" s="258"/>
      <c r="P77" s="259"/>
      <c r="Q77" s="260"/>
      <c r="R77" s="261"/>
      <c r="S77" s="262"/>
      <c r="T77" s="263"/>
      <c r="U77" s="263"/>
      <c r="V77" s="263"/>
      <c r="W77" s="263"/>
      <c r="X77" s="263"/>
      <c r="Y77" s="263"/>
      <c r="Z77" s="263"/>
      <c r="AA77" s="263"/>
      <c r="AB77" s="263"/>
      <c r="AC77" s="263"/>
      <c r="AD77" s="263"/>
      <c r="AE77" s="263"/>
      <c r="AF77" s="263"/>
      <c r="AG77" s="264"/>
      <c r="AH77" s="265"/>
      <c r="AI77" s="266"/>
      <c r="AJ77" s="267"/>
      <c r="AK77" s="22" t="s">
        <v>27</v>
      </c>
      <c r="AL77" s="22" t="s">
        <v>27</v>
      </c>
      <c r="AM77" s="22" t="s">
        <v>27</v>
      </c>
    </row>
    <row r="78" spans="1:39" s="22" customFormat="1" x14ac:dyDescent="0.25">
      <c r="A78" s="28" t="str">
        <f>IF(H78&lt;&gt;"",MAX($A$7:A77)+1,"")</f>
        <v/>
      </c>
      <c r="B78" s="227" t="str">
        <f>IF(A78="","",PREF_PREGUNTA&amp;" - "&amp;IF(MAX(A:A)&gt;99,IF(A78&lt;100,"0",""),"")&amp;IF(A78&lt;10,"0","")&amp;A78&amp;IF(G78&lt;&gt;""," "&amp;G78,""))</f>
        <v/>
      </c>
      <c r="C78" s="257"/>
      <c r="D78" s="230"/>
      <c r="E78" s="231"/>
      <c r="F78" s="231"/>
      <c r="G78" s="232"/>
      <c r="H78" s="225"/>
      <c r="I78" s="258"/>
      <c r="J78" s="259"/>
      <c r="K78" s="260"/>
      <c r="L78" s="261"/>
      <c r="M78" s="262"/>
      <c r="N78" s="263"/>
      <c r="O78" s="258"/>
      <c r="P78" s="259"/>
      <c r="Q78" s="260"/>
      <c r="R78" s="261"/>
      <c r="S78" s="262"/>
      <c r="T78" s="263"/>
      <c r="U78" s="263"/>
      <c r="V78" s="263"/>
      <c r="W78" s="263"/>
      <c r="X78" s="263"/>
      <c r="Y78" s="263"/>
      <c r="Z78" s="263"/>
      <c r="AA78" s="263"/>
      <c r="AB78" s="263"/>
      <c r="AC78" s="263"/>
      <c r="AD78" s="263"/>
      <c r="AE78" s="263"/>
      <c r="AF78" s="263"/>
      <c r="AG78" s="264"/>
      <c r="AH78" s="265"/>
      <c r="AI78" s="266"/>
      <c r="AJ78" s="267"/>
      <c r="AK78" s="22" t="s">
        <v>27</v>
      </c>
      <c r="AL78" s="22" t="s">
        <v>27</v>
      </c>
      <c r="AM78" s="22" t="s">
        <v>27</v>
      </c>
    </row>
    <row r="79" spans="1:39" s="22" customFormat="1" x14ac:dyDescent="0.25">
      <c r="A79" s="28" t="str">
        <f>IF(H79&lt;&gt;"",MAX($A$7:A78)+1,"")</f>
        <v/>
      </c>
      <c r="B79" s="227" t="str">
        <f>IF(A79="","",PREF_PREGUNTA&amp;" - "&amp;IF(MAX(A:A)&gt;99,IF(A79&lt;100,"0",""),"")&amp;IF(A79&lt;10,"0","")&amp;A79&amp;IF(G79&lt;&gt;""," "&amp;G79,""))</f>
        <v/>
      </c>
      <c r="C79" s="257"/>
      <c r="D79" s="230"/>
      <c r="E79" s="231"/>
      <c r="F79" s="231"/>
      <c r="G79" s="232"/>
      <c r="H79" s="225"/>
      <c r="I79" s="258"/>
      <c r="J79" s="259"/>
      <c r="K79" s="260"/>
      <c r="L79" s="261"/>
      <c r="M79" s="262"/>
      <c r="N79" s="263"/>
      <c r="O79" s="258"/>
      <c r="P79" s="259"/>
      <c r="Q79" s="260"/>
      <c r="R79" s="261"/>
      <c r="S79" s="262"/>
      <c r="T79" s="263"/>
      <c r="U79" s="263"/>
      <c r="V79" s="263"/>
      <c r="W79" s="263"/>
      <c r="X79" s="263"/>
      <c r="Y79" s="263"/>
      <c r="Z79" s="263"/>
      <c r="AA79" s="263"/>
      <c r="AB79" s="263"/>
      <c r="AC79" s="263"/>
      <c r="AD79" s="263"/>
      <c r="AE79" s="263"/>
      <c r="AF79" s="263"/>
      <c r="AG79" s="264"/>
      <c r="AH79" s="265"/>
      <c r="AI79" s="266"/>
      <c r="AJ79" s="267"/>
      <c r="AK79" s="22" t="s">
        <v>27</v>
      </c>
      <c r="AL79" s="22" t="s">
        <v>27</v>
      </c>
      <c r="AM79" s="22" t="s">
        <v>27</v>
      </c>
    </row>
    <row r="80" spans="1:39" s="22" customFormat="1" x14ac:dyDescent="0.25">
      <c r="A80" s="28" t="str">
        <f>IF(H80&lt;&gt;"",MAX($A$7:A79)+1,"")</f>
        <v/>
      </c>
      <c r="B80" s="227" t="str">
        <f>IF(A80="","",PREF_PREGUNTA&amp;" - "&amp;IF(MAX(A:A)&gt;99,IF(A80&lt;100,"0",""),"")&amp;IF(A80&lt;10,"0","")&amp;A80&amp;IF(G80&lt;&gt;""," "&amp;G80,""))</f>
        <v/>
      </c>
      <c r="C80" s="257"/>
      <c r="D80" s="230"/>
      <c r="E80" s="231"/>
      <c r="F80" s="231"/>
      <c r="G80" s="232"/>
      <c r="H80" s="225"/>
      <c r="I80" s="258"/>
      <c r="J80" s="259"/>
      <c r="K80" s="260"/>
      <c r="L80" s="261"/>
      <c r="M80" s="262"/>
      <c r="N80" s="263"/>
      <c r="O80" s="258"/>
      <c r="P80" s="259"/>
      <c r="Q80" s="260"/>
      <c r="R80" s="261"/>
      <c r="S80" s="262"/>
      <c r="T80" s="263"/>
      <c r="U80" s="263"/>
      <c r="V80" s="263"/>
      <c r="W80" s="263"/>
      <c r="X80" s="263"/>
      <c r="Y80" s="263"/>
      <c r="Z80" s="263"/>
      <c r="AA80" s="263"/>
      <c r="AB80" s="263"/>
      <c r="AC80" s="263"/>
      <c r="AD80" s="263"/>
      <c r="AE80" s="263"/>
      <c r="AF80" s="263"/>
      <c r="AG80" s="264"/>
      <c r="AH80" s="265"/>
      <c r="AI80" s="266"/>
      <c r="AJ80" s="267"/>
      <c r="AK80" s="22" t="s">
        <v>27</v>
      </c>
      <c r="AL80" s="22" t="s">
        <v>27</v>
      </c>
      <c r="AM80" s="22" t="s">
        <v>27</v>
      </c>
    </row>
    <row r="81" spans="1:39" s="22" customFormat="1" x14ac:dyDescent="0.25">
      <c r="A81" s="28" t="str">
        <f>IF(H81&lt;&gt;"",MAX($A$7:A80)+1,"")</f>
        <v/>
      </c>
      <c r="B81" s="227" t="str">
        <f>IF(A81="","",PREF_PREGUNTA&amp;" - "&amp;IF(MAX(A:A)&gt;99,IF(A81&lt;100,"0",""),"")&amp;IF(A81&lt;10,"0","")&amp;A81&amp;IF(G81&lt;&gt;""," "&amp;G81,""))</f>
        <v/>
      </c>
      <c r="C81" s="257"/>
      <c r="D81" s="230"/>
      <c r="E81" s="231"/>
      <c r="F81" s="231"/>
      <c r="G81" s="232"/>
      <c r="H81" s="225"/>
      <c r="I81" s="258"/>
      <c r="J81" s="259"/>
      <c r="K81" s="260"/>
      <c r="L81" s="261"/>
      <c r="M81" s="262"/>
      <c r="N81" s="263"/>
      <c r="O81" s="258"/>
      <c r="P81" s="259"/>
      <c r="Q81" s="260"/>
      <c r="R81" s="261"/>
      <c r="S81" s="262"/>
      <c r="T81" s="263"/>
      <c r="U81" s="263"/>
      <c r="V81" s="263"/>
      <c r="W81" s="263"/>
      <c r="X81" s="263"/>
      <c r="Y81" s="263"/>
      <c r="Z81" s="263"/>
      <c r="AA81" s="263"/>
      <c r="AB81" s="263"/>
      <c r="AC81" s="263"/>
      <c r="AD81" s="263"/>
      <c r="AE81" s="263"/>
      <c r="AF81" s="263"/>
      <c r="AG81" s="264"/>
      <c r="AH81" s="265"/>
      <c r="AI81" s="266"/>
      <c r="AJ81" s="267"/>
      <c r="AK81" s="22" t="s">
        <v>27</v>
      </c>
      <c r="AL81" s="22" t="s">
        <v>27</v>
      </c>
      <c r="AM81" s="22" t="s">
        <v>27</v>
      </c>
    </row>
    <row r="82" spans="1:39" s="22" customFormat="1" x14ac:dyDescent="0.25">
      <c r="A82" s="28" t="str">
        <f>IF(H82&lt;&gt;"",MAX($A$7:A81)+1,"")</f>
        <v/>
      </c>
      <c r="B82" s="227" t="str">
        <f>IF(A82="","",PREF_PREGUNTA&amp;" - "&amp;IF(MAX(A:A)&gt;99,IF(A82&lt;100,"0",""),"")&amp;IF(A82&lt;10,"0","")&amp;A82&amp;IF(G82&lt;&gt;""," "&amp;G82,""))</f>
        <v/>
      </c>
      <c r="C82" s="257"/>
      <c r="D82" s="230"/>
      <c r="E82" s="231"/>
      <c r="F82" s="231"/>
      <c r="G82" s="232"/>
      <c r="H82" s="225"/>
      <c r="I82" s="258"/>
      <c r="J82" s="259"/>
      <c r="K82" s="260"/>
      <c r="L82" s="261"/>
      <c r="M82" s="262"/>
      <c r="N82" s="263"/>
      <c r="O82" s="258"/>
      <c r="P82" s="259"/>
      <c r="Q82" s="260"/>
      <c r="R82" s="261"/>
      <c r="S82" s="262"/>
      <c r="T82" s="263"/>
      <c r="U82" s="263"/>
      <c r="V82" s="263"/>
      <c r="W82" s="263"/>
      <c r="X82" s="263"/>
      <c r="Y82" s="263"/>
      <c r="Z82" s="263"/>
      <c r="AA82" s="263"/>
      <c r="AB82" s="263"/>
      <c r="AC82" s="263"/>
      <c r="AD82" s="263"/>
      <c r="AE82" s="263"/>
      <c r="AF82" s="263"/>
      <c r="AG82" s="264"/>
      <c r="AH82" s="265"/>
      <c r="AI82" s="266"/>
      <c r="AJ82" s="267"/>
      <c r="AK82" s="22" t="s">
        <v>27</v>
      </c>
      <c r="AL82" s="22" t="s">
        <v>27</v>
      </c>
      <c r="AM82" s="22" t="s">
        <v>27</v>
      </c>
    </row>
    <row r="83" spans="1:39" s="22" customFormat="1" x14ac:dyDescent="0.25">
      <c r="A83" s="28" t="str">
        <f>IF(H83&lt;&gt;"",MAX($A$7:A82)+1,"")</f>
        <v/>
      </c>
      <c r="B83" s="227" t="str">
        <f>IF(A83="","",PREF_PREGUNTA&amp;" - "&amp;IF(MAX(A:A)&gt;99,IF(A83&lt;100,"0",""),"")&amp;IF(A83&lt;10,"0","")&amp;A83&amp;IF(G83&lt;&gt;""," "&amp;G83,""))</f>
        <v/>
      </c>
      <c r="C83" s="257"/>
      <c r="D83" s="230"/>
      <c r="E83" s="231"/>
      <c r="F83" s="231"/>
      <c r="G83" s="232"/>
      <c r="H83" s="225"/>
      <c r="I83" s="258"/>
      <c r="J83" s="259"/>
      <c r="K83" s="260"/>
      <c r="L83" s="261"/>
      <c r="M83" s="262"/>
      <c r="N83" s="263"/>
      <c r="O83" s="258"/>
      <c r="P83" s="259"/>
      <c r="Q83" s="260"/>
      <c r="R83" s="261"/>
      <c r="S83" s="262"/>
      <c r="T83" s="263"/>
      <c r="U83" s="263"/>
      <c r="V83" s="263"/>
      <c r="W83" s="263"/>
      <c r="X83" s="263"/>
      <c r="Y83" s="263"/>
      <c r="Z83" s="263"/>
      <c r="AA83" s="263"/>
      <c r="AB83" s="263"/>
      <c r="AC83" s="263"/>
      <c r="AD83" s="263"/>
      <c r="AE83" s="263"/>
      <c r="AF83" s="263"/>
      <c r="AG83" s="264"/>
      <c r="AH83" s="265"/>
      <c r="AI83" s="266"/>
      <c r="AJ83" s="267"/>
      <c r="AK83" s="22" t="s">
        <v>27</v>
      </c>
      <c r="AL83" s="22" t="s">
        <v>27</v>
      </c>
      <c r="AM83" s="22" t="s">
        <v>27</v>
      </c>
    </row>
    <row r="84" spans="1:39" s="22" customFormat="1" x14ac:dyDescent="0.25">
      <c r="A84" s="28" t="str">
        <f>IF(H84&lt;&gt;"",MAX($A$7:A83)+1,"")</f>
        <v/>
      </c>
      <c r="B84" s="227" t="str">
        <f>IF(A84="","",PREF_PREGUNTA&amp;" - "&amp;IF(MAX(A:A)&gt;99,IF(A84&lt;100,"0",""),"")&amp;IF(A84&lt;10,"0","")&amp;A84&amp;IF(G84&lt;&gt;""," "&amp;G84,""))</f>
        <v/>
      </c>
      <c r="C84" s="257"/>
      <c r="D84" s="230"/>
      <c r="E84" s="231"/>
      <c r="F84" s="231"/>
      <c r="G84" s="232"/>
      <c r="H84" s="225"/>
      <c r="I84" s="258"/>
      <c r="J84" s="259"/>
      <c r="K84" s="260"/>
      <c r="L84" s="261"/>
      <c r="M84" s="262"/>
      <c r="N84" s="263"/>
      <c r="O84" s="258"/>
      <c r="P84" s="259"/>
      <c r="Q84" s="260"/>
      <c r="R84" s="261"/>
      <c r="S84" s="262"/>
      <c r="T84" s="263"/>
      <c r="U84" s="263"/>
      <c r="V84" s="263"/>
      <c r="W84" s="263"/>
      <c r="X84" s="263"/>
      <c r="Y84" s="263"/>
      <c r="Z84" s="263"/>
      <c r="AA84" s="263"/>
      <c r="AB84" s="263"/>
      <c r="AC84" s="263"/>
      <c r="AD84" s="263"/>
      <c r="AE84" s="263"/>
      <c r="AF84" s="263"/>
      <c r="AG84" s="264"/>
      <c r="AH84" s="265"/>
      <c r="AI84" s="266"/>
      <c r="AJ84" s="267"/>
      <c r="AK84" s="22" t="s">
        <v>27</v>
      </c>
      <c r="AL84" s="22" t="s">
        <v>27</v>
      </c>
      <c r="AM84" s="22" t="s">
        <v>27</v>
      </c>
    </row>
    <row r="85" spans="1:39" s="22" customFormat="1" x14ac:dyDescent="0.25">
      <c r="A85" s="28" t="str">
        <f>IF(H85&lt;&gt;"",MAX($A$7:A84)+1,"")</f>
        <v/>
      </c>
      <c r="B85" s="227" t="str">
        <f>IF(A85="","",PREF_PREGUNTA&amp;" - "&amp;IF(MAX(A:A)&gt;99,IF(A85&lt;100,"0",""),"")&amp;IF(A85&lt;10,"0","")&amp;A85&amp;IF(G85&lt;&gt;""," "&amp;G85,""))</f>
        <v/>
      </c>
      <c r="C85" s="257"/>
      <c r="D85" s="230"/>
      <c r="E85" s="231"/>
      <c r="F85" s="231"/>
      <c r="G85" s="232"/>
      <c r="H85" s="225"/>
      <c r="I85" s="258"/>
      <c r="J85" s="259"/>
      <c r="K85" s="260"/>
      <c r="L85" s="261"/>
      <c r="M85" s="262"/>
      <c r="N85" s="263"/>
      <c r="O85" s="258"/>
      <c r="P85" s="259"/>
      <c r="Q85" s="260"/>
      <c r="R85" s="261"/>
      <c r="S85" s="262"/>
      <c r="T85" s="263"/>
      <c r="U85" s="263"/>
      <c r="V85" s="263"/>
      <c r="W85" s="263"/>
      <c r="X85" s="263"/>
      <c r="Y85" s="263"/>
      <c r="Z85" s="263"/>
      <c r="AA85" s="263"/>
      <c r="AB85" s="263"/>
      <c r="AC85" s="263"/>
      <c r="AD85" s="263"/>
      <c r="AE85" s="263"/>
      <c r="AF85" s="263"/>
      <c r="AG85" s="264"/>
      <c r="AH85" s="265"/>
      <c r="AI85" s="266"/>
      <c r="AJ85" s="267"/>
      <c r="AK85" s="22" t="s">
        <v>27</v>
      </c>
      <c r="AL85" s="22" t="s">
        <v>27</v>
      </c>
      <c r="AM85" s="22" t="s">
        <v>27</v>
      </c>
    </row>
    <row r="86" spans="1:39" s="22" customFormat="1" x14ac:dyDescent="0.25">
      <c r="A86" s="28" t="str">
        <f>IF(H86&lt;&gt;"",MAX($A$7:A85)+1,"")</f>
        <v/>
      </c>
      <c r="B86" s="227" t="str">
        <f>IF(A86="","",PREF_PREGUNTA&amp;" - "&amp;IF(MAX(A:A)&gt;99,IF(A86&lt;100,"0",""),"")&amp;IF(A86&lt;10,"0","")&amp;A86&amp;IF(G86&lt;&gt;""," "&amp;G86,""))</f>
        <v/>
      </c>
      <c r="C86" s="257"/>
      <c r="D86" s="230"/>
      <c r="E86" s="231"/>
      <c r="F86" s="231"/>
      <c r="G86" s="232"/>
      <c r="H86" s="225"/>
      <c r="I86" s="258"/>
      <c r="J86" s="259"/>
      <c r="K86" s="260"/>
      <c r="L86" s="261"/>
      <c r="M86" s="262"/>
      <c r="N86" s="263"/>
      <c r="O86" s="258"/>
      <c r="P86" s="259"/>
      <c r="Q86" s="260"/>
      <c r="R86" s="261"/>
      <c r="S86" s="262"/>
      <c r="T86" s="263"/>
      <c r="U86" s="263"/>
      <c r="V86" s="263"/>
      <c r="W86" s="263"/>
      <c r="X86" s="263"/>
      <c r="Y86" s="263"/>
      <c r="Z86" s="263"/>
      <c r="AA86" s="263"/>
      <c r="AB86" s="263"/>
      <c r="AC86" s="263"/>
      <c r="AD86" s="263"/>
      <c r="AE86" s="263"/>
      <c r="AF86" s="263"/>
      <c r="AG86" s="264"/>
      <c r="AH86" s="265"/>
      <c r="AI86" s="266"/>
      <c r="AJ86" s="267"/>
      <c r="AK86" s="22" t="s">
        <v>27</v>
      </c>
      <c r="AL86" s="22" t="s">
        <v>27</v>
      </c>
      <c r="AM86" s="22" t="s">
        <v>27</v>
      </c>
    </row>
    <row r="87" spans="1:39" s="22" customFormat="1" x14ac:dyDescent="0.25">
      <c r="A87" s="28" t="str">
        <f>IF(H87&lt;&gt;"",MAX($A$7:A86)+1,"")</f>
        <v/>
      </c>
      <c r="B87" s="227" t="str">
        <f>IF(A87="","",PREF_PREGUNTA&amp;" - "&amp;IF(MAX(A:A)&gt;99,IF(A87&lt;100,"0",""),"")&amp;IF(A87&lt;10,"0","")&amp;A87&amp;IF(G87&lt;&gt;""," "&amp;G87,""))</f>
        <v/>
      </c>
      <c r="C87" s="257"/>
      <c r="D87" s="230"/>
      <c r="E87" s="231"/>
      <c r="F87" s="231"/>
      <c r="G87" s="232"/>
      <c r="H87" s="225"/>
      <c r="I87" s="258"/>
      <c r="J87" s="259"/>
      <c r="K87" s="260"/>
      <c r="L87" s="261"/>
      <c r="M87" s="262"/>
      <c r="N87" s="263"/>
      <c r="O87" s="258"/>
      <c r="P87" s="259"/>
      <c r="Q87" s="260"/>
      <c r="R87" s="261"/>
      <c r="S87" s="262"/>
      <c r="T87" s="263"/>
      <c r="U87" s="263"/>
      <c r="V87" s="263"/>
      <c r="W87" s="263"/>
      <c r="X87" s="263"/>
      <c r="Y87" s="263"/>
      <c r="Z87" s="263"/>
      <c r="AA87" s="263"/>
      <c r="AB87" s="263"/>
      <c r="AC87" s="263"/>
      <c r="AD87" s="263"/>
      <c r="AE87" s="263"/>
      <c r="AF87" s="263"/>
      <c r="AG87" s="264"/>
      <c r="AH87" s="265"/>
      <c r="AI87" s="266"/>
      <c r="AJ87" s="267"/>
      <c r="AK87" s="22" t="s">
        <v>27</v>
      </c>
      <c r="AL87" s="22" t="s">
        <v>27</v>
      </c>
      <c r="AM87" s="22" t="s">
        <v>27</v>
      </c>
    </row>
    <row r="88" spans="1:39" s="22" customFormat="1" x14ac:dyDescent="0.25">
      <c r="A88" s="28" t="str">
        <f>IF(H88&lt;&gt;"",MAX($A$7:A87)+1,"")</f>
        <v/>
      </c>
      <c r="B88" s="227" t="str">
        <f>IF(A88="","",PREF_PREGUNTA&amp;" - "&amp;IF(MAX(A:A)&gt;99,IF(A88&lt;100,"0",""),"")&amp;IF(A88&lt;10,"0","")&amp;A88&amp;IF(G88&lt;&gt;""," "&amp;G88,""))</f>
        <v/>
      </c>
      <c r="C88" s="257"/>
      <c r="D88" s="230"/>
      <c r="E88" s="231"/>
      <c r="F88" s="231"/>
      <c r="G88" s="232"/>
      <c r="H88" s="225"/>
      <c r="I88" s="258"/>
      <c r="J88" s="259"/>
      <c r="K88" s="260"/>
      <c r="L88" s="261"/>
      <c r="M88" s="262"/>
      <c r="N88" s="263"/>
      <c r="O88" s="258"/>
      <c r="P88" s="259"/>
      <c r="Q88" s="260"/>
      <c r="R88" s="261"/>
      <c r="S88" s="262"/>
      <c r="T88" s="263"/>
      <c r="U88" s="263"/>
      <c r="V88" s="263"/>
      <c r="W88" s="263"/>
      <c r="X88" s="263"/>
      <c r="Y88" s="263"/>
      <c r="Z88" s="263"/>
      <c r="AA88" s="263"/>
      <c r="AB88" s="263"/>
      <c r="AC88" s="263"/>
      <c r="AD88" s="263"/>
      <c r="AE88" s="263"/>
      <c r="AF88" s="263"/>
      <c r="AG88" s="264"/>
      <c r="AH88" s="265"/>
      <c r="AI88" s="266"/>
      <c r="AJ88" s="267"/>
      <c r="AK88" s="22" t="s">
        <v>27</v>
      </c>
      <c r="AL88" s="22" t="s">
        <v>27</v>
      </c>
      <c r="AM88" s="22" t="s">
        <v>27</v>
      </c>
    </row>
    <row r="89" spans="1:39" s="22" customFormat="1" x14ac:dyDescent="0.25">
      <c r="A89" s="28" t="str">
        <f>IF(H89&lt;&gt;"",MAX($A$7:A88)+1,"")</f>
        <v/>
      </c>
      <c r="B89" s="227" t="str">
        <f>IF(A89="","",PREF_PREGUNTA&amp;" - "&amp;IF(MAX(A:A)&gt;99,IF(A89&lt;100,"0",""),"")&amp;IF(A89&lt;10,"0","")&amp;A89&amp;IF(G89&lt;&gt;""," "&amp;G89,""))</f>
        <v/>
      </c>
      <c r="C89" s="257"/>
      <c r="D89" s="230"/>
      <c r="E89" s="231"/>
      <c r="F89" s="231"/>
      <c r="G89" s="232"/>
      <c r="H89" s="225"/>
      <c r="I89" s="258"/>
      <c r="J89" s="259"/>
      <c r="K89" s="260"/>
      <c r="L89" s="261"/>
      <c r="M89" s="262"/>
      <c r="N89" s="263"/>
      <c r="O89" s="258"/>
      <c r="P89" s="259"/>
      <c r="Q89" s="260"/>
      <c r="R89" s="261"/>
      <c r="S89" s="262"/>
      <c r="T89" s="263"/>
      <c r="U89" s="263"/>
      <c r="V89" s="263"/>
      <c r="W89" s="263"/>
      <c r="X89" s="263"/>
      <c r="Y89" s="263"/>
      <c r="Z89" s="263"/>
      <c r="AA89" s="263"/>
      <c r="AB89" s="263"/>
      <c r="AC89" s="263"/>
      <c r="AD89" s="263"/>
      <c r="AE89" s="263"/>
      <c r="AF89" s="263"/>
      <c r="AG89" s="264"/>
      <c r="AH89" s="265"/>
      <c r="AI89" s="266"/>
      <c r="AJ89" s="267"/>
      <c r="AK89" s="22" t="s">
        <v>27</v>
      </c>
      <c r="AL89" s="22" t="s">
        <v>27</v>
      </c>
      <c r="AM89" s="22" t="s">
        <v>27</v>
      </c>
    </row>
    <row r="90" spans="1:39" s="22" customFormat="1" x14ac:dyDescent="0.25">
      <c r="A90" s="28" t="str">
        <f>IF(H90&lt;&gt;"",MAX($A$7:A89)+1,"")</f>
        <v/>
      </c>
      <c r="B90" s="227" t="str">
        <f>IF(A90="","",PREF_PREGUNTA&amp;" - "&amp;IF(MAX(A:A)&gt;99,IF(A90&lt;100,"0",""),"")&amp;IF(A90&lt;10,"0","")&amp;A90&amp;IF(G90&lt;&gt;""," "&amp;G90,""))</f>
        <v/>
      </c>
      <c r="C90" s="257"/>
      <c r="D90" s="230"/>
      <c r="E90" s="231"/>
      <c r="F90" s="231"/>
      <c r="G90" s="232"/>
      <c r="H90" s="225"/>
      <c r="I90" s="258"/>
      <c r="J90" s="259"/>
      <c r="K90" s="260"/>
      <c r="L90" s="261"/>
      <c r="M90" s="262"/>
      <c r="N90" s="263"/>
      <c r="O90" s="258"/>
      <c r="P90" s="259"/>
      <c r="Q90" s="260"/>
      <c r="R90" s="261"/>
      <c r="S90" s="262"/>
      <c r="T90" s="263"/>
      <c r="U90" s="263"/>
      <c r="V90" s="263"/>
      <c r="W90" s="263"/>
      <c r="X90" s="263"/>
      <c r="Y90" s="263"/>
      <c r="Z90" s="263"/>
      <c r="AA90" s="263"/>
      <c r="AB90" s="263"/>
      <c r="AC90" s="263"/>
      <c r="AD90" s="263"/>
      <c r="AE90" s="263"/>
      <c r="AF90" s="263"/>
      <c r="AG90" s="264"/>
      <c r="AH90" s="265"/>
      <c r="AI90" s="266"/>
      <c r="AJ90" s="267"/>
      <c r="AK90" s="22" t="s">
        <v>27</v>
      </c>
      <c r="AL90" s="22" t="s">
        <v>27</v>
      </c>
      <c r="AM90" s="22" t="s">
        <v>27</v>
      </c>
    </row>
    <row r="91" spans="1:39" s="22" customFormat="1" x14ac:dyDescent="0.25">
      <c r="A91" s="28" t="str">
        <f>IF(H91&lt;&gt;"",MAX($A$7:A90)+1,"")</f>
        <v/>
      </c>
      <c r="B91" s="227" t="str">
        <f>IF(A91="","",PREF_PREGUNTA&amp;" - "&amp;IF(MAX(A:A)&gt;99,IF(A91&lt;100,"0",""),"")&amp;IF(A91&lt;10,"0","")&amp;A91&amp;IF(G91&lt;&gt;""," "&amp;G91,""))</f>
        <v/>
      </c>
      <c r="C91" s="257"/>
      <c r="D91" s="230"/>
      <c r="E91" s="231"/>
      <c r="F91" s="231"/>
      <c r="G91" s="232"/>
      <c r="H91" s="225"/>
      <c r="I91" s="258"/>
      <c r="J91" s="259"/>
      <c r="K91" s="260"/>
      <c r="L91" s="261"/>
      <c r="M91" s="262"/>
      <c r="N91" s="263"/>
      <c r="O91" s="258"/>
      <c r="P91" s="259"/>
      <c r="Q91" s="260"/>
      <c r="R91" s="261"/>
      <c r="S91" s="262"/>
      <c r="T91" s="263"/>
      <c r="U91" s="263"/>
      <c r="V91" s="263"/>
      <c r="W91" s="263"/>
      <c r="X91" s="263"/>
      <c r="Y91" s="263"/>
      <c r="Z91" s="263"/>
      <c r="AA91" s="263"/>
      <c r="AB91" s="263"/>
      <c r="AC91" s="263"/>
      <c r="AD91" s="263"/>
      <c r="AE91" s="263"/>
      <c r="AF91" s="263"/>
      <c r="AG91" s="264"/>
      <c r="AH91" s="265"/>
      <c r="AI91" s="266"/>
      <c r="AJ91" s="267"/>
      <c r="AK91" s="22" t="s">
        <v>27</v>
      </c>
      <c r="AL91" s="22" t="s">
        <v>27</v>
      </c>
      <c r="AM91" s="22" t="s">
        <v>27</v>
      </c>
    </row>
    <row r="92" spans="1:39" s="22" customFormat="1" x14ac:dyDescent="0.25">
      <c r="A92" s="28" t="str">
        <f>IF(H92&lt;&gt;"",MAX($A$7:A91)+1,"")</f>
        <v/>
      </c>
      <c r="B92" s="227" t="str">
        <f>IF(A92="","",PREF_PREGUNTA&amp;" - "&amp;IF(MAX(A:A)&gt;99,IF(A92&lt;100,"0",""),"")&amp;IF(A92&lt;10,"0","")&amp;A92&amp;IF(G92&lt;&gt;""," "&amp;G92,""))</f>
        <v/>
      </c>
      <c r="C92" s="257"/>
      <c r="D92" s="230"/>
      <c r="E92" s="231"/>
      <c r="F92" s="231"/>
      <c r="G92" s="232"/>
      <c r="H92" s="225"/>
      <c r="I92" s="258"/>
      <c r="J92" s="259"/>
      <c r="K92" s="260"/>
      <c r="L92" s="261"/>
      <c r="M92" s="262"/>
      <c r="N92" s="263"/>
      <c r="O92" s="258"/>
      <c r="P92" s="259"/>
      <c r="Q92" s="260"/>
      <c r="R92" s="261"/>
      <c r="S92" s="262"/>
      <c r="T92" s="263"/>
      <c r="U92" s="263"/>
      <c r="V92" s="263"/>
      <c r="W92" s="263"/>
      <c r="X92" s="263"/>
      <c r="Y92" s="263"/>
      <c r="Z92" s="263"/>
      <c r="AA92" s="263"/>
      <c r="AB92" s="263"/>
      <c r="AC92" s="263"/>
      <c r="AD92" s="263"/>
      <c r="AE92" s="263"/>
      <c r="AF92" s="263"/>
      <c r="AG92" s="264"/>
      <c r="AH92" s="265"/>
      <c r="AI92" s="266"/>
      <c r="AJ92" s="267"/>
      <c r="AK92" s="22" t="s">
        <v>27</v>
      </c>
      <c r="AL92" s="22" t="s">
        <v>27</v>
      </c>
      <c r="AM92" s="22" t="s">
        <v>27</v>
      </c>
    </row>
    <row r="93" spans="1:39" s="22" customFormat="1" x14ac:dyDescent="0.25">
      <c r="A93" s="28" t="str">
        <f>IF(H93&lt;&gt;"",MAX($A$7:A92)+1,"")</f>
        <v/>
      </c>
      <c r="B93" s="227" t="str">
        <f>IF(A93="","",PREF_PREGUNTA&amp;" - "&amp;IF(MAX(A:A)&gt;99,IF(A93&lt;100,"0",""),"")&amp;IF(A93&lt;10,"0","")&amp;A93&amp;IF(G93&lt;&gt;""," "&amp;G93,""))</f>
        <v/>
      </c>
      <c r="C93" s="257"/>
      <c r="D93" s="230"/>
      <c r="E93" s="231"/>
      <c r="F93" s="231"/>
      <c r="G93" s="232"/>
      <c r="H93" s="225"/>
      <c r="I93" s="258"/>
      <c r="J93" s="259"/>
      <c r="K93" s="260"/>
      <c r="L93" s="261"/>
      <c r="M93" s="262"/>
      <c r="N93" s="263"/>
      <c r="O93" s="258"/>
      <c r="P93" s="259"/>
      <c r="Q93" s="260"/>
      <c r="R93" s="261"/>
      <c r="S93" s="262"/>
      <c r="T93" s="263"/>
      <c r="U93" s="263"/>
      <c r="V93" s="263"/>
      <c r="W93" s="263"/>
      <c r="X93" s="263"/>
      <c r="Y93" s="263"/>
      <c r="Z93" s="263"/>
      <c r="AA93" s="263"/>
      <c r="AB93" s="263"/>
      <c r="AC93" s="263"/>
      <c r="AD93" s="263"/>
      <c r="AE93" s="263"/>
      <c r="AF93" s="263"/>
      <c r="AG93" s="264"/>
      <c r="AH93" s="265"/>
      <c r="AI93" s="266"/>
      <c r="AJ93" s="267"/>
      <c r="AK93" s="22" t="s">
        <v>27</v>
      </c>
      <c r="AL93" s="22" t="s">
        <v>27</v>
      </c>
      <c r="AM93" s="22" t="s">
        <v>27</v>
      </c>
    </row>
    <row r="94" spans="1:39" s="22" customFormat="1" x14ac:dyDescent="0.25">
      <c r="A94" s="28" t="str">
        <f>IF(H94&lt;&gt;"",MAX($A$7:A93)+1,"")</f>
        <v/>
      </c>
      <c r="B94" s="227" t="str">
        <f>IF(A94="","",PREF_PREGUNTA&amp;" - "&amp;IF(MAX(A:A)&gt;99,IF(A94&lt;100,"0",""),"")&amp;IF(A94&lt;10,"0","")&amp;A94&amp;IF(G94&lt;&gt;""," "&amp;G94,""))</f>
        <v/>
      </c>
      <c r="C94" s="257"/>
      <c r="D94" s="230"/>
      <c r="E94" s="231"/>
      <c r="F94" s="231"/>
      <c r="G94" s="232"/>
      <c r="H94" s="225"/>
      <c r="I94" s="258"/>
      <c r="J94" s="259"/>
      <c r="K94" s="260"/>
      <c r="L94" s="261"/>
      <c r="M94" s="262"/>
      <c r="N94" s="263"/>
      <c r="O94" s="258"/>
      <c r="P94" s="259"/>
      <c r="Q94" s="260"/>
      <c r="R94" s="261"/>
      <c r="S94" s="262"/>
      <c r="T94" s="263"/>
      <c r="U94" s="263"/>
      <c r="V94" s="263"/>
      <c r="W94" s="263"/>
      <c r="X94" s="263"/>
      <c r="Y94" s="263"/>
      <c r="Z94" s="263"/>
      <c r="AA94" s="263"/>
      <c r="AB94" s="263"/>
      <c r="AC94" s="263"/>
      <c r="AD94" s="263"/>
      <c r="AE94" s="263"/>
      <c r="AF94" s="263"/>
      <c r="AG94" s="264"/>
      <c r="AH94" s="265"/>
      <c r="AI94" s="266"/>
      <c r="AJ94" s="267"/>
      <c r="AK94" s="22" t="s">
        <v>27</v>
      </c>
      <c r="AL94" s="22" t="s">
        <v>27</v>
      </c>
      <c r="AM94" s="22" t="s">
        <v>27</v>
      </c>
    </row>
    <row r="95" spans="1:39" s="22" customFormat="1" x14ac:dyDescent="0.25">
      <c r="A95" s="28" t="str">
        <f>IF(H95&lt;&gt;"",MAX($A$7:A94)+1,"")</f>
        <v/>
      </c>
      <c r="B95" s="227" t="str">
        <f>IF(A95="","",PREF_PREGUNTA&amp;" - "&amp;IF(MAX(A:A)&gt;99,IF(A95&lt;100,"0",""),"")&amp;IF(A95&lt;10,"0","")&amp;A95&amp;IF(G95&lt;&gt;""," "&amp;G95,""))</f>
        <v/>
      </c>
      <c r="C95" s="257"/>
      <c r="D95" s="230"/>
      <c r="E95" s="231"/>
      <c r="F95" s="231"/>
      <c r="G95" s="232"/>
      <c r="H95" s="225"/>
      <c r="I95" s="258"/>
      <c r="J95" s="259"/>
      <c r="K95" s="260"/>
      <c r="L95" s="261"/>
      <c r="M95" s="262"/>
      <c r="N95" s="263"/>
      <c r="O95" s="258"/>
      <c r="P95" s="259"/>
      <c r="Q95" s="260"/>
      <c r="R95" s="261"/>
      <c r="S95" s="262"/>
      <c r="T95" s="263"/>
      <c r="U95" s="263"/>
      <c r="V95" s="263"/>
      <c r="W95" s="263"/>
      <c r="X95" s="263"/>
      <c r="Y95" s="263"/>
      <c r="Z95" s="263"/>
      <c r="AA95" s="263"/>
      <c r="AB95" s="263"/>
      <c r="AC95" s="263"/>
      <c r="AD95" s="263"/>
      <c r="AE95" s="263"/>
      <c r="AF95" s="263"/>
      <c r="AG95" s="264"/>
      <c r="AH95" s="265"/>
      <c r="AI95" s="266"/>
      <c r="AJ95" s="267"/>
      <c r="AK95" s="22" t="s">
        <v>27</v>
      </c>
      <c r="AL95" s="22" t="s">
        <v>27</v>
      </c>
      <c r="AM95" s="22" t="s">
        <v>27</v>
      </c>
    </row>
    <row r="96" spans="1:39" s="22" customFormat="1" x14ac:dyDescent="0.25">
      <c r="A96" s="28" t="str">
        <f>IF(H96&lt;&gt;"",MAX($A$7:A95)+1,"")</f>
        <v/>
      </c>
      <c r="B96" s="227" t="str">
        <f>IF(A96="","",PREF_PREGUNTA&amp;" - "&amp;IF(MAX(A:A)&gt;99,IF(A96&lt;100,"0",""),"")&amp;IF(A96&lt;10,"0","")&amp;A96&amp;IF(G96&lt;&gt;""," "&amp;G96,""))</f>
        <v/>
      </c>
      <c r="C96" s="257"/>
      <c r="D96" s="230"/>
      <c r="E96" s="231"/>
      <c r="F96" s="231"/>
      <c r="G96" s="232"/>
      <c r="H96" s="225"/>
      <c r="I96" s="258"/>
      <c r="J96" s="259"/>
      <c r="K96" s="260"/>
      <c r="L96" s="261"/>
      <c r="M96" s="262"/>
      <c r="N96" s="263"/>
      <c r="O96" s="258"/>
      <c r="P96" s="259"/>
      <c r="Q96" s="260"/>
      <c r="R96" s="261"/>
      <c r="S96" s="262"/>
      <c r="T96" s="263"/>
      <c r="U96" s="263"/>
      <c r="V96" s="263"/>
      <c r="W96" s="263"/>
      <c r="X96" s="263"/>
      <c r="Y96" s="263"/>
      <c r="Z96" s="263"/>
      <c r="AA96" s="263"/>
      <c r="AB96" s="263"/>
      <c r="AC96" s="263"/>
      <c r="AD96" s="263"/>
      <c r="AE96" s="263"/>
      <c r="AF96" s="263"/>
      <c r="AG96" s="264"/>
      <c r="AH96" s="265"/>
      <c r="AI96" s="266"/>
      <c r="AJ96" s="267"/>
      <c r="AK96" s="22" t="s">
        <v>27</v>
      </c>
      <c r="AL96" s="22" t="s">
        <v>27</v>
      </c>
      <c r="AM96" s="22" t="s">
        <v>27</v>
      </c>
    </row>
    <row r="97" spans="1:39" s="22" customFormat="1" x14ac:dyDescent="0.25">
      <c r="A97" s="28" t="str">
        <f>IF(H97&lt;&gt;"",MAX($A$7:A96)+1,"")</f>
        <v/>
      </c>
      <c r="B97" s="227" t="str">
        <f>IF(A97="","",PREF_PREGUNTA&amp;" - "&amp;IF(MAX(A:A)&gt;99,IF(A97&lt;100,"0",""),"")&amp;IF(A97&lt;10,"0","")&amp;A97&amp;IF(G97&lt;&gt;""," "&amp;G97,""))</f>
        <v/>
      </c>
      <c r="C97" s="257"/>
      <c r="D97" s="230"/>
      <c r="E97" s="231"/>
      <c r="F97" s="231"/>
      <c r="G97" s="232"/>
      <c r="H97" s="225"/>
      <c r="I97" s="258"/>
      <c r="J97" s="259"/>
      <c r="K97" s="260"/>
      <c r="L97" s="261"/>
      <c r="M97" s="262"/>
      <c r="N97" s="263"/>
      <c r="O97" s="258"/>
      <c r="P97" s="259"/>
      <c r="Q97" s="260"/>
      <c r="R97" s="261"/>
      <c r="S97" s="262"/>
      <c r="T97" s="263"/>
      <c r="U97" s="263"/>
      <c r="V97" s="263"/>
      <c r="W97" s="263"/>
      <c r="X97" s="263"/>
      <c r="Y97" s="263"/>
      <c r="Z97" s="263"/>
      <c r="AA97" s="263"/>
      <c r="AB97" s="263"/>
      <c r="AC97" s="263"/>
      <c r="AD97" s="263"/>
      <c r="AE97" s="263"/>
      <c r="AF97" s="263"/>
      <c r="AG97" s="264"/>
      <c r="AH97" s="265"/>
      <c r="AI97" s="266"/>
      <c r="AJ97" s="267"/>
      <c r="AK97" s="22" t="s">
        <v>27</v>
      </c>
      <c r="AL97" s="22" t="s">
        <v>27</v>
      </c>
      <c r="AM97" s="22" t="s">
        <v>27</v>
      </c>
    </row>
    <row r="98" spans="1:39" s="22" customFormat="1" x14ac:dyDescent="0.25">
      <c r="A98" s="28" t="str">
        <f>IF(H98&lt;&gt;"",MAX($A$7:A97)+1,"")</f>
        <v/>
      </c>
      <c r="B98" s="227" t="str">
        <f>IF(A98="","",PREF_PREGUNTA&amp;" - "&amp;IF(MAX(A:A)&gt;99,IF(A98&lt;100,"0",""),"")&amp;IF(A98&lt;10,"0","")&amp;A98&amp;IF(G98&lt;&gt;""," "&amp;G98,""))</f>
        <v/>
      </c>
      <c r="C98" s="257"/>
      <c r="D98" s="230"/>
      <c r="E98" s="231"/>
      <c r="F98" s="231"/>
      <c r="G98" s="232"/>
      <c r="H98" s="225"/>
      <c r="I98" s="258"/>
      <c r="J98" s="259"/>
      <c r="K98" s="260"/>
      <c r="L98" s="261"/>
      <c r="M98" s="262"/>
      <c r="N98" s="263"/>
      <c r="O98" s="258"/>
      <c r="P98" s="259"/>
      <c r="Q98" s="260"/>
      <c r="R98" s="261"/>
      <c r="S98" s="262"/>
      <c r="T98" s="263"/>
      <c r="U98" s="263"/>
      <c r="V98" s="263"/>
      <c r="W98" s="263"/>
      <c r="X98" s="263"/>
      <c r="Y98" s="263"/>
      <c r="Z98" s="263"/>
      <c r="AA98" s="263"/>
      <c r="AB98" s="263"/>
      <c r="AC98" s="263"/>
      <c r="AD98" s="263"/>
      <c r="AE98" s="263"/>
      <c r="AF98" s="263"/>
      <c r="AG98" s="264"/>
      <c r="AH98" s="265"/>
      <c r="AI98" s="266"/>
      <c r="AJ98" s="267"/>
      <c r="AK98" s="22" t="s">
        <v>27</v>
      </c>
      <c r="AL98" s="22" t="s">
        <v>27</v>
      </c>
      <c r="AM98" s="22" t="s">
        <v>27</v>
      </c>
    </row>
    <row r="99" spans="1:39" s="22" customFormat="1" x14ac:dyDescent="0.25">
      <c r="A99" s="28" t="str">
        <f>IF(H99&lt;&gt;"",MAX($A$7:A98)+1,"")</f>
        <v/>
      </c>
      <c r="B99" s="227" t="str">
        <f>IF(A99="","",PREF_PREGUNTA&amp;" - "&amp;IF(MAX(A:A)&gt;99,IF(A99&lt;100,"0",""),"")&amp;IF(A99&lt;10,"0","")&amp;A99&amp;IF(G99&lt;&gt;""," "&amp;G99,""))</f>
        <v/>
      </c>
      <c r="C99" s="257"/>
      <c r="D99" s="230"/>
      <c r="E99" s="231"/>
      <c r="F99" s="231"/>
      <c r="G99" s="232"/>
      <c r="H99" s="225"/>
      <c r="I99" s="258"/>
      <c r="J99" s="259"/>
      <c r="K99" s="260"/>
      <c r="L99" s="261"/>
      <c r="M99" s="262"/>
      <c r="N99" s="263"/>
      <c r="O99" s="258"/>
      <c r="P99" s="259"/>
      <c r="Q99" s="260"/>
      <c r="R99" s="261"/>
      <c r="S99" s="262"/>
      <c r="T99" s="263"/>
      <c r="U99" s="263"/>
      <c r="V99" s="263"/>
      <c r="W99" s="263"/>
      <c r="X99" s="263"/>
      <c r="Y99" s="263"/>
      <c r="Z99" s="263"/>
      <c r="AA99" s="263"/>
      <c r="AB99" s="263"/>
      <c r="AC99" s="263"/>
      <c r="AD99" s="263"/>
      <c r="AE99" s="263"/>
      <c r="AF99" s="263"/>
      <c r="AG99" s="264"/>
      <c r="AH99" s="265"/>
      <c r="AI99" s="266"/>
      <c r="AJ99" s="267"/>
      <c r="AK99" s="22" t="s">
        <v>27</v>
      </c>
      <c r="AL99" s="22" t="s">
        <v>27</v>
      </c>
      <c r="AM99" s="22" t="s">
        <v>27</v>
      </c>
    </row>
    <row r="100" spans="1:39" s="22" customFormat="1" x14ac:dyDescent="0.25">
      <c r="A100" s="28" t="str">
        <f>IF(H100&lt;&gt;"",MAX($A$7:A99)+1,"")</f>
        <v/>
      </c>
      <c r="B100" s="227" t="str">
        <f>IF(A100="","",PREF_PREGUNTA&amp;" - "&amp;IF(MAX(A:A)&gt;99,IF(A100&lt;100,"0",""),"")&amp;IF(A100&lt;10,"0","")&amp;A100&amp;IF(G100&lt;&gt;""," "&amp;G100,""))</f>
        <v/>
      </c>
      <c r="C100" s="257"/>
      <c r="D100" s="230"/>
      <c r="E100" s="231"/>
      <c r="F100" s="231"/>
      <c r="G100" s="232"/>
      <c r="H100" s="225"/>
      <c r="I100" s="258"/>
      <c r="J100" s="259"/>
      <c r="K100" s="260"/>
      <c r="L100" s="261"/>
      <c r="M100" s="262"/>
      <c r="N100" s="263"/>
      <c r="O100" s="258"/>
      <c r="P100" s="259"/>
      <c r="Q100" s="260"/>
      <c r="R100" s="261"/>
      <c r="S100" s="262"/>
      <c r="T100" s="263"/>
      <c r="U100" s="263"/>
      <c r="V100" s="263"/>
      <c r="W100" s="263"/>
      <c r="X100" s="263"/>
      <c r="Y100" s="263"/>
      <c r="Z100" s="263"/>
      <c r="AA100" s="263"/>
      <c r="AB100" s="263"/>
      <c r="AC100" s="263"/>
      <c r="AD100" s="263"/>
      <c r="AE100" s="263"/>
      <c r="AF100" s="263"/>
      <c r="AG100" s="264"/>
      <c r="AH100" s="265"/>
      <c r="AI100" s="266"/>
      <c r="AJ100" s="267"/>
      <c r="AK100" s="22" t="s">
        <v>27</v>
      </c>
      <c r="AL100" s="22" t="s">
        <v>27</v>
      </c>
      <c r="AM100" s="22" t="s">
        <v>27</v>
      </c>
    </row>
    <row r="101" spans="1:39" s="22" customFormat="1" x14ac:dyDescent="0.25">
      <c r="A101" s="28" t="str">
        <f>IF(H101&lt;&gt;"",MAX($A$7:A100)+1,"")</f>
        <v/>
      </c>
      <c r="B101" s="227" t="str">
        <f>IF(A101="","",PREF_PREGUNTA&amp;" - "&amp;IF(MAX(A:A)&gt;99,IF(A101&lt;100,"0",""),"")&amp;IF(A101&lt;10,"0","")&amp;A101&amp;IF(G101&lt;&gt;""," "&amp;G101,""))</f>
        <v/>
      </c>
      <c r="C101" s="257"/>
      <c r="D101" s="230"/>
      <c r="E101" s="231"/>
      <c r="F101" s="231"/>
      <c r="G101" s="232"/>
      <c r="H101" s="225"/>
      <c r="I101" s="258"/>
      <c r="J101" s="259"/>
      <c r="K101" s="260"/>
      <c r="L101" s="261"/>
      <c r="M101" s="262"/>
      <c r="N101" s="263"/>
      <c r="O101" s="258"/>
      <c r="P101" s="259"/>
      <c r="Q101" s="260"/>
      <c r="R101" s="261"/>
      <c r="S101" s="262"/>
      <c r="T101" s="263"/>
      <c r="U101" s="263"/>
      <c r="V101" s="263"/>
      <c r="W101" s="263"/>
      <c r="X101" s="263"/>
      <c r="Y101" s="263"/>
      <c r="Z101" s="263"/>
      <c r="AA101" s="263"/>
      <c r="AB101" s="263"/>
      <c r="AC101" s="263"/>
      <c r="AD101" s="263"/>
      <c r="AE101" s="263"/>
      <c r="AF101" s="263"/>
      <c r="AG101" s="264"/>
      <c r="AH101" s="265"/>
      <c r="AI101" s="266"/>
      <c r="AJ101" s="267"/>
      <c r="AK101" s="22" t="s">
        <v>27</v>
      </c>
      <c r="AL101" s="22" t="s">
        <v>27</v>
      </c>
      <c r="AM101" s="22" t="s">
        <v>27</v>
      </c>
    </row>
    <row r="102" spans="1:39" s="22" customFormat="1" x14ac:dyDescent="0.25">
      <c r="A102" s="28" t="str">
        <f>IF(H102&lt;&gt;"",MAX($A$7:A101)+1,"")</f>
        <v/>
      </c>
      <c r="B102" s="227" t="str">
        <f>IF(A102="","",PREF_PREGUNTA&amp;" - "&amp;IF(MAX(A:A)&gt;99,IF(A102&lt;100,"0",""),"")&amp;IF(A102&lt;10,"0","")&amp;A102&amp;IF(G102&lt;&gt;""," "&amp;G102,""))</f>
        <v/>
      </c>
      <c r="C102" s="257"/>
      <c r="D102" s="230"/>
      <c r="E102" s="231"/>
      <c r="F102" s="231"/>
      <c r="G102" s="232"/>
      <c r="H102" s="225"/>
      <c r="I102" s="258"/>
      <c r="J102" s="259"/>
      <c r="K102" s="260"/>
      <c r="L102" s="261"/>
      <c r="M102" s="262"/>
      <c r="N102" s="263"/>
      <c r="O102" s="258"/>
      <c r="P102" s="259"/>
      <c r="Q102" s="260"/>
      <c r="R102" s="261"/>
      <c r="S102" s="262"/>
      <c r="T102" s="263"/>
      <c r="U102" s="263"/>
      <c r="V102" s="263"/>
      <c r="W102" s="263"/>
      <c r="X102" s="263"/>
      <c r="Y102" s="263"/>
      <c r="Z102" s="263"/>
      <c r="AA102" s="263"/>
      <c r="AB102" s="263"/>
      <c r="AC102" s="263"/>
      <c r="AD102" s="263"/>
      <c r="AE102" s="263"/>
      <c r="AF102" s="263"/>
      <c r="AG102" s="264"/>
      <c r="AH102" s="265"/>
      <c r="AI102" s="266"/>
      <c r="AJ102" s="267"/>
      <c r="AK102" s="22" t="s">
        <v>27</v>
      </c>
      <c r="AL102" s="22" t="s">
        <v>27</v>
      </c>
      <c r="AM102" s="22" t="s">
        <v>27</v>
      </c>
    </row>
    <row r="103" spans="1:39" s="22" customFormat="1" x14ac:dyDescent="0.25">
      <c r="A103" s="28" t="str">
        <f>IF(H103&lt;&gt;"",MAX($A$7:A102)+1,"")</f>
        <v/>
      </c>
      <c r="B103" s="227" t="str">
        <f>IF(A103="","",PREF_PREGUNTA&amp;" - "&amp;IF(MAX(A:A)&gt;99,IF(A103&lt;100,"0",""),"")&amp;IF(A103&lt;10,"0","")&amp;A103&amp;IF(G103&lt;&gt;""," "&amp;G103,""))</f>
        <v/>
      </c>
      <c r="C103" s="257"/>
      <c r="D103" s="230"/>
      <c r="E103" s="231"/>
      <c r="F103" s="231"/>
      <c r="G103" s="232"/>
      <c r="H103" s="225"/>
      <c r="I103" s="258"/>
      <c r="J103" s="259"/>
      <c r="K103" s="260"/>
      <c r="L103" s="261"/>
      <c r="M103" s="262"/>
      <c r="N103" s="263"/>
      <c r="O103" s="258"/>
      <c r="P103" s="259"/>
      <c r="Q103" s="260"/>
      <c r="R103" s="261"/>
      <c r="S103" s="262"/>
      <c r="T103" s="263"/>
      <c r="U103" s="263"/>
      <c r="V103" s="263"/>
      <c r="W103" s="263"/>
      <c r="X103" s="263"/>
      <c r="Y103" s="263"/>
      <c r="Z103" s="263"/>
      <c r="AA103" s="263"/>
      <c r="AB103" s="263"/>
      <c r="AC103" s="263"/>
      <c r="AD103" s="263"/>
      <c r="AE103" s="263"/>
      <c r="AF103" s="263"/>
      <c r="AG103" s="264"/>
      <c r="AH103" s="265"/>
      <c r="AI103" s="266"/>
      <c r="AJ103" s="267"/>
      <c r="AK103" s="22" t="s">
        <v>27</v>
      </c>
      <c r="AL103" s="22" t="s">
        <v>27</v>
      </c>
      <c r="AM103" s="22" t="s">
        <v>27</v>
      </c>
    </row>
    <row r="104" spans="1:39" s="22" customFormat="1" x14ac:dyDescent="0.25">
      <c r="A104" s="28" t="str">
        <f>IF(H104&lt;&gt;"",MAX($A$7:A103)+1,"")</f>
        <v/>
      </c>
      <c r="B104" s="227" t="str">
        <f>IF(A104="","",PREF_PREGUNTA&amp;" - "&amp;IF(MAX(A:A)&gt;99,IF(A104&lt;100,"0",""),"")&amp;IF(A104&lt;10,"0","")&amp;A104&amp;IF(G104&lt;&gt;""," "&amp;G104,""))</f>
        <v/>
      </c>
      <c r="C104" s="257"/>
      <c r="D104" s="230"/>
      <c r="E104" s="231"/>
      <c r="F104" s="231"/>
      <c r="G104" s="232"/>
      <c r="H104" s="225"/>
      <c r="I104" s="258"/>
      <c r="J104" s="259"/>
      <c r="K104" s="260"/>
      <c r="L104" s="261"/>
      <c r="M104" s="262"/>
      <c r="N104" s="263"/>
      <c r="O104" s="258"/>
      <c r="P104" s="259"/>
      <c r="Q104" s="260"/>
      <c r="R104" s="261"/>
      <c r="S104" s="262"/>
      <c r="T104" s="263"/>
      <c r="U104" s="263"/>
      <c r="V104" s="263"/>
      <c r="W104" s="263"/>
      <c r="X104" s="263"/>
      <c r="Y104" s="263"/>
      <c r="Z104" s="263"/>
      <c r="AA104" s="263"/>
      <c r="AB104" s="263"/>
      <c r="AC104" s="263"/>
      <c r="AD104" s="263"/>
      <c r="AE104" s="263"/>
      <c r="AF104" s="263"/>
      <c r="AG104" s="264"/>
      <c r="AH104" s="265"/>
      <c r="AI104" s="266"/>
      <c r="AJ104" s="267"/>
      <c r="AK104" s="22" t="s">
        <v>27</v>
      </c>
      <c r="AL104" s="22" t="s">
        <v>27</v>
      </c>
      <c r="AM104" s="22" t="s">
        <v>27</v>
      </c>
    </row>
    <row r="105" spans="1:39" s="22" customFormat="1" x14ac:dyDescent="0.25">
      <c r="A105" s="28" t="str">
        <f>IF(H105&lt;&gt;"",MAX($A$7:A104)+1,"")</f>
        <v/>
      </c>
      <c r="B105" s="227" t="str">
        <f>IF(A105="","",PREF_PREGUNTA&amp;" - "&amp;IF(MAX(A:A)&gt;99,IF(A105&lt;100,"0",""),"")&amp;IF(A105&lt;10,"0","")&amp;A105&amp;IF(G105&lt;&gt;""," "&amp;G105,""))</f>
        <v/>
      </c>
      <c r="C105" s="257"/>
      <c r="D105" s="230"/>
      <c r="E105" s="231"/>
      <c r="F105" s="231"/>
      <c r="G105" s="232"/>
      <c r="H105" s="225"/>
      <c r="I105" s="258"/>
      <c r="J105" s="259"/>
      <c r="K105" s="260"/>
      <c r="L105" s="261"/>
      <c r="M105" s="262"/>
      <c r="N105" s="263"/>
      <c r="O105" s="258"/>
      <c r="P105" s="259"/>
      <c r="Q105" s="260"/>
      <c r="R105" s="261"/>
      <c r="S105" s="262"/>
      <c r="T105" s="263"/>
      <c r="U105" s="263"/>
      <c r="V105" s="263"/>
      <c r="W105" s="263"/>
      <c r="X105" s="263"/>
      <c r="Y105" s="263"/>
      <c r="Z105" s="263"/>
      <c r="AA105" s="263"/>
      <c r="AB105" s="263"/>
      <c r="AC105" s="263"/>
      <c r="AD105" s="263"/>
      <c r="AE105" s="263"/>
      <c r="AF105" s="263"/>
      <c r="AG105" s="264"/>
      <c r="AH105" s="265"/>
      <c r="AI105" s="266"/>
      <c r="AJ105" s="267"/>
      <c r="AK105" s="22" t="s">
        <v>27</v>
      </c>
      <c r="AL105" s="22" t="s">
        <v>27</v>
      </c>
      <c r="AM105" s="22" t="s">
        <v>27</v>
      </c>
    </row>
    <row r="106" spans="1:39" s="22" customFormat="1" x14ac:dyDescent="0.25">
      <c r="A106" s="28" t="str">
        <f>IF(H106&lt;&gt;"",MAX($A$7:A105)+1,"")</f>
        <v/>
      </c>
      <c r="B106" s="227" t="str">
        <f>IF(A106="","",PREF_PREGUNTA&amp;" - "&amp;IF(MAX(A:A)&gt;99,IF(A106&lt;100,"0",""),"")&amp;IF(A106&lt;10,"0","")&amp;A106&amp;IF(G106&lt;&gt;""," "&amp;G106,""))</f>
        <v/>
      </c>
      <c r="C106" s="257"/>
      <c r="D106" s="230"/>
      <c r="E106" s="231"/>
      <c r="F106" s="231"/>
      <c r="G106" s="232"/>
      <c r="H106" s="225"/>
      <c r="I106" s="258"/>
      <c r="J106" s="259"/>
      <c r="K106" s="260"/>
      <c r="L106" s="261"/>
      <c r="M106" s="262"/>
      <c r="N106" s="263"/>
      <c r="O106" s="258"/>
      <c r="P106" s="259"/>
      <c r="Q106" s="260"/>
      <c r="R106" s="261"/>
      <c r="S106" s="262"/>
      <c r="T106" s="263"/>
      <c r="U106" s="263"/>
      <c r="V106" s="263"/>
      <c r="W106" s="263"/>
      <c r="X106" s="263"/>
      <c r="Y106" s="263"/>
      <c r="Z106" s="263"/>
      <c r="AA106" s="263"/>
      <c r="AB106" s="263"/>
      <c r="AC106" s="263"/>
      <c r="AD106" s="263"/>
      <c r="AE106" s="263"/>
      <c r="AF106" s="263"/>
      <c r="AG106" s="264"/>
      <c r="AH106" s="265"/>
      <c r="AI106" s="266"/>
      <c r="AJ106" s="267"/>
      <c r="AK106" s="22" t="s">
        <v>27</v>
      </c>
      <c r="AL106" s="22" t="s">
        <v>27</v>
      </c>
      <c r="AM106" s="22" t="s">
        <v>27</v>
      </c>
    </row>
    <row r="107" spans="1:39" s="22" customFormat="1" x14ac:dyDescent="0.25">
      <c r="A107" s="28" t="str">
        <f>IF(H107&lt;&gt;"",MAX($A$7:A106)+1,"")</f>
        <v/>
      </c>
      <c r="B107" s="227" t="str">
        <f>IF(A107="","",PREF_PREGUNTA&amp;" - "&amp;IF(MAX(A:A)&gt;99,IF(A107&lt;100,"0",""),"")&amp;IF(A107&lt;10,"0","")&amp;A107&amp;IF(G107&lt;&gt;""," "&amp;G107,""))</f>
        <v/>
      </c>
      <c r="C107" s="257"/>
      <c r="D107" s="230"/>
      <c r="E107" s="231"/>
      <c r="F107" s="231"/>
      <c r="G107" s="232"/>
      <c r="H107" s="225"/>
      <c r="I107" s="258"/>
      <c r="J107" s="259"/>
      <c r="K107" s="260"/>
      <c r="L107" s="261"/>
      <c r="M107" s="262"/>
      <c r="N107" s="263"/>
      <c r="O107" s="258"/>
      <c r="P107" s="259"/>
      <c r="Q107" s="260"/>
      <c r="R107" s="261"/>
      <c r="S107" s="262"/>
      <c r="T107" s="263"/>
      <c r="U107" s="263"/>
      <c r="V107" s="263"/>
      <c r="W107" s="263"/>
      <c r="X107" s="263"/>
      <c r="Y107" s="263"/>
      <c r="Z107" s="263"/>
      <c r="AA107" s="263"/>
      <c r="AB107" s="263"/>
      <c r="AC107" s="263"/>
      <c r="AD107" s="263"/>
      <c r="AE107" s="263"/>
      <c r="AF107" s="263"/>
      <c r="AG107" s="264"/>
      <c r="AH107" s="265"/>
      <c r="AI107" s="266"/>
      <c r="AJ107" s="267"/>
      <c r="AK107" s="22" t="s">
        <v>27</v>
      </c>
      <c r="AL107" s="22" t="s">
        <v>27</v>
      </c>
      <c r="AM107" s="22" t="s">
        <v>27</v>
      </c>
    </row>
    <row r="108" spans="1:39" s="22" customFormat="1" x14ac:dyDescent="0.25">
      <c r="A108" s="28" t="str">
        <f>IF(H108&lt;&gt;"",MAX($A$7:A107)+1,"")</f>
        <v/>
      </c>
      <c r="B108" s="227" t="str">
        <f>IF(A108="","",PREF_PREGUNTA&amp;" - "&amp;IF(MAX(A:A)&gt;99,IF(A108&lt;100,"0",""),"")&amp;IF(A108&lt;10,"0","")&amp;A108&amp;IF(G108&lt;&gt;""," "&amp;G108,""))</f>
        <v/>
      </c>
      <c r="C108" s="257"/>
      <c r="D108" s="230"/>
      <c r="E108" s="231"/>
      <c r="F108" s="231"/>
      <c r="G108" s="232"/>
      <c r="H108" s="225"/>
      <c r="I108" s="258"/>
      <c r="J108" s="259"/>
      <c r="K108" s="260"/>
      <c r="L108" s="261"/>
      <c r="M108" s="262"/>
      <c r="N108" s="263"/>
      <c r="O108" s="258"/>
      <c r="P108" s="259"/>
      <c r="Q108" s="260"/>
      <c r="R108" s="261"/>
      <c r="S108" s="262"/>
      <c r="T108" s="263"/>
      <c r="U108" s="263"/>
      <c r="V108" s="263"/>
      <c r="W108" s="263"/>
      <c r="X108" s="263"/>
      <c r="Y108" s="263"/>
      <c r="Z108" s="263"/>
      <c r="AA108" s="263"/>
      <c r="AB108" s="263"/>
      <c r="AC108" s="263"/>
      <c r="AD108" s="263"/>
      <c r="AE108" s="263"/>
      <c r="AF108" s="263"/>
      <c r="AG108" s="264"/>
      <c r="AH108" s="265"/>
      <c r="AI108" s="266"/>
      <c r="AJ108" s="267"/>
      <c r="AK108" s="22" t="s">
        <v>27</v>
      </c>
      <c r="AL108" s="22" t="s">
        <v>27</v>
      </c>
      <c r="AM108" s="22" t="s">
        <v>27</v>
      </c>
    </row>
    <row r="109" spans="1:39" s="22" customFormat="1" x14ac:dyDescent="0.25">
      <c r="A109" s="28" t="str">
        <f>IF(H109&lt;&gt;"",MAX($A$7:A108)+1,"")</f>
        <v/>
      </c>
      <c r="B109" s="227" t="str">
        <f>IF(A109="","",PREF_PREGUNTA&amp;" - "&amp;IF(MAX(A:A)&gt;99,IF(A109&lt;100,"0",""),"")&amp;IF(A109&lt;10,"0","")&amp;A109&amp;IF(G109&lt;&gt;""," "&amp;G109,""))</f>
        <v/>
      </c>
      <c r="C109" s="257"/>
      <c r="D109" s="230"/>
      <c r="E109" s="231"/>
      <c r="F109" s="231"/>
      <c r="G109" s="232"/>
      <c r="H109" s="225"/>
      <c r="I109" s="258"/>
      <c r="J109" s="259"/>
      <c r="K109" s="260"/>
      <c r="L109" s="261"/>
      <c r="M109" s="262"/>
      <c r="N109" s="263"/>
      <c r="O109" s="258"/>
      <c r="P109" s="259"/>
      <c r="Q109" s="260"/>
      <c r="R109" s="261"/>
      <c r="S109" s="262"/>
      <c r="T109" s="263"/>
      <c r="U109" s="263"/>
      <c r="V109" s="263"/>
      <c r="W109" s="263"/>
      <c r="X109" s="263"/>
      <c r="Y109" s="263"/>
      <c r="Z109" s="263"/>
      <c r="AA109" s="263"/>
      <c r="AB109" s="263"/>
      <c r="AC109" s="263"/>
      <c r="AD109" s="263"/>
      <c r="AE109" s="263"/>
      <c r="AF109" s="263"/>
      <c r="AG109" s="264"/>
      <c r="AH109" s="265"/>
      <c r="AI109" s="266"/>
      <c r="AJ109" s="267"/>
      <c r="AK109" s="22" t="s">
        <v>27</v>
      </c>
      <c r="AL109" s="22" t="s">
        <v>27</v>
      </c>
      <c r="AM109" s="22" t="s">
        <v>27</v>
      </c>
    </row>
    <row r="110" spans="1:39" s="22" customFormat="1" x14ac:dyDescent="0.25">
      <c r="A110" s="28" t="str">
        <f>IF(H110&lt;&gt;"",MAX($A$7:A109)+1,"")</f>
        <v/>
      </c>
      <c r="B110" s="227" t="str">
        <f>IF(A110="","",PREF_PREGUNTA&amp;" - "&amp;IF(MAX(A:A)&gt;99,IF(A110&lt;100,"0",""),"")&amp;IF(A110&lt;10,"0","")&amp;A110&amp;IF(G110&lt;&gt;""," "&amp;G110,""))</f>
        <v/>
      </c>
      <c r="C110" s="257"/>
      <c r="D110" s="230"/>
      <c r="E110" s="231"/>
      <c r="F110" s="231"/>
      <c r="G110" s="232"/>
      <c r="H110" s="225"/>
      <c r="I110" s="258"/>
      <c r="J110" s="259"/>
      <c r="K110" s="260"/>
      <c r="L110" s="261"/>
      <c r="M110" s="262"/>
      <c r="N110" s="263"/>
      <c r="O110" s="258"/>
      <c r="P110" s="259"/>
      <c r="Q110" s="260"/>
      <c r="R110" s="261"/>
      <c r="S110" s="262"/>
      <c r="T110" s="263"/>
      <c r="U110" s="263"/>
      <c r="V110" s="263"/>
      <c r="W110" s="263"/>
      <c r="X110" s="263"/>
      <c r="Y110" s="263"/>
      <c r="Z110" s="263"/>
      <c r="AA110" s="263"/>
      <c r="AB110" s="263"/>
      <c r="AC110" s="263"/>
      <c r="AD110" s="263"/>
      <c r="AE110" s="263"/>
      <c r="AF110" s="263"/>
      <c r="AG110" s="264"/>
      <c r="AH110" s="265"/>
      <c r="AI110" s="266"/>
      <c r="AJ110" s="267"/>
      <c r="AK110" s="22" t="s">
        <v>27</v>
      </c>
      <c r="AL110" s="22" t="s">
        <v>27</v>
      </c>
      <c r="AM110" s="22" t="s">
        <v>27</v>
      </c>
    </row>
    <row r="111" spans="1:39" s="22" customFormat="1" x14ac:dyDescent="0.25">
      <c r="A111" s="28" t="str">
        <f>IF(H111&lt;&gt;"",MAX($A$7:A110)+1,"")</f>
        <v/>
      </c>
      <c r="B111" s="227" t="str">
        <f>IF(A111="","",PREF_PREGUNTA&amp;" - "&amp;IF(MAX(A:A)&gt;99,IF(A111&lt;100,"0",""),"")&amp;IF(A111&lt;10,"0","")&amp;A111&amp;IF(G111&lt;&gt;""," "&amp;G111,""))</f>
        <v/>
      </c>
      <c r="C111" s="257"/>
      <c r="D111" s="230"/>
      <c r="E111" s="231"/>
      <c r="F111" s="231"/>
      <c r="G111" s="232"/>
      <c r="H111" s="225"/>
      <c r="I111" s="258"/>
      <c r="J111" s="259"/>
      <c r="K111" s="260"/>
      <c r="L111" s="261"/>
      <c r="M111" s="262"/>
      <c r="N111" s="263"/>
      <c r="O111" s="258"/>
      <c r="P111" s="259"/>
      <c r="Q111" s="260"/>
      <c r="R111" s="261"/>
      <c r="S111" s="262"/>
      <c r="T111" s="263"/>
      <c r="U111" s="263"/>
      <c r="V111" s="263"/>
      <c r="W111" s="263"/>
      <c r="X111" s="263"/>
      <c r="Y111" s="263"/>
      <c r="Z111" s="263"/>
      <c r="AA111" s="263"/>
      <c r="AB111" s="263"/>
      <c r="AC111" s="263"/>
      <c r="AD111" s="263"/>
      <c r="AE111" s="263"/>
      <c r="AF111" s="263"/>
      <c r="AG111" s="264"/>
      <c r="AH111" s="265"/>
      <c r="AI111" s="266"/>
      <c r="AJ111" s="267"/>
      <c r="AK111" s="22" t="s">
        <v>27</v>
      </c>
      <c r="AL111" s="22" t="s">
        <v>27</v>
      </c>
      <c r="AM111" s="22" t="s">
        <v>27</v>
      </c>
    </row>
    <row r="112" spans="1:39" s="22" customFormat="1" x14ac:dyDescent="0.25">
      <c r="A112" s="28" t="str">
        <f>IF(H112&lt;&gt;"",MAX($A$7:A111)+1,"")</f>
        <v/>
      </c>
      <c r="B112" s="227" t="str">
        <f>IF(A112="","",PREF_PREGUNTA&amp;" - "&amp;IF(MAX(A:A)&gt;99,IF(A112&lt;100,"0",""),"")&amp;IF(A112&lt;10,"0","")&amp;A112&amp;IF(G112&lt;&gt;""," "&amp;G112,""))</f>
        <v/>
      </c>
      <c r="C112" s="257"/>
      <c r="D112" s="230"/>
      <c r="E112" s="231"/>
      <c r="F112" s="231"/>
      <c r="G112" s="232"/>
      <c r="H112" s="225"/>
      <c r="I112" s="258"/>
      <c r="J112" s="259"/>
      <c r="K112" s="260"/>
      <c r="L112" s="261"/>
      <c r="M112" s="262"/>
      <c r="N112" s="263"/>
      <c r="O112" s="258"/>
      <c r="P112" s="259"/>
      <c r="Q112" s="260"/>
      <c r="R112" s="261"/>
      <c r="S112" s="262"/>
      <c r="T112" s="263"/>
      <c r="U112" s="263"/>
      <c r="V112" s="263"/>
      <c r="W112" s="263"/>
      <c r="X112" s="263"/>
      <c r="Y112" s="263"/>
      <c r="Z112" s="263"/>
      <c r="AA112" s="263"/>
      <c r="AB112" s="263"/>
      <c r="AC112" s="263"/>
      <c r="AD112" s="263"/>
      <c r="AE112" s="263"/>
      <c r="AF112" s="263"/>
      <c r="AG112" s="264"/>
      <c r="AH112" s="265"/>
      <c r="AI112" s="266"/>
      <c r="AJ112" s="267"/>
      <c r="AK112" s="22" t="s">
        <v>27</v>
      </c>
      <c r="AL112" s="22" t="s">
        <v>27</v>
      </c>
      <c r="AM112" s="22" t="s">
        <v>27</v>
      </c>
    </row>
    <row r="113" spans="1:39" s="22" customFormat="1" x14ac:dyDescent="0.25">
      <c r="A113" s="28" t="str">
        <f>IF(H113&lt;&gt;"",MAX($A$7:A112)+1,"")</f>
        <v/>
      </c>
      <c r="B113" s="227" t="str">
        <f>IF(A113="","",PREF_PREGUNTA&amp;" - "&amp;IF(MAX(A:A)&gt;99,IF(A113&lt;100,"0",""),"")&amp;IF(A113&lt;10,"0","")&amp;A113&amp;IF(G113&lt;&gt;""," "&amp;G113,""))</f>
        <v/>
      </c>
      <c r="C113" s="257"/>
      <c r="D113" s="230"/>
      <c r="E113" s="231"/>
      <c r="F113" s="231"/>
      <c r="G113" s="232"/>
      <c r="H113" s="225"/>
      <c r="I113" s="258"/>
      <c r="J113" s="259"/>
      <c r="K113" s="260"/>
      <c r="L113" s="261"/>
      <c r="M113" s="262"/>
      <c r="N113" s="263"/>
      <c r="O113" s="258"/>
      <c r="P113" s="259"/>
      <c r="Q113" s="260"/>
      <c r="R113" s="261"/>
      <c r="S113" s="262"/>
      <c r="T113" s="263"/>
      <c r="U113" s="263"/>
      <c r="V113" s="263"/>
      <c r="W113" s="263"/>
      <c r="X113" s="263"/>
      <c r="Y113" s="263"/>
      <c r="Z113" s="263"/>
      <c r="AA113" s="263"/>
      <c r="AB113" s="263"/>
      <c r="AC113" s="263"/>
      <c r="AD113" s="263"/>
      <c r="AE113" s="263"/>
      <c r="AF113" s="263"/>
      <c r="AG113" s="264"/>
      <c r="AH113" s="265"/>
      <c r="AI113" s="266"/>
      <c r="AJ113" s="267"/>
      <c r="AK113" s="22" t="s">
        <v>27</v>
      </c>
      <c r="AL113" s="22" t="s">
        <v>27</v>
      </c>
      <c r="AM113" s="22" t="s">
        <v>27</v>
      </c>
    </row>
    <row r="114" spans="1:39" s="22" customFormat="1" x14ac:dyDescent="0.25">
      <c r="A114" s="28" t="str">
        <f>IF(H114&lt;&gt;"",MAX($A$7:A113)+1,"")</f>
        <v/>
      </c>
      <c r="B114" s="227" t="str">
        <f>IF(A114="","",PREF_PREGUNTA&amp;" - "&amp;IF(MAX(A:A)&gt;99,IF(A114&lt;100,"0",""),"")&amp;IF(A114&lt;10,"0","")&amp;A114&amp;IF(G114&lt;&gt;""," "&amp;G114,""))</f>
        <v/>
      </c>
      <c r="C114" s="257"/>
      <c r="D114" s="230"/>
      <c r="E114" s="231"/>
      <c r="F114" s="231"/>
      <c r="G114" s="232"/>
      <c r="H114" s="225"/>
      <c r="I114" s="258"/>
      <c r="J114" s="259"/>
      <c r="K114" s="260"/>
      <c r="L114" s="261"/>
      <c r="M114" s="262"/>
      <c r="N114" s="263"/>
      <c r="O114" s="258"/>
      <c r="P114" s="259"/>
      <c r="Q114" s="260"/>
      <c r="R114" s="261"/>
      <c r="S114" s="262"/>
      <c r="T114" s="263"/>
      <c r="U114" s="263"/>
      <c r="V114" s="263"/>
      <c r="W114" s="263"/>
      <c r="X114" s="263"/>
      <c r="Y114" s="263"/>
      <c r="Z114" s="263"/>
      <c r="AA114" s="263"/>
      <c r="AB114" s="263"/>
      <c r="AC114" s="263"/>
      <c r="AD114" s="263"/>
      <c r="AE114" s="263"/>
      <c r="AF114" s="263"/>
      <c r="AG114" s="264"/>
      <c r="AH114" s="265"/>
      <c r="AI114" s="266"/>
      <c r="AJ114" s="267"/>
      <c r="AK114" s="22" t="s">
        <v>27</v>
      </c>
      <c r="AL114" s="22" t="s">
        <v>27</v>
      </c>
      <c r="AM114" s="22" t="s">
        <v>27</v>
      </c>
    </row>
    <row r="115" spans="1:39" s="22" customFormat="1" x14ac:dyDescent="0.25">
      <c r="A115" s="28" t="str">
        <f>IF(H115&lt;&gt;"",MAX($A$7:A114)+1,"")</f>
        <v/>
      </c>
      <c r="B115" s="227" t="str">
        <f>IF(A115="","",PREF_PREGUNTA&amp;" - "&amp;IF(MAX(A:A)&gt;99,IF(A115&lt;100,"0",""),"")&amp;IF(A115&lt;10,"0","")&amp;A115&amp;IF(G115&lt;&gt;""," "&amp;G115,""))</f>
        <v/>
      </c>
      <c r="C115" s="257"/>
      <c r="D115" s="230"/>
      <c r="E115" s="231"/>
      <c r="F115" s="231"/>
      <c r="G115" s="232"/>
      <c r="H115" s="225"/>
      <c r="I115" s="258"/>
      <c r="J115" s="259"/>
      <c r="K115" s="260"/>
      <c r="L115" s="261"/>
      <c r="M115" s="262"/>
      <c r="N115" s="263"/>
      <c r="O115" s="258"/>
      <c r="P115" s="259"/>
      <c r="Q115" s="260"/>
      <c r="R115" s="261"/>
      <c r="S115" s="262"/>
      <c r="T115" s="263"/>
      <c r="U115" s="263"/>
      <c r="V115" s="263"/>
      <c r="W115" s="263"/>
      <c r="X115" s="263"/>
      <c r="Y115" s="263"/>
      <c r="Z115" s="263"/>
      <c r="AA115" s="263"/>
      <c r="AB115" s="263"/>
      <c r="AC115" s="263"/>
      <c r="AD115" s="263"/>
      <c r="AE115" s="263"/>
      <c r="AF115" s="263"/>
      <c r="AG115" s="264"/>
      <c r="AH115" s="265"/>
      <c r="AI115" s="266"/>
      <c r="AJ115" s="267"/>
      <c r="AK115" s="22" t="s">
        <v>27</v>
      </c>
      <c r="AL115" s="22" t="s">
        <v>27</v>
      </c>
      <c r="AM115" s="22" t="s">
        <v>27</v>
      </c>
    </row>
    <row r="116" spans="1:39" s="22" customFormat="1" x14ac:dyDescent="0.25">
      <c r="A116" s="28" t="str">
        <f>IF(H116&lt;&gt;"",MAX($A$7:A115)+1,"")</f>
        <v/>
      </c>
      <c r="B116" s="227" t="str">
        <f>IF(A116="","",PREF_PREGUNTA&amp;" - "&amp;IF(MAX(A:A)&gt;99,IF(A116&lt;100,"0",""),"")&amp;IF(A116&lt;10,"0","")&amp;A116&amp;IF(G116&lt;&gt;""," "&amp;G116,""))</f>
        <v/>
      </c>
      <c r="C116" s="257"/>
      <c r="D116" s="230"/>
      <c r="E116" s="231"/>
      <c r="F116" s="231"/>
      <c r="G116" s="232"/>
      <c r="H116" s="225"/>
      <c r="I116" s="258"/>
      <c r="J116" s="259"/>
      <c r="K116" s="260"/>
      <c r="L116" s="261"/>
      <c r="M116" s="262"/>
      <c r="N116" s="263"/>
      <c r="O116" s="258"/>
      <c r="P116" s="259"/>
      <c r="Q116" s="260"/>
      <c r="R116" s="261"/>
      <c r="S116" s="262"/>
      <c r="T116" s="263"/>
      <c r="U116" s="263"/>
      <c r="V116" s="263"/>
      <c r="W116" s="263"/>
      <c r="X116" s="263"/>
      <c r="Y116" s="263"/>
      <c r="Z116" s="263"/>
      <c r="AA116" s="263"/>
      <c r="AB116" s="263"/>
      <c r="AC116" s="263"/>
      <c r="AD116" s="263"/>
      <c r="AE116" s="263"/>
      <c r="AF116" s="263"/>
      <c r="AG116" s="264"/>
      <c r="AH116" s="265"/>
      <c r="AI116" s="266"/>
      <c r="AJ116" s="267"/>
      <c r="AK116" s="22" t="s">
        <v>27</v>
      </c>
      <c r="AL116" s="22" t="s">
        <v>27</v>
      </c>
      <c r="AM116" s="22" t="s">
        <v>27</v>
      </c>
    </row>
    <row r="117" spans="1:39" s="22" customFormat="1" x14ac:dyDescent="0.25">
      <c r="A117" s="28" t="str">
        <f>IF(H117&lt;&gt;"",MAX($A$7:A116)+1,"")</f>
        <v/>
      </c>
      <c r="B117" s="227" t="str">
        <f>IF(A117="","",PREF_PREGUNTA&amp;" - "&amp;IF(MAX(A:A)&gt;99,IF(A117&lt;100,"0",""),"")&amp;IF(A117&lt;10,"0","")&amp;A117&amp;IF(G117&lt;&gt;""," "&amp;G117,""))</f>
        <v/>
      </c>
      <c r="C117" s="257"/>
      <c r="D117" s="230"/>
      <c r="E117" s="231"/>
      <c r="F117" s="231"/>
      <c r="G117" s="232"/>
      <c r="H117" s="225"/>
      <c r="I117" s="258"/>
      <c r="J117" s="259"/>
      <c r="K117" s="260"/>
      <c r="L117" s="261"/>
      <c r="M117" s="262"/>
      <c r="N117" s="263"/>
      <c r="O117" s="258"/>
      <c r="P117" s="259"/>
      <c r="Q117" s="260"/>
      <c r="R117" s="261"/>
      <c r="S117" s="262"/>
      <c r="T117" s="263"/>
      <c r="U117" s="263"/>
      <c r="V117" s="263"/>
      <c r="W117" s="263"/>
      <c r="X117" s="263"/>
      <c r="Y117" s="263"/>
      <c r="Z117" s="263"/>
      <c r="AA117" s="263"/>
      <c r="AB117" s="263"/>
      <c r="AC117" s="263"/>
      <c r="AD117" s="263"/>
      <c r="AE117" s="263"/>
      <c r="AF117" s="263"/>
      <c r="AG117" s="264"/>
      <c r="AH117" s="265"/>
      <c r="AI117" s="266"/>
      <c r="AJ117" s="267"/>
      <c r="AK117" s="22" t="s">
        <v>27</v>
      </c>
      <c r="AL117" s="22" t="s">
        <v>27</v>
      </c>
      <c r="AM117" s="22" t="s">
        <v>27</v>
      </c>
    </row>
    <row r="118" spans="1:39" s="22" customFormat="1" x14ac:dyDescent="0.25">
      <c r="A118" s="28" t="str">
        <f>IF(H118&lt;&gt;"",MAX($A$7:A117)+1,"")</f>
        <v/>
      </c>
      <c r="B118" s="227" t="str">
        <f>IF(A118="","",PREF_PREGUNTA&amp;" - "&amp;IF(MAX(A:A)&gt;99,IF(A118&lt;100,"0",""),"")&amp;IF(A118&lt;10,"0","")&amp;A118&amp;IF(G118&lt;&gt;""," "&amp;G118,""))</f>
        <v/>
      </c>
      <c r="C118" s="257"/>
      <c r="D118" s="230"/>
      <c r="E118" s="231"/>
      <c r="F118" s="231"/>
      <c r="G118" s="232"/>
      <c r="H118" s="225"/>
      <c r="I118" s="258"/>
      <c r="J118" s="259"/>
      <c r="K118" s="260"/>
      <c r="L118" s="261"/>
      <c r="M118" s="262"/>
      <c r="N118" s="263"/>
      <c r="O118" s="258"/>
      <c r="P118" s="259"/>
      <c r="Q118" s="260"/>
      <c r="R118" s="261"/>
      <c r="S118" s="262"/>
      <c r="T118" s="263"/>
      <c r="U118" s="263"/>
      <c r="V118" s="263"/>
      <c r="W118" s="263"/>
      <c r="X118" s="263"/>
      <c r="Y118" s="263"/>
      <c r="Z118" s="263"/>
      <c r="AA118" s="263"/>
      <c r="AB118" s="263"/>
      <c r="AC118" s="263"/>
      <c r="AD118" s="263"/>
      <c r="AE118" s="263"/>
      <c r="AF118" s="263"/>
      <c r="AG118" s="264"/>
      <c r="AH118" s="265"/>
      <c r="AI118" s="266"/>
      <c r="AJ118" s="267"/>
      <c r="AK118" s="22" t="s">
        <v>27</v>
      </c>
      <c r="AL118" s="22" t="s">
        <v>27</v>
      </c>
      <c r="AM118" s="22" t="s">
        <v>27</v>
      </c>
    </row>
    <row r="119" spans="1:39" s="22" customFormat="1" x14ac:dyDescent="0.25">
      <c r="A119" s="28" t="str">
        <f>IF(H119&lt;&gt;"",MAX($A$7:A118)+1,"")</f>
        <v/>
      </c>
      <c r="B119" s="227" t="str">
        <f>IF(A119="","",PREF_PREGUNTA&amp;" - "&amp;IF(MAX(A:A)&gt;99,IF(A119&lt;100,"0",""),"")&amp;IF(A119&lt;10,"0","")&amp;A119&amp;IF(G119&lt;&gt;""," "&amp;G119,""))</f>
        <v/>
      </c>
      <c r="C119" s="257"/>
      <c r="D119" s="230"/>
      <c r="E119" s="231"/>
      <c r="F119" s="231"/>
      <c r="G119" s="232"/>
      <c r="H119" s="225"/>
      <c r="I119" s="258"/>
      <c r="J119" s="259"/>
      <c r="K119" s="260"/>
      <c r="L119" s="261"/>
      <c r="M119" s="262"/>
      <c r="N119" s="263"/>
      <c r="O119" s="258"/>
      <c r="P119" s="259"/>
      <c r="Q119" s="260"/>
      <c r="R119" s="261"/>
      <c r="S119" s="262"/>
      <c r="T119" s="263"/>
      <c r="U119" s="263"/>
      <c r="V119" s="263"/>
      <c r="W119" s="263"/>
      <c r="X119" s="263"/>
      <c r="Y119" s="263"/>
      <c r="Z119" s="263"/>
      <c r="AA119" s="263"/>
      <c r="AB119" s="263"/>
      <c r="AC119" s="263"/>
      <c r="AD119" s="263"/>
      <c r="AE119" s="263"/>
      <c r="AF119" s="263"/>
      <c r="AG119" s="264"/>
      <c r="AH119" s="265"/>
      <c r="AI119" s="266"/>
      <c r="AJ119" s="267"/>
      <c r="AK119" s="22" t="s">
        <v>27</v>
      </c>
      <c r="AL119" s="22" t="s">
        <v>27</v>
      </c>
      <c r="AM119" s="22" t="s">
        <v>27</v>
      </c>
    </row>
    <row r="120" spans="1:39" s="22" customFormat="1" x14ac:dyDescent="0.25">
      <c r="A120" s="28" t="str">
        <f>IF(H120&lt;&gt;"",MAX($A$7:A119)+1,"")</f>
        <v/>
      </c>
      <c r="B120" s="227" t="str">
        <f>IF(A120="","",PREF_PREGUNTA&amp;" - "&amp;IF(MAX(A:A)&gt;99,IF(A120&lt;100,"0",""),"")&amp;IF(A120&lt;10,"0","")&amp;A120&amp;IF(G120&lt;&gt;""," "&amp;G120,""))</f>
        <v/>
      </c>
      <c r="C120" s="257"/>
      <c r="D120" s="230"/>
      <c r="E120" s="231"/>
      <c r="F120" s="231"/>
      <c r="G120" s="232"/>
      <c r="H120" s="225"/>
      <c r="I120" s="258"/>
      <c r="J120" s="259"/>
      <c r="K120" s="260"/>
      <c r="L120" s="261"/>
      <c r="M120" s="262"/>
      <c r="N120" s="263"/>
      <c r="O120" s="258"/>
      <c r="P120" s="259"/>
      <c r="Q120" s="260"/>
      <c r="R120" s="261"/>
      <c r="S120" s="262"/>
      <c r="T120" s="263"/>
      <c r="U120" s="263"/>
      <c r="V120" s="263"/>
      <c r="W120" s="263"/>
      <c r="X120" s="263"/>
      <c r="Y120" s="263"/>
      <c r="Z120" s="263"/>
      <c r="AA120" s="263"/>
      <c r="AB120" s="263"/>
      <c r="AC120" s="263"/>
      <c r="AD120" s="263"/>
      <c r="AE120" s="263"/>
      <c r="AF120" s="263"/>
      <c r="AG120" s="264"/>
      <c r="AH120" s="265"/>
      <c r="AI120" s="266"/>
      <c r="AJ120" s="267"/>
      <c r="AK120" s="22" t="s">
        <v>27</v>
      </c>
      <c r="AL120" s="22" t="s">
        <v>27</v>
      </c>
      <c r="AM120" s="22" t="s">
        <v>27</v>
      </c>
    </row>
    <row r="121" spans="1:39" s="22" customFormat="1" x14ac:dyDescent="0.25">
      <c r="A121" s="28" t="str">
        <f>IF(H121&lt;&gt;"",MAX($A$7:A120)+1,"")</f>
        <v/>
      </c>
      <c r="B121" s="227" t="str">
        <f>IF(A121="","",PREF_PREGUNTA&amp;" - "&amp;IF(MAX(A:A)&gt;99,IF(A121&lt;100,"0",""),"")&amp;IF(A121&lt;10,"0","")&amp;A121&amp;IF(G121&lt;&gt;""," "&amp;G121,""))</f>
        <v/>
      </c>
      <c r="C121" s="257"/>
      <c r="D121" s="230"/>
      <c r="E121" s="231"/>
      <c r="F121" s="231"/>
      <c r="G121" s="232"/>
      <c r="H121" s="225"/>
      <c r="I121" s="258"/>
      <c r="J121" s="259"/>
      <c r="K121" s="260"/>
      <c r="L121" s="261"/>
      <c r="M121" s="262"/>
      <c r="N121" s="263"/>
      <c r="O121" s="258"/>
      <c r="P121" s="259"/>
      <c r="Q121" s="260"/>
      <c r="R121" s="261"/>
      <c r="S121" s="262"/>
      <c r="T121" s="263"/>
      <c r="U121" s="263"/>
      <c r="V121" s="263"/>
      <c r="W121" s="263"/>
      <c r="X121" s="263"/>
      <c r="Y121" s="263"/>
      <c r="Z121" s="263"/>
      <c r="AA121" s="263"/>
      <c r="AB121" s="263"/>
      <c r="AC121" s="263"/>
      <c r="AD121" s="263"/>
      <c r="AE121" s="263"/>
      <c r="AF121" s="263"/>
      <c r="AG121" s="264"/>
      <c r="AH121" s="265"/>
      <c r="AI121" s="266"/>
      <c r="AJ121" s="267"/>
      <c r="AK121" s="22" t="s">
        <v>27</v>
      </c>
      <c r="AL121" s="22" t="s">
        <v>27</v>
      </c>
      <c r="AM121" s="22" t="s">
        <v>27</v>
      </c>
    </row>
    <row r="122" spans="1:39" s="22" customFormat="1" x14ac:dyDescent="0.25">
      <c r="A122" s="28" t="str">
        <f>IF(H122&lt;&gt;"",MAX($A$7:A121)+1,"")</f>
        <v/>
      </c>
      <c r="B122" s="227" t="str">
        <f>IF(A122="","",PREF_PREGUNTA&amp;" - "&amp;IF(MAX(A:A)&gt;99,IF(A122&lt;100,"0",""),"")&amp;IF(A122&lt;10,"0","")&amp;A122&amp;IF(G122&lt;&gt;""," "&amp;G122,""))</f>
        <v/>
      </c>
      <c r="C122" s="257"/>
      <c r="D122" s="230"/>
      <c r="E122" s="231"/>
      <c r="F122" s="231"/>
      <c r="G122" s="232"/>
      <c r="H122" s="225"/>
      <c r="I122" s="258"/>
      <c r="J122" s="259"/>
      <c r="K122" s="260"/>
      <c r="L122" s="261"/>
      <c r="M122" s="262"/>
      <c r="N122" s="263"/>
      <c r="O122" s="258"/>
      <c r="P122" s="259"/>
      <c r="Q122" s="260"/>
      <c r="R122" s="261"/>
      <c r="S122" s="262"/>
      <c r="T122" s="263"/>
      <c r="U122" s="263"/>
      <c r="V122" s="263"/>
      <c r="W122" s="263"/>
      <c r="X122" s="263"/>
      <c r="Y122" s="263"/>
      <c r="Z122" s="263"/>
      <c r="AA122" s="263"/>
      <c r="AB122" s="263"/>
      <c r="AC122" s="263"/>
      <c r="AD122" s="263"/>
      <c r="AE122" s="263"/>
      <c r="AF122" s="263"/>
      <c r="AG122" s="264"/>
      <c r="AH122" s="265"/>
      <c r="AI122" s="266"/>
      <c r="AJ122" s="267"/>
      <c r="AK122" s="22" t="s">
        <v>27</v>
      </c>
      <c r="AL122" s="22" t="s">
        <v>27</v>
      </c>
      <c r="AM122" s="22" t="s">
        <v>27</v>
      </c>
    </row>
    <row r="123" spans="1:39" s="22" customFormat="1" x14ac:dyDescent="0.25">
      <c r="A123" s="28" t="str">
        <f>IF(H123&lt;&gt;"",MAX($A$7:A122)+1,"")</f>
        <v/>
      </c>
      <c r="B123" s="227" t="str">
        <f>IF(A123="","",PREF_PREGUNTA&amp;" - "&amp;IF(MAX(A:A)&gt;99,IF(A123&lt;100,"0",""),"")&amp;IF(A123&lt;10,"0","")&amp;A123&amp;IF(G123&lt;&gt;""," "&amp;G123,""))</f>
        <v/>
      </c>
      <c r="C123" s="257"/>
      <c r="D123" s="230"/>
      <c r="E123" s="231"/>
      <c r="F123" s="231"/>
      <c r="G123" s="232"/>
      <c r="H123" s="225"/>
      <c r="I123" s="258"/>
      <c r="J123" s="259"/>
      <c r="K123" s="260"/>
      <c r="L123" s="261"/>
      <c r="M123" s="262"/>
      <c r="N123" s="263"/>
      <c r="O123" s="258"/>
      <c r="P123" s="259"/>
      <c r="Q123" s="260"/>
      <c r="R123" s="261"/>
      <c r="S123" s="262"/>
      <c r="T123" s="263"/>
      <c r="U123" s="263"/>
      <c r="V123" s="263"/>
      <c r="W123" s="263"/>
      <c r="X123" s="263"/>
      <c r="Y123" s="263"/>
      <c r="Z123" s="263"/>
      <c r="AA123" s="263"/>
      <c r="AB123" s="263"/>
      <c r="AC123" s="263"/>
      <c r="AD123" s="263"/>
      <c r="AE123" s="263"/>
      <c r="AF123" s="263"/>
      <c r="AG123" s="264"/>
      <c r="AH123" s="265"/>
      <c r="AI123" s="266"/>
      <c r="AJ123" s="267"/>
      <c r="AK123" s="22" t="s">
        <v>27</v>
      </c>
      <c r="AL123" s="22" t="s">
        <v>27</v>
      </c>
      <c r="AM123" s="22" t="s">
        <v>27</v>
      </c>
    </row>
    <row r="124" spans="1:39" s="22" customFormat="1" x14ac:dyDescent="0.25">
      <c r="A124" s="28" t="str">
        <f>IF(H124&lt;&gt;"",MAX($A$7:A123)+1,"")</f>
        <v/>
      </c>
      <c r="B124" s="227" t="str">
        <f>IF(A124="","",PREF_PREGUNTA&amp;" - "&amp;IF(MAX(A:A)&gt;99,IF(A124&lt;100,"0",""),"")&amp;IF(A124&lt;10,"0","")&amp;A124&amp;IF(G124&lt;&gt;""," "&amp;G124,""))</f>
        <v/>
      </c>
      <c r="C124" s="257"/>
      <c r="D124" s="230"/>
      <c r="E124" s="231"/>
      <c r="F124" s="231"/>
      <c r="G124" s="232"/>
      <c r="H124" s="225"/>
      <c r="I124" s="258"/>
      <c r="J124" s="259"/>
      <c r="K124" s="260"/>
      <c r="L124" s="261"/>
      <c r="M124" s="262"/>
      <c r="N124" s="263"/>
      <c r="O124" s="258"/>
      <c r="P124" s="259"/>
      <c r="Q124" s="260"/>
      <c r="R124" s="261"/>
      <c r="S124" s="262"/>
      <c r="T124" s="263"/>
      <c r="U124" s="263"/>
      <c r="V124" s="263"/>
      <c r="W124" s="263"/>
      <c r="X124" s="263"/>
      <c r="Y124" s="263"/>
      <c r="Z124" s="263"/>
      <c r="AA124" s="263"/>
      <c r="AB124" s="263"/>
      <c r="AC124" s="263"/>
      <c r="AD124" s="263"/>
      <c r="AE124" s="263"/>
      <c r="AF124" s="263"/>
      <c r="AG124" s="264"/>
      <c r="AH124" s="265"/>
      <c r="AI124" s="266"/>
      <c r="AJ124" s="267"/>
      <c r="AK124" s="22" t="s">
        <v>27</v>
      </c>
      <c r="AL124" s="22" t="s">
        <v>27</v>
      </c>
      <c r="AM124" s="22" t="s">
        <v>27</v>
      </c>
    </row>
    <row r="125" spans="1:39" s="22" customFormat="1" x14ac:dyDescent="0.25">
      <c r="A125" s="28" t="str">
        <f>IF(H125&lt;&gt;"",MAX($A$7:A124)+1,"")</f>
        <v/>
      </c>
      <c r="B125" s="227" t="str">
        <f>IF(A125="","",PREF_PREGUNTA&amp;" - "&amp;IF(MAX(A:A)&gt;99,IF(A125&lt;100,"0",""),"")&amp;IF(A125&lt;10,"0","")&amp;A125&amp;IF(G125&lt;&gt;""," "&amp;G125,""))</f>
        <v/>
      </c>
      <c r="C125" s="257"/>
      <c r="D125" s="230"/>
      <c r="E125" s="231"/>
      <c r="F125" s="231"/>
      <c r="G125" s="232"/>
      <c r="H125" s="225"/>
      <c r="I125" s="258"/>
      <c r="J125" s="259"/>
      <c r="K125" s="260"/>
      <c r="L125" s="261"/>
      <c r="M125" s="262"/>
      <c r="N125" s="263"/>
      <c r="O125" s="258"/>
      <c r="P125" s="259"/>
      <c r="Q125" s="260"/>
      <c r="R125" s="261"/>
      <c r="S125" s="262"/>
      <c r="T125" s="263"/>
      <c r="U125" s="263"/>
      <c r="V125" s="263"/>
      <c r="W125" s="263"/>
      <c r="X125" s="263"/>
      <c r="Y125" s="263"/>
      <c r="Z125" s="263"/>
      <c r="AA125" s="263"/>
      <c r="AB125" s="263"/>
      <c r="AC125" s="263"/>
      <c r="AD125" s="263"/>
      <c r="AE125" s="263"/>
      <c r="AF125" s="263"/>
      <c r="AG125" s="264"/>
      <c r="AH125" s="265"/>
      <c r="AI125" s="266"/>
      <c r="AJ125" s="267"/>
      <c r="AK125" s="22" t="s">
        <v>27</v>
      </c>
      <c r="AL125" s="22" t="s">
        <v>27</v>
      </c>
      <c r="AM125" s="22" t="s">
        <v>27</v>
      </c>
    </row>
    <row r="126" spans="1:39" s="22" customFormat="1" x14ac:dyDescent="0.25">
      <c r="A126" s="28" t="str">
        <f>IF(H126&lt;&gt;"",MAX($A$7:A125)+1,"")</f>
        <v/>
      </c>
      <c r="B126" s="227" t="str">
        <f>IF(A126="","",PREF_PREGUNTA&amp;" - "&amp;IF(MAX(A:A)&gt;99,IF(A126&lt;100,"0",""),"")&amp;IF(A126&lt;10,"0","")&amp;A126&amp;IF(G126&lt;&gt;""," "&amp;G126,""))</f>
        <v/>
      </c>
      <c r="C126" s="257"/>
      <c r="D126" s="230"/>
      <c r="E126" s="231"/>
      <c r="F126" s="231"/>
      <c r="G126" s="232"/>
      <c r="H126" s="225"/>
      <c r="I126" s="258"/>
      <c r="J126" s="259"/>
      <c r="K126" s="260"/>
      <c r="L126" s="261"/>
      <c r="M126" s="262"/>
      <c r="N126" s="263"/>
      <c r="O126" s="258"/>
      <c r="P126" s="259"/>
      <c r="Q126" s="260"/>
      <c r="R126" s="261"/>
      <c r="S126" s="262"/>
      <c r="T126" s="263"/>
      <c r="U126" s="263"/>
      <c r="V126" s="263"/>
      <c r="W126" s="263"/>
      <c r="X126" s="263"/>
      <c r="Y126" s="263"/>
      <c r="Z126" s="263"/>
      <c r="AA126" s="263"/>
      <c r="AB126" s="263"/>
      <c r="AC126" s="263"/>
      <c r="AD126" s="263"/>
      <c r="AE126" s="263"/>
      <c r="AF126" s="263"/>
      <c r="AG126" s="264"/>
      <c r="AH126" s="265"/>
      <c r="AI126" s="266"/>
      <c r="AJ126" s="267"/>
      <c r="AK126" s="22" t="s">
        <v>27</v>
      </c>
      <c r="AL126" s="22" t="s">
        <v>27</v>
      </c>
      <c r="AM126" s="22" t="s">
        <v>27</v>
      </c>
    </row>
    <row r="127" spans="1:39" s="22" customFormat="1" x14ac:dyDescent="0.25">
      <c r="A127" s="28" t="str">
        <f>IF(H127&lt;&gt;"",MAX($A$7:A126)+1,"")</f>
        <v/>
      </c>
      <c r="B127" s="227" t="str">
        <f>IF(A127="","",PREF_PREGUNTA&amp;" - "&amp;IF(MAX(A:A)&gt;99,IF(A127&lt;100,"0",""),"")&amp;IF(A127&lt;10,"0","")&amp;A127&amp;IF(G127&lt;&gt;""," "&amp;G127,""))</f>
        <v/>
      </c>
      <c r="C127" s="257"/>
      <c r="D127" s="230"/>
      <c r="E127" s="231"/>
      <c r="F127" s="231"/>
      <c r="G127" s="232"/>
      <c r="H127" s="225"/>
      <c r="I127" s="258"/>
      <c r="J127" s="259"/>
      <c r="K127" s="260"/>
      <c r="L127" s="261"/>
      <c r="M127" s="262"/>
      <c r="N127" s="263"/>
      <c r="O127" s="258"/>
      <c r="P127" s="259"/>
      <c r="Q127" s="260"/>
      <c r="R127" s="261"/>
      <c r="S127" s="262"/>
      <c r="T127" s="263"/>
      <c r="U127" s="263"/>
      <c r="V127" s="263"/>
      <c r="W127" s="263"/>
      <c r="X127" s="263"/>
      <c r="Y127" s="263"/>
      <c r="Z127" s="263"/>
      <c r="AA127" s="263"/>
      <c r="AB127" s="263"/>
      <c r="AC127" s="263"/>
      <c r="AD127" s="263"/>
      <c r="AE127" s="263"/>
      <c r="AF127" s="263"/>
      <c r="AG127" s="264"/>
      <c r="AH127" s="265"/>
      <c r="AI127" s="266"/>
      <c r="AJ127" s="267"/>
      <c r="AK127" s="22" t="s">
        <v>27</v>
      </c>
      <c r="AL127" s="22" t="s">
        <v>27</v>
      </c>
      <c r="AM127" s="22" t="s">
        <v>27</v>
      </c>
    </row>
    <row r="128" spans="1:39" s="22" customFormat="1" x14ac:dyDescent="0.25">
      <c r="A128" s="28" t="str">
        <f>IF(H128&lt;&gt;"",MAX($A$7:A127)+1,"")</f>
        <v/>
      </c>
      <c r="B128" s="227" t="str">
        <f>IF(A128="","",PREF_PREGUNTA&amp;" - "&amp;IF(MAX(A:A)&gt;99,IF(A128&lt;100,"0",""),"")&amp;IF(A128&lt;10,"0","")&amp;A128&amp;IF(G128&lt;&gt;""," "&amp;G128,""))</f>
        <v/>
      </c>
      <c r="C128" s="257"/>
      <c r="D128" s="230"/>
      <c r="E128" s="231"/>
      <c r="F128" s="231"/>
      <c r="G128" s="232"/>
      <c r="H128" s="225"/>
      <c r="I128" s="258"/>
      <c r="J128" s="259"/>
      <c r="K128" s="260"/>
      <c r="L128" s="261"/>
      <c r="M128" s="262"/>
      <c r="N128" s="263"/>
      <c r="O128" s="258"/>
      <c r="P128" s="259"/>
      <c r="Q128" s="260"/>
      <c r="R128" s="261"/>
      <c r="S128" s="262"/>
      <c r="T128" s="263"/>
      <c r="U128" s="263"/>
      <c r="V128" s="263"/>
      <c r="W128" s="263"/>
      <c r="X128" s="263"/>
      <c r="Y128" s="263"/>
      <c r="Z128" s="263"/>
      <c r="AA128" s="263"/>
      <c r="AB128" s="263"/>
      <c r="AC128" s="263"/>
      <c r="AD128" s="263"/>
      <c r="AE128" s="263"/>
      <c r="AF128" s="263"/>
      <c r="AG128" s="264"/>
      <c r="AH128" s="265"/>
      <c r="AI128" s="266"/>
      <c r="AJ128" s="267"/>
      <c r="AK128" s="22" t="s">
        <v>27</v>
      </c>
      <c r="AL128" s="22" t="s">
        <v>27</v>
      </c>
      <c r="AM128" s="22" t="s">
        <v>27</v>
      </c>
    </row>
    <row r="129" spans="1:39" s="22" customFormat="1" x14ac:dyDescent="0.25">
      <c r="A129" s="28" t="str">
        <f>IF(H129&lt;&gt;"",MAX($A$7:A128)+1,"")</f>
        <v/>
      </c>
      <c r="B129" s="227" t="str">
        <f>IF(A129="","",PREF_PREGUNTA&amp;" - "&amp;IF(MAX(A:A)&gt;99,IF(A129&lt;100,"0",""),"")&amp;IF(A129&lt;10,"0","")&amp;A129&amp;IF(G129&lt;&gt;""," "&amp;G129,""))</f>
        <v/>
      </c>
      <c r="C129" s="257"/>
      <c r="D129" s="230"/>
      <c r="E129" s="231"/>
      <c r="F129" s="231"/>
      <c r="G129" s="232"/>
      <c r="H129" s="225"/>
      <c r="I129" s="258"/>
      <c r="J129" s="259"/>
      <c r="K129" s="260"/>
      <c r="L129" s="261"/>
      <c r="M129" s="262"/>
      <c r="N129" s="263"/>
      <c r="O129" s="258"/>
      <c r="P129" s="259"/>
      <c r="Q129" s="260"/>
      <c r="R129" s="261"/>
      <c r="S129" s="262"/>
      <c r="T129" s="263"/>
      <c r="U129" s="263"/>
      <c r="V129" s="263"/>
      <c r="W129" s="263"/>
      <c r="X129" s="263"/>
      <c r="Y129" s="263"/>
      <c r="Z129" s="263"/>
      <c r="AA129" s="263"/>
      <c r="AB129" s="263"/>
      <c r="AC129" s="263"/>
      <c r="AD129" s="263"/>
      <c r="AE129" s="263"/>
      <c r="AF129" s="263"/>
      <c r="AG129" s="264"/>
      <c r="AH129" s="265"/>
      <c r="AI129" s="266"/>
      <c r="AJ129" s="267"/>
      <c r="AK129" s="22" t="s">
        <v>27</v>
      </c>
      <c r="AL129" s="22" t="s">
        <v>27</v>
      </c>
      <c r="AM129" s="22" t="s">
        <v>27</v>
      </c>
    </row>
    <row r="130" spans="1:39" s="22" customFormat="1" x14ac:dyDescent="0.25">
      <c r="A130" s="28" t="str">
        <f>IF(H130&lt;&gt;"",MAX($A$7:A129)+1,"")</f>
        <v/>
      </c>
      <c r="B130" s="227" t="str">
        <f>IF(A130="","",PREF_PREGUNTA&amp;" - "&amp;IF(MAX(A:A)&gt;99,IF(A130&lt;100,"0",""),"")&amp;IF(A130&lt;10,"0","")&amp;A130&amp;IF(G130&lt;&gt;""," "&amp;G130,""))</f>
        <v/>
      </c>
      <c r="C130" s="257"/>
      <c r="D130" s="230"/>
      <c r="E130" s="231"/>
      <c r="F130" s="231"/>
      <c r="G130" s="232"/>
      <c r="H130" s="225"/>
      <c r="I130" s="258"/>
      <c r="J130" s="259"/>
      <c r="K130" s="260"/>
      <c r="L130" s="261"/>
      <c r="M130" s="262"/>
      <c r="N130" s="263"/>
      <c r="O130" s="258"/>
      <c r="P130" s="259"/>
      <c r="Q130" s="260"/>
      <c r="R130" s="261"/>
      <c r="S130" s="262"/>
      <c r="T130" s="263"/>
      <c r="U130" s="263"/>
      <c r="V130" s="263"/>
      <c r="W130" s="263"/>
      <c r="X130" s="263"/>
      <c r="Y130" s="263"/>
      <c r="Z130" s="263"/>
      <c r="AA130" s="263"/>
      <c r="AB130" s="263"/>
      <c r="AC130" s="263"/>
      <c r="AD130" s="263"/>
      <c r="AE130" s="263"/>
      <c r="AF130" s="263"/>
      <c r="AG130" s="264"/>
      <c r="AH130" s="265"/>
      <c r="AI130" s="266"/>
      <c r="AJ130" s="267"/>
      <c r="AK130" s="22" t="s">
        <v>27</v>
      </c>
      <c r="AL130" s="22" t="s">
        <v>27</v>
      </c>
      <c r="AM130" s="22" t="s">
        <v>27</v>
      </c>
    </row>
    <row r="131" spans="1:39" s="22" customFormat="1" x14ac:dyDescent="0.25">
      <c r="A131" s="28" t="str">
        <f>IF(H131&lt;&gt;"",MAX($A$7:A130)+1,"")</f>
        <v/>
      </c>
      <c r="B131" s="227" t="str">
        <f>IF(A131="","",PREF_PREGUNTA&amp;" - "&amp;IF(MAX(A:A)&gt;99,IF(A131&lt;100,"0",""),"")&amp;IF(A131&lt;10,"0","")&amp;A131&amp;IF(G131&lt;&gt;""," "&amp;G131,""))</f>
        <v/>
      </c>
      <c r="C131" s="257"/>
      <c r="D131" s="230"/>
      <c r="E131" s="231"/>
      <c r="F131" s="231"/>
      <c r="G131" s="232"/>
      <c r="H131" s="225"/>
      <c r="I131" s="258"/>
      <c r="J131" s="259"/>
      <c r="K131" s="260"/>
      <c r="L131" s="261"/>
      <c r="M131" s="262"/>
      <c r="N131" s="263"/>
      <c r="O131" s="258"/>
      <c r="P131" s="259"/>
      <c r="Q131" s="260"/>
      <c r="R131" s="261"/>
      <c r="S131" s="262"/>
      <c r="T131" s="263"/>
      <c r="U131" s="263"/>
      <c r="V131" s="263"/>
      <c r="W131" s="263"/>
      <c r="X131" s="263"/>
      <c r="Y131" s="263"/>
      <c r="Z131" s="263"/>
      <c r="AA131" s="263"/>
      <c r="AB131" s="263"/>
      <c r="AC131" s="263"/>
      <c r="AD131" s="263"/>
      <c r="AE131" s="263"/>
      <c r="AF131" s="263"/>
      <c r="AG131" s="264"/>
      <c r="AH131" s="265"/>
      <c r="AI131" s="266"/>
      <c r="AJ131" s="267"/>
      <c r="AK131" s="22" t="s">
        <v>27</v>
      </c>
      <c r="AL131" s="22" t="s">
        <v>27</v>
      </c>
      <c r="AM131" s="22" t="s">
        <v>27</v>
      </c>
    </row>
    <row r="132" spans="1:39" s="22" customFormat="1" x14ac:dyDescent="0.25">
      <c r="A132" s="28" t="str">
        <f>IF(H132&lt;&gt;"",MAX($A$7:A131)+1,"")</f>
        <v/>
      </c>
      <c r="B132" s="227" t="str">
        <f>IF(A132="","",PREF_PREGUNTA&amp;" - "&amp;IF(MAX(A:A)&gt;99,IF(A132&lt;100,"0",""),"")&amp;IF(A132&lt;10,"0","")&amp;A132&amp;IF(G132&lt;&gt;""," "&amp;G132,""))</f>
        <v/>
      </c>
      <c r="C132" s="257"/>
      <c r="D132" s="230"/>
      <c r="E132" s="231"/>
      <c r="F132" s="231"/>
      <c r="G132" s="232"/>
      <c r="H132" s="225"/>
      <c r="I132" s="258"/>
      <c r="J132" s="259"/>
      <c r="K132" s="260"/>
      <c r="L132" s="261"/>
      <c r="M132" s="262"/>
      <c r="N132" s="263"/>
      <c r="O132" s="258"/>
      <c r="P132" s="259"/>
      <c r="Q132" s="260"/>
      <c r="R132" s="261"/>
      <c r="S132" s="262"/>
      <c r="T132" s="263"/>
      <c r="U132" s="263"/>
      <c r="V132" s="263"/>
      <c r="W132" s="263"/>
      <c r="X132" s="263"/>
      <c r="Y132" s="263"/>
      <c r="Z132" s="263"/>
      <c r="AA132" s="263"/>
      <c r="AB132" s="263"/>
      <c r="AC132" s="263"/>
      <c r="AD132" s="263"/>
      <c r="AE132" s="263"/>
      <c r="AF132" s="263"/>
      <c r="AG132" s="264"/>
      <c r="AH132" s="265"/>
      <c r="AI132" s="266"/>
      <c r="AJ132" s="267"/>
      <c r="AK132" s="22" t="s">
        <v>27</v>
      </c>
      <c r="AL132" s="22" t="s">
        <v>27</v>
      </c>
      <c r="AM132" s="22" t="s">
        <v>27</v>
      </c>
    </row>
    <row r="133" spans="1:39" s="22" customFormat="1" x14ac:dyDescent="0.25">
      <c r="A133" s="28" t="str">
        <f>IF(H133&lt;&gt;"",MAX($A$7:A132)+1,"")</f>
        <v/>
      </c>
      <c r="B133" s="227" t="str">
        <f>IF(A133="","",PREF_PREGUNTA&amp;" - "&amp;IF(MAX(A:A)&gt;99,IF(A133&lt;100,"0",""),"")&amp;IF(A133&lt;10,"0","")&amp;A133&amp;IF(G133&lt;&gt;""," "&amp;G133,""))</f>
        <v/>
      </c>
      <c r="C133" s="257"/>
      <c r="D133" s="230"/>
      <c r="E133" s="231"/>
      <c r="F133" s="231"/>
      <c r="G133" s="232"/>
      <c r="H133" s="225"/>
      <c r="I133" s="258"/>
      <c r="J133" s="259"/>
      <c r="K133" s="260"/>
      <c r="L133" s="261"/>
      <c r="M133" s="262"/>
      <c r="N133" s="263"/>
      <c r="O133" s="258"/>
      <c r="P133" s="259"/>
      <c r="Q133" s="260"/>
      <c r="R133" s="261"/>
      <c r="S133" s="262"/>
      <c r="T133" s="263"/>
      <c r="U133" s="263"/>
      <c r="V133" s="263"/>
      <c r="W133" s="263"/>
      <c r="X133" s="263"/>
      <c r="Y133" s="263"/>
      <c r="Z133" s="263"/>
      <c r="AA133" s="263"/>
      <c r="AB133" s="263"/>
      <c r="AC133" s="263"/>
      <c r="AD133" s="263"/>
      <c r="AE133" s="263"/>
      <c r="AF133" s="263"/>
      <c r="AG133" s="264"/>
      <c r="AH133" s="265"/>
      <c r="AI133" s="266"/>
      <c r="AJ133" s="267"/>
      <c r="AK133" s="22" t="s">
        <v>27</v>
      </c>
      <c r="AL133" s="22" t="s">
        <v>27</v>
      </c>
      <c r="AM133" s="22" t="s">
        <v>27</v>
      </c>
    </row>
    <row r="134" spans="1:39" s="22" customFormat="1" x14ac:dyDescent="0.25">
      <c r="A134" s="28" t="str">
        <f>IF(H134&lt;&gt;"",MAX($A$7:A133)+1,"")</f>
        <v/>
      </c>
      <c r="B134" s="227" t="str">
        <f>IF(A134="","",PREF_PREGUNTA&amp;" - "&amp;IF(MAX(A:A)&gt;99,IF(A134&lt;100,"0",""),"")&amp;IF(A134&lt;10,"0","")&amp;A134&amp;IF(G134&lt;&gt;""," "&amp;G134,""))</f>
        <v/>
      </c>
      <c r="C134" s="257"/>
      <c r="D134" s="230"/>
      <c r="E134" s="231"/>
      <c r="F134" s="231"/>
      <c r="G134" s="232"/>
      <c r="H134" s="225"/>
      <c r="I134" s="258"/>
      <c r="J134" s="259"/>
      <c r="K134" s="260"/>
      <c r="L134" s="261"/>
      <c r="M134" s="262"/>
      <c r="N134" s="263"/>
      <c r="O134" s="258"/>
      <c r="P134" s="259"/>
      <c r="Q134" s="260"/>
      <c r="R134" s="261"/>
      <c r="S134" s="262"/>
      <c r="T134" s="263"/>
      <c r="U134" s="263"/>
      <c r="V134" s="263"/>
      <c r="W134" s="263"/>
      <c r="X134" s="263"/>
      <c r="Y134" s="263"/>
      <c r="Z134" s="263"/>
      <c r="AA134" s="263"/>
      <c r="AB134" s="263"/>
      <c r="AC134" s="263"/>
      <c r="AD134" s="263"/>
      <c r="AE134" s="263"/>
      <c r="AF134" s="263"/>
      <c r="AG134" s="264"/>
      <c r="AH134" s="265"/>
      <c r="AI134" s="266"/>
      <c r="AJ134" s="267"/>
      <c r="AK134" s="22" t="s">
        <v>27</v>
      </c>
      <c r="AL134" s="22" t="s">
        <v>27</v>
      </c>
      <c r="AM134" s="22" t="s">
        <v>27</v>
      </c>
    </row>
    <row r="135" spans="1:39" s="22" customFormat="1" x14ac:dyDescent="0.25">
      <c r="A135" s="28" t="str">
        <f>IF(H135&lt;&gt;"",MAX($A$7:A134)+1,"")</f>
        <v/>
      </c>
      <c r="B135" s="227" t="str">
        <f>IF(A135="","",PREF_PREGUNTA&amp;" - "&amp;IF(MAX(A:A)&gt;99,IF(A135&lt;100,"0",""),"")&amp;IF(A135&lt;10,"0","")&amp;A135&amp;IF(G135&lt;&gt;""," "&amp;G135,""))</f>
        <v/>
      </c>
      <c r="C135" s="257"/>
      <c r="D135" s="230"/>
      <c r="E135" s="231"/>
      <c r="F135" s="231"/>
      <c r="G135" s="232"/>
      <c r="H135" s="225"/>
      <c r="I135" s="258"/>
      <c r="J135" s="259"/>
      <c r="K135" s="260"/>
      <c r="L135" s="261"/>
      <c r="M135" s="262"/>
      <c r="N135" s="263"/>
      <c r="O135" s="258"/>
      <c r="P135" s="259"/>
      <c r="Q135" s="260"/>
      <c r="R135" s="261"/>
      <c r="S135" s="262"/>
      <c r="T135" s="263"/>
      <c r="U135" s="263"/>
      <c r="V135" s="263"/>
      <c r="W135" s="263"/>
      <c r="X135" s="263"/>
      <c r="Y135" s="263"/>
      <c r="Z135" s="263"/>
      <c r="AA135" s="263"/>
      <c r="AB135" s="263"/>
      <c r="AC135" s="263"/>
      <c r="AD135" s="263"/>
      <c r="AE135" s="263"/>
      <c r="AF135" s="263"/>
      <c r="AG135" s="264"/>
      <c r="AH135" s="265"/>
      <c r="AI135" s="266"/>
      <c r="AJ135" s="267"/>
      <c r="AK135" s="22" t="s">
        <v>27</v>
      </c>
      <c r="AL135" s="22" t="s">
        <v>27</v>
      </c>
      <c r="AM135" s="22" t="s">
        <v>27</v>
      </c>
    </row>
    <row r="136" spans="1:39" s="22" customFormat="1" x14ac:dyDescent="0.25">
      <c r="A136" s="28" t="str">
        <f>IF(H136&lt;&gt;"",MAX($A$7:A135)+1,"")</f>
        <v/>
      </c>
      <c r="B136" s="227" t="str">
        <f>IF(A136="","",PREF_PREGUNTA&amp;" - "&amp;IF(MAX(A:A)&gt;99,IF(A136&lt;100,"0",""),"")&amp;IF(A136&lt;10,"0","")&amp;A136&amp;IF(G136&lt;&gt;""," "&amp;G136,""))</f>
        <v/>
      </c>
      <c r="C136" s="257"/>
      <c r="D136" s="230"/>
      <c r="E136" s="231"/>
      <c r="F136" s="231"/>
      <c r="G136" s="232"/>
      <c r="H136" s="225"/>
      <c r="I136" s="258"/>
      <c r="J136" s="259"/>
      <c r="K136" s="260"/>
      <c r="L136" s="261"/>
      <c r="M136" s="262"/>
      <c r="N136" s="263"/>
      <c r="O136" s="258"/>
      <c r="P136" s="259"/>
      <c r="Q136" s="260"/>
      <c r="R136" s="261"/>
      <c r="S136" s="262"/>
      <c r="T136" s="263"/>
      <c r="U136" s="263"/>
      <c r="V136" s="263"/>
      <c r="W136" s="263"/>
      <c r="X136" s="263"/>
      <c r="Y136" s="263"/>
      <c r="Z136" s="263"/>
      <c r="AA136" s="263"/>
      <c r="AB136" s="263"/>
      <c r="AC136" s="263"/>
      <c r="AD136" s="263"/>
      <c r="AE136" s="263"/>
      <c r="AF136" s="263"/>
      <c r="AG136" s="264"/>
      <c r="AH136" s="265"/>
      <c r="AI136" s="266"/>
      <c r="AJ136" s="267"/>
      <c r="AK136" s="22" t="s">
        <v>27</v>
      </c>
      <c r="AL136" s="22" t="s">
        <v>27</v>
      </c>
      <c r="AM136" s="22" t="s">
        <v>27</v>
      </c>
    </row>
    <row r="137" spans="1:39" s="22" customFormat="1" x14ac:dyDescent="0.25">
      <c r="A137" s="28" t="str">
        <f>IF(H137&lt;&gt;"",MAX($A$7:A136)+1,"")</f>
        <v/>
      </c>
      <c r="B137" s="227" t="str">
        <f>IF(A137="","",PREF_PREGUNTA&amp;" - "&amp;IF(MAX(A:A)&gt;99,IF(A137&lt;100,"0",""),"")&amp;IF(A137&lt;10,"0","")&amp;A137&amp;IF(G137&lt;&gt;""," "&amp;G137,""))</f>
        <v/>
      </c>
      <c r="C137" s="257"/>
      <c r="D137" s="230"/>
      <c r="E137" s="231"/>
      <c r="F137" s="231"/>
      <c r="G137" s="232"/>
      <c r="H137" s="225"/>
      <c r="I137" s="258"/>
      <c r="J137" s="259"/>
      <c r="K137" s="260"/>
      <c r="L137" s="261"/>
      <c r="M137" s="262"/>
      <c r="N137" s="263"/>
      <c r="O137" s="258"/>
      <c r="P137" s="259"/>
      <c r="Q137" s="260"/>
      <c r="R137" s="261"/>
      <c r="S137" s="262"/>
      <c r="T137" s="263"/>
      <c r="U137" s="263"/>
      <c r="V137" s="263"/>
      <c r="W137" s="263"/>
      <c r="X137" s="263"/>
      <c r="Y137" s="263"/>
      <c r="Z137" s="263"/>
      <c r="AA137" s="263"/>
      <c r="AB137" s="263"/>
      <c r="AC137" s="263"/>
      <c r="AD137" s="263"/>
      <c r="AE137" s="263"/>
      <c r="AF137" s="263"/>
      <c r="AG137" s="264"/>
      <c r="AH137" s="265"/>
      <c r="AI137" s="266"/>
      <c r="AJ137" s="267"/>
      <c r="AK137" s="22" t="s">
        <v>27</v>
      </c>
      <c r="AL137" s="22" t="s">
        <v>27</v>
      </c>
      <c r="AM137" s="22" t="s">
        <v>27</v>
      </c>
    </row>
    <row r="138" spans="1:39" s="22" customFormat="1" x14ac:dyDescent="0.25">
      <c r="A138" s="28" t="str">
        <f>IF(H138&lt;&gt;"",MAX($A$7:A137)+1,"")</f>
        <v/>
      </c>
      <c r="B138" s="227" t="str">
        <f>IF(A138="","",PREF_PREGUNTA&amp;" - "&amp;IF(MAX(A:A)&gt;99,IF(A138&lt;100,"0",""),"")&amp;IF(A138&lt;10,"0","")&amp;A138&amp;IF(G138&lt;&gt;""," "&amp;G138,""))</f>
        <v/>
      </c>
      <c r="C138" s="257"/>
      <c r="D138" s="230"/>
      <c r="E138" s="231"/>
      <c r="F138" s="231"/>
      <c r="G138" s="232"/>
      <c r="H138" s="225"/>
      <c r="I138" s="258"/>
      <c r="J138" s="259"/>
      <c r="K138" s="260"/>
      <c r="L138" s="261"/>
      <c r="M138" s="262"/>
      <c r="N138" s="263"/>
      <c r="O138" s="258"/>
      <c r="P138" s="259"/>
      <c r="Q138" s="260"/>
      <c r="R138" s="261"/>
      <c r="S138" s="262"/>
      <c r="T138" s="263"/>
      <c r="U138" s="263"/>
      <c r="V138" s="263"/>
      <c r="W138" s="263"/>
      <c r="X138" s="263"/>
      <c r="Y138" s="263"/>
      <c r="Z138" s="263"/>
      <c r="AA138" s="263"/>
      <c r="AB138" s="263"/>
      <c r="AC138" s="263"/>
      <c r="AD138" s="263"/>
      <c r="AE138" s="263"/>
      <c r="AF138" s="263"/>
      <c r="AG138" s="264"/>
      <c r="AH138" s="265"/>
      <c r="AI138" s="266"/>
      <c r="AJ138" s="267"/>
      <c r="AK138" s="22" t="s">
        <v>27</v>
      </c>
      <c r="AL138" s="22" t="s">
        <v>27</v>
      </c>
      <c r="AM138" s="22" t="s">
        <v>27</v>
      </c>
    </row>
    <row r="139" spans="1:39" s="22" customFormat="1" x14ac:dyDescent="0.25">
      <c r="A139" s="28" t="str">
        <f>IF(H139&lt;&gt;"",MAX($A$7:A138)+1,"")</f>
        <v/>
      </c>
      <c r="B139" s="227" t="str">
        <f>IF(A139="","",PREF_PREGUNTA&amp;" - "&amp;IF(MAX(A:A)&gt;99,IF(A139&lt;100,"0",""),"")&amp;IF(A139&lt;10,"0","")&amp;A139&amp;IF(G139&lt;&gt;""," "&amp;G139,""))</f>
        <v/>
      </c>
      <c r="C139" s="257"/>
      <c r="D139" s="230"/>
      <c r="E139" s="231"/>
      <c r="F139" s="231"/>
      <c r="G139" s="232"/>
      <c r="H139" s="225"/>
      <c r="I139" s="258"/>
      <c r="J139" s="259"/>
      <c r="K139" s="260"/>
      <c r="L139" s="261"/>
      <c r="M139" s="262"/>
      <c r="N139" s="263"/>
      <c r="O139" s="258"/>
      <c r="P139" s="259"/>
      <c r="Q139" s="260"/>
      <c r="R139" s="261"/>
      <c r="S139" s="262"/>
      <c r="T139" s="263"/>
      <c r="U139" s="263"/>
      <c r="V139" s="263"/>
      <c r="W139" s="263"/>
      <c r="X139" s="263"/>
      <c r="Y139" s="263"/>
      <c r="Z139" s="263"/>
      <c r="AA139" s="263"/>
      <c r="AB139" s="263"/>
      <c r="AC139" s="263"/>
      <c r="AD139" s="263"/>
      <c r="AE139" s="263"/>
      <c r="AF139" s="263"/>
      <c r="AG139" s="264"/>
      <c r="AH139" s="265"/>
      <c r="AI139" s="266"/>
      <c r="AJ139" s="267"/>
      <c r="AK139" s="22" t="s">
        <v>27</v>
      </c>
      <c r="AL139" s="22" t="s">
        <v>27</v>
      </c>
      <c r="AM139" s="22" t="s">
        <v>27</v>
      </c>
    </row>
    <row r="140" spans="1:39" s="22" customFormat="1" x14ac:dyDescent="0.25">
      <c r="A140" s="28" t="str">
        <f>IF(H140&lt;&gt;"",MAX($A$7:A139)+1,"")</f>
        <v/>
      </c>
      <c r="B140" s="227" t="str">
        <f>IF(A140="","",PREF_PREGUNTA&amp;" - "&amp;IF(MAX(A:A)&gt;99,IF(A140&lt;100,"0",""),"")&amp;IF(A140&lt;10,"0","")&amp;A140&amp;IF(G140&lt;&gt;""," "&amp;G140,""))</f>
        <v/>
      </c>
      <c r="C140" s="257"/>
      <c r="D140" s="230"/>
      <c r="E140" s="231"/>
      <c r="F140" s="231"/>
      <c r="G140" s="232"/>
      <c r="H140" s="225"/>
      <c r="I140" s="258"/>
      <c r="J140" s="259"/>
      <c r="K140" s="260"/>
      <c r="L140" s="261"/>
      <c r="M140" s="262"/>
      <c r="N140" s="263"/>
      <c r="O140" s="258"/>
      <c r="P140" s="259"/>
      <c r="Q140" s="260"/>
      <c r="R140" s="261"/>
      <c r="S140" s="262"/>
      <c r="T140" s="263"/>
      <c r="U140" s="263"/>
      <c r="V140" s="263"/>
      <c r="W140" s="263"/>
      <c r="X140" s="263"/>
      <c r="Y140" s="263"/>
      <c r="Z140" s="263"/>
      <c r="AA140" s="263"/>
      <c r="AB140" s="263"/>
      <c r="AC140" s="263"/>
      <c r="AD140" s="263"/>
      <c r="AE140" s="263"/>
      <c r="AF140" s="263"/>
      <c r="AG140" s="264"/>
      <c r="AH140" s="265"/>
      <c r="AI140" s="266"/>
      <c r="AJ140" s="267"/>
      <c r="AK140" s="22" t="s">
        <v>27</v>
      </c>
      <c r="AL140" s="22" t="s">
        <v>27</v>
      </c>
      <c r="AM140" s="22" t="s">
        <v>27</v>
      </c>
    </row>
    <row r="141" spans="1:39" s="22" customFormat="1" x14ac:dyDescent="0.25">
      <c r="A141" s="28" t="str">
        <f>IF(H141&lt;&gt;"",MAX($A$7:A140)+1,"")</f>
        <v/>
      </c>
      <c r="B141" s="227" t="str">
        <f>IF(A141="","",PREF_PREGUNTA&amp;" - "&amp;IF(MAX(A:A)&gt;99,IF(A141&lt;100,"0",""),"")&amp;IF(A141&lt;10,"0","")&amp;A141&amp;IF(G141&lt;&gt;""," "&amp;G141,""))</f>
        <v/>
      </c>
      <c r="C141" s="257"/>
      <c r="D141" s="230"/>
      <c r="E141" s="231"/>
      <c r="F141" s="231"/>
      <c r="G141" s="232"/>
      <c r="H141" s="225"/>
      <c r="I141" s="258"/>
      <c r="J141" s="259"/>
      <c r="K141" s="260"/>
      <c r="L141" s="261"/>
      <c r="M141" s="262"/>
      <c r="N141" s="263"/>
      <c r="O141" s="258"/>
      <c r="P141" s="259"/>
      <c r="Q141" s="260"/>
      <c r="R141" s="261"/>
      <c r="S141" s="262"/>
      <c r="T141" s="263"/>
      <c r="U141" s="263"/>
      <c r="V141" s="263"/>
      <c r="W141" s="263"/>
      <c r="X141" s="263"/>
      <c r="Y141" s="263"/>
      <c r="Z141" s="263"/>
      <c r="AA141" s="263"/>
      <c r="AB141" s="263"/>
      <c r="AC141" s="263"/>
      <c r="AD141" s="263"/>
      <c r="AE141" s="263"/>
      <c r="AF141" s="263"/>
      <c r="AG141" s="264"/>
      <c r="AH141" s="265"/>
      <c r="AI141" s="266"/>
      <c r="AJ141" s="267"/>
      <c r="AK141" s="22" t="s">
        <v>27</v>
      </c>
      <c r="AL141" s="22" t="s">
        <v>27</v>
      </c>
      <c r="AM141" s="22" t="s">
        <v>27</v>
      </c>
    </row>
    <row r="142" spans="1:39" s="22" customFormat="1" x14ac:dyDescent="0.25">
      <c r="A142" s="28" t="str">
        <f>IF(H142&lt;&gt;"",MAX($A$7:A141)+1,"")</f>
        <v/>
      </c>
      <c r="B142" s="227" t="str">
        <f>IF(A142="","",PREF_PREGUNTA&amp;" - "&amp;IF(MAX(A:A)&gt;99,IF(A142&lt;100,"0",""),"")&amp;IF(A142&lt;10,"0","")&amp;A142&amp;IF(G142&lt;&gt;""," "&amp;G142,""))</f>
        <v/>
      </c>
      <c r="C142" s="257"/>
      <c r="D142" s="230"/>
      <c r="E142" s="231"/>
      <c r="F142" s="231"/>
      <c r="G142" s="232"/>
      <c r="H142" s="225"/>
      <c r="I142" s="258"/>
      <c r="J142" s="259"/>
      <c r="K142" s="260"/>
      <c r="L142" s="261"/>
      <c r="M142" s="262"/>
      <c r="N142" s="263"/>
      <c r="O142" s="258"/>
      <c r="P142" s="259"/>
      <c r="Q142" s="260"/>
      <c r="R142" s="261"/>
      <c r="S142" s="262"/>
      <c r="T142" s="263"/>
      <c r="U142" s="263"/>
      <c r="V142" s="263"/>
      <c r="W142" s="263"/>
      <c r="X142" s="263"/>
      <c r="Y142" s="263"/>
      <c r="Z142" s="263"/>
      <c r="AA142" s="263"/>
      <c r="AB142" s="263"/>
      <c r="AC142" s="263"/>
      <c r="AD142" s="263"/>
      <c r="AE142" s="263"/>
      <c r="AF142" s="263"/>
      <c r="AG142" s="264"/>
      <c r="AH142" s="265"/>
      <c r="AI142" s="266"/>
      <c r="AJ142" s="267"/>
      <c r="AK142" s="22" t="s">
        <v>27</v>
      </c>
      <c r="AL142" s="22" t="s">
        <v>27</v>
      </c>
      <c r="AM142" s="22" t="s">
        <v>27</v>
      </c>
    </row>
    <row r="143" spans="1:39" s="22" customFormat="1" x14ac:dyDescent="0.25">
      <c r="A143" s="28" t="str">
        <f>IF(H143&lt;&gt;"",MAX($A$7:A142)+1,"")</f>
        <v/>
      </c>
      <c r="B143" s="227" t="str">
        <f>IF(A143="","",PREF_PREGUNTA&amp;" - "&amp;IF(MAX(A:A)&gt;99,IF(A143&lt;100,"0",""),"")&amp;IF(A143&lt;10,"0","")&amp;A143&amp;IF(G143&lt;&gt;""," "&amp;G143,""))</f>
        <v/>
      </c>
      <c r="C143" s="257"/>
      <c r="D143" s="230"/>
      <c r="E143" s="231"/>
      <c r="F143" s="231"/>
      <c r="G143" s="232"/>
      <c r="H143" s="225"/>
      <c r="I143" s="258"/>
      <c r="J143" s="259"/>
      <c r="K143" s="260"/>
      <c r="L143" s="261"/>
      <c r="M143" s="262"/>
      <c r="N143" s="263"/>
      <c r="O143" s="258"/>
      <c r="P143" s="259"/>
      <c r="Q143" s="260"/>
      <c r="R143" s="261"/>
      <c r="S143" s="262"/>
      <c r="T143" s="263"/>
      <c r="U143" s="263"/>
      <c r="V143" s="263"/>
      <c r="W143" s="263"/>
      <c r="X143" s="263"/>
      <c r="Y143" s="263"/>
      <c r="Z143" s="263"/>
      <c r="AA143" s="263"/>
      <c r="AB143" s="263"/>
      <c r="AC143" s="263"/>
      <c r="AD143" s="263"/>
      <c r="AE143" s="263"/>
      <c r="AF143" s="263"/>
      <c r="AG143" s="264"/>
      <c r="AH143" s="265"/>
      <c r="AI143" s="266"/>
      <c r="AJ143" s="267"/>
      <c r="AK143" s="22" t="s">
        <v>27</v>
      </c>
      <c r="AL143" s="22" t="s">
        <v>27</v>
      </c>
      <c r="AM143" s="22" t="s">
        <v>27</v>
      </c>
    </row>
    <row r="144" spans="1:39" s="22" customFormat="1" x14ac:dyDescent="0.25">
      <c r="A144" s="28" t="str">
        <f>IF(H144&lt;&gt;"",MAX($A$7:A143)+1,"")</f>
        <v/>
      </c>
      <c r="B144" s="227" t="str">
        <f>IF(A144="","",PREF_PREGUNTA&amp;" - "&amp;IF(MAX(A:A)&gt;99,IF(A144&lt;100,"0",""),"")&amp;IF(A144&lt;10,"0","")&amp;A144&amp;IF(G144&lt;&gt;""," "&amp;G144,""))</f>
        <v/>
      </c>
      <c r="C144" s="257"/>
      <c r="D144" s="230"/>
      <c r="E144" s="231"/>
      <c r="F144" s="231"/>
      <c r="G144" s="232"/>
      <c r="H144" s="225"/>
      <c r="I144" s="258"/>
      <c r="J144" s="259"/>
      <c r="K144" s="260"/>
      <c r="L144" s="261"/>
      <c r="M144" s="262"/>
      <c r="N144" s="263"/>
      <c r="O144" s="258"/>
      <c r="P144" s="259"/>
      <c r="Q144" s="260"/>
      <c r="R144" s="261"/>
      <c r="S144" s="262"/>
      <c r="T144" s="263"/>
      <c r="U144" s="263"/>
      <c r="V144" s="263"/>
      <c r="W144" s="263"/>
      <c r="X144" s="263"/>
      <c r="Y144" s="263"/>
      <c r="Z144" s="263"/>
      <c r="AA144" s="263"/>
      <c r="AB144" s="263"/>
      <c r="AC144" s="263"/>
      <c r="AD144" s="263"/>
      <c r="AE144" s="263"/>
      <c r="AF144" s="263"/>
      <c r="AG144" s="264"/>
      <c r="AH144" s="265"/>
      <c r="AI144" s="266"/>
      <c r="AJ144" s="267"/>
      <c r="AK144" s="22" t="s">
        <v>27</v>
      </c>
      <c r="AL144" s="22" t="s">
        <v>27</v>
      </c>
      <c r="AM144" s="22" t="s">
        <v>27</v>
      </c>
    </row>
    <row r="145" spans="1:39" s="22" customFormat="1" x14ac:dyDescent="0.25">
      <c r="A145" s="28" t="str">
        <f>IF(H145&lt;&gt;"",MAX($A$7:A144)+1,"")</f>
        <v/>
      </c>
      <c r="B145" s="227" t="str">
        <f>IF(A145="","",PREF_PREGUNTA&amp;" - "&amp;IF(MAX(A:A)&gt;99,IF(A145&lt;100,"0",""),"")&amp;IF(A145&lt;10,"0","")&amp;A145&amp;IF(G145&lt;&gt;""," "&amp;G145,""))</f>
        <v/>
      </c>
      <c r="C145" s="257"/>
      <c r="D145" s="230"/>
      <c r="E145" s="231"/>
      <c r="F145" s="231"/>
      <c r="G145" s="232"/>
      <c r="H145" s="225"/>
      <c r="I145" s="258"/>
      <c r="J145" s="259"/>
      <c r="K145" s="260"/>
      <c r="L145" s="261"/>
      <c r="M145" s="262"/>
      <c r="N145" s="263"/>
      <c r="O145" s="258"/>
      <c r="P145" s="259"/>
      <c r="Q145" s="260"/>
      <c r="R145" s="261"/>
      <c r="S145" s="262"/>
      <c r="T145" s="263"/>
      <c r="U145" s="263"/>
      <c r="V145" s="263"/>
      <c r="W145" s="263"/>
      <c r="X145" s="263"/>
      <c r="Y145" s="263"/>
      <c r="Z145" s="263"/>
      <c r="AA145" s="263"/>
      <c r="AB145" s="263"/>
      <c r="AC145" s="263"/>
      <c r="AD145" s="263"/>
      <c r="AE145" s="263"/>
      <c r="AF145" s="263"/>
      <c r="AG145" s="264"/>
      <c r="AH145" s="265"/>
      <c r="AI145" s="266"/>
      <c r="AJ145" s="267"/>
      <c r="AK145" s="22" t="s">
        <v>27</v>
      </c>
      <c r="AL145" s="22" t="s">
        <v>27</v>
      </c>
      <c r="AM145" s="22" t="s">
        <v>27</v>
      </c>
    </row>
    <row r="146" spans="1:39" s="22" customFormat="1" x14ac:dyDescent="0.25">
      <c r="A146" s="28" t="str">
        <f>IF(H146&lt;&gt;"",MAX($A$7:A145)+1,"")</f>
        <v/>
      </c>
      <c r="B146" s="227" t="str">
        <f>IF(A146="","",PREF_PREGUNTA&amp;" - "&amp;IF(MAX(A:A)&gt;99,IF(A146&lt;100,"0",""),"")&amp;IF(A146&lt;10,"0","")&amp;A146&amp;IF(G146&lt;&gt;""," "&amp;G146,""))</f>
        <v/>
      </c>
      <c r="C146" s="257"/>
      <c r="D146" s="230"/>
      <c r="E146" s="231"/>
      <c r="F146" s="231"/>
      <c r="G146" s="232"/>
      <c r="H146" s="225"/>
      <c r="I146" s="258"/>
      <c r="J146" s="259"/>
      <c r="K146" s="260"/>
      <c r="L146" s="261"/>
      <c r="M146" s="262"/>
      <c r="N146" s="263"/>
      <c r="O146" s="258"/>
      <c r="P146" s="259"/>
      <c r="Q146" s="260"/>
      <c r="R146" s="261"/>
      <c r="S146" s="262"/>
      <c r="T146" s="263"/>
      <c r="U146" s="263"/>
      <c r="V146" s="263"/>
      <c r="W146" s="263"/>
      <c r="X146" s="263"/>
      <c r="Y146" s="263"/>
      <c r="Z146" s="263"/>
      <c r="AA146" s="263"/>
      <c r="AB146" s="263"/>
      <c r="AC146" s="263"/>
      <c r="AD146" s="263"/>
      <c r="AE146" s="263"/>
      <c r="AF146" s="263"/>
      <c r="AG146" s="264"/>
      <c r="AH146" s="265"/>
      <c r="AI146" s="266"/>
      <c r="AJ146" s="267"/>
      <c r="AK146" s="22" t="s">
        <v>27</v>
      </c>
      <c r="AL146" s="22" t="s">
        <v>27</v>
      </c>
      <c r="AM146" s="22" t="s">
        <v>27</v>
      </c>
    </row>
    <row r="147" spans="1:39" s="22" customFormat="1" x14ac:dyDescent="0.25">
      <c r="A147" s="28" t="str">
        <f>IF(H147&lt;&gt;"",MAX($A$7:A146)+1,"")</f>
        <v/>
      </c>
      <c r="B147" s="227" t="str">
        <f>IF(A147="","",PREF_PREGUNTA&amp;" - "&amp;IF(MAX(A:A)&gt;99,IF(A147&lt;100,"0",""),"")&amp;IF(A147&lt;10,"0","")&amp;A147&amp;IF(G147&lt;&gt;""," "&amp;G147,""))</f>
        <v/>
      </c>
      <c r="C147" s="257"/>
      <c r="D147" s="230"/>
      <c r="E147" s="231"/>
      <c r="F147" s="231"/>
      <c r="G147" s="232"/>
      <c r="H147" s="225"/>
      <c r="I147" s="258"/>
      <c r="J147" s="259"/>
      <c r="K147" s="260"/>
      <c r="L147" s="261"/>
      <c r="M147" s="262"/>
      <c r="N147" s="263"/>
      <c r="O147" s="258"/>
      <c r="P147" s="259"/>
      <c r="Q147" s="260"/>
      <c r="R147" s="261"/>
      <c r="S147" s="262"/>
      <c r="T147" s="263"/>
      <c r="U147" s="263"/>
      <c r="V147" s="263"/>
      <c r="W147" s="263"/>
      <c r="X147" s="263"/>
      <c r="Y147" s="263"/>
      <c r="Z147" s="263"/>
      <c r="AA147" s="263"/>
      <c r="AB147" s="263"/>
      <c r="AC147" s="263"/>
      <c r="AD147" s="263"/>
      <c r="AE147" s="263"/>
      <c r="AF147" s="263"/>
      <c r="AG147" s="264"/>
      <c r="AH147" s="265"/>
      <c r="AI147" s="266"/>
      <c r="AJ147" s="267"/>
      <c r="AK147" s="22" t="s">
        <v>27</v>
      </c>
      <c r="AL147" s="22" t="s">
        <v>27</v>
      </c>
      <c r="AM147" s="22" t="s">
        <v>27</v>
      </c>
    </row>
    <row r="148" spans="1:39" s="22" customFormat="1" x14ac:dyDescent="0.25">
      <c r="A148" s="28" t="str">
        <f>IF(H148&lt;&gt;"",MAX($A$7:A147)+1,"")</f>
        <v/>
      </c>
      <c r="B148" s="227" t="str">
        <f>IF(A148="","",PREF_PREGUNTA&amp;" - "&amp;IF(MAX(A:A)&gt;99,IF(A148&lt;100,"0",""),"")&amp;IF(A148&lt;10,"0","")&amp;A148&amp;IF(G148&lt;&gt;""," "&amp;G148,""))</f>
        <v/>
      </c>
      <c r="C148" s="257"/>
      <c r="D148" s="230"/>
      <c r="E148" s="231"/>
      <c r="F148" s="231"/>
      <c r="G148" s="232"/>
      <c r="H148" s="225"/>
      <c r="I148" s="258"/>
      <c r="J148" s="259"/>
      <c r="K148" s="260"/>
      <c r="L148" s="261"/>
      <c r="M148" s="262"/>
      <c r="N148" s="263"/>
      <c r="O148" s="258"/>
      <c r="P148" s="259"/>
      <c r="Q148" s="260"/>
      <c r="R148" s="261"/>
      <c r="S148" s="262"/>
      <c r="T148" s="263"/>
      <c r="U148" s="263"/>
      <c r="V148" s="263"/>
      <c r="W148" s="263"/>
      <c r="X148" s="263"/>
      <c r="Y148" s="263"/>
      <c r="Z148" s="263"/>
      <c r="AA148" s="263"/>
      <c r="AB148" s="263"/>
      <c r="AC148" s="263"/>
      <c r="AD148" s="263"/>
      <c r="AE148" s="263"/>
      <c r="AF148" s="263"/>
      <c r="AG148" s="264"/>
      <c r="AH148" s="265"/>
      <c r="AI148" s="266"/>
      <c r="AJ148" s="267"/>
      <c r="AK148" s="22" t="s">
        <v>27</v>
      </c>
      <c r="AL148" s="22" t="s">
        <v>27</v>
      </c>
      <c r="AM148" s="22" t="s">
        <v>27</v>
      </c>
    </row>
    <row r="149" spans="1:39" s="22" customFormat="1" x14ac:dyDescent="0.25">
      <c r="A149" s="28" t="str">
        <f>IF(H149&lt;&gt;"",MAX($A$7:A148)+1,"")</f>
        <v/>
      </c>
      <c r="B149" s="227" t="str">
        <f>IF(A149="","",PREF_PREGUNTA&amp;" - "&amp;IF(MAX(A:A)&gt;99,IF(A149&lt;100,"0",""),"")&amp;IF(A149&lt;10,"0","")&amp;A149&amp;IF(G149&lt;&gt;""," "&amp;G149,""))</f>
        <v/>
      </c>
      <c r="C149" s="257"/>
      <c r="D149" s="230"/>
      <c r="E149" s="231"/>
      <c r="F149" s="231"/>
      <c r="G149" s="232"/>
      <c r="H149" s="225"/>
      <c r="I149" s="258"/>
      <c r="J149" s="259"/>
      <c r="K149" s="260"/>
      <c r="L149" s="261"/>
      <c r="M149" s="262"/>
      <c r="N149" s="263"/>
      <c r="O149" s="258"/>
      <c r="P149" s="259"/>
      <c r="Q149" s="260"/>
      <c r="R149" s="261"/>
      <c r="S149" s="262"/>
      <c r="T149" s="263"/>
      <c r="U149" s="263"/>
      <c r="V149" s="263"/>
      <c r="W149" s="263"/>
      <c r="X149" s="263"/>
      <c r="Y149" s="263"/>
      <c r="Z149" s="263"/>
      <c r="AA149" s="263"/>
      <c r="AB149" s="263"/>
      <c r="AC149" s="263"/>
      <c r="AD149" s="263"/>
      <c r="AE149" s="263"/>
      <c r="AF149" s="263"/>
      <c r="AG149" s="264"/>
      <c r="AH149" s="265"/>
      <c r="AI149" s="266"/>
      <c r="AJ149" s="267"/>
      <c r="AK149" s="22" t="s">
        <v>27</v>
      </c>
      <c r="AL149" s="22" t="s">
        <v>27</v>
      </c>
      <c r="AM149" s="22" t="s">
        <v>27</v>
      </c>
    </row>
    <row r="150" spans="1:39" s="22" customFormat="1" x14ac:dyDescent="0.25">
      <c r="A150" s="28" t="str">
        <f>IF(H150&lt;&gt;"",MAX($A$7:A149)+1,"")</f>
        <v/>
      </c>
      <c r="B150" s="227" t="str">
        <f>IF(A150="","",PREF_PREGUNTA&amp;" - "&amp;IF(MAX(A:A)&gt;99,IF(A150&lt;100,"0",""),"")&amp;IF(A150&lt;10,"0","")&amp;A150&amp;IF(G150&lt;&gt;""," "&amp;G150,""))</f>
        <v/>
      </c>
      <c r="C150" s="257"/>
      <c r="D150" s="230"/>
      <c r="E150" s="231"/>
      <c r="F150" s="231"/>
      <c r="G150" s="232"/>
      <c r="H150" s="225"/>
      <c r="I150" s="258"/>
      <c r="J150" s="259"/>
      <c r="K150" s="260"/>
      <c r="L150" s="261"/>
      <c r="M150" s="262"/>
      <c r="N150" s="263"/>
      <c r="O150" s="258"/>
      <c r="P150" s="259"/>
      <c r="Q150" s="260"/>
      <c r="R150" s="261"/>
      <c r="S150" s="262"/>
      <c r="T150" s="263"/>
      <c r="U150" s="263"/>
      <c r="V150" s="263"/>
      <c r="W150" s="263"/>
      <c r="X150" s="263"/>
      <c r="Y150" s="263"/>
      <c r="Z150" s="263"/>
      <c r="AA150" s="263"/>
      <c r="AB150" s="263"/>
      <c r="AC150" s="263"/>
      <c r="AD150" s="263"/>
      <c r="AE150" s="263"/>
      <c r="AF150" s="263"/>
      <c r="AG150" s="264"/>
      <c r="AH150" s="265"/>
      <c r="AI150" s="266"/>
      <c r="AJ150" s="267"/>
      <c r="AK150" s="22" t="s">
        <v>27</v>
      </c>
      <c r="AL150" s="22" t="s">
        <v>27</v>
      </c>
      <c r="AM150" s="22" t="s">
        <v>27</v>
      </c>
    </row>
    <row r="151" spans="1:39" s="22" customFormat="1" x14ac:dyDescent="0.25">
      <c r="A151" s="28" t="str">
        <f>IF(H151&lt;&gt;"",MAX($A$7:A150)+1,"")</f>
        <v/>
      </c>
      <c r="B151" s="227" t="str">
        <f>IF(A151="","",PREF_PREGUNTA&amp;" - "&amp;IF(MAX(A:A)&gt;99,IF(A151&lt;100,"0",""),"")&amp;IF(A151&lt;10,"0","")&amp;A151&amp;IF(G151&lt;&gt;""," "&amp;G151,""))</f>
        <v/>
      </c>
      <c r="C151" s="257"/>
      <c r="D151" s="230"/>
      <c r="E151" s="231"/>
      <c r="F151" s="231"/>
      <c r="G151" s="232"/>
      <c r="H151" s="225"/>
      <c r="I151" s="258"/>
      <c r="J151" s="259"/>
      <c r="K151" s="260"/>
      <c r="L151" s="261"/>
      <c r="M151" s="262"/>
      <c r="N151" s="263"/>
      <c r="O151" s="258"/>
      <c r="P151" s="259"/>
      <c r="Q151" s="260"/>
      <c r="R151" s="261"/>
      <c r="S151" s="262"/>
      <c r="T151" s="263"/>
      <c r="U151" s="263"/>
      <c r="V151" s="263"/>
      <c r="W151" s="263"/>
      <c r="X151" s="263"/>
      <c r="Y151" s="263"/>
      <c r="Z151" s="263"/>
      <c r="AA151" s="263"/>
      <c r="AB151" s="263"/>
      <c r="AC151" s="263"/>
      <c r="AD151" s="263"/>
      <c r="AE151" s="263"/>
      <c r="AF151" s="263"/>
      <c r="AG151" s="264"/>
      <c r="AH151" s="265"/>
      <c r="AI151" s="266"/>
      <c r="AJ151" s="267"/>
      <c r="AK151" s="22" t="s">
        <v>27</v>
      </c>
      <c r="AL151" s="22" t="s">
        <v>27</v>
      </c>
      <c r="AM151" s="22" t="s">
        <v>27</v>
      </c>
    </row>
    <row r="152" spans="1:39" s="22" customFormat="1" x14ac:dyDescent="0.25">
      <c r="A152" s="28" t="str">
        <f>IF(H152&lt;&gt;"",MAX($A$7:A151)+1,"")</f>
        <v/>
      </c>
      <c r="B152" s="227" t="str">
        <f>IF(A152="","",PREF_PREGUNTA&amp;" - "&amp;IF(MAX(A:A)&gt;99,IF(A152&lt;100,"0",""),"")&amp;IF(A152&lt;10,"0","")&amp;A152&amp;IF(G152&lt;&gt;""," "&amp;G152,""))</f>
        <v/>
      </c>
      <c r="C152" s="257"/>
      <c r="D152" s="230"/>
      <c r="E152" s="231"/>
      <c r="F152" s="231"/>
      <c r="G152" s="232"/>
      <c r="H152" s="225"/>
      <c r="I152" s="258"/>
      <c r="J152" s="259"/>
      <c r="K152" s="260"/>
      <c r="L152" s="261"/>
      <c r="M152" s="262"/>
      <c r="N152" s="263"/>
      <c r="O152" s="258"/>
      <c r="P152" s="259"/>
      <c r="Q152" s="260"/>
      <c r="R152" s="261"/>
      <c r="S152" s="262"/>
      <c r="T152" s="263"/>
      <c r="U152" s="263"/>
      <c r="V152" s="263"/>
      <c r="W152" s="263"/>
      <c r="X152" s="263"/>
      <c r="Y152" s="263"/>
      <c r="Z152" s="263"/>
      <c r="AA152" s="263"/>
      <c r="AB152" s="263"/>
      <c r="AC152" s="263"/>
      <c r="AD152" s="263"/>
      <c r="AE152" s="263"/>
      <c r="AF152" s="263"/>
      <c r="AG152" s="264"/>
      <c r="AH152" s="265"/>
      <c r="AI152" s="266"/>
      <c r="AJ152" s="267"/>
      <c r="AK152" s="22" t="s">
        <v>27</v>
      </c>
      <c r="AL152" s="22" t="s">
        <v>27</v>
      </c>
      <c r="AM152" s="22" t="s">
        <v>27</v>
      </c>
    </row>
    <row r="153" spans="1:39" s="22" customFormat="1" x14ac:dyDescent="0.25">
      <c r="A153" s="28" t="str">
        <f>IF(H153&lt;&gt;"",MAX($A$7:A152)+1,"")</f>
        <v/>
      </c>
      <c r="B153" s="227" t="str">
        <f>IF(A153="","",PREF_PREGUNTA&amp;" - "&amp;IF(MAX(A:A)&gt;99,IF(A153&lt;100,"0",""),"")&amp;IF(A153&lt;10,"0","")&amp;A153&amp;IF(G153&lt;&gt;""," "&amp;G153,""))</f>
        <v/>
      </c>
      <c r="C153" s="257"/>
      <c r="D153" s="230"/>
      <c r="E153" s="231"/>
      <c r="F153" s="231"/>
      <c r="G153" s="232"/>
      <c r="H153" s="225"/>
      <c r="I153" s="258"/>
      <c r="J153" s="259"/>
      <c r="K153" s="260"/>
      <c r="L153" s="261"/>
      <c r="M153" s="262"/>
      <c r="N153" s="263"/>
      <c r="O153" s="258"/>
      <c r="P153" s="259"/>
      <c r="Q153" s="260"/>
      <c r="R153" s="261"/>
      <c r="S153" s="262"/>
      <c r="T153" s="263"/>
      <c r="U153" s="263"/>
      <c r="V153" s="263"/>
      <c r="W153" s="263"/>
      <c r="X153" s="263"/>
      <c r="Y153" s="263"/>
      <c r="Z153" s="263"/>
      <c r="AA153" s="263"/>
      <c r="AB153" s="263"/>
      <c r="AC153" s="263"/>
      <c r="AD153" s="263"/>
      <c r="AE153" s="263"/>
      <c r="AF153" s="263"/>
      <c r="AG153" s="264"/>
      <c r="AH153" s="265"/>
      <c r="AI153" s="266"/>
      <c r="AJ153" s="267"/>
      <c r="AK153" s="22" t="s">
        <v>27</v>
      </c>
      <c r="AL153" s="22" t="s">
        <v>27</v>
      </c>
      <c r="AM153" s="22" t="s">
        <v>27</v>
      </c>
    </row>
    <row r="154" spans="1:39" s="22" customFormat="1" x14ac:dyDescent="0.25">
      <c r="A154" s="28" t="str">
        <f>IF(H154&lt;&gt;"",MAX($A$7:A153)+1,"")</f>
        <v/>
      </c>
      <c r="B154" s="227" t="str">
        <f>IF(A154="","",PREF_PREGUNTA&amp;" - "&amp;IF(MAX(A:A)&gt;99,IF(A154&lt;100,"0",""),"")&amp;IF(A154&lt;10,"0","")&amp;A154&amp;IF(G154&lt;&gt;""," "&amp;G154,""))</f>
        <v/>
      </c>
      <c r="C154" s="257"/>
      <c r="D154" s="230"/>
      <c r="E154" s="231"/>
      <c r="F154" s="231"/>
      <c r="G154" s="232"/>
      <c r="H154" s="225"/>
      <c r="I154" s="258"/>
      <c r="J154" s="259"/>
      <c r="K154" s="260"/>
      <c r="L154" s="261"/>
      <c r="M154" s="262"/>
      <c r="N154" s="263"/>
      <c r="O154" s="258"/>
      <c r="P154" s="259"/>
      <c r="Q154" s="260"/>
      <c r="R154" s="261"/>
      <c r="S154" s="262"/>
      <c r="T154" s="263"/>
      <c r="U154" s="263"/>
      <c r="V154" s="263"/>
      <c r="W154" s="263"/>
      <c r="X154" s="263"/>
      <c r="Y154" s="263"/>
      <c r="Z154" s="263"/>
      <c r="AA154" s="263"/>
      <c r="AB154" s="263"/>
      <c r="AC154" s="263"/>
      <c r="AD154" s="263"/>
      <c r="AE154" s="263"/>
      <c r="AF154" s="263"/>
      <c r="AG154" s="264"/>
      <c r="AH154" s="265"/>
      <c r="AI154" s="266"/>
      <c r="AJ154" s="267"/>
      <c r="AK154" s="22" t="s">
        <v>27</v>
      </c>
      <c r="AL154" s="22" t="s">
        <v>27</v>
      </c>
      <c r="AM154" s="22" t="s">
        <v>27</v>
      </c>
    </row>
    <row r="155" spans="1:39" s="22" customFormat="1" x14ac:dyDescent="0.25">
      <c r="A155" s="28" t="str">
        <f>IF(H155&lt;&gt;"",MAX($A$7:A154)+1,"")</f>
        <v/>
      </c>
      <c r="B155" s="227" t="str">
        <f>IF(A155="","",PREF_PREGUNTA&amp;" - "&amp;IF(MAX(A:A)&gt;99,IF(A155&lt;100,"0",""),"")&amp;IF(A155&lt;10,"0","")&amp;A155&amp;IF(G155&lt;&gt;""," "&amp;G155,""))</f>
        <v/>
      </c>
      <c r="C155" s="257"/>
      <c r="D155" s="230"/>
      <c r="E155" s="231"/>
      <c r="F155" s="231"/>
      <c r="G155" s="232"/>
      <c r="H155" s="225"/>
      <c r="I155" s="258"/>
      <c r="J155" s="259"/>
      <c r="K155" s="260"/>
      <c r="L155" s="261"/>
      <c r="M155" s="262"/>
      <c r="N155" s="263"/>
      <c r="O155" s="258"/>
      <c r="P155" s="259"/>
      <c r="Q155" s="260"/>
      <c r="R155" s="261"/>
      <c r="S155" s="262"/>
      <c r="T155" s="263"/>
      <c r="U155" s="263"/>
      <c r="V155" s="263"/>
      <c r="W155" s="263"/>
      <c r="X155" s="263"/>
      <c r="Y155" s="263"/>
      <c r="Z155" s="263"/>
      <c r="AA155" s="263"/>
      <c r="AB155" s="263"/>
      <c r="AC155" s="263"/>
      <c r="AD155" s="263"/>
      <c r="AE155" s="263"/>
      <c r="AF155" s="263"/>
      <c r="AG155" s="264"/>
      <c r="AH155" s="265"/>
      <c r="AI155" s="266"/>
      <c r="AJ155" s="267"/>
      <c r="AK155" s="22" t="s">
        <v>27</v>
      </c>
      <c r="AL155" s="22" t="s">
        <v>27</v>
      </c>
      <c r="AM155" s="22" t="s">
        <v>27</v>
      </c>
    </row>
    <row r="156" spans="1:39" s="22" customFormat="1" x14ac:dyDescent="0.25">
      <c r="A156" s="28" t="str">
        <f>IF(H156&lt;&gt;"",MAX($A$7:A155)+1,"")</f>
        <v/>
      </c>
      <c r="B156" s="227" t="str">
        <f>IF(A156="","",PREF_PREGUNTA&amp;" - "&amp;IF(MAX(A:A)&gt;99,IF(A156&lt;100,"0",""),"")&amp;IF(A156&lt;10,"0","")&amp;A156&amp;IF(G156&lt;&gt;""," "&amp;G156,""))</f>
        <v/>
      </c>
      <c r="C156" s="257"/>
      <c r="D156" s="230"/>
      <c r="E156" s="231"/>
      <c r="F156" s="231"/>
      <c r="G156" s="232"/>
      <c r="H156" s="225"/>
      <c r="I156" s="258"/>
      <c r="J156" s="259"/>
      <c r="K156" s="260"/>
      <c r="L156" s="261"/>
      <c r="M156" s="262"/>
      <c r="N156" s="263"/>
      <c r="O156" s="258"/>
      <c r="P156" s="259"/>
      <c r="Q156" s="260"/>
      <c r="R156" s="261"/>
      <c r="S156" s="262"/>
      <c r="T156" s="263"/>
      <c r="U156" s="263"/>
      <c r="V156" s="263"/>
      <c r="W156" s="263"/>
      <c r="X156" s="263"/>
      <c r="Y156" s="263"/>
      <c r="Z156" s="263"/>
      <c r="AA156" s="263"/>
      <c r="AB156" s="263"/>
      <c r="AC156" s="263"/>
      <c r="AD156" s="263"/>
      <c r="AE156" s="263"/>
      <c r="AF156" s="263"/>
      <c r="AG156" s="264"/>
      <c r="AH156" s="265"/>
      <c r="AI156" s="266"/>
      <c r="AJ156" s="267"/>
      <c r="AK156" s="22" t="s">
        <v>27</v>
      </c>
      <c r="AL156" s="22" t="s">
        <v>27</v>
      </c>
      <c r="AM156" s="22" t="s">
        <v>27</v>
      </c>
    </row>
    <row r="157" spans="1:39" s="22" customFormat="1" x14ac:dyDescent="0.25">
      <c r="A157" s="28" t="str">
        <f>IF(H157&lt;&gt;"",MAX($A$7:A156)+1,"")</f>
        <v/>
      </c>
      <c r="B157" s="227" t="str">
        <f>IF(A157="","",PREF_PREGUNTA&amp;" - "&amp;IF(MAX(A:A)&gt;99,IF(A157&lt;100,"0",""),"")&amp;IF(A157&lt;10,"0","")&amp;A157&amp;IF(G157&lt;&gt;""," "&amp;G157,""))</f>
        <v/>
      </c>
      <c r="C157" s="257"/>
      <c r="D157" s="230"/>
      <c r="E157" s="231"/>
      <c r="F157" s="231"/>
      <c r="G157" s="232"/>
      <c r="H157" s="225"/>
      <c r="I157" s="258"/>
      <c r="J157" s="259"/>
      <c r="K157" s="260"/>
      <c r="L157" s="261"/>
      <c r="M157" s="262"/>
      <c r="N157" s="263"/>
      <c r="O157" s="258"/>
      <c r="P157" s="259"/>
      <c r="Q157" s="260"/>
      <c r="R157" s="261"/>
      <c r="S157" s="262"/>
      <c r="T157" s="263"/>
      <c r="U157" s="263"/>
      <c r="V157" s="263"/>
      <c r="W157" s="263"/>
      <c r="X157" s="263"/>
      <c r="Y157" s="263"/>
      <c r="Z157" s="263"/>
      <c r="AA157" s="263"/>
      <c r="AB157" s="263"/>
      <c r="AC157" s="263"/>
      <c r="AD157" s="263"/>
      <c r="AE157" s="263"/>
      <c r="AF157" s="263"/>
      <c r="AG157" s="264"/>
      <c r="AH157" s="265"/>
      <c r="AI157" s="266"/>
      <c r="AJ157" s="267"/>
      <c r="AK157" s="22" t="s">
        <v>27</v>
      </c>
      <c r="AL157" s="22" t="s">
        <v>27</v>
      </c>
      <c r="AM157" s="22" t="s">
        <v>27</v>
      </c>
    </row>
    <row r="158" spans="1:39" s="22" customFormat="1" x14ac:dyDescent="0.25">
      <c r="A158" s="28" t="str">
        <f>IF(H158&lt;&gt;"",MAX($A$7:A157)+1,"")</f>
        <v/>
      </c>
      <c r="B158" s="227" t="str">
        <f>IF(A158="","",PREF_PREGUNTA&amp;" - "&amp;IF(MAX(A:A)&gt;99,IF(A158&lt;100,"0",""),"")&amp;IF(A158&lt;10,"0","")&amp;A158&amp;IF(G158&lt;&gt;""," "&amp;G158,""))</f>
        <v/>
      </c>
      <c r="C158" s="257"/>
      <c r="D158" s="230"/>
      <c r="E158" s="231"/>
      <c r="F158" s="231"/>
      <c r="G158" s="232"/>
      <c r="H158" s="225"/>
      <c r="I158" s="258"/>
      <c r="J158" s="259"/>
      <c r="K158" s="260"/>
      <c r="L158" s="261"/>
      <c r="M158" s="262"/>
      <c r="N158" s="263"/>
      <c r="O158" s="258"/>
      <c r="P158" s="259"/>
      <c r="Q158" s="260"/>
      <c r="R158" s="261"/>
      <c r="S158" s="262"/>
      <c r="T158" s="263"/>
      <c r="U158" s="263"/>
      <c r="V158" s="263"/>
      <c r="W158" s="263"/>
      <c r="X158" s="263"/>
      <c r="Y158" s="263"/>
      <c r="Z158" s="263"/>
      <c r="AA158" s="263"/>
      <c r="AB158" s="263"/>
      <c r="AC158" s="263"/>
      <c r="AD158" s="263"/>
      <c r="AE158" s="263"/>
      <c r="AF158" s="263"/>
      <c r="AG158" s="264"/>
      <c r="AH158" s="265"/>
      <c r="AI158" s="266"/>
      <c r="AJ158" s="267"/>
      <c r="AK158" s="22" t="s">
        <v>27</v>
      </c>
      <c r="AL158" s="22" t="s">
        <v>27</v>
      </c>
      <c r="AM158" s="22" t="s">
        <v>27</v>
      </c>
    </row>
    <row r="159" spans="1:39" s="22" customFormat="1" x14ac:dyDescent="0.25">
      <c r="A159" s="28" t="str">
        <f>IF(H159&lt;&gt;"",MAX($A$7:A158)+1,"")</f>
        <v/>
      </c>
      <c r="B159" s="227" t="str">
        <f>IF(A159="","",PREF_PREGUNTA&amp;" - "&amp;IF(MAX(A:A)&gt;99,IF(A159&lt;100,"0",""),"")&amp;IF(A159&lt;10,"0","")&amp;A159&amp;IF(G159&lt;&gt;""," "&amp;G159,""))</f>
        <v/>
      </c>
      <c r="C159" s="257"/>
      <c r="D159" s="230"/>
      <c r="E159" s="231"/>
      <c r="F159" s="231"/>
      <c r="G159" s="232"/>
      <c r="H159" s="225"/>
      <c r="I159" s="258"/>
      <c r="J159" s="259"/>
      <c r="K159" s="260"/>
      <c r="L159" s="261"/>
      <c r="M159" s="262"/>
      <c r="N159" s="263"/>
      <c r="O159" s="258"/>
      <c r="P159" s="259"/>
      <c r="Q159" s="260"/>
      <c r="R159" s="261"/>
      <c r="S159" s="262"/>
      <c r="T159" s="263"/>
      <c r="U159" s="263"/>
      <c r="V159" s="263"/>
      <c r="W159" s="263"/>
      <c r="X159" s="263"/>
      <c r="Y159" s="263"/>
      <c r="Z159" s="263"/>
      <c r="AA159" s="263"/>
      <c r="AB159" s="263"/>
      <c r="AC159" s="263"/>
      <c r="AD159" s="263"/>
      <c r="AE159" s="263"/>
      <c r="AF159" s="263"/>
      <c r="AG159" s="264"/>
      <c r="AH159" s="265"/>
      <c r="AI159" s="266"/>
      <c r="AJ159" s="267"/>
      <c r="AK159" s="22" t="s">
        <v>27</v>
      </c>
      <c r="AL159" s="22" t="s">
        <v>27</v>
      </c>
      <c r="AM159" s="22" t="s">
        <v>27</v>
      </c>
    </row>
    <row r="160" spans="1:39" s="22" customFormat="1" x14ac:dyDescent="0.25">
      <c r="A160" s="28" t="str">
        <f>IF(H160&lt;&gt;"",MAX($A$7:A159)+1,"")</f>
        <v/>
      </c>
      <c r="B160" s="227" t="str">
        <f>IF(A160="","",PREF_PREGUNTA&amp;" - "&amp;IF(MAX(A:A)&gt;99,IF(A160&lt;100,"0",""),"")&amp;IF(A160&lt;10,"0","")&amp;A160&amp;IF(G160&lt;&gt;""," "&amp;G160,""))</f>
        <v/>
      </c>
      <c r="C160" s="257"/>
      <c r="D160" s="230"/>
      <c r="E160" s="231"/>
      <c r="F160" s="231"/>
      <c r="G160" s="232"/>
      <c r="H160" s="225"/>
      <c r="I160" s="258"/>
      <c r="J160" s="259"/>
      <c r="K160" s="260"/>
      <c r="L160" s="261"/>
      <c r="M160" s="262"/>
      <c r="N160" s="263"/>
      <c r="O160" s="258"/>
      <c r="P160" s="259"/>
      <c r="Q160" s="260"/>
      <c r="R160" s="261"/>
      <c r="S160" s="262"/>
      <c r="T160" s="263"/>
      <c r="U160" s="263"/>
      <c r="V160" s="263"/>
      <c r="W160" s="263"/>
      <c r="X160" s="263"/>
      <c r="Y160" s="263"/>
      <c r="Z160" s="263"/>
      <c r="AA160" s="263"/>
      <c r="AB160" s="263"/>
      <c r="AC160" s="263"/>
      <c r="AD160" s="263"/>
      <c r="AE160" s="263"/>
      <c r="AF160" s="263"/>
      <c r="AG160" s="264"/>
      <c r="AH160" s="265"/>
      <c r="AI160" s="266"/>
      <c r="AJ160" s="267"/>
      <c r="AK160" s="22" t="s">
        <v>27</v>
      </c>
      <c r="AL160" s="22" t="s">
        <v>27</v>
      </c>
      <c r="AM160" s="22" t="s">
        <v>27</v>
      </c>
    </row>
    <row r="161" spans="1:39" s="22" customFormat="1" x14ac:dyDescent="0.25">
      <c r="A161" s="28" t="str">
        <f>IF(H161&lt;&gt;"",MAX($A$7:A160)+1,"")</f>
        <v/>
      </c>
      <c r="B161" s="227" t="str">
        <f>IF(A161="","",PREF_PREGUNTA&amp;" - "&amp;IF(MAX(A:A)&gt;99,IF(A161&lt;100,"0",""),"")&amp;IF(A161&lt;10,"0","")&amp;A161&amp;IF(G161&lt;&gt;""," "&amp;G161,""))</f>
        <v/>
      </c>
      <c r="C161" s="257"/>
      <c r="D161" s="230"/>
      <c r="E161" s="231"/>
      <c r="F161" s="231"/>
      <c r="G161" s="232"/>
      <c r="H161" s="225"/>
      <c r="I161" s="258"/>
      <c r="J161" s="259"/>
      <c r="K161" s="260"/>
      <c r="L161" s="261"/>
      <c r="M161" s="262"/>
      <c r="N161" s="263"/>
      <c r="O161" s="258"/>
      <c r="P161" s="259"/>
      <c r="Q161" s="260"/>
      <c r="R161" s="261"/>
      <c r="S161" s="262"/>
      <c r="T161" s="263"/>
      <c r="U161" s="263"/>
      <c r="V161" s="263"/>
      <c r="W161" s="263"/>
      <c r="X161" s="263"/>
      <c r="Y161" s="263"/>
      <c r="Z161" s="263"/>
      <c r="AA161" s="263"/>
      <c r="AB161" s="263"/>
      <c r="AC161" s="263"/>
      <c r="AD161" s="263"/>
      <c r="AE161" s="263"/>
      <c r="AF161" s="263"/>
      <c r="AG161" s="264"/>
      <c r="AH161" s="265"/>
      <c r="AI161" s="266"/>
      <c r="AJ161" s="267"/>
      <c r="AK161" s="22" t="s">
        <v>27</v>
      </c>
      <c r="AL161" s="22" t="s">
        <v>27</v>
      </c>
      <c r="AM161" s="22" t="s">
        <v>27</v>
      </c>
    </row>
    <row r="162" spans="1:39" s="22" customFormat="1" x14ac:dyDescent="0.25">
      <c r="A162" s="28" t="str">
        <f>IF(H162&lt;&gt;"",MAX($A$7:A161)+1,"")</f>
        <v/>
      </c>
      <c r="B162" s="227" t="str">
        <f>IF(A162="","",PREF_PREGUNTA&amp;" - "&amp;IF(MAX(A:A)&gt;99,IF(A162&lt;100,"0",""),"")&amp;IF(A162&lt;10,"0","")&amp;A162&amp;IF(G162&lt;&gt;""," "&amp;G162,""))</f>
        <v/>
      </c>
      <c r="C162" s="257"/>
      <c r="D162" s="230"/>
      <c r="E162" s="231"/>
      <c r="F162" s="231"/>
      <c r="G162" s="232"/>
      <c r="H162" s="225"/>
      <c r="I162" s="258"/>
      <c r="J162" s="259"/>
      <c r="K162" s="260"/>
      <c r="L162" s="261"/>
      <c r="M162" s="262"/>
      <c r="N162" s="263"/>
      <c r="O162" s="258"/>
      <c r="P162" s="259"/>
      <c r="Q162" s="260"/>
      <c r="R162" s="261"/>
      <c r="S162" s="262"/>
      <c r="T162" s="263"/>
      <c r="U162" s="263"/>
      <c r="V162" s="263"/>
      <c r="W162" s="263"/>
      <c r="X162" s="263"/>
      <c r="Y162" s="263"/>
      <c r="Z162" s="263"/>
      <c r="AA162" s="263"/>
      <c r="AB162" s="263"/>
      <c r="AC162" s="263"/>
      <c r="AD162" s="263"/>
      <c r="AE162" s="263"/>
      <c r="AF162" s="263"/>
      <c r="AG162" s="264"/>
      <c r="AH162" s="265"/>
      <c r="AI162" s="266"/>
      <c r="AJ162" s="267"/>
      <c r="AK162" s="22" t="s">
        <v>27</v>
      </c>
      <c r="AL162" s="22" t="s">
        <v>27</v>
      </c>
      <c r="AM162" s="22" t="s">
        <v>27</v>
      </c>
    </row>
    <row r="163" spans="1:39" s="22" customFormat="1" x14ac:dyDescent="0.25">
      <c r="A163" s="28" t="str">
        <f>IF(H163&lt;&gt;"",MAX($A$7:A162)+1,"")</f>
        <v/>
      </c>
      <c r="B163" s="227" t="str">
        <f>IF(A163="","",PREF_PREGUNTA&amp;" - "&amp;IF(MAX(A:A)&gt;99,IF(A163&lt;100,"0",""),"")&amp;IF(A163&lt;10,"0","")&amp;A163&amp;IF(G163&lt;&gt;""," "&amp;G163,""))</f>
        <v/>
      </c>
      <c r="C163" s="257"/>
      <c r="D163" s="230"/>
      <c r="E163" s="231"/>
      <c r="F163" s="231"/>
      <c r="G163" s="232"/>
      <c r="H163" s="225"/>
      <c r="I163" s="258"/>
      <c r="J163" s="259"/>
      <c r="K163" s="260"/>
      <c r="L163" s="261"/>
      <c r="M163" s="262"/>
      <c r="N163" s="263"/>
      <c r="O163" s="258"/>
      <c r="P163" s="259"/>
      <c r="Q163" s="260"/>
      <c r="R163" s="261"/>
      <c r="S163" s="262"/>
      <c r="T163" s="263"/>
      <c r="U163" s="263"/>
      <c r="V163" s="263"/>
      <c r="W163" s="263"/>
      <c r="X163" s="263"/>
      <c r="Y163" s="263"/>
      <c r="Z163" s="263"/>
      <c r="AA163" s="263"/>
      <c r="AB163" s="263"/>
      <c r="AC163" s="263"/>
      <c r="AD163" s="263"/>
      <c r="AE163" s="263"/>
      <c r="AF163" s="263"/>
      <c r="AG163" s="264"/>
      <c r="AH163" s="265"/>
      <c r="AI163" s="266"/>
      <c r="AJ163" s="267"/>
      <c r="AK163" s="22" t="s">
        <v>27</v>
      </c>
      <c r="AL163" s="22" t="s">
        <v>27</v>
      </c>
      <c r="AM163" s="22" t="s">
        <v>27</v>
      </c>
    </row>
    <row r="164" spans="1:39" s="22" customFormat="1" x14ac:dyDescent="0.25">
      <c r="A164" s="28" t="str">
        <f>IF(H164&lt;&gt;"",MAX($A$7:A163)+1,"")</f>
        <v/>
      </c>
      <c r="B164" s="227" t="str">
        <f>IF(A164="","",PREF_PREGUNTA&amp;" - "&amp;IF(MAX(A:A)&gt;99,IF(A164&lt;100,"0",""),"")&amp;IF(A164&lt;10,"0","")&amp;A164&amp;IF(G164&lt;&gt;""," "&amp;G164,""))</f>
        <v/>
      </c>
      <c r="C164" s="257"/>
      <c r="D164" s="230"/>
      <c r="E164" s="231"/>
      <c r="F164" s="231"/>
      <c r="G164" s="232"/>
      <c r="H164" s="225"/>
      <c r="I164" s="258"/>
      <c r="J164" s="259"/>
      <c r="K164" s="260"/>
      <c r="L164" s="261"/>
      <c r="M164" s="262"/>
      <c r="N164" s="263"/>
      <c r="O164" s="258"/>
      <c r="P164" s="259"/>
      <c r="Q164" s="260"/>
      <c r="R164" s="261"/>
      <c r="S164" s="262"/>
      <c r="T164" s="263"/>
      <c r="U164" s="263"/>
      <c r="V164" s="263"/>
      <c r="W164" s="263"/>
      <c r="X164" s="263"/>
      <c r="Y164" s="263"/>
      <c r="Z164" s="263"/>
      <c r="AA164" s="263"/>
      <c r="AB164" s="263"/>
      <c r="AC164" s="263"/>
      <c r="AD164" s="263"/>
      <c r="AE164" s="263"/>
      <c r="AF164" s="263"/>
      <c r="AG164" s="264"/>
      <c r="AH164" s="265"/>
      <c r="AI164" s="266"/>
      <c r="AJ164" s="267"/>
      <c r="AK164" s="22" t="s">
        <v>27</v>
      </c>
      <c r="AL164" s="22" t="s">
        <v>27</v>
      </c>
      <c r="AM164" s="22" t="s">
        <v>27</v>
      </c>
    </row>
    <row r="165" spans="1:39" s="22" customFormat="1" x14ac:dyDescent="0.25">
      <c r="A165" s="28" t="str">
        <f>IF(H165&lt;&gt;"",MAX($A$7:A164)+1,"")</f>
        <v/>
      </c>
      <c r="B165" s="227" t="str">
        <f>IF(A165="","",PREF_PREGUNTA&amp;" - "&amp;IF(MAX(A:A)&gt;99,IF(A165&lt;100,"0",""),"")&amp;IF(A165&lt;10,"0","")&amp;A165&amp;IF(G165&lt;&gt;""," "&amp;G165,""))</f>
        <v/>
      </c>
      <c r="C165" s="257"/>
      <c r="D165" s="230"/>
      <c r="E165" s="231"/>
      <c r="F165" s="231"/>
      <c r="G165" s="232"/>
      <c r="H165" s="225"/>
      <c r="I165" s="258"/>
      <c r="J165" s="259"/>
      <c r="K165" s="260"/>
      <c r="L165" s="261"/>
      <c r="M165" s="262"/>
      <c r="N165" s="263"/>
      <c r="O165" s="258"/>
      <c r="P165" s="259"/>
      <c r="Q165" s="260"/>
      <c r="R165" s="261"/>
      <c r="S165" s="262"/>
      <c r="T165" s="263"/>
      <c r="U165" s="263"/>
      <c r="V165" s="263"/>
      <c r="W165" s="263"/>
      <c r="X165" s="263"/>
      <c r="Y165" s="263"/>
      <c r="Z165" s="263"/>
      <c r="AA165" s="263"/>
      <c r="AB165" s="263"/>
      <c r="AC165" s="263"/>
      <c r="AD165" s="263"/>
      <c r="AE165" s="263"/>
      <c r="AF165" s="263"/>
      <c r="AG165" s="264"/>
      <c r="AH165" s="265"/>
      <c r="AI165" s="266"/>
      <c r="AJ165" s="267"/>
      <c r="AK165" s="22" t="s">
        <v>27</v>
      </c>
      <c r="AL165" s="22" t="s">
        <v>27</v>
      </c>
      <c r="AM165" s="22" t="s">
        <v>27</v>
      </c>
    </row>
    <row r="166" spans="1:39" s="22" customFormat="1" x14ac:dyDescent="0.25">
      <c r="A166" s="28" t="str">
        <f>IF(H166&lt;&gt;"",MAX($A$7:A165)+1,"")</f>
        <v/>
      </c>
      <c r="B166" s="227" t="str">
        <f>IF(A166="","",PREF_PREGUNTA&amp;" - "&amp;IF(MAX(A:A)&gt;99,IF(A166&lt;100,"0",""),"")&amp;IF(A166&lt;10,"0","")&amp;A166&amp;IF(G166&lt;&gt;""," "&amp;G166,""))</f>
        <v/>
      </c>
      <c r="C166" s="257"/>
      <c r="D166" s="230"/>
      <c r="E166" s="231"/>
      <c r="F166" s="231"/>
      <c r="G166" s="232"/>
      <c r="H166" s="225"/>
      <c r="I166" s="258"/>
      <c r="J166" s="259"/>
      <c r="K166" s="260"/>
      <c r="L166" s="261"/>
      <c r="M166" s="262"/>
      <c r="N166" s="263"/>
      <c r="O166" s="258"/>
      <c r="P166" s="259"/>
      <c r="Q166" s="260"/>
      <c r="R166" s="261"/>
      <c r="S166" s="262"/>
      <c r="T166" s="263"/>
      <c r="U166" s="263"/>
      <c r="V166" s="263"/>
      <c r="W166" s="263"/>
      <c r="X166" s="263"/>
      <c r="Y166" s="263"/>
      <c r="Z166" s="263"/>
      <c r="AA166" s="263"/>
      <c r="AB166" s="263"/>
      <c r="AC166" s="263"/>
      <c r="AD166" s="263"/>
      <c r="AE166" s="263"/>
      <c r="AF166" s="263"/>
      <c r="AG166" s="264"/>
      <c r="AH166" s="265"/>
      <c r="AI166" s="266"/>
      <c r="AJ166" s="267"/>
      <c r="AK166" s="22" t="s">
        <v>27</v>
      </c>
      <c r="AL166" s="22" t="s">
        <v>27</v>
      </c>
      <c r="AM166" s="22" t="s">
        <v>27</v>
      </c>
    </row>
    <row r="167" spans="1:39" s="22" customFormat="1" x14ac:dyDescent="0.25">
      <c r="A167" s="28" t="str">
        <f>IF(H167&lt;&gt;"",MAX($A$7:A166)+1,"")</f>
        <v/>
      </c>
      <c r="B167" s="227" t="str">
        <f>IF(A167="","",PREF_PREGUNTA&amp;" - "&amp;IF(MAX(A:A)&gt;99,IF(A167&lt;100,"0",""),"")&amp;IF(A167&lt;10,"0","")&amp;A167&amp;IF(G167&lt;&gt;""," "&amp;G167,""))</f>
        <v/>
      </c>
      <c r="C167" s="257"/>
      <c r="D167" s="230"/>
      <c r="E167" s="231"/>
      <c r="F167" s="231"/>
      <c r="G167" s="232"/>
      <c r="H167" s="225"/>
      <c r="I167" s="258"/>
      <c r="J167" s="259"/>
      <c r="K167" s="260"/>
      <c r="L167" s="261"/>
      <c r="M167" s="262"/>
      <c r="N167" s="263"/>
      <c r="O167" s="258"/>
      <c r="P167" s="259"/>
      <c r="Q167" s="260"/>
      <c r="R167" s="261"/>
      <c r="S167" s="262"/>
      <c r="T167" s="263"/>
      <c r="U167" s="263"/>
      <c r="V167" s="263"/>
      <c r="W167" s="263"/>
      <c r="X167" s="263"/>
      <c r="Y167" s="263"/>
      <c r="Z167" s="263"/>
      <c r="AA167" s="263"/>
      <c r="AB167" s="263"/>
      <c r="AC167" s="263"/>
      <c r="AD167" s="263"/>
      <c r="AE167" s="263"/>
      <c r="AF167" s="263"/>
      <c r="AG167" s="264"/>
      <c r="AH167" s="265"/>
      <c r="AI167" s="266"/>
      <c r="AJ167" s="267"/>
      <c r="AK167" s="22" t="s">
        <v>27</v>
      </c>
      <c r="AL167" s="22" t="s">
        <v>27</v>
      </c>
      <c r="AM167" s="22" t="s">
        <v>27</v>
      </c>
    </row>
    <row r="168" spans="1:39" s="22" customFormat="1" x14ac:dyDescent="0.25">
      <c r="A168" s="28" t="str">
        <f>IF(H168&lt;&gt;"",MAX($A$7:A167)+1,"")</f>
        <v/>
      </c>
      <c r="B168" s="227" t="str">
        <f>IF(A168="","",PREF_PREGUNTA&amp;" - "&amp;IF(MAX(A:A)&gt;99,IF(A168&lt;100,"0",""),"")&amp;IF(A168&lt;10,"0","")&amp;A168&amp;IF(G168&lt;&gt;""," "&amp;G168,""))</f>
        <v/>
      </c>
      <c r="C168" s="257"/>
      <c r="D168" s="230"/>
      <c r="E168" s="231"/>
      <c r="F168" s="231"/>
      <c r="G168" s="232"/>
      <c r="H168" s="225"/>
      <c r="I168" s="258"/>
      <c r="J168" s="259"/>
      <c r="K168" s="260"/>
      <c r="L168" s="261"/>
      <c r="M168" s="262"/>
      <c r="N168" s="263"/>
      <c r="O168" s="258"/>
      <c r="P168" s="259"/>
      <c r="Q168" s="260"/>
      <c r="R168" s="261"/>
      <c r="S168" s="262"/>
      <c r="T168" s="263"/>
      <c r="U168" s="263"/>
      <c r="V168" s="263"/>
      <c r="W168" s="263"/>
      <c r="X168" s="263"/>
      <c r="Y168" s="263"/>
      <c r="Z168" s="263"/>
      <c r="AA168" s="263"/>
      <c r="AB168" s="263"/>
      <c r="AC168" s="263"/>
      <c r="AD168" s="263"/>
      <c r="AE168" s="263"/>
      <c r="AF168" s="263"/>
      <c r="AG168" s="264"/>
      <c r="AH168" s="265"/>
      <c r="AI168" s="266"/>
      <c r="AJ168" s="267"/>
      <c r="AK168" s="22" t="s">
        <v>27</v>
      </c>
      <c r="AL168" s="22" t="s">
        <v>27</v>
      </c>
      <c r="AM168" s="22" t="s">
        <v>27</v>
      </c>
    </row>
    <row r="169" spans="1:39" s="22" customFormat="1" x14ac:dyDescent="0.25">
      <c r="A169" s="28" t="str">
        <f>IF(H169&lt;&gt;"",MAX($A$7:A168)+1,"")</f>
        <v/>
      </c>
      <c r="B169" s="227" t="str">
        <f>IF(A169="","",PREF_PREGUNTA&amp;" - "&amp;IF(MAX(A:A)&gt;99,IF(A169&lt;100,"0",""),"")&amp;IF(A169&lt;10,"0","")&amp;A169&amp;IF(G169&lt;&gt;""," "&amp;G169,""))</f>
        <v/>
      </c>
      <c r="C169" s="257"/>
      <c r="D169" s="230"/>
      <c r="E169" s="231"/>
      <c r="F169" s="231"/>
      <c r="G169" s="232"/>
      <c r="H169" s="225"/>
      <c r="I169" s="258"/>
      <c r="J169" s="259"/>
      <c r="K169" s="260"/>
      <c r="L169" s="261"/>
      <c r="M169" s="262"/>
      <c r="N169" s="263"/>
      <c r="O169" s="258"/>
      <c r="P169" s="259"/>
      <c r="Q169" s="260"/>
      <c r="R169" s="261"/>
      <c r="S169" s="262"/>
      <c r="T169" s="263"/>
      <c r="U169" s="263"/>
      <c r="V169" s="263"/>
      <c r="W169" s="263"/>
      <c r="X169" s="263"/>
      <c r="Y169" s="263"/>
      <c r="Z169" s="263"/>
      <c r="AA169" s="263"/>
      <c r="AB169" s="263"/>
      <c r="AC169" s="263"/>
      <c r="AD169" s="263"/>
      <c r="AE169" s="263"/>
      <c r="AF169" s="263"/>
      <c r="AG169" s="264"/>
      <c r="AH169" s="265"/>
      <c r="AI169" s="266"/>
      <c r="AJ169" s="267"/>
      <c r="AK169" s="22" t="s">
        <v>27</v>
      </c>
      <c r="AL169" s="22" t="s">
        <v>27</v>
      </c>
      <c r="AM169" s="22" t="s">
        <v>27</v>
      </c>
    </row>
    <row r="170" spans="1:39" s="22" customFormat="1" x14ac:dyDescent="0.25">
      <c r="A170" s="28" t="str">
        <f>IF(H170&lt;&gt;"",MAX($A$7:A169)+1,"")</f>
        <v/>
      </c>
      <c r="B170" s="227" t="str">
        <f>IF(A170="","",PREF_PREGUNTA&amp;" - "&amp;IF(MAX(A:A)&gt;99,IF(A170&lt;100,"0",""),"")&amp;IF(A170&lt;10,"0","")&amp;A170&amp;IF(G170&lt;&gt;""," "&amp;G170,""))</f>
        <v/>
      </c>
      <c r="C170" s="257"/>
      <c r="D170" s="230"/>
      <c r="E170" s="231"/>
      <c r="F170" s="231"/>
      <c r="G170" s="232"/>
      <c r="H170" s="225"/>
      <c r="I170" s="258"/>
      <c r="J170" s="259"/>
      <c r="K170" s="260"/>
      <c r="L170" s="261"/>
      <c r="M170" s="262"/>
      <c r="N170" s="263"/>
      <c r="O170" s="258"/>
      <c r="P170" s="259"/>
      <c r="Q170" s="260"/>
      <c r="R170" s="261"/>
      <c r="S170" s="262"/>
      <c r="T170" s="263"/>
      <c r="U170" s="263"/>
      <c r="V170" s="263"/>
      <c r="W170" s="263"/>
      <c r="X170" s="263"/>
      <c r="Y170" s="263"/>
      <c r="Z170" s="263"/>
      <c r="AA170" s="263"/>
      <c r="AB170" s="263"/>
      <c r="AC170" s="263"/>
      <c r="AD170" s="263"/>
      <c r="AE170" s="263"/>
      <c r="AF170" s="263"/>
      <c r="AG170" s="264"/>
      <c r="AH170" s="265"/>
      <c r="AI170" s="266"/>
      <c r="AJ170" s="267"/>
      <c r="AK170" s="22" t="s">
        <v>27</v>
      </c>
      <c r="AL170" s="22" t="s">
        <v>27</v>
      </c>
      <c r="AM170" s="22" t="s">
        <v>27</v>
      </c>
    </row>
    <row r="171" spans="1:39" s="22" customFormat="1" x14ac:dyDescent="0.25">
      <c r="A171" s="28" t="str">
        <f>IF(H171&lt;&gt;"",MAX($A$7:A170)+1,"")</f>
        <v/>
      </c>
      <c r="B171" s="227" t="str">
        <f>IF(A171="","",PREF_PREGUNTA&amp;" - "&amp;IF(MAX(A:A)&gt;99,IF(A171&lt;100,"0",""),"")&amp;IF(A171&lt;10,"0","")&amp;A171&amp;IF(G171&lt;&gt;""," "&amp;G171,""))</f>
        <v/>
      </c>
      <c r="C171" s="257"/>
      <c r="D171" s="230"/>
      <c r="E171" s="231"/>
      <c r="F171" s="231"/>
      <c r="G171" s="232"/>
      <c r="H171" s="225"/>
      <c r="I171" s="258"/>
      <c r="J171" s="259"/>
      <c r="K171" s="260"/>
      <c r="L171" s="261"/>
      <c r="M171" s="262"/>
      <c r="N171" s="263"/>
      <c r="O171" s="258"/>
      <c r="P171" s="259"/>
      <c r="Q171" s="260"/>
      <c r="R171" s="261"/>
      <c r="S171" s="262"/>
      <c r="T171" s="263"/>
      <c r="U171" s="263"/>
      <c r="V171" s="263"/>
      <c r="W171" s="263"/>
      <c r="X171" s="263"/>
      <c r="Y171" s="263"/>
      <c r="Z171" s="263"/>
      <c r="AA171" s="263"/>
      <c r="AB171" s="263"/>
      <c r="AC171" s="263"/>
      <c r="AD171" s="263"/>
      <c r="AE171" s="263"/>
      <c r="AF171" s="263"/>
      <c r="AG171" s="264"/>
      <c r="AH171" s="265"/>
      <c r="AI171" s="266"/>
      <c r="AJ171" s="267"/>
      <c r="AK171" s="22" t="s">
        <v>27</v>
      </c>
      <c r="AL171" s="22" t="s">
        <v>27</v>
      </c>
      <c r="AM171" s="22" t="s">
        <v>27</v>
      </c>
    </row>
    <row r="172" spans="1:39" s="22" customFormat="1" x14ac:dyDescent="0.25">
      <c r="A172" s="28" t="str">
        <f>IF(H172&lt;&gt;"",MAX($A$7:A171)+1,"")</f>
        <v/>
      </c>
      <c r="B172" s="227" t="str">
        <f>IF(A172="","",PREF_PREGUNTA&amp;" - "&amp;IF(MAX(A:A)&gt;99,IF(A172&lt;100,"0",""),"")&amp;IF(A172&lt;10,"0","")&amp;A172&amp;IF(G172&lt;&gt;""," "&amp;G172,""))</f>
        <v/>
      </c>
      <c r="C172" s="257"/>
      <c r="D172" s="230"/>
      <c r="E172" s="231"/>
      <c r="F172" s="231"/>
      <c r="G172" s="232"/>
      <c r="H172" s="225"/>
      <c r="I172" s="258"/>
      <c r="J172" s="259"/>
      <c r="K172" s="260"/>
      <c r="L172" s="261"/>
      <c r="M172" s="262"/>
      <c r="N172" s="263"/>
      <c r="O172" s="258"/>
      <c r="P172" s="259"/>
      <c r="Q172" s="260"/>
      <c r="R172" s="261"/>
      <c r="S172" s="262"/>
      <c r="T172" s="263"/>
      <c r="U172" s="263"/>
      <c r="V172" s="263"/>
      <c r="W172" s="263"/>
      <c r="X172" s="263"/>
      <c r="Y172" s="263"/>
      <c r="Z172" s="263"/>
      <c r="AA172" s="263"/>
      <c r="AB172" s="263"/>
      <c r="AC172" s="263"/>
      <c r="AD172" s="263"/>
      <c r="AE172" s="263"/>
      <c r="AF172" s="263"/>
      <c r="AG172" s="264"/>
      <c r="AH172" s="265"/>
      <c r="AI172" s="266"/>
      <c r="AJ172" s="267"/>
      <c r="AK172" s="22" t="s">
        <v>27</v>
      </c>
      <c r="AL172" s="22" t="s">
        <v>27</v>
      </c>
      <c r="AM172" s="22" t="s">
        <v>27</v>
      </c>
    </row>
    <row r="173" spans="1:39" s="22" customFormat="1" x14ac:dyDescent="0.25">
      <c r="A173" s="28" t="str">
        <f>IF(H173&lt;&gt;"",MAX($A$7:A172)+1,"")</f>
        <v/>
      </c>
      <c r="B173" s="227" t="str">
        <f>IF(A173="","",PREF_PREGUNTA&amp;" - "&amp;IF(MAX(A:A)&gt;99,IF(A173&lt;100,"0",""),"")&amp;IF(A173&lt;10,"0","")&amp;A173&amp;IF(G173&lt;&gt;""," "&amp;G173,""))</f>
        <v/>
      </c>
      <c r="C173" s="257"/>
      <c r="D173" s="230"/>
      <c r="E173" s="231"/>
      <c r="F173" s="231"/>
      <c r="G173" s="232"/>
      <c r="H173" s="225"/>
      <c r="I173" s="258"/>
      <c r="J173" s="259"/>
      <c r="K173" s="260"/>
      <c r="L173" s="261"/>
      <c r="M173" s="262"/>
      <c r="N173" s="263"/>
      <c r="O173" s="258"/>
      <c r="P173" s="259"/>
      <c r="Q173" s="260"/>
      <c r="R173" s="261"/>
      <c r="S173" s="262"/>
      <c r="T173" s="263"/>
      <c r="U173" s="263"/>
      <c r="V173" s="263"/>
      <c r="W173" s="263"/>
      <c r="X173" s="263"/>
      <c r="Y173" s="263"/>
      <c r="Z173" s="263"/>
      <c r="AA173" s="263"/>
      <c r="AB173" s="263"/>
      <c r="AC173" s="263"/>
      <c r="AD173" s="263"/>
      <c r="AE173" s="263"/>
      <c r="AF173" s="263"/>
      <c r="AG173" s="264"/>
      <c r="AH173" s="265"/>
      <c r="AI173" s="266"/>
      <c r="AJ173" s="267"/>
      <c r="AK173" s="22" t="s">
        <v>27</v>
      </c>
      <c r="AL173" s="22" t="s">
        <v>27</v>
      </c>
      <c r="AM173" s="22" t="s">
        <v>27</v>
      </c>
    </row>
    <row r="174" spans="1:39" s="22" customFormat="1" x14ac:dyDescent="0.25">
      <c r="A174" s="28" t="str">
        <f>IF(H174&lt;&gt;"",MAX($A$7:A173)+1,"")</f>
        <v/>
      </c>
      <c r="B174" s="227" t="str">
        <f>IF(A174="","",PREF_PREGUNTA&amp;" - "&amp;IF(MAX(A:A)&gt;99,IF(A174&lt;100,"0",""),"")&amp;IF(A174&lt;10,"0","")&amp;A174&amp;IF(G174&lt;&gt;""," "&amp;G174,""))</f>
        <v/>
      </c>
      <c r="C174" s="257"/>
      <c r="D174" s="230"/>
      <c r="E174" s="231"/>
      <c r="F174" s="231"/>
      <c r="G174" s="232"/>
      <c r="H174" s="225"/>
      <c r="I174" s="258"/>
      <c r="J174" s="259"/>
      <c r="K174" s="260"/>
      <c r="L174" s="261"/>
      <c r="M174" s="262"/>
      <c r="N174" s="263"/>
      <c r="O174" s="258"/>
      <c r="P174" s="259"/>
      <c r="Q174" s="260"/>
      <c r="R174" s="261"/>
      <c r="S174" s="262"/>
      <c r="T174" s="263"/>
      <c r="U174" s="263"/>
      <c r="V174" s="263"/>
      <c r="W174" s="263"/>
      <c r="X174" s="263"/>
      <c r="Y174" s="263"/>
      <c r="Z174" s="263"/>
      <c r="AA174" s="263"/>
      <c r="AB174" s="263"/>
      <c r="AC174" s="263"/>
      <c r="AD174" s="263"/>
      <c r="AE174" s="263"/>
      <c r="AF174" s="263"/>
      <c r="AG174" s="264"/>
      <c r="AH174" s="265"/>
      <c r="AI174" s="266"/>
      <c r="AJ174" s="267"/>
      <c r="AK174" s="22" t="s">
        <v>27</v>
      </c>
      <c r="AL174" s="22" t="s">
        <v>27</v>
      </c>
      <c r="AM174" s="22" t="s">
        <v>27</v>
      </c>
    </row>
    <row r="175" spans="1:39" s="22" customFormat="1" x14ac:dyDescent="0.25">
      <c r="A175" s="28" t="str">
        <f>IF(H175&lt;&gt;"",MAX($A$7:A174)+1,"")</f>
        <v/>
      </c>
      <c r="B175" s="227" t="str">
        <f>IF(A175="","",PREF_PREGUNTA&amp;" - "&amp;IF(MAX(A:A)&gt;99,IF(A175&lt;100,"0",""),"")&amp;IF(A175&lt;10,"0","")&amp;A175&amp;IF(G175&lt;&gt;""," "&amp;G175,""))</f>
        <v/>
      </c>
      <c r="C175" s="257"/>
      <c r="D175" s="230"/>
      <c r="E175" s="231"/>
      <c r="F175" s="231"/>
      <c r="G175" s="232"/>
      <c r="H175" s="225"/>
      <c r="I175" s="258"/>
      <c r="J175" s="259"/>
      <c r="K175" s="260"/>
      <c r="L175" s="261"/>
      <c r="M175" s="262"/>
      <c r="N175" s="263"/>
      <c r="O175" s="258"/>
      <c r="P175" s="259"/>
      <c r="Q175" s="260"/>
      <c r="R175" s="261"/>
      <c r="S175" s="262"/>
      <c r="T175" s="263"/>
      <c r="U175" s="263"/>
      <c r="V175" s="263"/>
      <c r="W175" s="263"/>
      <c r="X175" s="263"/>
      <c r="Y175" s="263"/>
      <c r="Z175" s="263"/>
      <c r="AA175" s="263"/>
      <c r="AB175" s="263"/>
      <c r="AC175" s="263"/>
      <c r="AD175" s="263"/>
      <c r="AE175" s="263"/>
      <c r="AF175" s="263"/>
      <c r="AG175" s="264"/>
      <c r="AH175" s="265"/>
      <c r="AI175" s="266"/>
      <c r="AJ175" s="267"/>
      <c r="AK175" s="22" t="s">
        <v>27</v>
      </c>
      <c r="AL175" s="22" t="s">
        <v>27</v>
      </c>
      <c r="AM175" s="22" t="s">
        <v>27</v>
      </c>
    </row>
    <row r="176" spans="1:39" s="22" customFormat="1" x14ac:dyDescent="0.25">
      <c r="A176" s="28" t="str">
        <f>IF(H176&lt;&gt;"",MAX($A$7:A175)+1,"")</f>
        <v/>
      </c>
      <c r="B176" s="227" t="str">
        <f>IF(A176="","",PREF_PREGUNTA&amp;" - "&amp;IF(MAX(A:A)&gt;99,IF(A176&lt;100,"0",""),"")&amp;IF(A176&lt;10,"0","")&amp;A176&amp;IF(G176&lt;&gt;""," "&amp;G176,""))</f>
        <v/>
      </c>
      <c r="C176" s="257"/>
      <c r="D176" s="230"/>
      <c r="E176" s="231"/>
      <c r="F176" s="231"/>
      <c r="G176" s="232"/>
      <c r="H176" s="225"/>
      <c r="I176" s="258"/>
      <c r="J176" s="259"/>
      <c r="K176" s="260"/>
      <c r="L176" s="261"/>
      <c r="M176" s="262"/>
      <c r="N176" s="263"/>
      <c r="O176" s="258"/>
      <c r="P176" s="259"/>
      <c r="Q176" s="260"/>
      <c r="R176" s="261"/>
      <c r="S176" s="262"/>
      <c r="T176" s="263"/>
      <c r="U176" s="263"/>
      <c r="V176" s="263"/>
      <c r="W176" s="263"/>
      <c r="X176" s="263"/>
      <c r="Y176" s="263"/>
      <c r="Z176" s="263"/>
      <c r="AA176" s="263"/>
      <c r="AB176" s="263"/>
      <c r="AC176" s="263"/>
      <c r="AD176" s="263"/>
      <c r="AE176" s="263"/>
      <c r="AF176" s="263"/>
      <c r="AG176" s="264"/>
      <c r="AH176" s="265"/>
      <c r="AI176" s="266"/>
      <c r="AJ176" s="267"/>
      <c r="AK176" s="22" t="s">
        <v>27</v>
      </c>
      <c r="AL176" s="22" t="s">
        <v>27</v>
      </c>
      <c r="AM176" s="22" t="s">
        <v>27</v>
      </c>
    </row>
    <row r="177" spans="1:39" s="22" customFormat="1" x14ac:dyDescent="0.25">
      <c r="A177" s="28" t="str">
        <f>IF(H177&lt;&gt;"",MAX($A$7:A176)+1,"")</f>
        <v/>
      </c>
      <c r="B177" s="227" t="str">
        <f>IF(A177="","",PREF_PREGUNTA&amp;" - "&amp;IF(MAX(A:A)&gt;99,IF(A177&lt;100,"0",""),"")&amp;IF(A177&lt;10,"0","")&amp;A177&amp;IF(G177&lt;&gt;""," "&amp;G177,""))</f>
        <v/>
      </c>
      <c r="C177" s="257"/>
      <c r="D177" s="230"/>
      <c r="E177" s="231"/>
      <c r="F177" s="231"/>
      <c r="G177" s="232"/>
      <c r="H177" s="225"/>
      <c r="I177" s="258"/>
      <c r="J177" s="259"/>
      <c r="K177" s="260"/>
      <c r="L177" s="261"/>
      <c r="M177" s="262"/>
      <c r="N177" s="263"/>
      <c r="O177" s="258"/>
      <c r="P177" s="259"/>
      <c r="Q177" s="260"/>
      <c r="R177" s="261"/>
      <c r="S177" s="262"/>
      <c r="T177" s="263"/>
      <c r="U177" s="263"/>
      <c r="V177" s="263"/>
      <c r="W177" s="263"/>
      <c r="X177" s="263"/>
      <c r="Y177" s="263"/>
      <c r="Z177" s="263"/>
      <c r="AA177" s="263"/>
      <c r="AB177" s="263"/>
      <c r="AC177" s="263"/>
      <c r="AD177" s="263"/>
      <c r="AE177" s="263"/>
      <c r="AF177" s="263"/>
      <c r="AG177" s="264"/>
      <c r="AH177" s="265"/>
      <c r="AI177" s="266"/>
      <c r="AJ177" s="267"/>
      <c r="AK177" s="22" t="s">
        <v>27</v>
      </c>
      <c r="AL177" s="22" t="s">
        <v>27</v>
      </c>
      <c r="AM177" s="22" t="s">
        <v>27</v>
      </c>
    </row>
    <row r="178" spans="1:39" s="22" customFormat="1" x14ac:dyDescent="0.25">
      <c r="A178" s="28" t="str">
        <f>IF(H178&lt;&gt;"",MAX($A$7:A177)+1,"")</f>
        <v/>
      </c>
      <c r="B178" s="227" t="str">
        <f>IF(A178="","",PREF_PREGUNTA&amp;" - "&amp;IF(MAX(A:A)&gt;99,IF(A178&lt;100,"0",""),"")&amp;IF(A178&lt;10,"0","")&amp;A178&amp;IF(G178&lt;&gt;""," "&amp;G178,""))</f>
        <v/>
      </c>
      <c r="C178" s="257"/>
      <c r="D178" s="230"/>
      <c r="E178" s="231"/>
      <c r="F178" s="231"/>
      <c r="G178" s="232"/>
      <c r="H178" s="225"/>
      <c r="I178" s="258"/>
      <c r="J178" s="259"/>
      <c r="K178" s="260"/>
      <c r="L178" s="261"/>
      <c r="M178" s="262"/>
      <c r="N178" s="263"/>
      <c r="O178" s="258"/>
      <c r="P178" s="259"/>
      <c r="Q178" s="260"/>
      <c r="R178" s="261"/>
      <c r="S178" s="262"/>
      <c r="T178" s="263"/>
      <c r="U178" s="263"/>
      <c r="V178" s="263"/>
      <c r="W178" s="263"/>
      <c r="X178" s="263"/>
      <c r="Y178" s="263"/>
      <c r="Z178" s="263"/>
      <c r="AA178" s="263"/>
      <c r="AB178" s="263"/>
      <c r="AC178" s="263"/>
      <c r="AD178" s="263"/>
      <c r="AE178" s="263"/>
      <c r="AF178" s="263"/>
      <c r="AG178" s="264"/>
      <c r="AH178" s="265"/>
      <c r="AI178" s="266"/>
      <c r="AJ178" s="267"/>
      <c r="AK178" s="22" t="s">
        <v>27</v>
      </c>
      <c r="AL178" s="22" t="s">
        <v>27</v>
      </c>
      <c r="AM178" s="22" t="s">
        <v>27</v>
      </c>
    </row>
    <row r="179" spans="1:39" s="22" customFormat="1" x14ac:dyDescent="0.25">
      <c r="A179" s="28" t="str">
        <f>IF(H179&lt;&gt;"",MAX($A$7:A178)+1,"")</f>
        <v/>
      </c>
      <c r="B179" s="227" t="str">
        <f>IF(A179="","",PREF_PREGUNTA&amp;" - "&amp;IF(MAX(A:A)&gt;99,IF(A179&lt;100,"0",""),"")&amp;IF(A179&lt;10,"0","")&amp;A179&amp;IF(G179&lt;&gt;""," "&amp;G179,""))</f>
        <v/>
      </c>
      <c r="C179" s="257"/>
      <c r="D179" s="230"/>
      <c r="E179" s="231"/>
      <c r="F179" s="231"/>
      <c r="G179" s="232"/>
      <c r="H179" s="225"/>
      <c r="I179" s="258"/>
      <c r="J179" s="259"/>
      <c r="K179" s="260"/>
      <c r="L179" s="261"/>
      <c r="M179" s="262"/>
      <c r="N179" s="263"/>
      <c r="O179" s="258"/>
      <c r="P179" s="259"/>
      <c r="Q179" s="260"/>
      <c r="R179" s="261"/>
      <c r="S179" s="262"/>
      <c r="T179" s="263"/>
      <c r="U179" s="263"/>
      <c r="V179" s="263"/>
      <c r="W179" s="263"/>
      <c r="X179" s="263"/>
      <c r="Y179" s="263"/>
      <c r="Z179" s="263"/>
      <c r="AA179" s="263"/>
      <c r="AB179" s="263"/>
      <c r="AC179" s="263"/>
      <c r="AD179" s="263"/>
      <c r="AE179" s="263"/>
      <c r="AF179" s="263"/>
      <c r="AG179" s="264"/>
      <c r="AH179" s="265"/>
      <c r="AI179" s="266"/>
      <c r="AJ179" s="267"/>
      <c r="AK179" s="22" t="s">
        <v>27</v>
      </c>
      <c r="AL179" s="22" t="s">
        <v>27</v>
      </c>
      <c r="AM179" s="22" t="s">
        <v>27</v>
      </c>
    </row>
    <row r="180" spans="1:39" s="22" customFormat="1" x14ac:dyDescent="0.25">
      <c r="A180" s="28" t="str">
        <f>IF(H180&lt;&gt;"",MAX($A$7:A179)+1,"")</f>
        <v/>
      </c>
      <c r="B180" s="227" t="str">
        <f>IF(A180="","",PREF_PREGUNTA&amp;" - "&amp;IF(MAX(A:A)&gt;99,IF(A180&lt;100,"0",""),"")&amp;IF(A180&lt;10,"0","")&amp;A180&amp;IF(G180&lt;&gt;""," "&amp;G180,""))</f>
        <v/>
      </c>
      <c r="C180" s="257"/>
      <c r="D180" s="230"/>
      <c r="E180" s="231"/>
      <c r="F180" s="231"/>
      <c r="G180" s="232"/>
      <c r="H180" s="225"/>
      <c r="I180" s="258"/>
      <c r="J180" s="259"/>
      <c r="K180" s="260"/>
      <c r="L180" s="261"/>
      <c r="M180" s="262"/>
      <c r="N180" s="263"/>
      <c r="O180" s="258"/>
      <c r="P180" s="259"/>
      <c r="Q180" s="260"/>
      <c r="R180" s="261"/>
      <c r="S180" s="262"/>
      <c r="T180" s="263"/>
      <c r="U180" s="263"/>
      <c r="V180" s="263"/>
      <c r="W180" s="263"/>
      <c r="X180" s="263"/>
      <c r="Y180" s="263"/>
      <c r="Z180" s="263"/>
      <c r="AA180" s="263"/>
      <c r="AB180" s="263"/>
      <c r="AC180" s="263"/>
      <c r="AD180" s="263"/>
      <c r="AE180" s="263"/>
      <c r="AF180" s="263"/>
      <c r="AG180" s="264"/>
      <c r="AH180" s="265"/>
      <c r="AI180" s="266"/>
      <c r="AJ180" s="267"/>
      <c r="AK180" s="22" t="s">
        <v>27</v>
      </c>
      <c r="AL180" s="22" t="s">
        <v>27</v>
      </c>
      <c r="AM180" s="22" t="s">
        <v>27</v>
      </c>
    </row>
    <row r="181" spans="1:39" s="22" customFormat="1" x14ac:dyDescent="0.25">
      <c r="A181" s="28" t="str">
        <f>IF(H181&lt;&gt;"",MAX($A$7:A180)+1,"")</f>
        <v/>
      </c>
      <c r="B181" s="227" t="str">
        <f>IF(A181="","",PREF_PREGUNTA&amp;" - "&amp;IF(MAX(A:A)&gt;99,IF(A181&lt;100,"0",""),"")&amp;IF(A181&lt;10,"0","")&amp;A181&amp;IF(G181&lt;&gt;""," "&amp;G181,""))</f>
        <v/>
      </c>
      <c r="C181" s="257"/>
      <c r="D181" s="230"/>
      <c r="E181" s="231"/>
      <c r="F181" s="231"/>
      <c r="G181" s="232"/>
      <c r="H181" s="225"/>
      <c r="I181" s="258"/>
      <c r="J181" s="259"/>
      <c r="K181" s="260"/>
      <c r="L181" s="261"/>
      <c r="M181" s="262"/>
      <c r="N181" s="263"/>
      <c r="O181" s="258"/>
      <c r="P181" s="259"/>
      <c r="Q181" s="260"/>
      <c r="R181" s="261"/>
      <c r="S181" s="262"/>
      <c r="T181" s="263"/>
      <c r="U181" s="263"/>
      <c r="V181" s="263"/>
      <c r="W181" s="263"/>
      <c r="X181" s="263"/>
      <c r="Y181" s="263"/>
      <c r="Z181" s="263"/>
      <c r="AA181" s="263"/>
      <c r="AB181" s="263"/>
      <c r="AC181" s="263"/>
      <c r="AD181" s="263"/>
      <c r="AE181" s="263"/>
      <c r="AF181" s="263"/>
      <c r="AG181" s="264"/>
      <c r="AH181" s="265"/>
      <c r="AI181" s="266"/>
      <c r="AJ181" s="267"/>
      <c r="AK181" s="22" t="s">
        <v>27</v>
      </c>
      <c r="AL181" s="22" t="s">
        <v>27</v>
      </c>
      <c r="AM181" s="22" t="s">
        <v>27</v>
      </c>
    </row>
    <row r="182" spans="1:39" s="22" customFormat="1" x14ac:dyDescent="0.25">
      <c r="A182" s="28" t="str">
        <f>IF(H182&lt;&gt;"",MAX($A$7:A181)+1,"")</f>
        <v/>
      </c>
      <c r="B182" s="227" t="str">
        <f>IF(A182="","",PREF_PREGUNTA&amp;" - "&amp;IF(MAX(A:A)&gt;99,IF(A182&lt;100,"0",""),"")&amp;IF(A182&lt;10,"0","")&amp;A182&amp;IF(G182&lt;&gt;""," "&amp;G182,""))</f>
        <v/>
      </c>
      <c r="C182" s="257"/>
      <c r="D182" s="230"/>
      <c r="E182" s="231"/>
      <c r="F182" s="231"/>
      <c r="G182" s="232"/>
      <c r="H182" s="225"/>
      <c r="I182" s="258"/>
      <c r="J182" s="259"/>
      <c r="K182" s="260"/>
      <c r="L182" s="261"/>
      <c r="M182" s="262"/>
      <c r="N182" s="263"/>
      <c r="O182" s="258"/>
      <c r="P182" s="259"/>
      <c r="Q182" s="260"/>
      <c r="R182" s="261"/>
      <c r="S182" s="262"/>
      <c r="T182" s="263"/>
      <c r="U182" s="263"/>
      <c r="V182" s="263"/>
      <c r="W182" s="263"/>
      <c r="X182" s="263"/>
      <c r="Y182" s="263"/>
      <c r="Z182" s="263"/>
      <c r="AA182" s="263"/>
      <c r="AB182" s="263"/>
      <c r="AC182" s="263"/>
      <c r="AD182" s="263"/>
      <c r="AE182" s="263"/>
      <c r="AF182" s="263"/>
      <c r="AG182" s="264"/>
      <c r="AH182" s="265"/>
      <c r="AI182" s="266"/>
      <c r="AJ182" s="267"/>
      <c r="AK182" s="22" t="s">
        <v>27</v>
      </c>
      <c r="AL182" s="22" t="s">
        <v>27</v>
      </c>
      <c r="AM182" s="22" t="s">
        <v>27</v>
      </c>
    </row>
    <row r="183" spans="1:39" s="22" customFormat="1" x14ac:dyDescent="0.25">
      <c r="A183" s="28" t="str">
        <f>IF(H183&lt;&gt;"",MAX($A$7:A182)+1,"")</f>
        <v/>
      </c>
      <c r="B183" s="227" t="str">
        <f>IF(A183="","",PREF_PREGUNTA&amp;" - "&amp;IF(MAX(A:A)&gt;99,IF(A183&lt;100,"0",""),"")&amp;IF(A183&lt;10,"0","")&amp;A183&amp;IF(G183&lt;&gt;""," "&amp;G183,""))</f>
        <v/>
      </c>
      <c r="C183" s="257"/>
      <c r="D183" s="230"/>
      <c r="E183" s="231"/>
      <c r="F183" s="231"/>
      <c r="G183" s="232"/>
      <c r="H183" s="225"/>
      <c r="I183" s="258"/>
      <c r="J183" s="259"/>
      <c r="K183" s="260"/>
      <c r="L183" s="261"/>
      <c r="M183" s="262"/>
      <c r="N183" s="263"/>
      <c r="O183" s="258"/>
      <c r="P183" s="259"/>
      <c r="Q183" s="260"/>
      <c r="R183" s="261"/>
      <c r="S183" s="262"/>
      <c r="T183" s="263"/>
      <c r="U183" s="263"/>
      <c r="V183" s="263"/>
      <c r="W183" s="263"/>
      <c r="X183" s="263"/>
      <c r="Y183" s="263"/>
      <c r="Z183" s="263"/>
      <c r="AA183" s="263"/>
      <c r="AB183" s="263"/>
      <c r="AC183" s="263"/>
      <c r="AD183" s="263"/>
      <c r="AE183" s="263"/>
      <c r="AF183" s="263"/>
      <c r="AG183" s="264"/>
      <c r="AH183" s="265"/>
      <c r="AI183" s="266"/>
      <c r="AJ183" s="267"/>
      <c r="AK183" s="22" t="s">
        <v>27</v>
      </c>
      <c r="AL183" s="22" t="s">
        <v>27</v>
      </c>
      <c r="AM183" s="22" t="s">
        <v>27</v>
      </c>
    </row>
    <row r="184" spans="1:39" s="22" customFormat="1" x14ac:dyDescent="0.25">
      <c r="A184" s="28" t="str">
        <f>IF(H184&lt;&gt;"",MAX($A$7:A183)+1,"")</f>
        <v/>
      </c>
      <c r="B184" s="227" t="str">
        <f>IF(A184="","",PREF_PREGUNTA&amp;" - "&amp;IF(MAX(A:A)&gt;99,IF(A184&lt;100,"0",""),"")&amp;IF(A184&lt;10,"0","")&amp;A184&amp;IF(G184&lt;&gt;""," "&amp;G184,""))</f>
        <v/>
      </c>
      <c r="C184" s="257"/>
      <c r="D184" s="230"/>
      <c r="E184" s="231"/>
      <c r="F184" s="231"/>
      <c r="G184" s="232"/>
      <c r="H184" s="225"/>
      <c r="I184" s="258"/>
      <c r="J184" s="259"/>
      <c r="K184" s="260"/>
      <c r="L184" s="261"/>
      <c r="M184" s="262"/>
      <c r="N184" s="263"/>
      <c r="O184" s="258"/>
      <c r="P184" s="259"/>
      <c r="Q184" s="260"/>
      <c r="R184" s="261"/>
      <c r="S184" s="262"/>
      <c r="T184" s="263"/>
      <c r="U184" s="263"/>
      <c r="V184" s="263"/>
      <c r="W184" s="263"/>
      <c r="X184" s="263"/>
      <c r="Y184" s="263"/>
      <c r="Z184" s="263"/>
      <c r="AA184" s="263"/>
      <c r="AB184" s="263"/>
      <c r="AC184" s="263"/>
      <c r="AD184" s="263"/>
      <c r="AE184" s="263"/>
      <c r="AF184" s="263"/>
      <c r="AG184" s="264"/>
      <c r="AH184" s="265"/>
      <c r="AI184" s="266"/>
      <c r="AJ184" s="267"/>
      <c r="AK184" s="22" t="s">
        <v>27</v>
      </c>
      <c r="AL184" s="22" t="s">
        <v>27</v>
      </c>
      <c r="AM184" s="22" t="s">
        <v>27</v>
      </c>
    </row>
    <row r="185" spans="1:39" s="22" customFormat="1" x14ac:dyDescent="0.25">
      <c r="A185" s="28" t="str">
        <f>IF(H185&lt;&gt;"",MAX($A$7:A184)+1,"")</f>
        <v/>
      </c>
      <c r="B185" s="227" t="str">
        <f>IF(A185="","",PREF_PREGUNTA&amp;" - "&amp;IF(MAX(A:A)&gt;99,IF(A185&lt;100,"0",""),"")&amp;IF(A185&lt;10,"0","")&amp;A185&amp;IF(G185&lt;&gt;""," "&amp;G185,""))</f>
        <v/>
      </c>
      <c r="C185" s="257"/>
      <c r="D185" s="230"/>
      <c r="E185" s="231"/>
      <c r="F185" s="231"/>
      <c r="G185" s="232"/>
      <c r="H185" s="225"/>
      <c r="I185" s="258"/>
      <c r="J185" s="259"/>
      <c r="K185" s="260"/>
      <c r="L185" s="261"/>
      <c r="M185" s="262"/>
      <c r="N185" s="263"/>
      <c r="O185" s="258"/>
      <c r="P185" s="259"/>
      <c r="Q185" s="260"/>
      <c r="R185" s="261"/>
      <c r="S185" s="262"/>
      <c r="T185" s="263"/>
      <c r="U185" s="263"/>
      <c r="V185" s="263"/>
      <c r="W185" s="263"/>
      <c r="X185" s="263"/>
      <c r="Y185" s="263"/>
      <c r="Z185" s="263"/>
      <c r="AA185" s="263"/>
      <c r="AB185" s="263"/>
      <c r="AC185" s="263"/>
      <c r="AD185" s="263"/>
      <c r="AE185" s="263"/>
      <c r="AF185" s="263"/>
      <c r="AG185" s="264"/>
      <c r="AH185" s="265"/>
      <c r="AI185" s="266"/>
      <c r="AJ185" s="267"/>
      <c r="AK185" s="22" t="s">
        <v>27</v>
      </c>
      <c r="AL185" s="22" t="s">
        <v>27</v>
      </c>
      <c r="AM185" s="22" t="s">
        <v>27</v>
      </c>
    </row>
    <row r="186" spans="1:39" s="22" customFormat="1" x14ac:dyDescent="0.25">
      <c r="A186" s="28" t="str">
        <f>IF(H186&lt;&gt;"",MAX($A$7:A185)+1,"")</f>
        <v/>
      </c>
      <c r="B186" s="227" t="str">
        <f>IF(A186="","",PREF_PREGUNTA&amp;" - "&amp;IF(MAX(A:A)&gt;99,IF(A186&lt;100,"0",""),"")&amp;IF(A186&lt;10,"0","")&amp;A186&amp;IF(G186&lt;&gt;""," "&amp;G186,""))</f>
        <v/>
      </c>
      <c r="C186" s="257"/>
      <c r="D186" s="230"/>
      <c r="E186" s="231"/>
      <c r="F186" s="231"/>
      <c r="G186" s="232"/>
      <c r="H186" s="225"/>
      <c r="I186" s="258"/>
      <c r="J186" s="259"/>
      <c r="K186" s="260"/>
      <c r="L186" s="261"/>
      <c r="M186" s="262"/>
      <c r="N186" s="263"/>
      <c r="O186" s="258"/>
      <c r="P186" s="259"/>
      <c r="Q186" s="260"/>
      <c r="R186" s="261"/>
      <c r="S186" s="262"/>
      <c r="T186" s="263"/>
      <c r="U186" s="263"/>
      <c r="V186" s="263"/>
      <c r="W186" s="263"/>
      <c r="X186" s="263"/>
      <c r="Y186" s="263"/>
      <c r="Z186" s="263"/>
      <c r="AA186" s="263"/>
      <c r="AB186" s="263"/>
      <c r="AC186" s="263"/>
      <c r="AD186" s="263"/>
      <c r="AE186" s="263"/>
      <c r="AF186" s="263"/>
      <c r="AG186" s="264"/>
      <c r="AH186" s="265"/>
      <c r="AI186" s="266"/>
      <c r="AJ186" s="267"/>
      <c r="AK186" s="22" t="s">
        <v>27</v>
      </c>
      <c r="AL186" s="22" t="s">
        <v>27</v>
      </c>
      <c r="AM186" s="22" t="s">
        <v>27</v>
      </c>
    </row>
    <row r="187" spans="1:39" s="22" customFormat="1" x14ac:dyDescent="0.25">
      <c r="A187" s="28" t="str">
        <f>IF(H187&lt;&gt;"",MAX($A$7:A186)+1,"")</f>
        <v/>
      </c>
      <c r="B187" s="227" t="str">
        <f>IF(A187="","",PREF_PREGUNTA&amp;" - "&amp;IF(MAX(A:A)&gt;99,IF(A187&lt;100,"0",""),"")&amp;IF(A187&lt;10,"0","")&amp;A187&amp;IF(G187&lt;&gt;""," "&amp;G187,""))</f>
        <v/>
      </c>
      <c r="C187" s="257"/>
      <c r="D187" s="230"/>
      <c r="E187" s="231"/>
      <c r="F187" s="231"/>
      <c r="G187" s="232"/>
      <c r="H187" s="225"/>
      <c r="I187" s="258"/>
      <c r="J187" s="259"/>
      <c r="K187" s="260"/>
      <c r="L187" s="261"/>
      <c r="M187" s="262"/>
      <c r="N187" s="263"/>
      <c r="O187" s="258"/>
      <c r="P187" s="259"/>
      <c r="Q187" s="260"/>
      <c r="R187" s="261"/>
      <c r="S187" s="262"/>
      <c r="T187" s="263"/>
      <c r="U187" s="263"/>
      <c r="V187" s="263"/>
      <c r="W187" s="263"/>
      <c r="X187" s="263"/>
      <c r="Y187" s="263"/>
      <c r="Z187" s="263"/>
      <c r="AA187" s="263"/>
      <c r="AB187" s="263"/>
      <c r="AC187" s="263"/>
      <c r="AD187" s="263"/>
      <c r="AE187" s="263"/>
      <c r="AF187" s="263"/>
      <c r="AG187" s="264"/>
      <c r="AH187" s="265"/>
      <c r="AI187" s="266"/>
      <c r="AJ187" s="267"/>
      <c r="AK187" s="22" t="s">
        <v>27</v>
      </c>
      <c r="AL187" s="22" t="s">
        <v>27</v>
      </c>
      <c r="AM187" s="22" t="s">
        <v>27</v>
      </c>
    </row>
    <row r="188" spans="1:39" s="22" customFormat="1" x14ac:dyDescent="0.25">
      <c r="A188" s="28" t="str">
        <f>IF(H188&lt;&gt;"",MAX($A$7:A187)+1,"")</f>
        <v/>
      </c>
      <c r="B188" s="227" t="str">
        <f>IF(A188="","",PREF_PREGUNTA&amp;" - "&amp;IF(MAX(A:A)&gt;99,IF(A188&lt;100,"0",""),"")&amp;IF(A188&lt;10,"0","")&amp;A188&amp;IF(G188&lt;&gt;""," "&amp;G188,""))</f>
        <v/>
      </c>
      <c r="C188" s="257"/>
      <c r="D188" s="230"/>
      <c r="E188" s="231"/>
      <c r="F188" s="231"/>
      <c r="G188" s="232"/>
      <c r="H188" s="225"/>
      <c r="I188" s="258"/>
      <c r="J188" s="259"/>
      <c r="K188" s="260"/>
      <c r="L188" s="261"/>
      <c r="M188" s="262"/>
      <c r="N188" s="263"/>
      <c r="O188" s="258"/>
      <c r="P188" s="259"/>
      <c r="Q188" s="260"/>
      <c r="R188" s="261"/>
      <c r="S188" s="262"/>
      <c r="T188" s="263"/>
      <c r="U188" s="263"/>
      <c r="V188" s="263"/>
      <c r="W188" s="263"/>
      <c r="X188" s="263"/>
      <c r="Y188" s="263"/>
      <c r="Z188" s="263"/>
      <c r="AA188" s="263"/>
      <c r="AB188" s="263"/>
      <c r="AC188" s="263"/>
      <c r="AD188" s="263"/>
      <c r="AE188" s="263"/>
      <c r="AF188" s="263"/>
      <c r="AG188" s="264"/>
      <c r="AH188" s="265"/>
      <c r="AI188" s="266"/>
      <c r="AJ188" s="267"/>
      <c r="AK188" s="22" t="s">
        <v>27</v>
      </c>
      <c r="AL188" s="22" t="s">
        <v>27</v>
      </c>
      <c r="AM188" s="22" t="s">
        <v>27</v>
      </c>
    </row>
    <row r="189" spans="1:39" s="22" customFormat="1" x14ac:dyDescent="0.25">
      <c r="A189" s="28" t="str">
        <f>IF(H189&lt;&gt;"",MAX($A$7:A188)+1,"")</f>
        <v/>
      </c>
      <c r="B189" s="227" t="str">
        <f>IF(A189="","",PREF_PREGUNTA&amp;" - "&amp;IF(MAX(A:A)&gt;99,IF(A189&lt;100,"0",""),"")&amp;IF(A189&lt;10,"0","")&amp;A189&amp;IF(G189&lt;&gt;""," "&amp;G189,""))</f>
        <v/>
      </c>
      <c r="C189" s="257"/>
      <c r="D189" s="230"/>
      <c r="E189" s="231"/>
      <c r="F189" s="231"/>
      <c r="G189" s="232"/>
      <c r="H189" s="225"/>
      <c r="I189" s="258"/>
      <c r="J189" s="259"/>
      <c r="K189" s="260"/>
      <c r="L189" s="261"/>
      <c r="M189" s="262"/>
      <c r="N189" s="263"/>
      <c r="O189" s="258"/>
      <c r="P189" s="259"/>
      <c r="Q189" s="260"/>
      <c r="R189" s="261"/>
      <c r="S189" s="262"/>
      <c r="T189" s="263"/>
      <c r="U189" s="263"/>
      <c r="V189" s="263"/>
      <c r="W189" s="263"/>
      <c r="X189" s="263"/>
      <c r="Y189" s="263"/>
      <c r="Z189" s="263"/>
      <c r="AA189" s="263"/>
      <c r="AB189" s="263"/>
      <c r="AC189" s="263"/>
      <c r="AD189" s="263"/>
      <c r="AE189" s="263"/>
      <c r="AF189" s="263"/>
      <c r="AG189" s="264"/>
      <c r="AH189" s="265"/>
      <c r="AI189" s="266"/>
      <c r="AJ189" s="267"/>
      <c r="AK189" s="22" t="s">
        <v>27</v>
      </c>
      <c r="AL189" s="22" t="s">
        <v>27</v>
      </c>
      <c r="AM189" s="22" t="s">
        <v>27</v>
      </c>
    </row>
    <row r="190" spans="1:39" s="22" customFormat="1" x14ac:dyDescent="0.25">
      <c r="A190" s="28" t="str">
        <f>IF(H190&lt;&gt;"",MAX($A$7:A189)+1,"")</f>
        <v/>
      </c>
      <c r="B190" s="227" t="str">
        <f>IF(A190="","",PREF_PREGUNTA&amp;" - "&amp;IF(MAX(A:A)&gt;99,IF(A190&lt;100,"0",""),"")&amp;IF(A190&lt;10,"0","")&amp;A190&amp;IF(G190&lt;&gt;""," "&amp;G190,""))</f>
        <v/>
      </c>
      <c r="C190" s="257"/>
      <c r="D190" s="230"/>
      <c r="E190" s="231"/>
      <c r="F190" s="231"/>
      <c r="G190" s="232"/>
      <c r="H190" s="225"/>
      <c r="I190" s="258"/>
      <c r="J190" s="259"/>
      <c r="K190" s="260"/>
      <c r="L190" s="261"/>
      <c r="M190" s="262"/>
      <c r="N190" s="263"/>
      <c r="O190" s="258"/>
      <c r="P190" s="259"/>
      <c r="Q190" s="260"/>
      <c r="R190" s="261"/>
      <c r="S190" s="262"/>
      <c r="T190" s="263"/>
      <c r="U190" s="263"/>
      <c r="V190" s="263"/>
      <c r="W190" s="263"/>
      <c r="X190" s="263"/>
      <c r="Y190" s="263"/>
      <c r="Z190" s="263"/>
      <c r="AA190" s="263"/>
      <c r="AB190" s="263"/>
      <c r="AC190" s="263"/>
      <c r="AD190" s="263"/>
      <c r="AE190" s="263"/>
      <c r="AF190" s="263"/>
      <c r="AG190" s="264"/>
      <c r="AH190" s="265"/>
      <c r="AI190" s="266"/>
      <c r="AJ190" s="267"/>
      <c r="AK190" s="22" t="s">
        <v>27</v>
      </c>
      <c r="AL190" s="22" t="s">
        <v>27</v>
      </c>
      <c r="AM190" s="22" t="s">
        <v>27</v>
      </c>
    </row>
    <row r="191" spans="1:39" s="22" customFormat="1" x14ac:dyDescent="0.25">
      <c r="A191" s="28" t="str">
        <f>IF(H191&lt;&gt;"",MAX($A$7:A190)+1,"")</f>
        <v/>
      </c>
      <c r="B191" s="227" t="str">
        <f>IF(A191="","",PREF_PREGUNTA&amp;" - "&amp;IF(MAX(A:A)&gt;99,IF(A191&lt;100,"0",""),"")&amp;IF(A191&lt;10,"0","")&amp;A191&amp;IF(G191&lt;&gt;""," "&amp;G191,""))</f>
        <v/>
      </c>
      <c r="C191" s="257"/>
      <c r="D191" s="230"/>
      <c r="E191" s="231"/>
      <c r="F191" s="231"/>
      <c r="G191" s="232"/>
      <c r="H191" s="225"/>
      <c r="I191" s="258"/>
      <c r="J191" s="259"/>
      <c r="K191" s="260"/>
      <c r="L191" s="261"/>
      <c r="M191" s="262"/>
      <c r="N191" s="263"/>
      <c r="O191" s="258"/>
      <c r="P191" s="259"/>
      <c r="Q191" s="260"/>
      <c r="R191" s="261"/>
      <c r="S191" s="262"/>
      <c r="T191" s="263"/>
      <c r="U191" s="263"/>
      <c r="V191" s="263"/>
      <c r="W191" s="263"/>
      <c r="X191" s="263"/>
      <c r="Y191" s="263"/>
      <c r="Z191" s="263"/>
      <c r="AA191" s="263"/>
      <c r="AB191" s="263"/>
      <c r="AC191" s="263"/>
      <c r="AD191" s="263"/>
      <c r="AE191" s="263"/>
      <c r="AF191" s="263"/>
      <c r="AG191" s="264"/>
      <c r="AH191" s="265"/>
      <c r="AI191" s="266"/>
      <c r="AJ191" s="267"/>
      <c r="AK191" s="22" t="s">
        <v>27</v>
      </c>
      <c r="AL191" s="22" t="s">
        <v>27</v>
      </c>
      <c r="AM191" s="22" t="s">
        <v>27</v>
      </c>
    </row>
    <row r="192" spans="1:39" s="22" customFormat="1" x14ac:dyDescent="0.25">
      <c r="A192" s="28" t="str">
        <f>IF(H192&lt;&gt;"",MAX($A$7:A191)+1,"")</f>
        <v/>
      </c>
      <c r="B192" s="227" t="str">
        <f>IF(A192="","",PREF_PREGUNTA&amp;" - "&amp;IF(MAX(A:A)&gt;99,IF(A192&lt;100,"0",""),"")&amp;IF(A192&lt;10,"0","")&amp;A192&amp;IF(G192&lt;&gt;""," "&amp;G192,""))</f>
        <v/>
      </c>
      <c r="C192" s="257"/>
      <c r="D192" s="230"/>
      <c r="E192" s="231"/>
      <c r="F192" s="231"/>
      <c r="G192" s="232"/>
      <c r="H192" s="225"/>
      <c r="I192" s="258"/>
      <c r="J192" s="259"/>
      <c r="K192" s="260"/>
      <c r="L192" s="261"/>
      <c r="M192" s="262"/>
      <c r="N192" s="263"/>
      <c r="O192" s="258"/>
      <c r="P192" s="259"/>
      <c r="Q192" s="260"/>
      <c r="R192" s="261"/>
      <c r="S192" s="262"/>
      <c r="T192" s="263"/>
      <c r="U192" s="263"/>
      <c r="V192" s="263"/>
      <c r="W192" s="263"/>
      <c r="X192" s="263"/>
      <c r="Y192" s="263"/>
      <c r="Z192" s="263"/>
      <c r="AA192" s="263"/>
      <c r="AB192" s="263"/>
      <c r="AC192" s="263"/>
      <c r="AD192" s="263"/>
      <c r="AE192" s="263"/>
      <c r="AF192" s="263"/>
      <c r="AG192" s="264"/>
      <c r="AH192" s="265"/>
      <c r="AI192" s="266"/>
      <c r="AJ192" s="267"/>
      <c r="AK192" s="22" t="s">
        <v>27</v>
      </c>
      <c r="AL192" s="22" t="s">
        <v>27</v>
      </c>
      <c r="AM192" s="22" t="s">
        <v>27</v>
      </c>
    </row>
    <row r="193" spans="1:39" s="22" customFormat="1" x14ac:dyDescent="0.25">
      <c r="A193" s="28" t="str">
        <f>IF(H193&lt;&gt;"",MAX($A$7:A192)+1,"")</f>
        <v/>
      </c>
      <c r="B193" s="227" t="str">
        <f>IF(A193="","",PREF_PREGUNTA&amp;" - "&amp;IF(MAX(A:A)&gt;99,IF(A193&lt;100,"0",""),"")&amp;IF(A193&lt;10,"0","")&amp;A193&amp;IF(G193&lt;&gt;""," "&amp;G193,""))</f>
        <v/>
      </c>
      <c r="C193" s="257"/>
      <c r="D193" s="230"/>
      <c r="E193" s="231"/>
      <c r="F193" s="231"/>
      <c r="G193" s="232"/>
      <c r="H193" s="225"/>
      <c r="I193" s="258"/>
      <c r="J193" s="259"/>
      <c r="K193" s="260"/>
      <c r="L193" s="261"/>
      <c r="M193" s="262"/>
      <c r="N193" s="263"/>
      <c r="O193" s="258"/>
      <c r="P193" s="259"/>
      <c r="Q193" s="260"/>
      <c r="R193" s="261"/>
      <c r="S193" s="262"/>
      <c r="T193" s="263"/>
      <c r="U193" s="263"/>
      <c r="V193" s="263"/>
      <c r="W193" s="263"/>
      <c r="X193" s="263"/>
      <c r="Y193" s="263"/>
      <c r="Z193" s="263"/>
      <c r="AA193" s="263"/>
      <c r="AB193" s="263"/>
      <c r="AC193" s="263"/>
      <c r="AD193" s="263"/>
      <c r="AE193" s="263"/>
      <c r="AF193" s="263"/>
      <c r="AG193" s="264"/>
      <c r="AH193" s="265"/>
      <c r="AI193" s="266"/>
      <c r="AJ193" s="267"/>
      <c r="AK193" s="22" t="s">
        <v>27</v>
      </c>
      <c r="AL193" s="22" t="s">
        <v>27</v>
      </c>
      <c r="AM193" s="22" t="s">
        <v>27</v>
      </c>
    </row>
    <row r="194" spans="1:39" s="22" customFormat="1" x14ac:dyDescent="0.25">
      <c r="A194" s="28" t="str">
        <f>IF(H194&lt;&gt;"",MAX($A$7:A193)+1,"")</f>
        <v/>
      </c>
      <c r="B194" s="227" t="str">
        <f>IF(A194="","",PREF_PREGUNTA&amp;" - "&amp;IF(MAX(A:A)&gt;99,IF(A194&lt;100,"0",""),"")&amp;IF(A194&lt;10,"0","")&amp;A194&amp;IF(G194&lt;&gt;""," "&amp;G194,""))</f>
        <v/>
      </c>
      <c r="C194" s="257"/>
      <c r="D194" s="230"/>
      <c r="E194" s="231"/>
      <c r="F194" s="231"/>
      <c r="G194" s="232"/>
      <c r="H194" s="225"/>
      <c r="I194" s="258"/>
      <c r="J194" s="259"/>
      <c r="K194" s="260"/>
      <c r="L194" s="261"/>
      <c r="M194" s="262"/>
      <c r="N194" s="263"/>
      <c r="O194" s="258"/>
      <c r="P194" s="259"/>
      <c r="Q194" s="260"/>
      <c r="R194" s="261"/>
      <c r="S194" s="262"/>
      <c r="T194" s="263"/>
      <c r="U194" s="263"/>
      <c r="V194" s="263"/>
      <c r="W194" s="263"/>
      <c r="X194" s="263"/>
      <c r="Y194" s="263"/>
      <c r="Z194" s="263"/>
      <c r="AA194" s="263"/>
      <c r="AB194" s="263"/>
      <c r="AC194" s="263"/>
      <c r="AD194" s="263"/>
      <c r="AE194" s="263"/>
      <c r="AF194" s="263"/>
      <c r="AG194" s="264"/>
      <c r="AH194" s="265"/>
      <c r="AI194" s="266"/>
      <c r="AJ194" s="267"/>
      <c r="AK194" s="22" t="s">
        <v>27</v>
      </c>
      <c r="AL194" s="22" t="s">
        <v>27</v>
      </c>
      <c r="AM194" s="22" t="s">
        <v>27</v>
      </c>
    </row>
    <row r="195" spans="1:39" s="22" customFormat="1" x14ac:dyDescent="0.25">
      <c r="A195" s="28" t="str">
        <f>IF(H195&lt;&gt;"",MAX($A$7:A194)+1,"")</f>
        <v/>
      </c>
      <c r="B195" s="227" t="str">
        <f>IF(A195="","",PREF_PREGUNTA&amp;" - "&amp;IF(MAX(A:A)&gt;99,IF(A195&lt;100,"0",""),"")&amp;IF(A195&lt;10,"0","")&amp;A195&amp;IF(G195&lt;&gt;""," "&amp;G195,""))</f>
        <v/>
      </c>
      <c r="C195" s="257"/>
      <c r="D195" s="230"/>
      <c r="E195" s="231"/>
      <c r="F195" s="231"/>
      <c r="G195" s="232"/>
      <c r="H195" s="225"/>
      <c r="I195" s="258"/>
      <c r="J195" s="259"/>
      <c r="K195" s="260"/>
      <c r="L195" s="261"/>
      <c r="M195" s="262"/>
      <c r="N195" s="263"/>
      <c r="O195" s="258"/>
      <c r="P195" s="259"/>
      <c r="Q195" s="260"/>
      <c r="R195" s="261"/>
      <c r="S195" s="262"/>
      <c r="T195" s="263"/>
      <c r="U195" s="263"/>
      <c r="V195" s="263"/>
      <c r="W195" s="263"/>
      <c r="X195" s="263"/>
      <c r="Y195" s="263"/>
      <c r="Z195" s="263"/>
      <c r="AA195" s="263"/>
      <c r="AB195" s="263"/>
      <c r="AC195" s="263"/>
      <c r="AD195" s="263"/>
      <c r="AE195" s="263"/>
      <c r="AF195" s="263"/>
      <c r="AG195" s="264"/>
      <c r="AH195" s="265"/>
      <c r="AI195" s="266"/>
      <c r="AJ195" s="267"/>
      <c r="AK195" s="22" t="s">
        <v>27</v>
      </c>
      <c r="AL195" s="22" t="s">
        <v>27</v>
      </c>
      <c r="AM195" s="22" t="s">
        <v>27</v>
      </c>
    </row>
    <row r="196" spans="1:39" s="22" customFormat="1" x14ac:dyDescent="0.25">
      <c r="A196" s="28" t="str">
        <f>IF(H196&lt;&gt;"",MAX($A$7:A195)+1,"")</f>
        <v/>
      </c>
      <c r="B196" s="227" t="str">
        <f>IF(A196="","",PREF_PREGUNTA&amp;" - "&amp;IF(MAX(A:A)&gt;99,IF(A196&lt;100,"0",""),"")&amp;IF(A196&lt;10,"0","")&amp;A196&amp;IF(G196&lt;&gt;""," "&amp;G196,""))</f>
        <v/>
      </c>
      <c r="C196" s="257"/>
      <c r="D196" s="230"/>
      <c r="E196" s="231"/>
      <c r="F196" s="231"/>
      <c r="G196" s="232"/>
      <c r="H196" s="225"/>
      <c r="I196" s="258"/>
      <c r="J196" s="259"/>
      <c r="K196" s="260"/>
      <c r="L196" s="261"/>
      <c r="M196" s="262"/>
      <c r="N196" s="263"/>
      <c r="O196" s="258"/>
      <c r="P196" s="259"/>
      <c r="Q196" s="260"/>
      <c r="R196" s="261"/>
      <c r="S196" s="262"/>
      <c r="T196" s="263"/>
      <c r="U196" s="263"/>
      <c r="V196" s="263"/>
      <c r="W196" s="263"/>
      <c r="X196" s="263"/>
      <c r="Y196" s="263"/>
      <c r="Z196" s="263"/>
      <c r="AA196" s="263"/>
      <c r="AB196" s="263"/>
      <c r="AC196" s="263"/>
      <c r="AD196" s="263"/>
      <c r="AE196" s="263"/>
      <c r="AF196" s="263"/>
      <c r="AG196" s="264"/>
      <c r="AH196" s="265"/>
      <c r="AI196" s="266"/>
      <c r="AJ196" s="267"/>
      <c r="AK196" s="22" t="s">
        <v>27</v>
      </c>
      <c r="AL196" s="22" t="s">
        <v>27</v>
      </c>
      <c r="AM196" s="22" t="s">
        <v>27</v>
      </c>
    </row>
    <row r="197" spans="1:39" s="22" customFormat="1" x14ac:dyDescent="0.25">
      <c r="A197" s="28" t="str">
        <f>IF(H197&lt;&gt;"",MAX($A$7:A196)+1,"")</f>
        <v/>
      </c>
      <c r="B197" s="227" t="str">
        <f>IF(A197="","",PREF_PREGUNTA&amp;" - "&amp;IF(MAX(A:A)&gt;99,IF(A197&lt;100,"0",""),"")&amp;IF(A197&lt;10,"0","")&amp;A197&amp;IF(G197&lt;&gt;""," "&amp;G197,""))</f>
        <v/>
      </c>
      <c r="C197" s="257"/>
      <c r="D197" s="230"/>
      <c r="E197" s="231"/>
      <c r="F197" s="231"/>
      <c r="G197" s="232"/>
      <c r="H197" s="225"/>
      <c r="I197" s="258"/>
      <c r="J197" s="259"/>
      <c r="K197" s="260"/>
      <c r="L197" s="261"/>
      <c r="M197" s="262"/>
      <c r="N197" s="263"/>
      <c r="O197" s="258"/>
      <c r="P197" s="259"/>
      <c r="Q197" s="260"/>
      <c r="R197" s="261"/>
      <c r="S197" s="262"/>
      <c r="T197" s="263"/>
      <c r="U197" s="263"/>
      <c r="V197" s="263"/>
      <c r="W197" s="263"/>
      <c r="X197" s="263"/>
      <c r="Y197" s="263"/>
      <c r="Z197" s="263"/>
      <c r="AA197" s="263"/>
      <c r="AB197" s="263"/>
      <c r="AC197" s="263"/>
      <c r="AD197" s="263"/>
      <c r="AE197" s="263"/>
      <c r="AF197" s="263"/>
      <c r="AG197" s="264"/>
      <c r="AH197" s="265"/>
      <c r="AI197" s="266"/>
      <c r="AJ197" s="267"/>
      <c r="AK197" s="22" t="s">
        <v>27</v>
      </c>
      <c r="AL197" s="22" t="s">
        <v>27</v>
      </c>
      <c r="AM197" s="22" t="s">
        <v>27</v>
      </c>
    </row>
    <row r="198" spans="1:39" s="22" customFormat="1" x14ac:dyDescent="0.25">
      <c r="A198" s="28" t="str">
        <f>IF(H198&lt;&gt;"",MAX($A$7:A197)+1,"")</f>
        <v/>
      </c>
      <c r="B198" s="227" t="str">
        <f>IF(A198="","",PREF_PREGUNTA&amp;" - "&amp;IF(MAX(A:A)&gt;99,IF(A198&lt;100,"0",""),"")&amp;IF(A198&lt;10,"0","")&amp;A198&amp;IF(G198&lt;&gt;""," "&amp;G198,""))</f>
        <v/>
      </c>
      <c r="C198" s="257"/>
      <c r="D198" s="230"/>
      <c r="E198" s="231"/>
      <c r="F198" s="231"/>
      <c r="G198" s="232"/>
      <c r="H198" s="225"/>
      <c r="I198" s="258"/>
      <c r="J198" s="259"/>
      <c r="K198" s="260"/>
      <c r="L198" s="261"/>
      <c r="M198" s="262"/>
      <c r="N198" s="263"/>
      <c r="O198" s="258"/>
      <c r="P198" s="259"/>
      <c r="Q198" s="260"/>
      <c r="R198" s="261"/>
      <c r="S198" s="262"/>
      <c r="T198" s="263"/>
      <c r="U198" s="263"/>
      <c r="V198" s="263"/>
      <c r="W198" s="263"/>
      <c r="X198" s="263"/>
      <c r="Y198" s="263"/>
      <c r="Z198" s="263"/>
      <c r="AA198" s="263"/>
      <c r="AB198" s="263"/>
      <c r="AC198" s="263"/>
      <c r="AD198" s="263"/>
      <c r="AE198" s="263"/>
      <c r="AF198" s="263"/>
      <c r="AG198" s="264"/>
      <c r="AH198" s="265"/>
      <c r="AI198" s="266"/>
      <c r="AJ198" s="267"/>
      <c r="AK198" s="22" t="s">
        <v>27</v>
      </c>
      <c r="AL198" s="22" t="s">
        <v>27</v>
      </c>
      <c r="AM198" s="22" t="s">
        <v>27</v>
      </c>
    </row>
    <row r="199" spans="1:39" s="22" customFormat="1" x14ac:dyDescent="0.25">
      <c r="A199" s="28" t="str">
        <f>IF(H199&lt;&gt;"",MAX($A$7:A198)+1,"")</f>
        <v/>
      </c>
      <c r="B199" s="227" t="str">
        <f>IF(A199="","",PREF_PREGUNTA&amp;" - "&amp;IF(MAX(A:A)&gt;99,IF(A199&lt;100,"0",""),"")&amp;IF(A199&lt;10,"0","")&amp;A199&amp;IF(G199&lt;&gt;""," "&amp;G199,""))</f>
        <v/>
      </c>
      <c r="C199" s="257"/>
      <c r="D199" s="230"/>
      <c r="E199" s="231"/>
      <c r="F199" s="231"/>
      <c r="G199" s="232"/>
      <c r="H199" s="225"/>
      <c r="I199" s="258"/>
      <c r="J199" s="259"/>
      <c r="K199" s="260"/>
      <c r="L199" s="261"/>
      <c r="M199" s="262"/>
      <c r="N199" s="263"/>
      <c r="O199" s="258"/>
      <c r="P199" s="259"/>
      <c r="Q199" s="260"/>
      <c r="R199" s="261"/>
      <c r="S199" s="262"/>
      <c r="T199" s="263"/>
      <c r="U199" s="263"/>
      <c r="V199" s="263"/>
      <c r="W199" s="263"/>
      <c r="X199" s="263"/>
      <c r="Y199" s="263"/>
      <c r="Z199" s="263"/>
      <c r="AA199" s="263"/>
      <c r="AB199" s="263"/>
      <c r="AC199" s="263"/>
      <c r="AD199" s="263"/>
      <c r="AE199" s="263"/>
      <c r="AF199" s="263"/>
      <c r="AG199" s="264"/>
      <c r="AH199" s="265"/>
      <c r="AI199" s="266"/>
      <c r="AJ199" s="267"/>
      <c r="AK199" s="22" t="s">
        <v>27</v>
      </c>
      <c r="AL199" s="22" t="s">
        <v>27</v>
      </c>
      <c r="AM199" s="22" t="s">
        <v>27</v>
      </c>
    </row>
    <row r="200" spans="1:39" s="22" customFormat="1" x14ac:dyDescent="0.25">
      <c r="A200" s="28" t="str">
        <f>IF(H200&lt;&gt;"",MAX($A$7:A199)+1,"")</f>
        <v/>
      </c>
      <c r="B200" s="227" t="str">
        <f>IF(A200="","",PREF_PREGUNTA&amp;" - "&amp;IF(MAX(A:A)&gt;99,IF(A200&lt;100,"0",""),"")&amp;IF(A200&lt;10,"0","")&amp;A200&amp;IF(G200&lt;&gt;""," "&amp;G200,""))</f>
        <v/>
      </c>
      <c r="C200" s="257"/>
      <c r="D200" s="230"/>
      <c r="E200" s="231"/>
      <c r="F200" s="231"/>
      <c r="G200" s="232"/>
      <c r="H200" s="225"/>
      <c r="I200" s="258"/>
      <c r="J200" s="259"/>
      <c r="K200" s="260"/>
      <c r="L200" s="261"/>
      <c r="M200" s="262"/>
      <c r="N200" s="263"/>
      <c r="O200" s="258"/>
      <c r="P200" s="259"/>
      <c r="Q200" s="260"/>
      <c r="R200" s="261"/>
      <c r="S200" s="262"/>
      <c r="T200" s="263"/>
      <c r="U200" s="263"/>
      <c r="V200" s="263"/>
      <c r="W200" s="263"/>
      <c r="X200" s="263"/>
      <c r="Y200" s="263"/>
      <c r="Z200" s="263"/>
      <c r="AA200" s="263"/>
      <c r="AB200" s="263"/>
      <c r="AC200" s="263"/>
      <c r="AD200" s="263"/>
      <c r="AE200" s="263"/>
      <c r="AF200" s="263"/>
      <c r="AG200" s="264"/>
      <c r="AH200" s="265"/>
      <c r="AI200" s="266"/>
      <c r="AJ200" s="267"/>
      <c r="AK200" s="22" t="s">
        <v>27</v>
      </c>
      <c r="AL200" s="22" t="s">
        <v>27</v>
      </c>
      <c r="AM200" s="22" t="s">
        <v>27</v>
      </c>
    </row>
    <row r="201" spans="1:39" s="22" customFormat="1" x14ac:dyDescent="0.25">
      <c r="A201" s="28" t="str">
        <f>IF(H201&lt;&gt;"",MAX($A$7:A200)+1,"")</f>
        <v/>
      </c>
      <c r="B201" s="227" t="str">
        <f>IF(A201="","",PREF_PREGUNTA&amp;" - "&amp;IF(MAX(A:A)&gt;99,IF(A201&lt;100,"0",""),"")&amp;IF(A201&lt;10,"0","")&amp;A201&amp;IF(G201&lt;&gt;""," "&amp;G201,""))</f>
        <v/>
      </c>
      <c r="C201" s="257"/>
      <c r="D201" s="230"/>
      <c r="E201" s="231"/>
      <c r="F201" s="231"/>
      <c r="G201" s="232"/>
      <c r="H201" s="225"/>
      <c r="I201" s="258"/>
      <c r="J201" s="259"/>
      <c r="K201" s="260"/>
      <c r="L201" s="261"/>
      <c r="M201" s="262"/>
      <c r="N201" s="263"/>
      <c r="O201" s="258"/>
      <c r="P201" s="259"/>
      <c r="Q201" s="260"/>
      <c r="R201" s="261"/>
      <c r="S201" s="262"/>
      <c r="T201" s="263"/>
      <c r="U201" s="263"/>
      <c r="V201" s="263"/>
      <c r="W201" s="263"/>
      <c r="X201" s="263"/>
      <c r="Y201" s="263"/>
      <c r="Z201" s="263"/>
      <c r="AA201" s="263"/>
      <c r="AB201" s="263"/>
      <c r="AC201" s="263"/>
      <c r="AD201" s="263"/>
      <c r="AE201" s="263"/>
      <c r="AF201" s="263"/>
      <c r="AG201" s="264"/>
      <c r="AH201" s="265"/>
      <c r="AI201" s="266"/>
      <c r="AJ201" s="267"/>
      <c r="AK201" s="22" t="s">
        <v>27</v>
      </c>
      <c r="AL201" s="22" t="s">
        <v>27</v>
      </c>
      <c r="AM201" s="22" t="s">
        <v>27</v>
      </c>
    </row>
    <row r="202" spans="1:39" s="22" customFormat="1" x14ac:dyDescent="0.25">
      <c r="A202" s="28" t="str">
        <f>IF(H202&lt;&gt;"",MAX($A$7:A201)+1,"")</f>
        <v/>
      </c>
      <c r="B202" s="227" t="str">
        <f>IF(A202="","",PREF_PREGUNTA&amp;" - "&amp;IF(MAX(A:A)&gt;99,IF(A202&lt;100,"0",""),"")&amp;IF(A202&lt;10,"0","")&amp;A202&amp;IF(G202&lt;&gt;""," "&amp;G202,""))</f>
        <v/>
      </c>
      <c r="C202" s="257"/>
      <c r="D202" s="230"/>
      <c r="E202" s="231"/>
      <c r="F202" s="231"/>
      <c r="G202" s="232"/>
      <c r="H202" s="225"/>
      <c r="I202" s="258"/>
      <c r="J202" s="259"/>
      <c r="K202" s="260"/>
      <c r="L202" s="261"/>
      <c r="M202" s="262"/>
      <c r="N202" s="263"/>
      <c r="O202" s="258"/>
      <c r="P202" s="259"/>
      <c r="Q202" s="260"/>
      <c r="R202" s="261"/>
      <c r="S202" s="262"/>
      <c r="T202" s="263"/>
      <c r="U202" s="263"/>
      <c r="V202" s="263"/>
      <c r="W202" s="263"/>
      <c r="X202" s="263"/>
      <c r="Y202" s="263"/>
      <c r="Z202" s="263"/>
      <c r="AA202" s="263"/>
      <c r="AB202" s="263"/>
      <c r="AC202" s="263"/>
      <c r="AD202" s="263"/>
      <c r="AE202" s="263"/>
      <c r="AF202" s="263"/>
      <c r="AG202" s="264"/>
      <c r="AH202" s="265"/>
      <c r="AI202" s="266"/>
      <c r="AJ202" s="267"/>
      <c r="AK202" s="22" t="s">
        <v>27</v>
      </c>
      <c r="AL202" s="22" t="s">
        <v>27</v>
      </c>
      <c r="AM202" s="22" t="s">
        <v>27</v>
      </c>
    </row>
    <row r="203" spans="1:39" s="22" customFormat="1" x14ac:dyDescent="0.25">
      <c r="A203" s="28" t="str">
        <f>IF(H203&lt;&gt;"",MAX($A$7:A202)+1,"")</f>
        <v/>
      </c>
      <c r="B203" s="227" t="str">
        <f>IF(A203="","",PREF_PREGUNTA&amp;" - "&amp;IF(MAX(A:A)&gt;99,IF(A203&lt;100,"0",""),"")&amp;IF(A203&lt;10,"0","")&amp;A203&amp;IF(G203&lt;&gt;""," "&amp;G203,""))</f>
        <v/>
      </c>
      <c r="C203" s="257"/>
      <c r="D203" s="230"/>
      <c r="E203" s="231"/>
      <c r="F203" s="231"/>
      <c r="G203" s="232"/>
      <c r="H203" s="225"/>
      <c r="I203" s="258"/>
      <c r="J203" s="259"/>
      <c r="K203" s="260"/>
      <c r="L203" s="261"/>
      <c r="M203" s="262"/>
      <c r="N203" s="263"/>
      <c r="O203" s="258"/>
      <c r="P203" s="259"/>
      <c r="Q203" s="260"/>
      <c r="R203" s="261"/>
      <c r="S203" s="262"/>
      <c r="T203" s="263"/>
      <c r="U203" s="263"/>
      <c r="V203" s="263"/>
      <c r="W203" s="263"/>
      <c r="X203" s="263"/>
      <c r="Y203" s="263"/>
      <c r="Z203" s="263"/>
      <c r="AA203" s="263"/>
      <c r="AB203" s="263"/>
      <c r="AC203" s="263"/>
      <c r="AD203" s="263"/>
      <c r="AE203" s="263"/>
      <c r="AF203" s="263"/>
      <c r="AG203" s="264"/>
      <c r="AH203" s="265"/>
      <c r="AI203" s="266"/>
      <c r="AJ203" s="267"/>
      <c r="AK203" s="22" t="s">
        <v>27</v>
      </c>
      <c r="AL203" s="22" t="s">
        <v>27</v>
      </c>
      <c r="AM203" s="22" t="s">
        <v>27</v>
      </c>
    </row>
    <row r="204" spans="1:39" s="22" customFormat="1" x14ac:dyDescent="0.25">
      <c r="A204" s="28" t="str">
        <f>IF(H204&lt;&gt;"",MAX($A$7:A203)+1,"")</f>
        <v/>
      </c>
      <c r="B204" s="227" t="str">
        <f>IF(A204="","",PREF_PREGUNTA&amp;" - "&amp;IF(MAX(A:A)&gt;99,IF(A204&lt;100,"0",""),"")&amp;IF(A204&lt;10,"0","")&amp;A204&amp;IF(G204&lt;&gt;""," "&amp;G204,""))</f>
        <v/>
      </c>
      <c r="C204" s="257"/>
      <c r="D204" s="230"/>
      <c r="E204" s="231"/>
      <c r="F204" s="231"/>
      <c r="G204" s="232"/>
      <c r="H204" s="225"/>
      <c r="I204" s="258"/>
      <c r="J204" s="259"/>
      <c r="K204" s="260"/>
      <c r="L204" s="261"/>
      <c r="M204" s="262"/>
      <c r="N204" s="263"/>
      <c r="O204" s="258"/>
      <c r="P204" s="259"/>
      <c r="Q204" s="260"/>
      <c r="R204" s="261"/>
      <c r="S204" s="262"/>
      <c r="T204" s="263"/>
      <c r="U204" s="263"/>
      <c r="V204" s="263"/>
      <c r="W204" s="263"/>
      <c r="X204" s="263"/>
      <c r="Y204" s="263"/>
      <c r="Z204" s="263"/>
      <c r="AA204" s="263"/>
      <c r="AB204" s="263"/>
      <c r="AC204" s="263"/>
      <c r="AD204" s="263"/>
      <c r="AE204" s="263"/>
      <c r="AF204" s="263"/>
      <c r="AG204" s="264"/>
      <c r="AH204" s="265"/>
      <c r="AI204" s="266"/>
      <c r="AJ204" s="267"/>
      <c r="AK204" s="22" t="s">
        <v>27</v>
      </c>
      <c r="AL204" s="22" t="s">
        <v>27</v>
      </c>
      <c r="AM204" s="22" t="s">
        <v>27</v>
      </c>
    </row>
    <row r="205" spans="1:39" s="22" customFormat="1" x14ac:dyDescent="0.25">
      <c r="A205" s="28" t="str">
        <f>IF(H205&lt;&gt;"",MAX($A$7:A204)+1,"")</f>
        <v/>
      </c>
      <c r="B205" s="227" t="str">
        <f>IF(A205="","",PREF_PREGUNTA&amp;" - "&amp;IF(MAX(A:A)&gt;99,IF(A205&lt;100,"0",""),"")&amp;IF(A205&lt;10,"0","")&amp;A205&amp;IF(G205&lt;&gt;""," "&amp;G205,""))</f>
        <v/>
      </c>
      <c r="C205" s="257"/>
      <c r="D205" s="230"/>
      <c r="E205" s="231"/>
      <c r="F205" s="231"/>
      <c r="G205" s="232"/>
      <c r="H205" s="225"/>
      <c r="I205" s="258"/>
      <c r="J205" s="259"/>
      <c r="K205" s="260"/>
      <c r="L205" s="261"/>
      <c r="M205" s="262"/>
      <c r="N205" s="263"/>
      <c r="O205" s="258"/>
      <c r="P205" s="259"/>
      <c r="Q205" s="260"/>
      <c r="R205" s="261"/>
      <c r="S205" s="262"/>
      <c r="T205" s="263"/>
      <c r="U205" s="263"/>
      <c r="V205" s="263"/>
      <c r="W205" s="263"/>
      <c r="X205" s="263"/>
      <c r="Y205" s="263"/>
      <c r="Z205" s="263"/>
      <c r="AA205" s="263"/>
      <c r="AB205" s="263"/>
      <c r="AC205" s="263"/>
      <c r="AD205" s="263"/>
      <c r="AE205" s="263"/>
      <c r="AF205" s="263"/>
      <c r="AG205" s="264"/>
      <c r="AH205" s="265"/>
      <c r="AI205" s="266"/>
      <c r="AJ205" s="267"/>
      <c r="AK205" s="22" t="s">
        <v>27</v>
      </c>
      <c r="AL205" s="22" t="s">
        <v>27</v>
      </c>
      <c r="AM205" s="22" t="s">
        <v>27</v>
      </c>
    </row>
    <row r="206" spans="1:39" s="22" customFormat="1" x14ac:dyDescent="0.25">
      <c r="A206" s="28" t="str">
        <f>IF(H206&lt;&gt;"",MAX($A$7:A205)+1,"")</f>
        <v/>
      </c>
      <c r="B206" s="227" t="str">
        <f>IF(A206="","",PREF_PREGUNTA&amp;" - "&amp;IF(MAX(A:A)&gt;99,IF(A206&lt;100,"0",""),"")&amp;IF(A206&lt;10,"0","")&amp;A206&amp;IF(G206&lt;&gt;""," "&amp;G206,""))</f>
        <v/>
      </c>
      <c r="C206" s="257"/>
      <c r="D206" s="230"/>
      <c r="E206" s="231"/>
      <c r="F206" s="231"/>
      <c r="G206" s="232"/>
      <c r="H206" s="225"/>
      <c r="I206" s="258"/>
      <c r="J206" s="259"/>
      <c r="K206" s="260"/>
      <c r="L206" s="261"/>
      <c r="M206" s="262"/>
      <c r="N206" s="263"/>
      <c r="O206" s="258"/>
      <c r="P206" s="259"/>
      <c r="Q206" s="260"/>
      <c r="R206" s="261"/>
      <c r="S206" s="262"/>
      <c r="T206" s="263"/>
      <c r="U206" s="263"/>
      <c r="V206" s="263"/>
      <c r="W206" s="263"/>
      <c r="X206" s="263"/>
      <c r="Y206" s="263"/>
      <c r="Z206" s="263"/>
      <c r="AA206" s="263"/>
      <c r="AB206" s="263"/>
      <c r="AC206" s="263"/>
      <c r="AD206" s="263"/>
      <c r="AE206" s="263"/>
      <c r="AF206" s="263"/>
      <c r="AG206" s="264"/>
      <c r="AH206" s="265"/>
      <c r="AI206" s="266"/>
      <c r="AJ206" s="267"/>
      <c r="AK206" s="22" t="s">
        <v>27</v>
      </c>
      <c r="AL206" s="22" t="s">
        <v>27</v>
      </c>
      <c r="AM206" s="22" t="s">
        <v>27</v>
      </c>
    </row>
    <row r="207" spans="1:39" s="22" customFormat="1" x14ac:dyDescent="0.25">
      <c r="A207" s="28" t="str">
        <f>IF(H207&lt;&gt;"",MAX($A$7:A206)+1,"")</f>
        <v/>
      </c>
      <c r="B207" s="227" t="str">
        <f>IF(A207="","",PREF_PREGUNTA&amp;" - "&amp;IF(MAX(A:A)&gt;99,IF(A207&lt;100,"0",""),"")&amp;IF(A207&lt;10,"0","")&amp;A207&amp;IF(G207&lt;&gt;""," "&amp;G207,""))</f>
        <v/>
      </c>
      <c r="C207" s="257"/>
      <c r="D207" s="230"/>
      <c r="E207" s="231"/>
      <c r="F207" s="231"/>
      <c r="G207" s="232"/>
      <c r="H207" s="225"/>
      <c r="I207" s="258"/>
      <c r="J207" s="259"/>
      <c r="K207" s="260"/>
      <c r="L207" s="261"/>
      <c r="M207" s="262"/>
      <c r="N207" s="263"/>
      <c r="O207" s="258"/>
      <c r="P207" s="259"/>
      <c r="Q207" s="260"/>
      <c r="R207" s="261"/>
      <c r="S207" s="262"/>
      <c r="T207" s="263"/>
      <c r="U207" s="263"/>
      <c r="V207" s="263"/>
      <c r="W207" s="263"/>
      <c r="X207" s="263"/>
      <c r="Y207" s="263"/>
      <c r="Z207" s="263"/>
      <c r="AA207" s="263"/>
      <c r="AB207" s="263"/>
      <c r="AC207" s="263"/>
      <c r="AD207" s="263"/>
      <c r="AE207" s="263"/>
      <c r="AF207" s="263"/>
      <c r="AG207" s="264"/>
      <c r="AH207" s="265"/>
      <c r="AI207" s="266"/>
      <c r="AJ207" s="267"/>
      <c r="AK207" s="22" t="s">
        <v>27</v>
      </c>
      <c r="AL207" s="22" t="s">
        <v>27</v>
      </c>
      <c r="AM207" s="22" t="s">
        <v>27</v>
      </c>
    </row>
    <row r="208" spans="1:39" s="22" customFormat="1" x14ac:dyDescent="0.25">
      <c r="A208" s="28" t="str">
        <f>IF(H208&lt;&gt;"",MAX($A$7:A207)+1,"")</f>
        <v/>
      </c>
      <c r="B208" s="227" t="str">
        <f>IF(A208="","",PREF_PREGUNTA&amp;" - "&amp;IF(MAX(A:A)&gt;99,IF(A208&lt;100,"0",""),"")&amp;IF(A208&lt;10,"0","")&amp;A208&amp;IF(G208&lt;&gt;""," "&amp;G208,""))</f>
        <v/>
      </c>
      <c r="C208" s="257"/>
      <c r="D208" s="230"/>
      <c r="E208" s="231"/>
      <c r="F208" s="231"/>
      <c r="G208" s="232"/>
      <c r="H208" s="225"/>
      <c r="I208" s="258"/>
      <c r="J208" s="259"/>
      <c r="K208" s="260"/>
      <c r="L208" s="261"/>
      <c r="M208" s="262"/>
      <c r="N208" s="263"/>
      <c r="O208" s="258"/>
      <c r="P208" s="259"/>
      <c r="Q208" s="260"/>
      <c r="R208" s="261"/>
      <c r="S208" s="262"/>
      <c r="T208" s="263"/>
      <c r="U208" s="263"/>
      <c r="V208" s="263"/>
      <c r="W208" s="263"/>
      <c r="X208" s="263"/>
      <c r="Y208" s="263"/>
      <c r="Z208" s="263"/>
      <c r="AA208" s="263"/>
      <c r="AB208" s="263"/>
      <c r="AC208" s="263"/>
      <c r="AD208" s="263"/>
      <c r="AE208" s="263"/>
      <c r="AF208" s="263"/>
      <c r="AG208" s="264"/>
      <c r="AH208" s="265"/>
      <c r="AI208" s="266"/>
      <c r="AJ208" s="267"/>
      <c r="AK208" s="22" t="s">
        <v>27</v>
      </c>
      <c r="AL208" s="22" t="s">
        <v>27</v>
      </c>
      <c r="AM208" s="22" t="s">
        <v>27</v>
      </c>
    </row>
    <row r="209" spans="1:39" s="22" customFormat="1" x14ac:dyDescent="0.25">
      <c r="A209" s="28" t="str">
        <f>IF(H209&lt;&gt;"",MAX($A$7:A208)+1,"")</f>
        <v/>
      </c>
      <c r="B209" s="227" t="str">
        <f>IF(A209="","",PREF_PREGUNTA&amp;" - "&amp;IF(MAX(A:A)&gt;99,IF(A209&lt;100,"0",""),"")&amp;IF(A209&lt;10,"0","")&amp;A209&amp;IF(G209&lt;&gt;""," "&amp;G209,""))</f>
        <v/>
      </c>
      <c r="C209" s="257"/>
      <c r="D209" s="230"/>
      <c r="E209" s="231"/>
      <c r="F209" s="231"/>
      <c r="G209" s="232"/>
      <c r="H209" s="225"/>
      <c r="I209" s="258"/>
      <c r="J209" s="259"/>
      <c r="K209" s="260"/>
      <c r="L209" s="261"/>
      <c r="M209" s="262"/>
      <c r="N209" s="263"/>
      <c r="O209" s="258"/>
      <c r="P209" s="259"/>
      <c r="Q209" s="260"/>
      <c r="R209" s="261"/>
      <c r="S209" s="262"/>
      <c r="T209" s="263"/>
      <c r="U209" s="263"/>
      <c r="V209" s="263"/>
      <c r="W209" s="263"/>
      <c r="X209" s="263"/>
      <c r="Y209" s="263"/>
      <c r="Z209" s="263"/>
      <c r="AA209" s="263"/>
      <c r="AB209" s="263"/>
      <c r="AC209" s="263"/>
      <c r="AD209" s="263"/>
      <c r="AE209" s="263"/>
      <c r="AF209" s="263"/>
      <c r="AG209" s="264"/>
      <c r="AH209" s="265"/>
      <c r="AI209" s="266"/>
      <c r="AJ209" s="267"/>
      <c r="AK209" s="22" t="s">
        <v>27</v>
      </c>
      <c r="AL209" s="22" t="s">
        <v>27</v>
      </c>
      <c r="AM209" s="22" t="s">
        <v>27</v>
      </c>
    </row>
    <row r="210" spans="1:39" s="22" customFormat="1" x14ac:dyDescent="0.25">
      <c r="A210" s="28" t="str">
        <f>IF(H210&lt;&gt;"",MAX($A$7:A209)+1,"")</f>
        <v/>
      </c>
      <c r="B210" s="227" t="str">
        <f>IF(A210="","",PREF_PREGUNTA&amp;" - "&amp;IF(MAX(A:A)&gt;99,IF(A210&lt;100,"0",""),"")&amp;IF(A210&lt;10,"0","")&amp;A210&amp;IF(G210&lt;&gt;""," "&amp;G210,""))</f>
        <v/>
      </c>
      <c r="C210" s="257"/>
      <c r="D210" s="230"/>
      <c r="E210" s="231"/>
      <c r="F210" s="231"/>
      <c r="G210" s="232"/>
      <c r="H210" s="225"/>
      <c r="I210" s="258"/>
      <c r="J210" s="259"/>
      <c r="K210" s="260"/>
      <c r="L210" s="261"/>
      <c r="M210" s="262"/>
      <c r="N210" s="263"/>
      <c r="O210" s="258"/>
      <c r="P210" s="259"/>
      <c r="Q210" s="260"/>
      <c r="R210" s="261"/>
      <c r="S210" s="262"/>
      <c r="T210" s="263"/>
      <c r="U210" s="263"/>
      <c r="V210" s="263"/>
      <c r="W210" s="263"/>
      <c r="X210" s="263"/>
      <c r="Y210" s="263"/>
      <c r="Z210" s="263"/>
      <c r="AA210" s="263"/>
      <c r="AB210" s="263"/>
      <c r="AC210" s="263"/>
      <c r="AD210" s="263"/>
      <c r="AE210" s="263"/>
      <c r="AF210" s="263"/>
      <c r="AG210" s="264"/>
      <c r="AH210" s="265"/>
      <c r="AI210" s="266"/>
      <c r="AJ210" s="267"/>
      <c r="AK210" s="22" t="s">
        <v>27</v>
      </c>
      <c r="AL210" s="22" t="s">
        <v>27</v>
      </c>
      <c r="AM210" s="22" t="s">
        <v>27</v>
      </c>
    </row>
    <row r="211" spans="1:39" s="22" customFormat="1" x14ac:dyDescent="0.25">
      <c r="A211" s="28" t="str">
        <f>IF(H211&lt;&gt;"",MAX($A$7:A210)+1,"")</f>
        <v/>
      </c>
      <c r="B211" s="227" t="str">
        <f>IF(A211="","",PREF_PREGUNTA&amp;" - "&amp;IF(MAX(A:A)&gt;99,IF(A211&lt;100,"0",""),"")&amp;IF(A211&lt;10,"0","")&amp;A211&amp;IF(G211&lt;&gt;""," "&amp;G211,""))</f>
        <v/>
      </c>
      <c r="C211" s="257"/>
      <c r="D211" s="230"/>
      <c r="E211" s="231"/>
      <c r="F211" s="231"/>
      <c r="G211" s="232"/>
      <c r="H211" s="225"/>
      <c r="I211" s="258"/>
      <c r="J211" s="259"/>
      <c r="K211" s="260"/>
      <c r="L211" s="261"/>
      <c r="M211" s="262"/>
      <c r="N211" s="263"/>
      <c r="O211" s="258"/>
      <c r="P211" s="259"/>
      <c r="Q211" s="260"/>
      <c r="R211" s="261"/>
      <c r="S211" s="262"/>
      <c r="T211" s="263"/>
      <c r="U211" s="263"/>
      <c r="V211" s="263"/>
      <c r="W211" s="263"/>
      <c r="X211" s="263"/>
      <c r="Y211" s="263"/>
      <c r="Z211" s="263"/>
      <c r="AA211" s="263"/>
      <c r="AB211" s="263"/>
      <c r="AC211" s="263"/>
      <c r="AD211" s="263"/>
      <c r="AE211" s="263"/>
      <c r="AF211" s="263"/>
      <c r="AG211" s="264"/>
      <c r="AH211" s="265"/>
      <c r="AI211" s="266"/>
      <c r="AJ211" s="267"/>
      <c r="AK211" s="22" t="s">
        <v>27</v>
      </c>
      <c r="AL211" s="22" t="s">
        <v>27</v>
      </c>
      <c r="AM211" s="22" t="s">
        <v>27</v>
      </c>
    </row>
    <row r="212" spans="1:39" s="22" customFormat="1" x14ac:dyDescent="0.25">
      <c r="A212" s="28" t="str">
        <f>IF(H212&lt;&gt;"",MAX($A$7:A211)+1,"")</f>
        <v/>
      </c>
      <c r="B212" s="227" t="str">
        <f>IF(A212="","",PREF_PREGUNTA&amp;" - "&amp;IF(MAX(A:A)&gt;99,IF(A212&lt;100,"0",""),"")&amp;IF(A212&lt;10,"0","")&amp;A212&amp;IF(G212&lt;&gt;""," "&amp;G212,""))</f>
        <v/>
      </c>
      <c r="C212" s="257"/>
      <c r="D212" s="230"/>
      <c r="E212" s="231"/>
      <c r="F212" s="231"/>
      <c r="G212" s="232"/>
      <c r="H212" s="225"/>
      <c r="I212" s="258"/>
      <c r="J212" s="259"/>
      <c r="K212" s="260"/>
      <c r="L212" s="261"/>
      <c r="M212" s="262"/>
      <c r="N212" s="263"/>
      <c r="O212" s="258"/>
      <c r="P212" s="259"/>
      <c r="Q212" s="260"/>
      <c r="R212" s="261"/>
      <c r="S212" s="262"/>
      <c r="T212" s="263"/>
      <c r="U212" s="263"/>
      <c r="V212" s="263"/>
      <c r="W212" s="263"/>
      <c r="X212" s="263"/>
      <c r="Y212" s="263"/>
      <c r="Z212" s="263"/>
      <c r="AA212" s="263"/>
      <c r="AB212" s="263"/>
      <c r="AC212" s="263"/>
      <c r="AD212" s="263"/>
      <c r="AE212" s="263"/>
      <c r="AF212" s="263"/>
      <c r="AG212" s="264"/>
      <c r="AH212" s="265"/>
      <c r="AI212" s="266"/>
      <c r="AJ212" s="267"/>
      <c r="AK212" s="22" t="s">
        <v>27</v>
      </c>
      <c r="AL212" s="22" t="s">
        <v>27</v>
      </c>
      <c r="AM212" s="22" t="s">
        <v>27</v>
      </c>
    </row>
    <row r="213" spans="1:39" s="22" customFormat="1" x14ac:dyDescent="0.25">
      <c r="A213" s="28" t="str">
        <f>IF(H213&lt;&gt;"",MAX($A$7:A212)+1,"")</f>
        <v/>
      </c>
      <c r="B213" s="227" t="str">
        <f>IF(A213="","",PREF_PREGUNTA&amp;" - "&amp;IF(MAX(A:A)&gt;99,IF(A213&lt;100,"0",""),"")&amp;IF(A213&lt;10,"0","")&amp;A213&amp;IF(G213&lt;&gt;""," "&amp;G213,""))</f>
        <v/>
      </c>
      <c r="C213" s="257"/>
      <c r="D213" s="230"/>
      <c r="E213" s="231"/>
      <c r="F213" s="231"/>
      <c r="G213" s="232"/>
      <c r="H213" s="225"/>
      <c r="I213" s="258"/>
      <c r="J213" s="259"/>
      <c r="K213" s="260"/>
      <c r="L213" s="261"/>
      <c r="M213" s="262"/>
      <c r="N213" s="263"/>
      <c r="O213" s="258"/>
      <c r="P213" s="259"/>
      <c r="Q213" s="260"/>
      <c r="R213" s="261"/>
      <c r="S213" s="262"/>
      <c r="T213" s="263"/>
      <c r="U213" s="263"/>
      <c r="V213" s="263"/>
      <c r="W213" s="263"/>
      <c r="X213" s="263"/>
      <c r="Y213" s="263"/>
      <c r="Z213" s="263"/>
      <c r="AA213" s="263"/>
      <c r="AB213" s="263"/>
      <c r="AC213" s="263"/>
      <c r="AD213" s="263"/>
      <c r="AE213" s="263"/>
      <c r="AF213" s="263"/>
      <c r="AG213" s="264"/>
      <c r="AH213" s="265"/>
      <c r="AI213" s="266"/>
      <c r="AJ213" s="267"/>
      <c r="AK213" s="22" t="s">
        <v>27</v>
      </c>
      <c r="AL213" s="22" t="s">
        <v>27</v>
      </c>
      <c r="AM213" s="22" t="s">
        <v>27</v>
      </c>
    </row>
    <row r="214" spans="1:39" s="22" customFormat="1" x14ac:dyDescent="0.25">
      <c r="A214" s="28" t="str">
        <f>IF(H214&lt;&gt;"",MAX($A$7:A213)+1,"")</f>
        <v/>
      </c>
      <c r="B214" s="227" t="str">
        <f>IF(A214="","",PREF_PREGUNTA&amp;" - "&amp;IF(MAX(A:A)&gt;99,IF(A214&lt;100,"0",""),"")&amp;IF(A214&lt;10,"0","")&amp;A214&amp;IF(G214&lt;&gt;""," "&amp;G214,""))</f>
        <v/>
      </c>
      <c r="C214" s="257"/>
      <c r="D214" s="230"/>
      <c r="E214" s="231"/>
      <c r="F214" s="231"/>
      <c r="G214" s="232"/>
      <c r="H214" s="225"/>
      <c r="I214" s="258"/>
      <c r="J214" s="259"/>
      <c r="K214" s="260"/>
      <c r="L214" s="261"/>
      <c r="M214" s="262"/>
      <c r="N214" s="263"/>
      <c r="O214" s="258"/>
      <c r="P214" s="259"/>
      <c r="Q214" s="260"/>
      <c r="R214" s="261"/>
      <c r="S214" s="262"/>
      <c r="T214" s="263"/>
      <c r="U214" s="263"/>
      <c r="V214" s="263"/>
      <c r="W214" s="263"/>
      <c r="X214" s="263"/>
      <c r="Y214" s="263"/>
      <c r="Z214" s="263"/>
      <c r="AA214" s="263"/>
      <c r="AB214" s="263"/>
      <c r="AC214" s="263"/>
      <c r="AD214" s="263"/>
      <c r="AE214" s="263"/>
      <c r="AF214" s="263"/>
      <c r="AG214" s="264"/>
      <c r="AH214" s="265"/>
      <c r="AI214" s="266"/>
      <c r="AJ214" s="267"/>
      <c r="AK214" s="22" t="s">
        <v>27</v>
      </c>
      <c r="AL214" s="22" t="s">
        <v>27</v>
      </c>
      <c r="AM214" s="22" t="s">
        <v>27</v>
      </c>
    </row>
    <row r="215" spans="1:39" s="22" customFormat="1" x14ac:dyDescent="0.25">
      <c r="A215" s="28" t="str">
        <f>IF(H215&lt;&gt;"",MAX($A$7:A214)+1,"")</f>
        <v/>
      </c>
      <c r="B215" s="227" t="str">
        <f>IF(A215="","",PREF_PREGUNTA&amp;" - "&amp;IF(MAX(A:A)&gt;99,IF(A215&lt;100,"0",""),"")&amp;IF(A215&lt;10,"0","")&amp;A215&amp;IF(G215&lt;&gt;""," "&amp;G215,""))</f>
        <v/>
      </c>
      <c r="C215" s="257"/>
      <c r="D215" s="230"/>
      <c r="E215" s="231"/>
      <c r="F215" s="231"/>
      <c r="G215" s="232"/>
      <c r="H215" s="225"/>
      <c r="I215" s="258"/>
      <c r="J215" s="259"/>
      <c r="K215" s="260"/>
      <c r="L215" s="261"/>
      <c r="M215" s="262"/>
      <c r="N215" s="263"/>
      <c r="O215" s="258"/>
      <c r="P215" s="259"/>
      <c r="Q215" s="260"/>
      <c r="R215" s="261"/>
      <c r="S215" s="262"/>
      <c r="T215" s="263"/>
      <c r="U215" s="263"/>
      <c r="V215" s="263"/>
      <c r="W215" s="263"/>
      <c r="X215" s="263"/>
      <c r="Y215" s="263"/>
      <c r="Z215" s="263"/>
      <c r="AA215" s="263"/>
      <c r="AB215" s="263"/>
      <c r="AC215" s="263"/>
      <c r="AD215" s="263"/>
      <c r="AE215" s="263"/>
      <c r="AF215" s="263"/>
      <c r="AG215" s="264"/>
      <c r="AH215" s="265"/>
      <c r="AI215" s="266"/>
      <c r="AJ215" s="267"/>
      <c r="AK215" s="22" t="s">
        <v>27</v>
      </c>
      <c r="AL215" s="22" t="s">
        <v>27</v>
      </c>
      <c r="AM215" s="22" t="s">
        <v>27</v>
      </c>
    </row>
    <row r="216" spans="1:39" s="22" customFormat="1" x14ac:dyDescent="0.25">
      <c r="A216" s="28" t="str">
        <f>IF(H216&lt;&gt;"",MAX($A$7:A215)+1,"")</f>
        <v/>
      </c>
      <c r="B216" s="227" t="str">
        <f>IF(A216="","",PREF_PREGUNTA&amp;" - "&amp;IF(MAX(A:A)&gt;99,IF(A216&lt;100,"0",""),"")&amp;IF(A216&lt;10,"0","")&amp;A216&amp;IF(G216&lt;&gt;""," "&amp;G216,""))</f>
        <v/>
      </c>
      <c r="C216" s="257"/>
      <c r="D216" s="230"/>
      <c r="E216" s="231"/>
      <c r="F216" s="231"/>
      <c r="G216" s="232"/>
      <c r="H216" s="225"/>
      <c r="I216" s="258"/>
      <c r="J216" s="259"/>
      <c r="K216" s="260"/>
      <c r="L216" s="261"/>
      <c r="M216" s="262"/>
      <c r="N216" s="263"/>
      <c r="O216" s="258"/>
      <c r="P216" s="259"/>
      <c r="Q216" s="260"/>
      <c r="R216" s="261"/>
      <c r="S216" s="262"/>
      <c r="T216" s="263"/>
      <c r="U216" s="263"/>
      <c r="V216" s="263"/>
      <c r="W216" s="263"/>
      <c r="X216" s="263"/>
      <c r="Y216" s="263"/>
      <c r="Z216" s="263"/>
      <c r="AA216" s="263"/>
      <c r="AB216" s="263"/>
      <c r="AC216" s="263"/>
      <c r="AD216" s="263"/>
      <c r="AE216" s="263"/>
      <c r="AF216" s="263"/>
      <c r="AG216" s="264"/>
      <c r="AH216" s="265"/>
      <c r="AI216" s="266"/>
      <c r="AJ216" s="267"/>
      <c r="AK216" s="22" t="s">
        <v>27</v>
      </c>
      <c r="AL216" s="22" t="s">
        <v>27</v>
      </c>
      <c r="AM216" s="22" t="s">
        <v>27</v>
      </c>
    </row>
    <row r="217" spans="1:39" s="22" customFormat="1" x14ac:dyDescent="0.25">
      <c r="A217" s="28" t="str">
        <f>IF(H217&lt;&gt;"",MAX($A$7:A216)+1,"")</f>
        <v/>
      </c>
      <c r="B217" s="227" t="str">
        <f>IF(A217="","",PREF_PREGUNTA&amp;" - "&amp;IF(MAX(A:A)&gt;99,IF(A217&lt;100,"0",""),"")&amp;IF(A217&lt;10,"0","")&amp;A217&amp;IF(G217&lt;&gt;""," "&amp;G217,""))</f>
        <v/>
      </c>
      <c r="C217" s="257"/>
      <c r="D217" s="230"/>
      <c r="E217" s="231"/>
      <c r="F217" s="231"/>
      <c r="G217" s="232"/>
      <c r="H217" s="225"/>
      <c r="I217" s="258"/>
      <c r="J217" s="259"/>
      <c r="K217" s="260"/>
      <c r="L217" s="261"/>
      <c r="M217" s="262"/>
      <c r="N217" s="263"/>
      <c r="O217" s="258"/>
      <c r="P217" s="259"/>
      <c r="Q217" s="260"/>
      <c r="R217" s="261"/>
      <c r="S217" s="262"/>
      <c r="T217" s="263"/>
      <c r="U217" s="263"/>
      <c r="V217" s="263"/>
      <c r="W217" s="263"/>
      <c r="X217" s="263"/>
      <c r="Y217" s="263"/>
      <c r="Z217" s="263"/>
      <c r="AA217" s="263"/>
      <c r="AB217" s="263"/>
      <c r="AC217" s="263"/>
      <c r="AD217" s="263"/>
      <c r="AE217" s="263"/>
      <c r="AF217" s="263"/>
      <c r="AG217" s="264"/>
      <c r="AH217" s="265"/>
      <c r="AI217" s="266"/>
      <c r="AJ217" s="267"/>
      <c r="AK217" s="22" t="s">
        <v>27</v>
      </c>
      <c r="AL217" s="22" t="s">
        <v>27</v>
      </c>
      <c r="AM217" s="22" t="s">
        <v>27</v>
      </c>
    </row>
    <row r="218" spans="1:39" s="22" customFormat="1" x14ac:dyDescent="0.25">
      <c r="A218" s="28" t="str">
        <f>IF(H218&lt;&gt;"",MAX($A$7:A217)+1,"")</f>
        <v/>
      </c>
      <c r="B218" s="227" t="str">
        <f>IF(A218="","",PREF_PREGUNTA&amp;" - "&amp;IF(MAX(A:A)&gt;99,IF(A218&lt;100,"0",""),"")&amp;IF(A218&lt;10,"0","")&amp;A218&amp;IF(G218&lt;&gt;""," "&amp;G218,""))</f>
        <v/>
      </c>
      <c r="C218" s="257"/>
      <c r="D218" s="230"/>
      <c r="E218" s="231"/>
      <c r="F218" s="231"/>
      <c r="G218" s="232"/>
      <c r="H218" s="225"/>
      <c r="I218" s="258"/>
      <c r="J218" s="259"/>
      <c r="K218" s="260"/>
      <c r="L218" s="261"/>
      <c r="M218" s="262"/>
      <c r="N218" s="263"/>
      <c r="O218" s="258"/>
      <c r="P218" s="259"/>
      <c r="Q218" s="260"/>
      <c r="R218" s="261"/>
      <c r="S218" s="262"/>
      <c r="T218" s="263"/>
      <c r="U218" s="263"/>
      <c r="V218" s="263"/>
      <c r="W218" s="263"/>
      <c r="X218" s="263"/>
      <c r="Y218" s="263"/>
      <c r="Z218" s="263"/>
      <c r="AA218" s="263"/>
      <c r="AB218" s="263"/>
      <c r="AC218" s="263"/>
      <c r="AD218" s="263"/>
      <c r="AE218" s="263"/>
      <c r="AF218" s="263"/>
      <c r="AG218" s="264"/>
      <c r="AH218" s="265"/>
      <c r="AI218" s="266"/>
      <c r="AJ218" s="267"/>
      <c r="AK218" s="22" t="s">
        <v>27</v>
      </c>
      <c r="AL218" s="22" t="s">
        <v>27</v>
      </c>
      <c r="AM218" s="22" t="s">
        <v>27</v>
      </c>
    </row>
    <row r="219" spans="1:39" s="22" customFormat="1" x14ac:dyDescent="0.25">
      <c r="A219" s="28" t="str">
        <f>IF(H219&lt;&gt;"",MAX($A$7:A218)+1,"")</f>
        <v/>
      </c>
      <c r="B219" s="227" t="str">
        <f>IF(A219="","",PREF_PREGUNTA&amp;" - "&amp;IF(MAX(A:A)&gt;99,IF(A219&lt;100,"0",""),"")&amp;IF(A219&lt;10,"0","")&amp;A219&amp;IF(G219&lt;&gt;""," "&amp;G219,""))</f>
        <v/>
      </c>
      <c r="C219" s="257"/>
      <c r="D219" s="230"/>
      <c r="E219" s="231"/>
      <c r="F219" s="231"/>
      <c r="G219" s="232"/>
      <c r="H219" s="225"/>
      <c r="I219" s="258"/>
      <c r="J219" s="259"/>
      <c r="K219" s="260"/>
      <c r="L219" s="261"/>
      <c r="M219" s="262"/>
      <c r="N219" s="263"/>
      <c r="O219" s="258"/>
      <c r="P219" s="259"/>
      <c r="Q219" s="260"/>
      <c r="R219" s="261"/>
      <c r="S219" s="262"/>
      <c r="T219" s="263"/>
      <c r="U219" s="263"/>
      <c r="V219" s="263"/>
      <c r="W219" s="263"/>
      <c r="X219" s="263"/>
      <c r="Y219" s="263"/>
      <c r="Z219" s="263"/>
      <c r="AA219" s="263"/>
      <c r="AB219" s="263"/>
      <c r="AC219" s="263"/>
      <c r="AD219" s="263"/>
      <c r="AE219" s="263"/>
      <c r="AF219" s="263"/>
      <c r="AG219" s="264"/>
      <c r="AH219" s="265"/>
      <c r="AI219" s="266"/>
      <c r="AJ219" s="267"/>
      <c r="AK219" s="22" t="s">
        <v>27</v>
      </c>
      <c r="AL219" s="22" t="s">
        <v>27</v>
      </c>
      <c r="AM219" s="22" t="s">
        <v>27</v>
      </c>
    </row>
    <row r="220" spans="1:39" s="22" customFormat="1" x14ac:dyDescent="0.25">
      <c r="A220" s="28" t="str">
        <f>IF(H220&lt;&gt;"",MAX($A$7:A219)+1,"")</f>
        <v/>
      </c>
      <c r="B220" s="227" t="str">
        <f>IF(A220="","",PREF_PREGUNTA&amp;" - "&amp;IF(MAX(A:A)&gt;99,IF(A220&lt;100,"0",""),"")&amp;IF(A220&lt;10,"0","")&amp;A220&amp;IF(G220&lt;&gt;""," "&amp;G220,""))</f>
        <v/>
      </c>
      <c r="C220" s="257"/>
      <c r="D220" s="230"/>
      <c r="E220" s="231"/>
      <c r="F220" s="231"/>
      <c r="G220" s="232"/>
      <c r="H220" s="225"/>
      <c r="I220" s="258"/>
      <c r="J220" s="259"/>
      <c r="K220" s="260"/>
      <c r="L220" s="261"/>
      <c r="M220" s="262"/>
      <c r="N220" s="263"/>
      <c r="O220" s="258"/>
      <c r="P220" s="259"/>
      <c r="Q220" s="260"/>
      <c r="R220" s="261"/>
      <c r="S220" s="262"/>
      <c r="T220" s="263"/>
      <c r="U220" s="263"/>
      <c r="V220" s="263"/>
      <c r="W220" s="263"/>
      <c r="X220" s="263"/>
      <c r="Y220" s="263"/>
      <c r="Z220" s="263"/>
      <c r="AA220" s="263"/>
      <c r="AB220" s="263"/>
      <c r="AC220" s="263"/>
      <c r="AD220" s="263"/>
      <c r="AE220" s="263"/>
      <c r="AF220" s="263"/>
      <c r="AG220" s="264"/>
      <c r="AH220" s="265"/>
      <c r="AI220" s="266"/>
      <c r="AJ220" s="267"/>
      <c r="AK220" s="22" t="s">
        <v>27</v>
      </c>
      <c r="AL220" s="22" t="s">
        <v>27</v>
      </c>
      <c r="AM220" s="22" t="s">
        <v>27</v>
      </c>
    </row>
    <row r="221" spans="1:39" s="22" customFormat="1" x14ac:dyDescent="0.25">
      <c r="A221" s="28" t="str">
        <f>IF(H221&lt;&gt;"",MAX($A$7:A220)+1,"")</f>
        <v/>
      </c>
      <c r="B221" s="227" t="str">
        <f>IF(A221="","",PREF_PREGUNTA&amp;" - "&amp;IF(MAX(A:A)&gt;99,IF(A221&lt;100,"0",""),"")&amp;IF(A221&lt;10,"0","")&amp;A221&amp;IF(G221&lt;&gt;""," "&amp;G221,""))</f>
        <v/>
      </c>
      <c r="C221" s="257"/>
      <c r="D221" s="230"/>
      <c r="E221" s="231"/>
      <c r="F221" s="231"/>
      <c r="G221" s="232"/>
      <c r="H221" s="225"/>
      <c r="I221" s="258"/>
      <c r="J221" s="259"/>
      <c r="K221" s="260"/>
      <c r="L221" s="261"/>
      <c r="M221" s="262"/>
      <c r="N221" s="263"/>
      <c r="O221" s="258"/>
      <c r="P221" s="259"/>
      <c r="Q221" s="260"/>
      <c r="R221" s="261"/>
      <c r="S221" s="262"/>
      <c r="T221" s="263"/>
      <c r="U221" s="263"/>
      <c r="V221" s="263"/>
      <c r="W221" s="263"/>
      <c r="X221" s="263"/>
      <c r="Y221" s="263"/>
      <c r="Z221" s="263"/>
      <c r="AA221" s="263"/>
      <c r="AB221" s="263"/>
      <c r="AC221" s="263"/>
      <c r="AD221" s="263"/>
      <c r="AE221" s="263"/>
      <c r="AF221" s="263"/>
      <c r="AG221" s="264"/>
      <c r="AH221" s="265"/>
      <c r="AI221" s="266"/>
      <c r="AJ221" s="267"/>
      <c r="AK221" s="22" t="s">
        <v>27</v>
      </c>
      <c r="AL221" s="22" t="s">
        <v>27</v>
      </c>
      <c r="AM221" s="22" t="s">
        <v>27</v>
      </c>
    </row>
    <row r="222" spans="1:39" s="22" customFormat="1" x14ac:dyDescent="0.25">
      <c r="A222" s="28" t="str">
        <f>IF(H222&lt;&gt;"",MAX($A$7:A221)+1,"")</f>
        <v/>
      </c>
      <c r="B222" s="227" t="str">
        <f>IF(A222="","",PREF_PREGUNTA&amp;" - "&amp;IF(MAX(A:A)&gt;99,IF(A222&lt;100,"0",""),"")&amp;IF(A222&lt;10,"0","")&amp;A222&amp;IF(G222&lt;&gt;""," "&amp;G222,""))</f>
        <v/>
      </c>
      <c r="C222" s="257"/>
      <c r="D222" s="230"/>
      <c r="E222" s="231"/>
      <c r="F222" s="231"/>
      <c r="G222" s="232"/>
      <c r="H222" s="225"/>
      <c r="I222" s="258"/>
      <c r="J222" s="259"/>
      <c r="K222" s="260"/>
      <c r="L222" s="261"/>
      <c r="M222" s="262"/>
      <c r="N222" s="263"/>
      <c r="O222" s="258"/>
      <c r="P222" s="259"/>
      <c r="Q222" s="260"/>
      <c r="R222" s="261"/>
      <c r="S222" s="262"/>
      <c r="T222" s="263"/>
      <c r="U222" s="263"/>
      <c r="V222" s="263"/>
      <c r="W222" s="263"/>
      <c r="X222" s="263"/>
      <c r="Y222" s="263"/>
      <c r="Z222" s="263"/>
      <c r="AA222" s="263"/>
      <c r="AB222" s="263"/>
      <c r="AC222" s="263"/>
      <c r="AD222" s="263"/>
      <c r="AE222" s="263"/>
      <c r="AF222" s="263"/>
      <c r="AG222" s="264"/>
      <c r="AH222" s="265"/>
      <c r="AI222" s="266"/>
      <c r="AJ222" s="267"/>
      <c r="AK222" s="22" t="s">
        <v>27</v>
      </c>
      <c r="AL222" s="22" t="s">
        <v>27</v>
      </c>
      <c r="AM222" s="22" t="s">
        <v>27</v>
      </c>
    </row>
    <row r="223" spans="1:39" s="22" customFormat="1" x14ac:dyDescent="0.25">
      <c r="A223" s="28" t="str">
        <f>IF(H223&lt;&gt;"",MAX($A$7:A222)+1,"")</f>
        <v/>
      </c>
      <c r="B223" s="227" t="str">
        <f>IF(A223="","",PREF_PREGUNTA&amp;" - "&amp;IF(MAX(A:A)&gt;99,IF(A223&lt;100,"0",""),"")&amp;IF(A223&lt;10,"0","")&amp;A223&amp;IF(G223&lt;&gt;""," "&amp;G223,""))</f>
        <v/>
      </c>
      <c r="C223" s="257"/>
      <c r="D223" s="230"/>
      <c r="E223" s="231"/>
      <c r="F223" s="231"/>
      <c r="G223" s="232"/>
      <c r="H223" s="225"/>
      <c r="I223" s="258"/>
      <c r="J223" s="259"/>
      <c r="K223" s="260"/>
      <c r="L223" s="261"/>
      <c r="M223" s="262"/>
      <c r="N223" s="263"/>
      <c r="O223" s="258"/>
      <c r="P223" s="259"/>
      <c r="Q223" s="260"/>
      <c r="R223" s="261"/>
      <c r="S223" s="262"/>
      <c r="T223" s="263"/>
      <c r="U223" s="263"/>
      <c r="V223" s="263"/>
      <c r="W223" s="263"/>
      <c r="X223" s="263"/>
      <c r="Y223" s="263"/>
      <c r="Z223" s="263"/>
      <c r="AA223" s="263"/>
      <c r="AB223" s="263"/>
      <c r="AC223" s="263"/>
      <c r="AD223" s="263"/>
      <c r="AE223" s="263"/>
      <c r="AF223" s="263"/>
      <c r="AG223" s="264"/>
      <c r="AH223" s="265"/>
      <c r="AI223" s="266"/>
      <c r="AJ223" s="267"/>
      <c r="AK223" s="22" t="s">
        <v>27</v>
      </c>
      <c r="AL223" s="22" t="s">
        <v>27</v>
      </c>
      <c r="AM223" s="22" t="s">
        <v>27</v>
      </c>
    </row>
    <row r="224" spans="1:39" s="22" customFormat="1" x14ac:dyDescent="0.25">
      <c r="A224" s="28" t="str">
        <f>IF(H224&lt;&gt;"",MAX($A$7:A223)+1,"")</f>
        <v/>
      </c>
      <c r="B224" s="227" t="str">
        <f>IF(A224="","",PREF_PREGUNTA&amp;" - "&amp;IF(MAX(A:A)&gt;99,IF(A224&lt;100,"0",""),"")&amp;IF(A224&lt;10,"0","")&amp;A224&amp;IF(G224&lt;&gt;""," "&amp;G224,""))</f>
        <v/>
      </c>
      <c r="C224" s="257"/>
      <c r="D224" s="230"/>
      <c r="E224" s="231"/>
      <c r="F224" s="231"/>
      <c r="G224" s="232"/>
      <c r="H224" s="225"/>
      <c r="I224" s="258"/>
      <c r="J224" s="259"/>
      <c r="K224" s="260"/>
      <c r="L224" s="261"/>
      <c r="M224" s="262"/>
      <c r="N224" s="263"/>
      <c r="O224" s="258"/>
      <c r="P224" s="259"/>
      <c r="Q224" s="260"/>
      <c r="R224" s="261"/>
      <c r="S224" s="262"/>
      <c r="T224" s="263"/>
      <c r="U224" s="263"/>
      <c r="V224" s="263"/>
      <c r="W224" s="263"/>
      <c r="X224" s="263"/>
      <c r="Y224" s="263"/>
      <c r="Z224" s="263"/>
      <c r="AA224" s="263"/>
      <c r="AB224" s="263"/>
      <c r="AC224" s="263"/>
      <c r="AD224" s="263"/>
      <c r="AE224" s="263"/>
      <c r="AF224" s="263"/>
      <c r="AG224" s="264"/>
      <c r="AH224" s="265"/>
      <c r="AI224" s="266"/>
      <c r="AJ224" s="267"/>
      <c r="AK224" s="22" t="s">
        <v>27</v>
      </c>
      <c r="AL224" s="22" t="s">
        <v>27</v>
      </c>
      <c r="AM224" s="22" t="s">
        <v>27</v>
      </c>
    </row>
    <row r="225" spans="1:39" s="22" customFormat="1" x14ac:dyDescent="0.25">
      <c r="A225" s="28" t="str">
        <f>IF(H225&lt;&gt;"",MAX($A$7:A224)+1,"")</f>
        <v/>
      </c>
      <c r="B225" s="227" t="str">
        <f>IF(A225="","",PREF_PREGUNTA&amp;" - "&amp;IF(MAX(A:A)&gt;99,IF(A225&lt;100,"0",""),"")&amp;IF(A225&lt;10,"0","")&amp;A225&amp;IF(G225&lt;&gt;""," "&amp;G225,""))</f>
        <v/>
      </c>
      <c r="C225" s="257"/>
      <c r="D225" s="230"/>
      <c r="E225" s="231"/>
      <c r="F225" s="231"/>
      <c r="G225" s="232"/>
      <c r="H225" s="225"/>
      <c r="I225" s="258"/>
      <c r="J225" s="259"/>
      <c r="K225" s="260"/>
      <c r="L225" s="261"/>
      <c r="M225" s="262"/>
      <c r="N225" s="263"/>
      <c r="O225" s="258"/>
      <c r="P225" s="259"/>
      <c r="Q225" s="260"/>
      <c r="R225" s="261"/>
      <c r="S225" s="262"/>
      <c r="T225" s="263"/>
      <c r="U225" s="263"/>
      <c r="V225" s="263"/>
      <c r="W225" s="263"/>
      <c r="X225" s="263"/>
      <c r="Y225" s="263"/>
      <c r="Z225" s="263"/>
      <c r="AA225" s="263"/>
      <c r="AB225" s="263"/>
      <c r="AC225" s="263"/>
      <c r="AD225" s="263"/>
      <c r="AE225" s="263"/>
      <c r="AF225" s="263"/>
      <c r="AG225" s="264"/>
      <c r="AH225" s="265"/>
      <c r="AI225" s="266"/>
      <c r="AJ225" s="267"/>
      <c r="AK225" s="22" t="s">
        <v>27</v>
      </c>
      <c r="AL225" s="22" t="s">
        <v>27</v>
      </c>
      <c r="AM225" s="22" t="s">
        <v>27</v>
      </c>
    </row>
    <row r="226" spans="1:39" s="22" customFormat="1" x14ac:dyDescent="0.25">
      <c r="A226" s="28" t="str">
        <f>IF(H226&lt;&gt;"",MAX($A$7:A225)+1,"")</f>
        <v/>
      </c>
      <c r="B226" s="227" t="str">
        <f>IF(A226="","",PREF_PREGUNTA&amp;" - "&amp;IF(MAX(A:A)&gt;99,IF(A226&lt;100,"0",""),"")&amp;IF(A226&lt;10,"0","")&amp;A226&amp;IF(G226&lt;&gt;""," "&amp;G226,""))</f>
        <v/>
      </c>
      <c r="C226" s="257"/>
      <c r="D226" s="230"/>
      <c r="E226" s="231"/>
      <c r="F226" s="231"/>
      <c r="G226" s="232"/>
      <c r="H226" s="225"/>
      <c r="I226" s="258"/>
      <c r="J226" s="259"/>
      <c r="K226" s="260"/>
      <c r="L226" s="261"/>
      <c r="M226" s="262"/>
      <c r="N226" s="263"/>
      <c r="O226" s="258"/>
      <c r="P226" s="259"/>
      <c r="Q226" s="260"/>
      <c r="R226" s="261"/>
      <c r="S226" s="262"/>
      <c r="T226" s="263"/>
      <c r="U226" s="263"/>
      <c r="V226" s="263"/>
      <c r="W226" s="263"/>
      <c r="X226" s="263"/>
      <c r="Y226" s="263"/>
      <c r="Z226" s="263"/>
      <c r="AA226" s="263"/>
      <c r="AB226" s="263"/>
      <c r="AC226" s="263"/>
      <c r="AD226" s="263"/>
      <c r="AE226" s="263"/>
      <c r="AF226" s="263"/>
      <c r="AG226" s="264"/>
      <c r="AH226" s="265"/>
      <c r="AI226" s="266"/>
      <c r="AJ226" s="267"/>
      <c r="AK226" s="22" t="s">
        <v>27</v>
      </c>
      <c r="AL226" s="22" t="s">
        <v>27</v>
      </c>
      <c r="AM226" s="22" t="s">
        <v>27</v>
      </c>
    </row>
    <row r="227" spans="1:39" s="22" customFormat="1" x14ac:dyDescent="0.25">
      <c r="A227" s="28" t="str">
        <f>IF(H227&lt;&gt;"",MAX($A$7:A226)+1,"")</f>
        <v/>
      </c>
      <c r="B227" s="227" t="str">
        <f>IF(A227="","",PREF_PREGUNTA&amp;" - "&amp;IF(MAX(A:A)&gt;99,IF(A227&lt;100,"0",""),"")&amp;IF(A227&lt;10,"0","")&amp;A227&amp;IF(G227&lt;&gt;""," "&amp;G227,""))</f>
        <v/>
      </c>
      <c r="C227" s="257"/>
      <c r="D227" s="230"/>
      <c r="E227" s="231"/>
      <c r="F227" s="231"/>
      <c r="G227" s="232"/>
      <c r="H227" s="225"/>
      <c r="I227" s="258"/>
      <c r="J227" s="259"/>
      <c r="K227" s="260"/>
      <c r="L227" s="261"/>
      <c r="M227" s="262"/>
      <c r="N227" s="263"/>
      <c r="O227" s="258"/>
      <c r="P227" s="259"/>
      <c r="Q227" s="260"/>
      <c r="R227" s="261"/>
      <c r="S227" s="262"/>
      <c r="T227" s="263"/>
      <c r="U227" s="263"/>
      <c r="V227" s="263"/>
      <c r="W227" s="263"/>
      <c r="X227" s="263"/>
      <c r="Y227" s="263"/>
      <c r="Z227" s="263"/>
      <c r="AA227" s="263"/>
      <c r="AB227" s="263"/>
      <c r="AC227" s="263"/>
      <c r="AD227" s="263"/>
      <c r="AE227" s="263"/>
      <c r="AF227" s="263"/>
      <c r="AG227" s="264"/>
      <c r="AH227" s="265"/>
      <c r="AI227" s="266"/>
      <c r="AJ227" s="267"/>
      <c r="AK227" s="22" t="s">
        <v>27</v>
      </c>
      <c r="AL227" s="22" t="s">
        <v>27</v>
      </c>
      <c r="AM227" s="22" t="s">
        <v>27</v>
      </c>
    </row>
    <row r="228" spans="1:39" s="22" customFormat="1" x14ac:dyDescent="0.25">
      <c r="A228" s="28" t="str">
        <f>IF(H228&lt;&gt;"",MAX($A$7:A227)+1,"")</f>
        <v/>
      </c>
      <c r="B228" s="227" t="str">
        <f>IF(A228="","",PREF_PREGUNTA&amp;" - "&amp;IF(MAX(A:A)&gt;99,IF(A228&lt;100,"0",""),"")&amp;IF(A228&lt;10,"0","")&amp;A228&amp;IF(G228&lt;&gt;""," "&amp;G228,""))</f>
        <v/>
      </c>
      <c r="C228" s="257"/>
      <c r="D228" s="230"/>
      <c r="E228" s="231"/>
      <c r="F228" s="231"/>
      <c r="G228" s="232"/>
      <c r="H228" s="225"/>
      <c r="I228" s="258"/>
      <c r="J228" s="259"/>
      <c r="K228" s="260"/>
      <c r="L228" s="261"/>
      <c r="M228" s="262"/>
      <c r="N228" s="263"/>
      <c r="O228" s="258"/>
      <c r="P228" s="259"/>
      <c r="Q228" s="260"/>
      <c r="R228" s="261"/>
      <c r="S228" s="262"/>
      <c r="T228" s="263"/>
      <c r="U228" s="263"/>
      <c r="V228" s="263"/>
      <c r="W228" s="263"/>
      <c r="X228" s="263"/>
      <c r="Y228" s="263"/>
      <c r="Z228" s="263"/>
      <c r="AA228" s="263"/>
      <c r="AB228" s="263"/>
      <c r="AC228" s="263"/>
      <c r="AD228" s="263"/>
      <c r="AE228" s="263"/>
      <c r="AF228" s="263"/>
      <c r="AG228" s="264"/>
      <c r="AH228" s="265"/>
      <c r="AI228" s="266"/>
      <c r="AJ228" s="267"/>
      <c r="AK228" s="22" t="s">
        <v>27</v>
      </c>
      <c r="AL228" s="22" t="s">
        <v>27</v>
      </c>
      <c r="AM228" s="22" t="s">
        <v>27</v>
      </c>
    </row>
    <row r="229" spans="1:39" s="22" customFormat="1" x14ac:dyDescent="0.25">
      <c r="A229" s="28" t="str">
        <f>IF(H229&lt;&gt;"",MAX($A$7:A228)+1,"")</f>
        <v/>
      </c>
      <c r="B229" s="227" t="str">
        <f>IF(A229="","",PREF_PREGUNTA&amp;" - "&amp;IF(MAX(A:A)&gt;99,IF(A229&lt;100,"0",""),"")&amp;IF(A229&lt;10,"0","")&amp;A229&amp;IF(G229&lt;&gt;""," "&amp;G229,""))</f>
        <v/>
      </c>
      <c r="C229" s="257"/>
      <c r="D229" s="230"/>
      <c r="E229" s="231"/>
      <c r="F229" s="231"/>
      <c r="G229" s="232"/>
      <c r="H229" s="225"/>
      <c r="I229" s="258"/>
      <c r="J229" s="259"/>
      <c r="K229" s="260"/>
      <c r="L229" s="261"/>
      <c r="M229" s="262"/>
      <c r="N229" s="263"/>
      <c r="O229" s="258"/>
      <c r="P229" s="259"/>
      <c r="Q229" s="260"/>
      <c r="R229" s="261"/>
      <c r="S229" s="262"/>
      <c r="T229" s="263"/>
      <c r="U229" s="263"/>
      <c r="V229" s="263"/>
      <c r="W229" s="263"/>
      <c r="X229" s="263"/>
      <c r="Y229" s="263"/>
      <c r="Z229" s="263"/>
      <c r="AA229" s="263"/>
      <c r="AB229" s="263"/>
      <c r="AC229" s="263"/>
      <c r="AD229" s="263"/>
      <c r="AE229" s="263"/>
      <c r="AF229" s="263"/>
      <c r="AG229" s="264"/>
      <c r="AH229" s="265"/>
      <c r="AI229" s="266"/>
      <c r="AJ229" s="267"/>
      <c r="AK229" s="22" t="s">
        <v>27</v>
      </c>
      <c r="AL229" s="22" t="s">
        <v>27</v>
      </c>
      <c r="AM229" s="22" t="s">
        <v>27</v>
      </c>
    </row>
    <row r="230" spans="1:39" s="22" customFormat="1" x14ac:dyDescent="0.25">
      <c r="A230" s="28" t="str">
        <f>IF(H230&lt;&gt;"",MAX($A$7:A229)+1,"")</f>
        <v/>
      </c>
      <c r="B230" s="227" t="str">
        <f>IF(A230="","",PREF_PREGUNTA&amp;" - "&amp;IF(MAX(A:A)&gt;99,IF(A230&lt;100,"0",""),"")&amp;IF(A230&lt;10,"0","")&amp;A230&amp;IF(G230&lt;&gt;""," "&amp;G230,""))</f>
        <v/>
      </c>
      <c r="C230" s="257"/>
      <c r="D230" s="230"/>
      <c r="E230" s="231"/>
      <c r="F230" s="231"/>
      <c r="G230" s="232"/>
      <c r="H230" s="225"/>
      <c r="I230" s="258"/>
      <c r="J230" s="259"/>
      <c r="K230" s="260"/>
      <c r="L230" s="261"/>
      <c r="M230" s="262"/>
      <c r="N230" s="263"/>
      <c r="O230" s="258"/>
      <c r="P230" s="259"/>
      <c r="Q230" s="260"/>
      <c r="R230" s="261"/>
      <c r="S230" s="262"/>
      <c r="T230" s="263"/>
      <c r="U230" s="263"/>
      <c r="V230" s="263"/>
      <c r="W230" s="263"/>
      <c r="X230" s="263"/>
      <c r="Y230" s="263"/>
      <c r="Z230" s="263"/>
      <c r="AA230" s="263"/>
      <c r="AB230" s="263"/>
      <c r="AC230" s="263"/>
      <c r="AD230" s="263"/>
      <c r="AE230" s="263"/>
      <c r="AF230" s="263"/>
      <c r="AG230" s="264"/>
      <c r="AH230" s="265"/>
      <c r="AI230" s="266"/>
      <c r="AJ230" s="267"/>
      <c r="AK230" s="22" t="s">
        <v>27</v>
      </c>
      <c r="AL230" s="22" t="s">
        <v>27</v>
      </c>
      <c r="AM230" s="22" t="s">
        <v>27</v>
      </c>
    </row>
    <row r="231" spans="1:39" s="22" customFormat="1" x14ac:dyDescent="0.25">
      <c r="A231" s="28" t="str">
        <f>IF(H231&lt;&gt;"",MAX($A$7:A230)+1,"")</f>
        <v/>
      </c>
      <c r="B231" s="227" t="str">
        <f>IF(A231="","",PREF_PREGUNTA&amp;" - "&amp;IF(MAX(A:A)&gt;99,IF(A231&lt;100,"0",""),"")&amp;IF(A231&lt;10,"0","")&amp;A231&amp;IF(G231&lt;&gt;""," "&amp;G231,""))</f>
        <v/>
      </c>
      <c r="C231" s="257"/>
      <c r="D231" s="230"/>
      <c r="E231" s="231"/>
      <c r="F231" s="231"/>
      <c r="G231" s="232"/>
      <c r="H231" s="225"/>
      <c r="I231" s="258"/>
      <c r="J231" s="259"/>
      <c r="K231" s="260"/>
      <c r="L231" s="261"/>
      <c r="M231" s="262"/>
      <c r="N231" s="263"/>
      <c r="O231" s="258"/>
      <c r="P231" s="259"/>
      <c r="Q231" s="260"/>
      <c r="R231" s="261"/>
      <c r="S231" s="262"/>
      <c r="T231" s="263"/>
      <c r="U231" s="263"/>
      <c r="V231" s="263"/>
      <c r="W231" s="263"/>
      <c r="X231" s="263"/>
      <c r="Y231" s="263"/>
      <c r="Z231" s="263"/>
      <c r="AA231" s="263"/>
      <c r="AB231" s="263"/>
      <c r="AC231" s="263"/>
      <c r="AD231" s="263"/>
      <c r="AE231" s="263"/>
      <c r="AF231" s="263"/>
      <c r="AG231" s="264"/>
      <c r="AH231" s="265"/>
      <c r="AI231" s="266"/>
      <c r="AJ231" s="267"/>
      <c r="AK231" s="22" t="s">
        <v>27</v>
      </c>
      <c r="AL231" s="22" t="s">
        <v>27</v>
      </c>
      <c r="AM231" s="22" t="s">
        <v>27</v>
      </c>
    </row>
    <row r="232" spans="1:39" s="22" customFormat="1" x14ac:dyDescent="0.25">
      <c r="A232" s="28" t="str">
        <f>IF(H232&lt;&gt;"",MAX($A$7:A231)+1,"")</f>
        <v/>
      </c>
      <c r="B232" s="227" t="str">
        <f>IF(A232="","",PREF_PREGUNTA&amp;" - "&amp;IF(MAX(A:A)&gt;99,IF(A232&lt;100,"0",""),"")&amp;IF(A232&lt;10,"0","")&amp;A232&amp;IF(G232&lt;&gt;""," "&amp;G232,""))</f>
        <v/>
      </c>
      <c r="C232" s="257"/>
      <c r="D232" s="230"/>
      <c r="E232" s="231"/>
      <c r="F232" s="231"/>
      <c r="G232" s="232"/>
      <c r="H232" s="225"/>
      <c r="I232" s="258"/>
      <c r="J232" s="259"/>
      <c r="K232" s="260"/>
      <c r="L232" s="261"/>
      <c r="M232" s="262"/>
      <c r="N232" s="263"/>
      <c r="O232" s="258"/>
      <c r="P232" s="259"/>
      <c r="Q232" s="260"/>
      <c r="R232" s="261"/>
      <c r="S232" s="262"/>
      <c r="T232" s="263"/>
      <c r="U232" s="263"/>
      <c r="V232" s="263"/>
      <c r="W232" s="263"/>
      <c r="X232" s="263"/>
      <c r="Y232" s="263"/>
      <c r="Z232" s="263"/>
      <c r="AA232" s="263"/>
      <c r="AB232" s="263"/>
      <c r="AC232" s="263"/>
      <c r="AD232" s="263"/>
      <c r="AE232" s="263"/>
      <c r="AF232" s="263"/>
      <c r="AG232" s="264"/>
      <c r="AH232" s="265"/>
      <c r="AI232" s="266"/>
      <c r="AJ232" s="267"/>
      <c r="AK232" s="22" t="s">
        <v>27</v>
      </c>
      <c r="AL232" s="22" t="s">
        <v>27</v>
      </c>
      <c r="AM232" s="22" t="s">
        <v>27</v>
      </c>
    </row>
    <row r="233" spans="1:39" s="22" customFormat="1" x14ac:dyDescent="0.25">
      <c r="A233" s="28" t="str">
        <f>IF(H233&lt;&gt;"",MAX($A$7:A232)+1,"")</f>
        <v/>
      </c>
      <c r="B233" s="227" t="str">
        <f>IF(A233="","",PREF_PREGUNTA&amp;" - "&amp;IF(MAX(A:A)&gt;99,IF(A233&lt;100,"0",""),"")&amp;IF(A233&lt;10,"0","")&amp;A233&amp;IF(G233&lt;&gt;""," "&amp;G233,""))</f>
        <v/>
      </c>
      <c r="C233" s="257"/>
      <c r="D233" s="230"/>
      <c r="E233" s="231"/>
      <c r="F233" s="231"/>
      <c r="G233" s="232"/>
      <c r="H233" s="225"/>
      <c r="I233" s="258"/>
      <c r="J233" s="259"/>
      <c r="K233" s="260"/>
      <c r="L233" s="261"/>
      <c r="M233" s="262"/>
      <c r="N233" s="263"/>
      <c r="O233" s="258"/>
      <c r="P233" s="259"/>
      <c r="Q233" s="260"/>
      <c r="R233" s="261"/>
      <c r="S233" s="262"/>
      <c r="T233" s="263"/>
      <c r="U233" s="263"/>
      <c r="V233" s="263"/>
      <c r="W233" s="263"/>
      <c r="X233" s="263"/>
      <c r="Y233" s="263"/>
      <c r="Z233" s="263"/>
      <c r="AA233" s="263"/>
      <c r="AB233" s="263"/>
      <c r="AC233" s="263"/>
      <c r="AD233" s="263"/>
      <c r="AE233" s="263"/>
      <c r="AF233" s="263"/>
      <c r="AG233" s="264"/>
      <c r="AH233" s="265"/>
      <c r="AI233" s="266"/>
      <c r="AJ233" s="267"/>
      <c r="AK233" s="22" t="s">
        <v>27</v>
      </c>
      <c r="AL233" s="22" t="s">
        <v>27</v>
      </c>
      <c r="AM233" s="22" t="s">
        <v>27</v>
      </c>
    </row>
    <row r="234" spans="1:39" s="22" customFormat="1" x14ac:dyDescent="0.25">
      <c r="A234" s="28" t="str">
        <f>IF(H234&lt;&gt;"",MAX($A$7:A233)+1,"")</f>
        <v/>
      </c>
      <c r="B234" s="227" t="str">
        <f>IF(A234="","",PREF_PREGUNTA&amp;" - "&amp;IF(MAX(A:A)&gt;99,IF(A234&lt;100,"0",""),"")&amp;IF(A234&lt;10,"0","")&amp;A234&amp;IF(G234&lt;&gt;""," "&amp;G234,""))</f>
        <v/>
      </c>
      <c r="C234" s="257"/>
      <c r="D234" s="230"/>
      <c r="E234" s="231"/>
      <c r="F234" s="231"/>
      <c r="G234" s="232"/>
      <c r="H234" s="225"/>
      <c r="I234" s="258"/>
      <c r="J234" s="259"/>
      <c r="K234" s="260"/>
      <c r="L234" s="261"/>
      <c r="M234" s="262"/>
      <c r="N234" s="263"/>
      <c r="O234" s="258"/>
      <c r="P234" s="259"/>
      <c r="Q234" s="260"/>
      <c r="R234" s="261"/>
      <c r="S234" s="262"/>
      <c r="T234" s="263"/>
      <c r="U234" s="263"/>
      <c r="V234" s="263"/>
      <c r="W234" s="263"/>
      <c r="X234" s="263"/>
      <c r="Y234" s="263"/>
      <c r="Z234" s="263"/>
      <c r="AA234" s="263"/>
      <c r="AB234" s="263"/>
      <c r="AC234" s="263"/>
      <c r="AD234" s="263"/>
      <c r="AE234" s="263"/>
      <c r="AF234" s="263"/>
      <c r="AG234" s="264"/>
      <c r="AH234" s="265"/>
      <c r="AI234" s="266"/>
      <c r="AJ234" s="267"/>
      <c r="AK234" s="22" t="s">
        <v>27</v>
      </c>
      <c r="AL234" s="22" t="s">
        <v>27</v>
      </c>
      <c r="AM234" s="22" t="s">
        <v>27</v>
      </c>
    </row>
    <row r="235" spans="1:39" s="22" customFormat="1" x14ac:dyDescent="0.25">
      <c r="A235" s="28" t="str">
        <f>IF(H235&lt;&gt;"",MAX($A$7:A234)+1,"")</f>
        <v/>
      </c>
      <c r="B235" s="227" t="str">
        <f>IF(A235="","",PREF_PREGUNTA&amp;" - "&amp;IF(MAX(A:A)&gt;99,IF(A235&lt;100,"0",""),"")&amp;IF(A235&lt;10,"0","")&amp;A235&amp;IF(G235&lt;&gt;""," "&amp;G235,""))</f>
        <v/>
      </c>
      <c r="C235" s="257"/>
      <c r="D235" s="230"/>
      <c r="E235" s="231"/>
      <c r="F235" s="231"/>
      <c r="G235" s="232"/>
      <c r="H235" s="225"/>
      <c r="I235" s="258"/>
      <c r="J235" s="259"/>
      <c r="K235" s="260"/>
      <c r="L235" s="261"/>
      <c r="M235" s="262"/>
      <c r="N235" s="263"/>
      <c r="O235" s="258"/>
      <c r="P235" s="259"/>
      <c r="Q235" s="260"/>
      <c r="R235" s="261"/>
      <c r="S235" s="262"/>
      <c r="T235" s="263"/>
      <c r="U235" s="263"/>
      <c r="V235" s="263"/>
      <c r="W235" s="263"/>
      <c r="X235" s="263"/>
      <c r="Y235" s="263"/>
      <c r="Z235" s="263"/>
      <c r="AA235" s="263"/>
      <c r="AB235" s="263"/>
      <c r="AC235" s="263"/>
      <c r="AD235" s="263"/>
      <c r="AE235" s="263"/>
      <c r="AF235" s="263"/>
      <c r="AG235" s="264"/>
      <c r="AH235" s="265"/>
      <c r="AI235" s="266"/>
      <c r="AJ235" s="267"/>
      <c r="AK235" s="22" t="s">
        <v>27</v>
      </c>
      <c r="AL235" s="22" t="s">
        <v>27</v>
      </c>
      <c r="AM235" s="22" t="s">
        <v>27</v>
      </c>
    </row>
    <row r="236" spans="1:39" s="22" customFormat="1" x14ac:dyDescent="0.25">
      <c r="A236" s="28" t="str">
        <f>IF(H236&lt;&gt;"",MAX($A$7:A235)+1,"")</f>
        <v/>
      </c>
      <c r="B236" s="227" t="str">
        <f>IF(A236="","",PREF_PREGUNTA&amp;" - "&amp;IF(MAX(A:A)&gt;99,IF(A236&lt;100,"0",""),"")&amp;IF(A236&lt;10,"0","")&amp;A236&amp;IF(G236&lt;&gt;""," "&amp;G236,""))</f>
        <v/>
      </c>
      <c r="C236" s="257"/>
      <c r="D236" s="230"/>
      <c r="E236" s="231"/>
      <c r="F236" s="231"/>
      <c r="G236" s="232"/>
      <c r="H236" s="225"/>
      <c r="I236" s="258"/>
      <c r="J236" s="259"/>
      <c r="K236" s="260"/>
      <c r="L236" s="261"/>
      <c r="M236" s="262"/>
      <c r="N236" s="263"/>
      <c r="O236" s="258"/>
      <c r="P236" s="259"/>
      <c r="Q236" s="260"/>
      <c r="R236" s="261"/>
      <c r="S236" s="262"/>
      <c r="T236" s="263"/>
      <c r="U236" s="263"/>
      <c r="V236" s="263"/>
      <c r="W236" s="263"/>
      <c r="X236" s="263"/>
      <c r="Y236" s="263"/>
      <c r="Z236" s="263"/>
      <c r="AA236" s="263"/>
      <c r="AB236" s="263"/>
      <c r="AC236" s="263"/>
      <c r="AD236" s="263"/>
      <c r="AE236" s="263"/>
      <c r="AF236" s="263"/>
      <c r="AG236" s="264"/>
      <c r="AH236" s="265"/>
      <c r="AI236" s="266"/>
      <c r="AJ236" s="267"/>
      <c r="AK236" s="22" t="s">
        <v>27</v>
      </c>
      <c r="AL236" s="22" t="s">
        <v>27</v>
      </c>
      <c r="AM236" s="22" t="s">
        <v>27</v>
      </c>
    </row>
    <row r="237" spans="1:39" s="22" customFormat="1" x14ac:dyDescent="0.25">
      <c r="A237" s="28" t="str">
        <f>IF(H237&lt;&gt;"",MAX($A$7:A236)+1,"")</f>
        <v/>
      </c>
      <c r="B237" s="227" t="str">
        <f>IF(A237="","",PREF_PREGUNTA&amp;" - "&amp;IF(MAX(A:A)&gt;99,IF(A237&lt;100,"0",""),"")&amp;IF(A237&lt;10,"0","")&amp;A237&amp;IF(G237&lt;&gt;""," "&amp;G237,""))</f>
        <v/>
      </c>
      <c r="C237" s="257"/>
      <c r="D237" s="230"/>
      <c r="E237" s="231"/>
      <c r="F237" s="231"/>
      <c r="G237" s="232"/>
      <c r="H237" s="225"/>
      <c r="I237" s="258"/>
      <c r="J237" s="259"/>
      <c r="K237" s="260"/>
      <c r="L237" s="261"/>
      <c r="M237" s="262"/>
      <c r="N237" s="263"/>
      <c r="O237" s="258"/>
      <c r="P237" s="259"/>
      <c r="Q237" s="260"/>
      <c r="R237" s="261"/>
      <c r="S237" s="262"/>
      <c r="T237" s="263"/>
      <c r="U237" s="263"/>
      <c r="V237" s="263"/>
      <c r="W237" s="263"/>
      <c r="X237" s="263"/>
      <c r="Y237" s="263"/>
      <c r="Z237" s="263"/>
      <c r="AA237" s="263"/>
      <c r="AB237" s="263"/>
      <c r="AC237" s="263"/>
      <c r="AD237" s="263"/>
      <c r="AE237" s="263"/>
      <c r="AF237" s="263"/>
      <c r="AG237" s="264"/>
      <c r="AH237" s="265"/>
      <c r="AI237" s="266"/>
      <c r="AJ237" s="267"/>
      <c r="AK237" s="22" t="s">
        <v>27</v>
      </c>
      <c r="AL237" s="22" t="s">
        <v>27</v>
      </c>
      <c r="AM237" s="22" t="s">
        <v>27</v>
      </c>
    </row>
    <row r="238" spans="1:39" s="22" customFormat="1" x14ac:dyDescent="0.25">
      <c r="A238" s="28" t="str">
        <f>IF(H238&lt;&gt;"",MAX($A$7:A237)+1,"")</f>
        <v/>
      </c>
      <c r="B238" s="227" t="str">
        <f>IF(A238="","",PREF_PREGUNTA&amp;" - "&amp;IF(MAX(A:A)&gt;99,IF(A238&lt;100,"0",""),"")&amp;IF(A238&lt;10,"0","")&amp;A238&amp;IF(G238&lt;&gt;""," "&amp;G238,""))</f>
        <v/>
      </c>
      <c r="C238" s="257"/>
      <c r="D238" s="230"/>
      <c r="E238" s="231"/>
      <c r="F238" s="231"/>
      <c r="G238" s="232"/>
      <c r="H238" s="225"/>
      <c r="I238" s="258"/>
      <c r="J238" s="259"/>
      <c r="K238" s="260"/>
      <c r="L238" s="261"/>
      <c r="M238" s="262"/>
      <c r="N238" s="263"/>
      <c r="O238" s="258"/>
      <c r="P238" s="259"/>
      <c r="Q238" s="260"/>
      <c r="R238" s="261"/>
      <c r="S238" s="262"/>
      <c r="T238" s="263"/>
      <c r="U238" s="263"/>
      <c r="V238" s="263"/>
      <c r="W238" s="263"/>
      <c r="X238" s="263"/>
      <c r="Y238" s="263"/>
      <c r="Z238" s="263"/>
      <c r="AA238" s="263"/>
      <c r="AB238" s="263"/>
      <c r="AC238" s="263"/>
      <c r="AD238" s="263"/>
      <c r="AE238" s="263"/>
      <c r="AF238" s="263"/>
      <c r="AG238" s="264"/>
      <c r="AH238" s="265"/>
      <c r="AI238" s="266"/>
      <c r="AJ238" s="267"/>
      <c r="AK238" s="22" t="s">
        <v>27</v>
      </c>
      <c r="AL238" s="22" t="s">
        <v>27</v>
      </c>
      <c r="AM238" s="22" t="s">
        <v>27</v>
      </c>
    </row>
    <row r="239" spans="1:39" s="22" customFormat="1" x14ac:dyDescent="0.25">
      <c r="A239" s="28" t="str">
        <f>IF(H239&lt;&gt;"",MAX($A$7:A238)+1,"")</f>
        <v/>
      </c>
      <c r="B239" s="227" t="str">
        <f>IF(A239="","",PREF_PREGUNTA&amp;" - "&amp;IF(MAX(A:A)&gt;99,IF(A239&lt;100,"0",""),"")&amp;IF(A239&lt;10,"0","")&amp;A239&amp;IF(G239&lt;&gt;""," "&amp;G239,""))</f>
        <v/>
      </c>
      <c r="C239" s="257"/>
      <c r="D239" s="230"/>
      <c r="E239" s="231"/>
      <c r="F239" s="231"/>
      <c r="G239" s="232"/>
      <c r="H239" s="225"/>
      <c r="I239" s="258"/>
      <c r="J239" s="259"/>
      <c r="K239" s="260"/>
      <c r="L239" s="261"/>
      <c r="M239" s="262"/>
      <c r="N239" s="263"/>
      <c r="O239" s="258"/>
      <c r="P239" s="259"/>
      <c r="Q239" s="260"/>
      <c r="R239" s="261"/>
      <c r="S239" s="262"/>
      <c r="T239" s="263"/>
      <c r="U239" s="263"/>
      <c r="V239" s="263"/>
      <c r="W239" s="263"/>
      <c r="X239" s="263"/>
      <c r="Y239" s="263"/>
      <c r="Z239" s="263"/>
      <c r="AA239" s="263"/>
      <c r="AB239" s="263"/>
      <c r="AC239" s="263"/>
      <c r="AD239" s="263"/>
      <c r="AE239" s="263"/>
      <c r="AF239" s="263"/>
      <c r="AG239" s="264"/>
      <c r="AH239" s="265"/>
      <c r="AI239" s="266"/>
      <c r="AJ239" s="267"/>
      <c r="AK239" s="22" t="s">
        <v>27</v>
      </c>
      <c r="AL239" s="22" t="s">
        <v>27</v>
      </c>
      <c r="AM239" s="22" t="s">
        <v>27</v>
      </c>
    </row>
    <row r="240" spans="1:39" s="22" customFormat="1" x14ac:dyDescent="0.25">
      <c r="A240" s="28" t="str">
        <f>IF(H240&lt;&gt;"",MAX($A$7:A239)+1,"")</f>
        <v/>
      </c>
      <c r="B240" s="227" t="str">
        <f>IF(A240="","",PREF_PREGUNTA&amp;" - "&amp;IF(MAX(A:A)&gt;99,IF(A240&lt;100,"0",""),"")&amp;IF(A240&lt;10,"0","")&amp;A240&amp;IF(G240&lt;&gt;""," "&amp;G240,""))</f>
        <v/>
      </c>
      <c r="C240" s="257"/>
      <c r="D240" s="230"/>
      <c r="E240" s="231"/>
      <c r="F240" s="231"/>
      <c r="G240" s="232"/>
      <c r="H240" s="225"/>
      <c r="I240" s="258"/>
      <c r="J240" s="259"/>
      <c r="K240" s="260"/>
      <c r="L240" s="261"/>
      <c r="M240" s="262"/>
      <c r="N240" s="263"/>
      <c r="O240" s="258"/>
      <c r="P240" s="259"/>
      <c r="Q240" s="260"/>
      <c r="R240" s="261"/>
      <c r="S240" s="262"/>
      <c r="T240" s="263"/>
      <c r="U240" s="263"/>
      <c r="V240" s="263"/>
      <c r="W240" s="263"/>
      <c r="X240" s="263"/>
      <c r="Y240" s="263"/>
      <c r="Z240" s="263"/>
      <c r="AA240" s="263"/>
      <c r="AB240" s="263"/>
      <c r="AC240" s="263"/>
      <c r="AD240" s="263"/>
      <c r="AE240" s="263"/>
      <c r="AF240" s="263"/>
      <c r="AG240" s="264"/>
      <c r="AH240" s="265"/>
      <c r="AI240" s="266"/>
      <c r="AJ240" s="267"/>
      <c r="AK240" s="22" t="s">
        <v>27</v>
      </c>
      <c r="AL240" s="22" t="s">
        <v>27</v>
      </c>
      <c r="AM240" s="22" t="s">
        <v>27</v>
      </c>
    </row>
    <row r="241" spans="1:39" s="22" customFormat="1" x14ac:dyDescent="0.25">
      <c r="A241" s="28" t="str">
        <f>IF(H241&lt;&gt;"",MAX($A$7:A240)+1,"")</f>
        <v/>
      </c>
      <c r="B241" s="227" t="str">
        <f>IF(A241="","",PREF_PREGUNTA&amp;" - "&amp;IF(MAX(A:A)&gt;99,IF(A241&lt;100,"0",""),"")&amp;IF(A241&lt;10,"0","")&amp;A241&amp;IF(G241&lt;&gt;""," "&amp;G241,""))</f>
        <v/>
      </c>
      <c r="C241" s="257"/>
      <c r="D241" s="230"/>
      <c r="E241" s="231"/>
      <c r="F241" s="231"/>
      <c r="G241" s="232"/>
      <c r="H241" s="225"/>
      <c r="I241" s="258"/>
      <c r="J241" s="259"/>
      <c r="K241" s="260"/>
      <c r="L241" s="261"/>
      <c r="M241" s="262"/>
      <c r="N241" s="263"/>
      <c r="O241" s="258"/>
      <c r="P241" s="259"/>
      <c r="Q241" s="260"/>
      <c r="R241" s="261"/>
      <c r="S241" s="262"/>
      <c r="T241" s="263"/>
      <c r="U241" s="263"/>
      <c r="V241" s="263"/>
      <c r="W241" s="263"/>
      <c r="X241" s="263"/>
      <c r="Y241" s="263"/>
      <c r="Z241" s="263"/>
      <c r="AA241" s="263"/>
      <c r="AB241" s="263"/>
      <c r="AC241" s="263"/>
      <c r="AD241" s="263"/>
      <c r="AE241" s="263"/>
      <c r="AF241" s="263"/>
      <c r="AG241" s="264"/>
      <c r="AH241" s="265"/>
      <c r="AI241" s="266"/>
      <c r="AJ241" s="267"/>
      <c r="AK241" s="22" t="s">
        <v>27</v>
      </c>
      <c r="AL241" s="22" t="s">
        <v>27</v>
      </c>
      <c r="AM241" s="22" t="s">
        <v>27</v>
      </c>
    </row>
    <row r="242" spans="1:39" s="22" customFormat="1" x14ac:dyDescent="0.25">
      <c r="A242" s="28" t="str">
        <f>IF(H242&lt;&gt;"",MAX($A$7:A241)+1,"")</f>
        <v/>
      </c>
      <c r="B242" s="227" t="str">
        <f>IF(A242="","",PREF_PREGUNTA&amp;" - "&amp;IF(MAX(A:A)&gt;99,IF(A242&lt;100,"0",""),"")&amp;IF(A242&lt;10,"0","")&amp;A242&amp;IF(G242&lt;&gt;""," "&amp;G242,""))</f>
        <v/>
      </c>
      <c r="C242" s="257"/>
      <c r="D242" s="230"/>
      <c r="E242" s="231"/>
      <c r="F242" s="231"/>
      <c r="G242" s="232"/>
      <c r="H242" s="225"/>
      <c r="I242" s="258"/>
      <c r="J242" s="259"/>
      <c r="K242" s="260"/>
      <c r="L242" s="261"/>
      <c r="M242" s="262"/>
      <c r="N242" s="263"/>
      <c r="O242" s="258"/>
      <c r="P242" s="259"/>
      <c r="Q242" s="260"/>
      <c r="R242" s="261"/>
      <c r="S242" s="262"/>
      <c r="T242" s="263"/>
      <c r="U242" s="263"/>
      <c r="V242" s="263"/>
      <c r="W242" s="263"/>
      <c r="X242" s="263"/>
      <c r="Y242" s="263"/>
      <c r="Z242" s="263"/>
      <c r="AA242" s="263"/>
      <c r="AB242" s="263"/>
      <c r="AC242" s="263"/>
      <c r="AD242" s="263"/>
      <c r="AE242" s="263"/>
      <c r="AF242" s="263"/>
      <c r="AG242" s="264"/>
      <c r="AH242" s="265"/>
      <c r="AI242" s="266"/>
      <c r="AJ242" s="267"/>
      <c r="AK242" s="22" t="s">
        <v>27</v>
      </c>
      <c r="AL242" s="22" t="s">
        <v>27</v>
      </c>
      <c r="AM242" s="22" t="s">
        <v>27</v>
      </c>
    </row>
    <row r="243" spans="1:39" s="22" customFormat="1" x14ac:dyDescent="0.25">
      <c r="A243" s="28" t="str">
        <f>IF(H243&lt;&gt;"",MAX($A$7:A242)+1,"")</f>
        <v/>
      </c>
      <c r="B243" s="227" t="str">
        <f>IF(A243="","",PREF_PREGUNTA&amp;" - "&amp;IF(MAX(A:A)&gt;99,IF(A243&lt;100,"0",""),"")&amp;IF(A243&lt;10,"0","")&amp;A243&amp;IF(G243&lt;&gt;""," "&amp;G243,""))</f>
        <v/>
      </c>
      <c r="C243" s="257"/>
      <c r="D243" s="230"/>
      <c r="E243" s="231"/>
      <c r="F243" s="231"/>
      <c r="G243" s="232"/>
      <c r="H243" s="225"/>
      <c r="I243" s="258"/>
      <c r="J243" s="259"/>
      <c r="K243" s="260"/>
      <c r="L243" s="261"/>
      <c r="M243" s="262"/>
      <c r="N243" s="263"/>
      <c r="O243" s="258"/>
      <c r="P243" s="259"/>
      <c r="Q243" s="260"/>
      <c r="R243" s="261"/>
      <c r="S243" s="262"/>
      <c r="T243" s="263"/>
      <c r="U243" s="263"/>
      <c r="V243" s="263"/>
      <c r="W243" s="263"/>
      <c r="X243" s="263"/>
      <c r="Y243" s="263"/>
      <c r="Z243" s="263"/>
      <c r="AA243" s="263"/>
      <c r="AB243" s="263"/>
      <c r="AC243" s="263"/>
      <c r="AD243" s="263"/>
      <c r="AE243" s="263"/>
      <c r="AF243" s="263"/>
      <c r="AG243" s="264"/>
      <c r="AH243" s="265"/>
      <c r="AI243" s="266"/>
      <c r="AJ243" s="267"/>
      <c r="AK243" s="22" t="s">
        <v>27</v>
      </c>
      <c r="AL243" s="22" t="s">
        <v>27</v>
      </c>
      <c r="AM243" s="22" t="s">
        <v>27</v>
      </c>
    </row>
    <row r="244" spans="1:39" s="22" customFormat="1" x14ac:dyDescent="0.25">
      <c r="A244" s="28" t="str">
        <f>IF(H244&lt;&gt;"",MAX($A$7:A243)+1,"")</f>
        <v/>
      </c>
      <c r="B244" s="227" t="str">
        <f>IF(A244="","",PREF_PREGUNTA&amp;" - "&amp;IF(MAX(A:A)&gt;99,IF(A244&lt;100,"0",""),"")&amp;IF(A244&lt;10,"0","")&amp;A244&amp;IF(G244&lt;&gt;""," "&amp;G244,""))</f>
        <v/>
      </c>
      <c r="C244" s="257"/>
      <c r="D244" s="230"/>
      <c r="E244" s="231"/>
      <c r="F244" s="231"/>
      <c r="G244" s="232"/>
      <c r="H244" s="225"/>
      <c r="I244" s="258"/>
      <c r="J244" s="259"/>
      <c r="K244" s="260"/>
      <c r="L244" s="261"/>
      <c r="M244" s="262"/>
      <c r="N244" s="263"/>
      <c r="O244" s="258"/>
      <c r="P244" s="259"/>
      <c r="Q244" s="260"/>
      <c r="R244" s="261"/>
      <c r="S244" s="262"/>
      <c r="T244" s="263"/>
      <c r="U244" s="263"/>
      <c r="V244" s="263"/>
      <c r="W244" s="263"/>
      <c r="X244" s="263"/>
      <c r="Y244" s="263"/>
      <c r="Z244" s="263"/>
      <c r="AA244" s="263"/>
      <c r="AB244" s="263"/>
      <c r="AC244" s="263"/>
      <c r="AD244" s="263"/>
      <c r="AE244" s="263"/>
      <c r="AF244" s="263"/>
      <c r="AG244" s="264"/>
      <c r="AH244" s="265"/>
      <c r="AI244" s="266"/>
      <c r="AJ244" s="267"/>
      <c r="AK244" s="22" t="s">
        <v>27</v>
      </c>
      <c r="AL244" s="22" t="s">
        <v>27</v>
      </c>
      <c r="AM244" s="22" t="s">
        <v>27</v>
      </c>
    </row>
    <row r="245" spans="1:39" s="22" customFormat="1" x14ac:dyDescent="0.25">
      <c r="A245" s="28" t="str">
        <f>IF(H245&lt;&gt;"",MAX($A$7:A244)+1,"")</f>
        <v/>
      </c>
      <c r="B245" s="227" t="str">
        <f>IF(A245="","",PREF_PREGUNTA&amp;" - "&amp;IF(MAX(A:A)&gt;99,IF(A245&lt;100,"0",""),"")&amp;IF(A245&lt;10,"0","")&amp;A245&amp;IF(G245&lt;&gt;""," "&amp;G245,""))</f>
        <v/>
      </c>
      <c r="C245" s="257"/>
      <c r="D245" s="230"/>
      <c r="E245" s="231"/>
      <c r="F245" s="231"/>
      <c r="G245" s="232"/>
      <c r="H245" s="225"/>
      <c r="I245" s="258"/>
      <c r="J245" s="259"/>
      <c r="K245" s="260"/>
      <c r="L245" s="261"/>
      <c r="M245" s="262"/>
      <c r="N245" s="263"/>
      <c r="O245" s="258"/>
      <c r="P245" s="259"/>
      <c r="Q245" s="260"/>
      <c r="R245" s="261"/>
      <c r="S245" s="262"/>
      <c r="T245" s="263"/>
      <c r="U245" s="263"/>
      <c r="V245" s="263"/>
      <c r="W245" s="263"/>
      <c r="X245" s="263"/>
      <c r="Y245" s="263"/>
      <c r="Z245" s="263"/>
      <c r="AA245" s="263"/>
      <c r="AB245" s="263"/>
      <c r="AC245" s="263"/>
      <c r="AD245" s="263"/>
      <c r="AE245" s="263"/>
      <c r="AF245" s="263"/>
      <c r="AG245" s="264"/>
      <c r="AH245" s="265"/>
      <c r="AI245" s="266"/>
      <c r="AJ245" s="267"/>
      <c r="AK245" s="22" t="s">
        <v>27</v>
      </c>
      <c r="AL245" s="22" t="s">
        <v>27</v>
      </c>
      <c r="AM245" s="22" t="s">
        <v>27</v>
      </c>
    </row>
    <row r="246" spans="1:39" s="22" customFormat="1" x14ac:dyDescent="0.25">
      <c r="A246" s="28" t="str">
        <f>IF(H246&lt;&gt;"",MAX($A$7:A245)+1,"")</f>
        <v/>
      </c>
      <c r="B246" s="227" t="str">
        <f>IF(A246="","",PREF_PREGUNTA&amp;" - "&amp;IF(MAX(A:A)&gt;99,IF(A246&lt;100,"0",""),"")&amp;IF(A246&lt;10,"0","")&amp;A246&amp;IF(G246&lt;&gt;""," "&amp;G246,""))</f>
        <v/>
      </c>
      <c r="C246" s="257"/>
      <c r="D246" s="230"/>
      <c r="E246" s="231"/>
      <c r="F246" s="231"/>
      <c r="G246" s="232"/>
      <c r="H246" s="225"/>
      <c r="I246" s="258"/>
      <c r="J246" s="259"/>
      <c r="K246" s="260"/>
      <c r="L246" s="261"/>
      <c r="M246" s="262"/>
      <c r="N246" s="263"/>
      <c r="O246" s="258"/>
      <c r="P246" s="259"/>
      <c r="Q246" s="260"/>
      <c r="R246" s="261"/>
      <c r="S246" s="262"/>
      <c r="T246" s="263"/>
      <c r="U246" s="263"/>
      <c r="V246" s="263"/>
      <c r="W246" s="263"/>
      <c r="X246" s="263"/>
      <c r="Y246" s="263"/>
      <c r="Z246" s="263"/>
      <c r="AA246" s="263"/>
      <c r="AB246" s="263"/>
      <c r="AC246" s="263"/>
      <c r="AD246" s="263"/>
      <c r="AE246" s="263"/>
      <c r="AF246" s="263"/>
      <c r="AG246" s="264"/>
      <c r="AH246" s="265"/>
      <c r="AI246" s="266"/>
      <c r="AJ246" s="267"/>
      <c r="AK246" s="22" t="s">
        <v>27</v>
      </c>
      <c r="AL246" s="22" t="s">
        <v>27</v>
      </c>
      <c r="AM246" s="22" t="s">
        <v>27</v>
      </c>
    </row>
    <row r="247" spans="1:39" s="22" customFormat="1" x14ac:dyDescent="0.25">
      <c r="A247" s="28" t="str">
        <f>IF(H247&lt;&gt;"",MAX($A$7:A246)+1,"")</f>
        <v/>
      </c>
      <c r="B247" s="227" t="str">
        <f>IF(A247="","",PREF_PREGUNTA&amp;" - "&amp;IF(MAX(A:A)&gt;99,IF(A247&lt;100,"0",""),"")&amp;IF(A247&lt;10,"0","")&amp;A247&amp;IF(G247&lt;&gt;""," "&amp;G247,""))</f>
        <v/>
      </c>
      <c r="C247" s="257"/>
      <c r="D247" s="230"/>
      <c r="E247" s="231"/>
      <c r="F247" s="231"/>
      <c r="G247" s="232"/>
      <c r="H247" s="225"/>
      <c r="I247" s="258"/>
      <c r="J247" s="259"/>
      <c r="K247" s="260"/>
      <c r="L247" s="261"/>
      <c r="M247" s="262"/>
      <c r="N247" s="263"/>
      <c r="O247" s="258"/>
      <c r="P247" s="259"/>
      <c r="Q247" s="260"/>
      <c r="R247" s="261"/>
      <c r="S247" s="262"/>
      <c r="T247" s="263"/>
      <c r="U247" s="263"/>
      <c r="V247" s="263"/>
      <c r="W247" s="263"/>
      <c r="X247" s="263"/>
      <c r="Y247" s="263"/>
      <c r="Z247" s="263"/>
      <c r="AA247" s="263"/>
      <c r="AB247" s="263"/>
      <c r="AC247" s="263"/>
      <c r="AD247" s="263"/>
      <c r="AE247" s="263"/>
      <c r="AF247" s="263"/>
      <c r="AG247" s="264"/>
      <c r="AH247" s="265"/>
      <c r="AI247" s="266"/>
      <c r="AJ247" s="267"/>
      <c r="AK247" s="22" t="s">
        <v>27</v>
      </c>
      <c r="AL247" s="22" t="s">
        <v>27</v>
      </c>
      <c r="AM247" s="22" t="s">
        <v>27</v>
      </c>
    </row>
    <row r="248" spans="1:39" s="22" customFormat="1" x14ac:dyDescent="0.25">
      <c r="A248" s="28" t="str">
        <f>IF(H248&lt;&gt;"",MAX($A$7:A247)+1,"")</f>
        <v/>
      </c>
      <c r="B248" s="227" t="str">
        <f>IF(A248="","",PREF_PREGUNTA&amp;" - "&amp;IF(MAX(A:A)&gt;99,IF(A248&lt;100,"0",""),"")&amp;IF(A248&lt;10,"0","")&amp;A248&amp;IF(G248&lt;&gt;""," "&amp;G248,""))</f>
        <v/>
      </c>
      <c r="C248" s="257"/>
      <c r="D248" s="230"/>
      <c r="E248" s="231"/>
      <c r="F248" s="231"/>
      <c r="G248" s="232"/>
      <c r="H248" s="225"/>
      <c r="I248" s="258"/>
      <c r="J248" s="259"/>
      <c r="K248" s="260"/>
      <c r="L248" s="261"/>
      <c r="M248" s="262"/>
      <c r="N248" s="263"/>
      <c r="O248" s="258"/>
      <c r="P248" s="259"/>
      <c r="Q248" s="260"/>
      <c r="R248" s="261"/>
      <c r="S248" s="262"/>
      <c r="T248" s="263"/>
      <c r="U248" s="263"/>
      <c r="V248" s="263"/>
      <c r="W248" s="263"/>
      <c r="X248" s="263"/>
      <c r="Y248" s="263"/>
      <c r="Z248" s="263"/>
      <c r="AA248" s="263"/>
      <c r="AB248" s="263"/>
      <c r="AC248" s="263"/>
      <c r="AD248" s="263"/>
      <c r="AE248" s="263"/>
      <c r="AF248" s="263"/>
      <c r="AG248" s="264"/>
      <c r="AH248" s="265"/>
      <c r="AI248" s="266"/>
      <c r="AJ248" s="267"/>
      <c r="AK248" s="22" t="s">
        <v>27</v>
      </c>
      <c r="AL248" s="22" t="s">
        <v>27</v>
      </c>
      <c r="AM248" s="22" t="s">
        <v>27</v>
      </c>
    </row>
    <row r="249" spans="1:39" s="22" customFormat="1" x14ac:dyDescent="0.25">
      <c r="A249" s="28" t="str">
        <f>IF(H249&lt;&gt;"",MAX($A$7:A248)+1,"")</f>
        <v/>
      </c>
      <c r="B249" s="227" t="str">
        <f>IF(A249="","",PREF_PREGUNTA&amp;" - "&amp;IF(MAX(A:A)&gt;99,IF(A249&lt;100,"0",""),"")&amp;IF(A249&lt;10,"0","")&amp;A249&amp;IF(G249&lt;&gt;""," "&amp;G249,""))</f>
        <v/>
      </c>
      <c r="C249" s="257"/>
      <c r="D249" s="230"/>
      <c r="E249" s="231"/>
      <c r="F249" s="231"/>
      <c r="G249" s="232"/>
      <c r="H249" s="225"/>
      <c r="I249" s="258"/>
      <c r="J249" s="259"/>
      <c r="K249" s="260"/>
      <c r="L249" s="261"/>
      <c r="M249" s="262"/>
      <c r="N249" s="263"/>
      <c r="O249" s="258"/>
      <c r="P249" s="259"/>
      <c r="Q249" s="260"/>
      <c r="R249" s="261"/>
      <c r="S249" s="262"/>
      <c r="T249" s="263"/>
      <c r="U249" s="263"/>
      <c r="V249" s="263"/>
      <c r="W249" s="263"/>
      <c r="X249" s="263"/>
      <c r="Y249" s="263"/>
      <c r="Z249" s="263"/>
      <c r="AA249" s="263"/>
      <c r="AB249" s="263"/>
      <c r="AC249" s="263"/>
      <c r="AD249" s="263"/>
      <c r="AE249" s="263"/>
      <c r="AF249" s="263"/>
      <c r="AG249" s="264"/>
      <c r="AH249" s="265"/>
      <c r="AI249" s="266"/>
      <c r="AJ249" s="267"/>
      <c r="AK249" s="22" t="s">
        <v>27</v>
      </c>
      <c r="AL249" s="22" t="s">
        <v>27</v>
      </c>
      <c r="AM249" s="22" t="s">
        <v>27</v>
      </c>
    </row>
    <row r="250" spans="1:39" s="22" customFormat="1" x14ac:dyDescent="0.25">
      <c r="A250" s="28" t="str">
        <f>IF(H250&lt;&gt;"",MAX($A$7:A249)+1,"")</f>
        <v/>
      </c>
      <c r="B250" s="227" t="str">
        <f>IF(A250="","",PREF_PREGUNTA&amp;" - "&amp;IF(MAX(A:A)&gt;99,IF(A250&lt;100,"0",""),"")&amp;IF(A250&lt;10,"0","")&amp;A250&amp;IF(G250&lt;&gt;""," "&amp;G250,""))</f>
        <v/>
      </c>
      <c r="C250" s="257"/>
      <c r="D250" s="230"/>
      <c r="E250" s="231"/>
      <c r="F250" s="231"/>
      <c r="G250" s="232"/>
      <c r="H250" s="225"/>
      <c r="I250" s="258"/>
      <c r="J250" s="259"/>
      <c r="K250" s="260"/>
      <c r="L250" s="261"/>
      <c r="M250" s="262"/>
      <c r="N250" s="263"/>
      <c r="O250" s="258"/>
      <c r="P250" s="259"/>
      <c r="Q250" s="260"/>
      <c r="R250" s="261"/>
      <c r="S250" s="262"/>
      <c r="T250" s="263"/>
      <c r="U250" s="263"/>
      <c r="V250" s="263"/>
      <c r="W250" s="263"/>
      <c r="X250" s="263"/>
      <c r="Y250" s="263"/>
      <c r="Z250" s="263"/>
      <c r="AA250" s="263"/>
      <c r="AB250" s="263"/>
      <c r="AC250" s="263"/>
      <c r="AD250" s="263"/>
      <c r="AE250" s="263"/>
      <c r="AF250" s="263"/>
      <c r="AG250" s="264"/>
      <c r="AH250" s="265"/>
      <c r="AI250" s="266"/>
      <c r="AJ250" s="267"/>
      <c r="AK250" s="22" t="s">
        <v>27</v>
      </c>
      <c r="AL250" s="22" t="s">
        <v>27</v>
      </c>
      <c r="AM250" s="22" t="s">
        <v>27</v>
      </c>
    </row>
    <row r="251" spans="1:39" s="22" customFormat="1" x14ac:dyDescent="0.25">
      <c r="A251" s="28" t="str">
        <f>IF(H251&lt;&gt;"",MAX($A$7:A250)+1,"")</f>
        <v/>
      </c>
      <c r="B251" s="227" t="str">
        <f>IF(A251="","",PREF_PREGUNTA&amp;" - "&amp;IF(MAX(A:A)&gt;99,IF(A251&lt;100,"0",""),"")&amp;IF(A251&lt;10,"0","")&amp;A251&amp;IF(G251&lt;&gt;""," "&amp;G251,""))</f>
        <v/>
      </c>
      <c r="C251" s="257"/>
      <c r="D251" s="230"/>
      <c r="E251" s="231"/>
      <c r="F251" s="231"/>
      <c r="G251" s="232"/>
      <c r="H251" s="225"/>
      <c r="I251" s="258"/>
      <c r="J251" s="259"/>
      <c r="K251" s="260"/>
      <c r="L251" s="261"/>
      <c r="M251" s="262"/>
      <c r="N251" s="263"/>
      <c r="O251" s="258"/>
      <c r="P251" s="259"/>
      <c r="Q251" s="260"/>
      <c r="R251" s="261"/>
      <c r="S251" s="262"/>
      <c r="T251" s="263"/>
      <c r="U251" s="263"/>
      <c r="V251" s="263"/>
      <c r="W251" s="263"/>
      <c r="X251" s="263"/>
      <c r="Y251" s="263"/>
      <c r="Z251" s="263"/>
      <c r="AA251" s="263"/>
      <c r="AB251" s="263"/>
      <c r="AC251" s="263"/>
      <c r="AD251" s="263"/>
      <c r="AE251" s="263"/>
      <c r="AF251" s="263"/>
      <c r="AG251" s="264"/>
      <c r="AH251" s="265"/>
      <c r="AI251" s="266"/>
      <c r="AJ251" s="267"/>
      <c r="AK251" s="22" t="s">
        <v>27</v>
      </c>
      <c r="AL251" s="22" t="s">
        <v>27</v>
      </c>
      <c r="AM251" s="22" t="s">
        <v>27</v>
      </c>
    </row>
    <row r="252" spans="1:39" s="22" customFormat="1" x14ac:dyDescent="0.25">
      <c r="A252" s="28" t="str">
        <f>IF(H252&lt;&gt;"",MAX($A$7:A251)+1,"")</f>
        <v/>
      </c>
      <c r="B252" s="227" t="str">
        <f>IF(A252="","",PREF_PREGUNTA&amp;" - "&amp;IF(MAX(A:A)&gt;99,IF(A252&lt;100,"0",""),"")&amp;IF(A252&lt;10,"0","")&amp;A252&amp;IF(G252&lt;&gt;""," "&amp;G252,""))</f>
        <v/>
      </c>
      <c r="C252" s="257"/>
      <c r="D252" s="230"/>
      <c r="E252" s="231"/>
      <c r="F252" s="231"/>
      <c r="G252" s="232"/>
      <c r="H252" s="225"/>
      <c r="I252" s="258"/>
      <c r="J252" s="259"/>
      <c r="K252" s="260"/>
      <c r="L252" s="261"/>
      <c r="M252" s="262"/>
      <c r="N252" s="263"/>
      <c r="O252" s="258"/>
      <c r="P252" s="259"/>
      <c r="Q252" s="260"/>
      <c r="R252" s="261"/>
      <c r="S252" s="262"/>
      <c r="T252" s="263"/>
      <c r="U252" s="263"/>
      <c r="V252" s="263"/>
      <c r="W252" s="263"/>
      <c r="X252" s="263"/>
      <c r="Y252" s="263"/>
      <c r="Z252" s="263"/>
      <c r="AA252" s="263"/>
      <c r="AB252" s="263"/>
      <c r="AC252" s="263"/>
      <c r="AD252" s="263"/>
      <c r="AE252" s="263"/>
      <c r="AF252" s="263"/>
      <c r="AG252" s="264"/>
      <c r="AH252" s="265"/>
      <c r="AI252" s="266"/>
      <c r="AJ252" s="267"/>
      <c r="AK252" s="22" t="s">
        <v>27</v>
      </c>
      <c r="AL252" s="22" t="s">
        <v>27</v>
      </c>
      <c r="AM252" s="22" t="s">
        <v>27</v>
      </c>
    </row>
    <row r="253" spans="1:39" s="22" customFormat="1" x14ac:dyDescent="0.25">
      <c r="A253" s="28" t="str">
        <f>IF(H253&lt;&gt;"",MAX($A$7:A252)+1,"")</f>
        <v/>
      </c>
      <c r="B253" s="227" t="str">
        <f>IF(A253="","",PREF_PREGUNTA&amp;" - "&amp;IF(MAX(A:A)&gt;99,IF(A253&lt;100,"0",""),"")&amp;IF(A253&lt;10,"0","")&amp;A253&amp;IF(G253&lt;&gt;""," "&amp;G253,""))</f>
        <v/>
      </c>
      <c r="C253" s="257"/>
      <c r="D253" s="230"/>
      <c r="E253" s="231"/>
      <c r="F253" s="231"/>
      <c r="G253" s="232"/>
      <c r="H253" s="225"/>
      <c r="I253" s="258"/>
      <c r="J253" s="259"/>
      <c r="K253" s="260"/>
      <c r="L253" s="261"/>
      <c r="M253" s="262"/>
      <c r="N253" s="263"/>
      <c r="O253" s="258"/>
      <c r="P253" s="259"/>
      <c r="Q253" s="260"/>
      <c r="R253" s="261"/>
      <c r="S253" s="262"/>
      <c r="T253" s="263"/>
      <c r="U253" s="263"/>
      <c r="V253" s="263"/>
      <c r="W253" s="263"/>
      <c r="X253" s="263"/>
      <c r="Y253" s="263"/>
      <c r="Z253" s="263"/>
      <c r="AA253" s="263"/>
      <c r="AB253" s="263"/>
      <c r="AC253" s="263"/>
      <c r="AD253" s="263"/>
      <c r="AE253" s="263"/>
      <c r="AF253" s="263"/>
      <c r="AG253" s="264"/>
      <c r="AH253" s="265"/>
      <c r="AI253" s="266"/>
      <c r="AJ253" s="267"/>
      <c r="AK253" s="22" t="s">
        <v>27</v>
      </c>
      <c r="AL253" s="22" t="s">
        <v>27</v>
      </c>
      <c r="AM253" s="22" t="s">
        <v>27</v>
      </c>
    </row>
    <row r="254" spans="1:39" s="22" customFormat="1" x14ac:dyDescent="0.25">
      <c r="A254" s="28" t="str">
        <f>IF(H254&lt;&gt;"",MAX($A$7:A253)+1,"")</f>
        <v/>
      </c>
      <c r="B254" s="227" t="str">
        <f>IF(A254="","",PREF_PREGUNTA&amp;" - "&amp;IF(MAX(A:A)&gt;99,IF(A254&lt;100,"0",""),"")&amp;IF(A254&lt;10,"0","")&amp;A254&amp;IF(G254&lt;&gt;""," "&amp;G254,""))</f>
        <v/>
      </c>
      <c r="C254" s="257"/>
      <c r="D254" s="230"/>
      <c r="E254" s="231"/>
      <c r="F254" s="231"/>
      <c r="G254" s="232"/>
      <c r="H254" s="225"/>
      <c r="I254" s="258"/>
      <c r="J254" s="259"/>
      <c r="K254" s="260"/>
      <c r="L254" s="261"/>
      <c r="M254" s="262"/>
      <c r="N254" s="263"/>
      <c r="O254" s="258"/>
      <c r="P254" s="259"/>
      <c r="Q254" s="260"/>
      <c r="R254" s="261"/>
      <c r="S254" s="262"/>
      <c r="T254" s="263"/>
      <c r="U254" s="263"/>
      <c r="V254" s="263"/>
      <c r="W254" s="263"/>
      <c r="X254" s="263"/>
      <c r="Y254" s="263"/>
      <c r="Z254" s="263"/>
      <c r="AA254" s="263"/>
      <c r="AB254" s="263"/>
      <c r="AC254" s="263"/>
      <c r="AD254" s="263"/>
      <c r="AE254" s="263"/>
      <c r="AF254" s="263"/>
      <c r="AG254" s="264"/>
      <c r="AH254" s="265"/>
      <c r="AI254" s="266"/>
      <c r="AJ254" s="267"/>
      <c r="AK254" s="22" t="s">
        <v>27</v>
      </c>
      <c r="AL254" s="22" t="s">
        <v>27</v>
      </c>
      <c r="AM254" s="22" t="s">
        <v>27</v>
      </c>
    </row>
    <row r="255" spans="1:39" s="22" customFormat="1" x14ac:dyDescent="0.25">
      <c r="A255" s="28" t="str">
        <f>IF(H255&lt;&gt;"",MAX($A$7:A254)+1,"")</f>
        <v/>
      </c>
      <c r="B255" s="227" t="str">
        <f>IF(A255="","",PREF_PREGUNTA&amp;" - "&amp;IF(MAX(A:A)&gt;99,IF(A255&lt;100,"0",""),"")&amp;IF(A255&lt;10,"0","")&amp;A255&amp;IF(G255&lt;&gt;""," "&amp;G255,""))</f>
        <v/>
      </c>
      <c r="C255" s="257"/>
      <c r="D255" s="230"/>
      <c r="E255" s="231"/>
      <c r="F255" s="231"/>
      <c r="G255" s="232"/>
      <c r="H255" s="225"/>
      <c r="I255" s="258"/>
      <c r="J255" s="259"/>
      <c r="K255" s="260"/>
      <c r="L255" s="261"/>
      <c r="M255" s="262"/>
      <c r="N255" s="263"/>
      <c r="O255" s="258"/>
      <c r="P255" s="259"/>
      <c r="Q255" s="260"/>
      <c r="R255" s="261"/>
      <c r="S255" s="262"/>
      <c r="T255" s="263"/>
      <c r="U255" s="263"/>
      <c r="V255" s="263"/>
      <c r="W255" s="263"/>
      <c r="X255" s="263"/>
      <c r="Y255" s="263"/>
      <c r="Z255" s="263"/>
      <c r="AA255" s="263"/>
      <c r="AB255" s="263"/>
      <c r="AC255" s="263"/>
      <c r="AD255" s="263"/>
      <c r="AE255" s="263"/>
      <c r="AF255" s="263"/>
      <c r="AG255" s="264"/>
      <c r="AH255" s="265"/>
      <c r="AI255" s="266"/>
      <c r="AJ255" s="267"/>
      <c r="AK255" s="22" t="s">
        <v>27</v>
      </c>
      <c r="AL255" s="22" t="s">
        <v>27</v>
      </c>
      <c r="AM255" s="22" t="s">
        <v>27</v>
      </c>
    </row>
    <row r="256" spans="1:39" s="22" customFormat="1" x14ac:dyDescent="0.25">
      <c r="A256" s="28" t="str">
        <f>IF(H256&lt;&gt;"",MAX($A$7:A255)+1,"")</f>
        <v/>
      </c>
      <c r="B256" s="227" t="str">
        <f>IF(A256="","",PREF_PREGUNTA&amp;" - "&amp;IF(MAX(A:A)&gt;99,IF(A256&lt;100,"0",""),"")&amp;IF(A256&lt;10,"0","")&amp;A256&amp;IF(G256&lt;&gt;""," "&amp;G256,""))</f>
        <v/>
      </c>
      <c r="C256" s="257"/>
      <c r="D256" s="230"/>
      <c r="E256" s="231"/>
      <c r="F256" s="231"/>
      <c r="G256" s="232"/>
      <c r="H256" s="225"/>
      <c r="I256" s="258"/>
      <c r="J256" s="259"/>
      <c r="K256" s="260"/>
      <c r="L256" s="261"/>
      <c r="M256" s="262"/>
      <c r="N256" s="263"/>
      <c r="O256" s="258"/>
      <c r="P256" s="259"/>
      <c r="Q256" s="260"/>
      <c r="R256" s="261"/>
      <c r="S256" s="262"/>
      <c r="T256" s="263"/>
      <c r="U256" s="263"/>
      <c r="V256" s="263"/>
      <c r="W256" s="263"/>
      <c r="X256" s="263"/>
      <c r="Y256" s="263"/>
      <c r="Z256" s="263"/>
      <c r="AA256" s="263"/>
      <c r="AB256" s="263"/>
      <c r="AC256" s="263"/>
      <c r="AD256" s="263"/>
      <c r="AE256" s="263"/>
      <c r="AF256" s="263"/>
      <c r="AG256" s="264"/>
      <c r="AH256" s="265"/>
      <c r="AI256" s="266"/>
      <c r="AJ256" s="267"/>
      <c r="AK256" s="22" t="s">
        <v>27</v>
      </c>
      <c r="AL256" s="22" t="s">
        <v>27</v>
      </c>
      <c r="AM256" s="22" t="s">
        <v>27</v>
      </c>
    </row>
    <row r="257" spans="1:39" s="22" customFormat="1" x14ac:dyDescent="0.25">
      <c r="A257" s="28" t="str">
        <f>IF(H257&lt;&gt;"",MAX($A$7:A256)+1,"")</f>
        <v/>
      </c>
      <c r="B257" s="227" t="str">
        <f>IF(A257="","",PREF_PREGUNTA&amp;" - "&amp;IF(MAX(A:A)&gt;99,IF(A257&lt;100,"0",""),"")&amp;IF(A257&lt;10,"0","")&amp;A257&amp;IF(G257&lt;&gt;""," "&amp;G257,""))</f>
        <v/>
      </c>
      <c r="C257" s="257"/>
      <c r="D257" s="230"/>
      <c r="E257" s="231"/>
      <c r="F257" s="231"/>
      <c r="G257" s="232"/>
      <c r="H257" s="225"/>
      <c r="I257" s="258"/>
      <c r="J257" s="259"/>
      <c r="K257" s="260"/>
      <c r="L257" s="261"/>
      <c r="M257" s="262"/>
      <c r="N257" s="263"/>
      <c r="O257" s="258"/>
      <c r="P257" s="259"/>
      <c r="Q257" s="260"/>
      <c r="R257" s="261"/>
      <c r="S257" s="262"/>
      <c r="T257" s="263"/>
      <c r="U257" s="263"/>
      <c r="V257" s="263"/>
      <c r="W257" s="263"/>
      <c r="X257" s="263"/>
      <c r="Y257" s="263"/>
      <c r="Z257" s="263"/>
      <c r="AA257" s="263"/>
      <c r="AB257" s="263"/>
      <c r="AC257" s="263"/>
      <c r="AD257" s="263"/>
      <c r="AE257" s="263"/>
      <c r="AF257" s="263"/>
      <c r="AG257" s="264"/>
      <c r="AH257" s="265"/>
      <c r="AI257" s="266"/>
      <c r="AJ257" s="267"/>
      <c r="AK257" s="22" t="s">
        <v>27</v>
      </c>
      <c r="AL257" s="22" t="s">
        <v>27</v>
      </c>
      <c r="AM257" s="22" t="s">
        <v>27</v>
      </c>
    </row>
    <row r="258" spans="1:39" s="22" customFormat="1" x14ac:dyDescent="0.25">
      <c r="A258" s="28" t="str">
        <f>IF(H258&lt;&gt;"",MAX($A$7:A257)+1,"")</f>
        <v/>
      </c>
      <c r="B258" s="227" t="str">
        <f>IF(A258="","",PREF_PREGUNTA&amp;" - "&amp;IF(MAX(A:A)&gt;99,IF(A258&lt;100,"0",""),"")&amp;IF(A258&lt;10,"0","")&amp;A258&amp;IF(G258&lt;&gt;""," "&amp;G258,""))</f>
        <v/>
      </c>
      <c r="C258" s="257"/>
      <c r="D258" s="230"/>
      <c r="E258" s="231"/>
      <c r="F258" s="231"/>
      <c r="G258" s="232"/>
      <c r="H258" s="225"/>
      <c r="I258" s="258"/>
      <c r="J258" s="259"/>
      <c r="K258" s="260"/>
      <c r="L258" s="261"/>
      <c r="M258" s="262"/>
      <c r="N258" s="263"/>
      <c r="O258" s="258"/>
      <c r="P258" s="259"/>
      <c r="Q258" s="260"/>
      <c r="R258" s="261"/>
      <c r="S258" s="262"/>
      <c r="T258" s="263"/>
      <c r="U258" s="263"/>
      <c r="V258" s="263"/>
      <c r="W258" s="263"/>
      <c r="X258" s="263"/>
      <c r="Y258" s="263"/>
      <c r="Z258" s="263"/>
      <c r="AA258" s="263"/>
      <c r="AB258" s="263"/>
      <c r="AC258" s="263"/>
      <c r="AD258" s="263"/>
      <c r="AE258" s="263"/>
      <c r="AF258" s="263"/>
      <c r="AG258" s="264"/>
      <c r="AH258" s="265"/>
      <c r="AI258" s="266"/>
      <c r="AJ258" s="267"/>
      <c r="AK258" s="22" t="s">
        <v>27</v>
      </c>
      <c r="AL258" s="22" t="s">
        <v>27</v>
      </c>
      <c r="AM258" s="22" t="s">
        <v>27</v>
      </c>
    </row>
    <row r="259" spans="1:39" s="22" customFormat="1" x14ac:dyDescent="0.25">
      <c r="A259" s="28" t="str">
        <f>IF(H259&lt;&gt;"",MAX($A$7:A258)+1,"")</f>
        <v/>
      </c>
      <c r="B259" s="227" t="str">
        <f>IF(A259="","",PREF_PREGUNTA&amp;" - "&amp;IF(MAX(A:A)&gt;99,IF(A259&lt;100,"0",""),"")&amp;IF(A259&lt;10,"0","")&amp;A259&amp;IF(G259&lt;&gt;""," "&amp;G259,""))</f>
        <v/>
      </c>
      <c r="C259" s="257"/>
      <c r="D259" s="230"/>
      <c r="E259" s="231"/>
      <c r="F259" s="231"/>
      <c r="G259" s="232"/>
      <c r="H259" s="225"/>
      <c r="I259" s="258"/>
      <c r="J259" s="259"/>
      <c r="K259" s="260"/>
      <c r="L259" s="261"/>
      <c r="M259" s="262"/>
      <c r="N259" s="263"/>
      <c r="O259" s="258"/>
      <c r="P259" s="259"/>
      <c r="Q259" s="260"/>
      <c r="R259" s="261"/>
      <c r="S259" s="262"/>
      <c r="T259" s="263"/>
      <c r="U259" s="263"/>
      <c r="V259" s="263"/>
      <c r="W259" s="263"/>
      <c r="X259" s="263"/>
      <c r="Y259" s="263"/>
      <c r="Z259" s="263"/>
      <c r="AA259" s="263"/>
      <c r="AB259" s="263"/>
      <c r="AC259" s="263"/>
      <c r="AD259" s="263"/>
      <c r="AE259" s="263"/>
      <c r="AF259" s="263"/>
      <c r="AG259" s="264"/>
      <c r="AH259" s="265"/>
      <c r="AI259" s="266"/>
      <c r="AJ259" s="267"/>
      <c r="AK259" s="22" t="s">
        <v>27</v>
      </c>
      <c r="AL259" s="22" t="s">
        <v>27</v>
      </c>
      <c r="AM259" s="22" t="s">
        <v>27</v>
      </c>
    </row>
    <row r="260" spans="1:39" s="22" customFormat="1" x14ac:dyDescent="0.25">
      <c r="A260" s="28" t="str">
        <f>IF(H260&lt;&gt;"",MAX($A$7:A259)+1,"")</f>
        <v/>
      </c>
      <c r="B260" s="227" t="str">
        <f>IF(A260="","",PREF_PREGUNTA&amp;" - "&amp;IF(MAX(A:A)&gt;99,IF(A260&lt;100,"0",""),"")&amp;IF(A260&lt;10,"0","")&amp;A260&amp;IF(G260&lt;&gt;""," "&amp;G260,""))</f>
        <v/>
      </c>
      <c r="C260" s="257"/>
      <c r="D260" s="230"/>
      <c r="E260" s="231"/>
      <c r="F260" s="231"/>
      <c r="G260" s="232"/>
      <c r="H260" s="225"/>
      <c r="I260" s="258"/>
      <c r="J260" s="259"/>
      <c r="K260" s="260"/>
      <c r="L260" s="261"/>
      <c r="M260" s="262"/>
      <c r="N260" s="263"/>
      <c r="O260" s="258"/>
      <c r="P260" s="259"/>
      <c r="Q260" s="260"/>
      <c r="R260" s="261"/>
      <c r="S260" s="262"/>
      <c r="T260" s="263"/>
      <c r="U260" s="263"/>
      <c r="V260" s="263"/>
      <c r="W260" s="263"/>
      <c r="X260" s="263"/>
      <c r="Y260" s="263"/>
      <c r="Z260" s="263"/>
      <c r="AA260" s="263"/>
      <c r="AB260" s="263"/>
      <c r="AC260" s="263"/>
      <c r="AD260" s="263"/>
      <c r="AE260" s="263"/>
      <c r="AF260" s="263"/>
      <c r="AG260" s="264"/>
      <c r="AH260" s="265"/>
      <c r="AI260" s="266"/>
      <c r="AJ260" s="267"/>
      <c r="AK260" s="22" t="s">
        <v>27</v>
      </c>
      <c r="AL260" s="22" t="s">
        <v>27</v>
      </c>
      <c r="AM260" s="22" t="s">
        <v>27</v>
      </c>
    </row>
    <row r="261" spans="1:39" s="22" customFormat="1" x14ac:dyDescent="0.25">
      <c r="A261" s="28" t="str">
        <f>IF(H261&lt;&gt;"",MAX($A$7:A260)+1,"")</f>
        <v/>
      </c>
      <c r="B261" s="227" t="str">
        <f>IF(A261="","",PREF_PREGUNTA&amp;" - "&amp;IF(MAX(A:A)&gt;99,IF(A261&lt;100,"0",""),"")&amp;IF(A261&lt;10,"0","")&amp;A261&amp;IF(G261&lt;&gt;""," "&amp;G261,""))</f>
        <v/>
      </c>
      <c r="C261" s="257"/>
      <c r="D261" s="230"/>
      <c r="E261" s="231"/>
      <c r="F261" s="231"/>
      <c r="G261" s="232"/>
      <c r="H261" s="225"/>
      <c r="I261" s="258"/>
      <c r="J261" s="259"/>
      <c r="K261" s="260"/>
      <c r="L261" s="261"/>
      <c r="M261" s="262"/>
      <c r="N261" s="263"/>
      <c r="O261" s="258"/>
      <c r="P261" s="259"/>
      <c r="Q261" s="260"/>
      <c r="R261" s="261"/>
      <c r="S261" s="262"/>
      <c r="T261" s="263"/>
      <c r="U261" s="263"/>
      <c r="V261" s="263"/>
      <c r="W261" s="263"/>
      <c r="X261" s="263"/>
      <c r="Y261" s="263"/>
      <c r="Z261" s="263"/>
      <c r="AA261" s="263"/>
      <c r="AB261" s="263"/>
      <c r="AC261" s="263"/>
      <c r="AD261" s="263"/>
      <c r="AE261" s="263"/>
      <c r="AF261" s="263"/>
      <c r="AG261" s="264"/>
      <c r="AH261" s="265"/>
      <c r="AI261" s="266"/>
      <c r="AJ261" s="267"/>
      <c r="AK261" s="22" t="s">
        <v>27</v>
      </c>
      <c r="AL261" s="22" t="s">
        <v>27</v>
      </c>
      <c r="AM261" s="22" t="s">
        <v>27</v>
      </c>
    </row>
    <row r="262" spans="1:39" s="22" customFormat="1" x14ac:dyDescent="0.25">
      <c r="A262" s="28" t="str">
        <f>IF(H262&lt;&gt;"",MAX($A$7:A261)+1,"")</f>
        <v/>
      </c>
      <c r="B262" s="227" t="str">
        <f>IF(A262="","",PREF_PREGUNTA&amp;" - "&amp;IF(MAX(A:A)&gt;99,IF(A262&lt;100,"0",""),"")&amp;IF(A262&lt;10,"0","")&amp;A262&amp;IF(G262&lt;&gt;""," "&amp;G262,""))</f>
        <v/>
      </c>
      <c r="C262" s="257"/>
      <c r="D262" s="230"/>
      <c r="E262" s="231"/>
      <c r="F262" s="231"/>
      <c r="G262" s="232"/>
      <c r="H262" s="225"/>
      <c r="I262" s="258"/>
      <c r="J262" s="259"/>
      <c r="K262" s="260"/>
      <c r="L262" s="261"/>
      <c r="M262" s="262"/>
      <c r="N262" s="263"/>
      <c r="O262" s="258"/>
      <c r="P262" s="259"/>
      <c r="Q262" s="260"/>
      <c r="R262" s="261"/>
      <c r="S262" s="262"/>
      <c r="T262" s="263"/>
      <c r="U262" s="263"/>
      <c r="V262" s="263"/>
      <c r="W262" s="263"/>
      <c r="X262" s="263"/>
      <c r="Y262" s="263"/>
      <c r="Z262" s="263"/>
      <c r="AA262" s="263"/>
      <c r="AB262" s="263"/>
      <c r="AC262" s="263"/>
      <c r="AD262" s="263"/>
      <c r="AE262" s="263"/>
      <c r="AF262" s="263"/>
      <c r="AG262" s="264"/>
      <c r="AH262" s="265"/>
      <c r="AI262" s="266"/>
      <c r="AJ262" s="267"/>
      <c r="AK262" s="22" t="s">
        <v>27</v>
      </c>
      <c r="AL262" s="22" t="s">
        <v>27</v>
      </c>
      <c r="AM262" s="22" t="s">
        <v>27</v>
      </c>
    </row>
    <row r="263" spans="1:39" s="22" customFormat="1" x14ac:dyDescent="0.25">
      <c r="A263" s="28" t="str">
        <f>IF(H263&lt;&gt;"",MAX($A$7:A262)+1,"")</f>
        <v/>
      </c>
      <c r="B263" s="227" t="str">
        <f>IF(A263="","",PREF_PREGUNTA&amp;" - "&amp;IF(MAX(A:A)&gt;99,IF(A263&lt;100,"0",""),"")&amp;IF(A263&lt;10,"0","")&amp;A263&amp;IF(G263&lt;&gt;""," "&amp;G263,""))</f>
        <v/>
      </c>
      <c r="C263" s="257"/>
      <c r="D263" s="230"/>
      <c r="E263" s="231"/>
      <c r="F263" s="231"/>
      <c r="G263" s="232"/>
      <c r="H263" s="225"/>
      <c r="I263" s="258"/>
      <c r="J263" s="259"/>
      <c r="K263" s="260"/>
      <c r="L263" s="261"/>
      <c r="M263" s="262"/>
      <c r="N263" s="263"/>
      <c r="O263" s="258"/>
      <c r="P263" s="259"/>
      <c r="Q263" s="260"/>
      <c r="R263" s="261"/>
      <c r="S263" s="262"/>
      <c r="T263" s="263"/>
      <c r="U263" s="263"/>
      <c r="V263" s="263"/>
      <c r="W263" s="263"/>
      <c r="X263" s="263"/>
      <c r="Y263" s="263"/>
      <c r="Z263" s="263"/>
      <c r="AA263" s="263"/>
      <c r="AB263" s="263"/>
      <c r="AC263" s="263"/>
      <c r="AD263" s="263"/>
      <c r="AE263" s="263"/>
      <c r="AF263" s="263"/>
      <c r="AG263" s="264"/>
      <c r="AH263" s="265"/>
      <c r="AI263" s="266"/>
      <c r="AJ263" s="267"/>
      <c r="AK263" s="22" t="s">
        <v>27</v>
      </c>
      <c r="AL263" s="22" t="s">
        <v>27</v>
      </c>
      <c r="AM263" s="22" t="s">
        <v>27</v>
      </c>
    </row>
    <row r="264" spans="1:39" s="22" customFormat="1" x14ac:dyDescent="0.25">
      <c r="A264" s="28" t="str">
        <f>IF(H264&lt;&gt;"",MAX($A$7:A263)+1,"")</f>
        <v/>
      </c>
      <c r="B264" s="227" t="str">
        <f>IF(A264="","",PREF_PREGUNTA&amp;" - "&amp;IF(MAX(A:A)&gt;99,IF(A264&lt;100,"0",""),"")&amp;IF(A264&lt;10,"0","")&amp;A264&amp;IF(G264&lt;&gt;""," "&amp;G264,""))</f>
        <v/>
      </c>
      <c r="C264" s="257"/>
      <c r="D264" s="230"/>
      <c r="E264" s="231"/>
      <c r="F264" s="231"/>
      <c r="G264" s="232"/>
      <c r="H264" s="225"/>
      <c r="I264" s="258"/>
      <c r="J264" s="259"/>
      <c r="K264" s="260"/>
      <c r="L264" s="261"/>
      <c r="M264" s="262"/>
      <c r="N264" s="263"/>
      <c r="O264" s="258"/>
      <c r="P264" s="259"/>
      <c r="Q264" s="260"/>
      <c r="R264" s="261"/>
      <c r="S264" s="262"/>
      <c r="T264" s="263"/>
      <c r="U264" s="263"/>
      <c r="V264" s="263"/>
      <c r="W264" s="263"/>
      <c r="X264" s="263"/>
      <c r="Y264" s="263"/>
      <c r="Z264" s="263"/>
      <c r="AA264" s="263"/>
      <c r="AB264" s="263"/>
      <c r="AC264" s="263"/>
      <c r="AD264" s="263"/>
      <c r="AE264" s="263"/>
      <c r="AF264" s="263"/>
      <c r="AG264" s="264"/>
      <c r="AH264" s="265"/>
      <c r="AI264" s="266"/>
      <c r="AJ264" s="267"/>
      <c r="AK264" s="22" t="s">
        <v>27</v>
      </c>
      <c r="AL264" s="22" t="s">
        <v>27</v>
      </c>
      <c r="AM264" s="22" t="s">
        <v>27</v>
      </c>
    </row>
    <row r="265" spans="1:39" s="22" customFormat="1" x14ac:dyDescent="0.25">
      <c r="A265" s="28" t="str">
        <f>IF(H265&lt;&gt;"",MAX($A$7:A264)+1,"")</f>
        <v/>
      </c>
      <c r="B265" s="227" t="str">
        <f>IF(A265="","",PREF_PREGUNTA&amp;" - "&amp;IF(MAX(A:A)&gt;99,IF(A265&lt;100,"0",""),"")&amp;IF(A265&lt;10,"0","")&amp;A265&amp;IF(G265&lt;&gt;""," "&amp;G265,""))</f>
        <v/>
      </c>
      <c r="C265" s="257"/>
      <c r="D265" s="230"/>
      <c r="E265" s="231"/>
      <c r="F265" s="231"/>
      <c r="G265" s="232"/>
      <c r="H265" s="225"/>
      <c r="I265" s="258"/>
      <c r="J265" s="259"/>
      <c r="K265" s="260"/>
      <c r="L265" s="261"/>
      <c r="M265" s="262"/>
      <c r="N265" s="263"/>
      <c r="O265" s="258"/>
      <c r="P265" s="259"/>
      <c r="Q265" s="260"/>
      <c r="R265" s="261"/>
      <c r="S265" s="262"/>
      <c r="T265" s="263"/>
      <c r="U265" s="263"/>
      <c r="V265" s="263"/>
      <c r="W265" s="263"/>
      <c r="X265" s="263"/>
      <c r="Y265" s="263"/>
      <c r="Z265" s="263"/>
      <c r="AA265" s="263"/>
      <c r="AB265" s="263"/>
      <c r="AC265" s="263"/>
      <c r="AD265" s="263"/>
      <c r="AE265" s="263"/>
      <c r="AF265" s="263"/>
      <c r="AG265" s="264"/>
      <c r="AH265" s="265"/>
      <c r="AI265" s="266"/>
      <c r="AJ265" s="267"/>
      <c r="AK265" s="22" t="s">
        <v>27</v>
      </c>
      <c r="AL265" s="22" t="s">
        <v>27</v>
      </c>
      <c r="AM265" s="22" t="s">
        <v>27</v>
      </c>
    </row>
    <row r="266" spans="1:39" s="22" customFormat="1" x14ac:dyDescent="0.25">
      <c r="A266" s="28" t="str">
        <f>IF(H266&lt;&gt;"",MAX($A$7:A265)+1,"")</f>
        <v/>
      </c>
      <c r="B266" s="227" t="str">
        <f>IF(A266="","",PREF_PREGUNTA&amp;" - "&amp;IF(MAX(A:A)&gt;99,IF(A266&lt;100,"0",""),"")&amp;IF(A266&lt;10,"0","")&amp;A266&amp;IF(G266&lt;&gt;""," "&amp;G266,""))</f>
        <v/>
      </c>
      <c r="C266" s="257"/>
      <c r="D266" s="230"/>
      <c r="E266" s="231"/>
      <c r="F266" s="231"/>
      <c r="G266" s="232"/>
      <c r="H266" s="225"/>
      <c r="I266" s="258"/>
      <c r="J266" s="259"/>
      <c r="K266" s="260"/>
      <c r="L266" s="261"/>
      <c r="M266" s="262"/>
      <c r="N266" s="263"/>
      <c r="O266" s="258"/>
      <c r="P266" s="259"/>
      <c r="Q266" s="260"/>
      <c r="R266" s="261"/>
      <c r="S266" s="262"/>
      <c r="T266" s="263"/>
      <c r="U266" s="263"/>
      <c r="V266" s="263"/>
      <c r="W266" s="263"/>
      <c r="X266" s="263"/>
      <c r="Y266" s="263"/>
      <c r="Z266" s="263"/>
      <c r="AA266" s="263"/>
      <c r="AB266" s="263"/>
      <c r="AC266" s="263"/>
      <c r="AD266" s="263"/>
      <c r="AE266" s="263"/>
      <c r="AF266" s="263"/>
      <c r="AG266" s="264"/>
      <c r="AH266" s="265"/>
      <c r="AI266" s="266"/>
      <c r="AJ266" s="267"/>
      <c r="AK266" s="22" t="s">
        <v>27</v>
      </c>
      <c r="AL266" s="22" t="s">
        <v>27</v>
      </c>
      <c r="AM266" s="22" t="s">
        <v>27</v>
      </c>
    </row>
    <row r="267" spans="1:39" s="22" customFormat="1" x14ac:dyDescent="0.25">
      <c r="A267" s="28" t="str">
        <f>IF(H267&lt;&gt;"",MAX($A$7:A266)+1,"")</f>
        <v/>
      </c>
      <c r="B267" s="227" t="str">
        <f>IF(A267="","",PREF_PREGUNTA&amp;" - "&amp;IF(MAX(A:A)&gt;99,IF(A267&lt;100,"0",""),"")&amp;IF(A267&lt;10,"0","")&amp;A267&amp;IF(G267&lt;&gt;""," "&amp;G267,""))</f>
        <v/>
      </c>
      <c r="C267" s="257"/>
      <c r="D267" s="230"/>
      <c r="E267" s="231"/>
      <c r="F267" s="231"/>
      <c r="G267" s="232"/>
      <c r="H267" s="225"/>
      <c r="I267" s="258"/>
      <c r="J267" s="259"/>
      <c r="K267" s="260"/>
      <c r="L267" s="261"/>
      <c r="M267" s="262"/>
      <c r="N267" s="263"/>
      <c r="O267" s="258"/>
      <c r="P267" s="259"/>
      <c r="Q267" s="260"/>
      <c r="R267" s="261"/>
      <c r="S267" s="262"/>
      <c r="T267" s="263"/>
      <c r="U267" s="263"/>
      <c r="V267" s="263"/>
      <c r="W267" s="263"/>
      <c r="X267" s="263"/>
      <c r="Y267" s="263"/>
      <c r="Z267" s="263"/>
      <c r="AA267" s="263"/>
      <c r="AB267" s="263"/>
      <c r="AC267" s="263"/>
      <c r="AD267" s="263"/>
      <c r="AE267" s="263"/>
      <c r="AF267" s="263"/>
      <c r="AG267" s="264"/>
      <c r="AH267" s="265"/>
      <c r="AI267" s="266"/>
      <c r="AJ267" s="267"/>
      <c r="AK267" s="22" t="s">
        <v>27</v>
      </c>
      <c r="AL267" s="22" t="s">
        <v>27</v>
      </c>
      <c r="AM267" s="22" t="s">
        <v>27</v>
      </c>
    </row>
    <row r="268" spans="1:39" s="22" customFormat="1" x14ac:dyDescent="0.25">
      <c r="A268" s="28" t="str">
        <f>IF(H268&lt;&gt;"",MAX($A$7:A267)+1,"")</f>
        <v/>
      </c>
      <c r="B268" s="227" t="str">
        <f>IF(A268="","",PREF_PREGUNTA&amp;" - "&amp;IF(MAX(A:A)&gt;99,IF(A268&lt;100,"0",""),"")&amp;IF(A268&lt;10,"0","")&amp;A268&amp;IF(G268&lt;&gt;""," "&amp;G268,""))</f>
        <v/>
      </c>
      <c r="C268" s="257"/>
      <c r="D268" s="230"/>
      <c r="E268" s="231"/>
      <c r="F268" s="231"/>
      <c r="G268" s="232"/>
      <c r="H268" s="225"/>
      <c r="I268" s="258"/>
      <c r="J268" s="259"/>
      <c r="K268" s="260"/>
      <c r="L268" s="261"/>
      <c r="M268" s="262"/>
      <c r="N268" s="263"/>
      <c r="O268" s="258"/>
      <c r="P268" s="259"/>
      <c r="Q268" s="260"/>
      <c r="R268" s="261"/>
      <c r="S268" s="262"/>
      <c r="T268" s="263"/>
      <c r="U268" s="263"/>
      <c r="V268" s="263"/>
      <c r="W268" s="263"/>
      <c r="X268" s="263"/>
      <c r="Y268" s="263"/>
      <c r="Z268" s="263"/>
      <c r="AA268" s="263"/>
      <c r="AB268" s="263"/>
      <c r="AC268" s="263"/>
      <c r="AD268" s="263"/>
      <c r="AE268" s="263"/>
      <c r="AF268" s="263"/>
      <c r="AG268" s="264"/>
      <c r="AH268" s="265"/>
      <c r="AI268" s="266"/>
      <c r="AJ268" s="267"/>
      <c r="AK268" s="22" t="s">
        <v>27</v>
      </c>
      <c r="AL268" s="22" t="s">
        <v>27</v>
      </c>
      <c r="AM268" s="22" t="s">
        <v>27</v>
      </c>
    </row>
    <row r="269" spans="1:39" s="22" customFormat="1" x14ac:dyDescent="0.25">
      <c r="A269" s="28" t="str">
        <f>IF(H269&lt;&gt;"",MAX($A$7:A268)+1,"")</f>
        <v/>
      </c>
      <c r="B269" s="227" t="str">
        <f>IF(A269="","",PREF_PREGUNTA&amp;" - "&amp;IF(MAX(A:A)&gt;99,IF(A269&lt;100,"0",""),"")&amp;IF(A269&lt;10,"0","")&amp;A269&amp;IF(G269&lt;&gt;""," "&amp;G269,""))</f>
        <v/>
      </c>
      <c r="C269" s="257"/>
      <c r="D269" s="230"/>
      <c r="E269" s="231"/>
      <c r="F269" s="231"/>
      <c r="G269" s="232"/>
      <c r="H269" s="225"/>
      <c r="I269" s="258"/>
      <c r="J269" s="259"/>
      <c r="K269" s="260"/>
      <c r="L269" s="261"/>
      <c r="M269" s="262"/>
      <c r="N269" s="263"/>
      <c r="O269" s="258"/>
      <c r="P269" s="259"/>
      <c r="Q269" s="260"/>
      <c r="R269" s="261"/>
      <c r="S269" s="262"/>
      <c r="T269" s="263"/>
      <c r="U269" s="263"/>
      <c r="V269" s="263"/>
      <c r="W269" s="263"/>
      <c r="X269" s="263"/>
      <c r="Y269" s="263"/>
      <c r="Z269" s="263"/>
      <c r="AA269" s="263"/>
      <c r="AB269" s="263"/>
      <c r="AC269" s="263"/>
      <c r="AD269" s="263"/>
      <c r="AE269" s="263"/>
      <c r="AF269" s="263"/>
      <c r="AG269" s="264"/>
      <c r="AH269" s="265"/>
      <c r="AI269" s="266"/>
      <c r="AJ269" s="267"/>
      <c r="AK269" s="22" t="s">
        <v>27</v>
      </c>
      <c r="AL269" s="22" t="s">
        <v>27</v>
      </c>
      <c r="AM269" s="22" t="s">
        <v>27</v>
      </c>
    </row>
    <row r="270" spans="1:39" s="22" customFormat="1" x14ac:dyDescent="0.25">
      <c r="A270" s="28" t="str">
        <f>IF(H270&lt;&gt;"",MAX($A$7:A269)+1,"")</f>
        <v/>
      </c>
      <c r="B270" s="227" t="str">
        <f>IF(A270="","",PREF_PREGUNTA&amp;" - "&amp;IF(MAX(A:A)&gt;99,IF(A270&lt;100,"0",""),"")&amp;IF(A270&lt;10,"0","")&amp;A270&amp;IF(G270&lt;&gt;""," "&amp;G270,""))</f>
        <v/>
      </c>
      <c r="C270" s="257"/>
      <c r="D270" s="230"/>
      <c r="E270" s="231"/>
      <c r="F270" s="231"/>
      <c r="G270" s="232"/>
      <c r="H270" s="225"/>
      <c r="I270" s="258"/>
      <c r="J270" s="259"/>
      <c r="K270" s="260"/>
      <c r="L270" s="261"/>
      <c r="M270" s="262"/>
      <c r="N270" s="263"/>
      <c r="O270" s="258"/>
      <c r="P270" s="259"/>
      <c r="Q270" s="260"/>
      <c r="R270" s="261"/>
      <c r="S270" s="262"/>
      <c r="T270" s="263"/>
      <c r="U270" s="263"/>
      <c r="V270" s="263"/>
      <c r="W270" s="263"/>
      <c r="X270" s="263"/>
      <c r="Y270" s="263"/>
      <c r="Z270" s="263"/>
      <c r="AA270" s="263"/>
      <c r="AB270" s="263"/>
      <c r="AC270" s="263"/>
      <c r="AD270" s="263"/>
      <c r="AE270" s="263"/>
      <c r="AF270" s="263"/>
      <c r="AG270" s="264"/>
      <c r="AH270" s="265"/>
      <c r="AI270" s="266"/>
      <c r="AJ270" s="267"/>
      <c r="AK270" s="22" t="s">
        <v>27</v>
      </c>
      <c r="AL270" s="22" t="s">
        <v>27</v>
      </c>
      <c r="AM270" s="22" t="s">
        <v>27</v>
      </c>
    </row>
    <row r="271" spans="1:39" s="22" customFormat="1" x14ac:dyDescent="0.25">
      <c r="A271" s="28" t="str">
        <f>IF(H271&lt;&gt;"",MAX($A$7:A270)+1,"")</f>
        <v/>
      </c>
      <c r="B271" s="227" t="str">
        <f>IF(A271="","",PREF_PREGUNTA&amp;" - "&amp;IF(MAX(A:A)&gt;99,IF(A271&lt;100,"0",""),"")&amp;IF(A271&lt;10,"0","")&amp;A271&amp;IF(G271&lt;&gt;""," "&amp;G271,""))</f>
        <v/>
      </c>
      <c r="C271" s="257"/>
      <c r="D271" s="230"/>
      <c r="E271" s="231"/>
      <c r="F271" s="231"/>
      <c r="G271" s="232"/>
      <c r="H271" s="225"/>
      <c r="I271" s="258"/>
      <c r="J271" s="259"/>
      <c r="K271" s="260"/>
      <c r="L271" s="261"/>
      <c r="M271" s="262"/>
      <c r="N271" s="263"/>
      <c r="O271" s="258"/>
      <c r="P271" s="259"/>
      <c r="Q271" s="260"/>
      <c r="R271" s="261"/>
      <c r="S271" s="262"/>
      <c r="T271" s="263"/>
      <c r="U271" s="263"/>
      <c r="V271" s="263"/>
      <c r="W271" s="263"/>
      <c r="X271" s="263"/>
      <c r="Y271" s="263"/>
      <c r="Z271" s="263"/>
      <c r="AA271" s="263"/>
      <c r="AB271" s="263"/>
      <c r="AC271" s="263"/>
      <c r="AD271" s="263"/>
      <c r="AE271" s="263"/>
      <c r="AF271" s="263"/>
      <c r="AG271" s="264"/>
      <c r="AH271" s="265"/>
      <c r="AI271" s="266"/>
      <c r="AJ271" s="267"/>
      <c r="AK271" s="22" t="s">
        <v>27</v>
      </c>
      <c r="AL271" s="22" t="s">
        <v>27</v>
      </c>
      <c r="AM271" s="22" t="s">
        <v>27</v>
      </c>
    </row>
    <row r="272" spans="1:39" s="22" customFormat="1" x14ac:dyDescent="0.25">
      <c r="A272" s="28" t="str">
        <f>IF(H272&lt;&gt;"",MAX($A$7:A271)+1,"")</f>
        <v/>
      </c>
      <c r="B272" s="227" t="str">
        <f>IF(A272="","",PREF_PREGUNTA&amp;" - "&amp;IF(MAX(A:A)&gt;99,IF(A272&lt;100,"0",""),"")&amp;IF(A272&lt;10,"0","")&amp;A272&amp;IF(G272&lt;&gt;""," "&amp;G272,""))</f>
        <v/>
      </c>
      <c r="C272" s="257"/>
      <c r="D272" s="230"/>
      <c r="E272" s="231"/>
      <c r="F272" s="231"/>
      <c r="G272" s="232"/>
      <c r="H272" s="225"/>
      <c r="I272" s="258"/>
      <c r="J272" s="259"/>
      <c r="K272" s="260"/>
      <c r="L272" s="261"/>
      <c r="M272" s="262"/>
      <c r="N272" s="263"/>
      <c r="O272" s="258"/>
      <c r="P272" s="259"/>
      <c r="Q272" s="260"/>
      <c r="R272" s="261"/>
      <c r="S272" s="262"/>
      <c r="T272" s="263"/>
      <c r="U272" s="263"/>
      <c r="V272" s="263"/>
      <c r="W272" s="263"/>
      <c r="X272" s="263"/>
      <c r="Y272" s="263"/>
      <c r="Z272" s="263"/>
      <c r="AA272" s="263"/>
      <c r="AB272" s="263"/>
      <c r="AC272" s="263"/>
      <c r="AD272" s="263"/>
      <c r="AE272" s="263"/>
      <c r="AF272" s="263"/>
      <c r="AG272" s="264"/>
      <c r="AH272" s="265"/>
      <c r="AI272" s="266"/>
      <c r="AJ272" s="267"/>
      <c r="AK272" s="22" t="s">
        <v>27</v>
      </c>
      <c r="AL272" s="22" t="s">
        <v>27</v>
      </c>
      <c r="AM272" s="22" t="s">
        <v>27</v>
      </c>
    </row>
    <row r="273" spans="1:39" s="22" customFormat="1" x14ac:dyDescent="0.25">
      <c r="A273" s="28" t="str">
        <f>IF(H273&lt;&gt;"",MAX($A$7:A272)+1,"")</f>
        <v/>
      </c>
      <c r="B273" s="227" t="str">
        <f>IF(A273="","",PREF_PREGUNTA&amp;" - "&amp;IF(MAX(A:A)&gt;99,IF(A273&lt;100,"0",""),"")&amp;IF(A273&lt;10,"0","")&amp;A273&amp;IF(G273&lt;&gt;""," "&amp;G273,""))</f>
        <v/>
      </c>
      <c r="C273" s="257"/>
      <c r="D273" s="230"/>
      <c r="E273" s="231"/>
      <c r="F273" s="231"/>
      <c r="G273" s="232"/>
      <c r="H273" s="225"/>
      <c r="I273" s="258"/>
      <c r="J273" s="259"/>
      <c r="K273" s="260"/>
      <c r="L273" s="261"/>
      <c r="M273" s="262"/>
      <c r="N273" s="263"/>
      <c r="O273" s="258"/>
      <c r="P273" s="259"/>
      <c r="Q273" s="260"/>
      <c r="R273" s="261"/>
      <c r="S273" s="262"/>
      <c r="T273" s="263"/>
      <c r="U273" s="263"/>
      <c r="V273" s="263"/>
      <c r="W273" s="263"/>
      <c r="X273" s="263"/>
      <c r="Y273" s="263"/>
      <c r="Z273" s="263"/>
      <c r="AA273" s="263"/>
      <c r="AB273" s="263"/>
      <c r="AC273" s="263"/>
      <c r="AD273" s="263"/>
      <c r="AE273" s="263"/>
      <c r="AF273" s="263"/>
      <c r="AG273" s="264"/>
      <c r="AH273" s="265"/>
      <c r="AI273" s="266"/>
      <c r="AJ273" s="267"/>
      <c r="AK273" s="22" t="s">
        <v>27</v>
      </c>
      <c r="AL273" s="22" t="s">
        <v>27</v>
      </c>
      <c r="AM273" s="22" t="s">
        <v>27</v>
      </c>
    </row>
    <row r="274" spans="1:39" s="22" customFormat="1" x14ac:dyDescent="0.25">
      <c r="A274" s="28" t="str">
        <f>IF(H274&lt;&gt;"",MAX($A$7:A273)+1,"")</f>
        <v/>
      </c>
      <c r="B274" s="227" t="str">
        <f>IF(A274="","",PREF_PREGUNTA&amp;" - "&amp;IF(MAX(A:A)&gt;99,IF(A274&lt;100,"0",""),"")&amp;IF(A274&lt;10,"0","")&amp;A274&amp;IF(G274&lt;&gt;""," "&amp;G274,""))</f>
        <v/>
      </c>
      <c r="C274" s="257"/>
      <c r="D274" s="230"/>
      <c r="E274" s="231"/>
      <c r="F274" s="231"/>
      <c r="G274" s="232"/>
      <c r="H274" s="225"/>
      <c r="I274" s="258"/>
      <c r="J274" s="259"/>
      <c r="K274" s="260"/>
      <c r="L274" s="261"/>
      <c r="M274" s="262"/>
      <c r="N274" s="263"/>
      <c r="O274" s="258"/>
      <c r="P274" s="259"/>
      <c r="Q274" s="260"/>
      <c r="R274" s="261"/>
      <c r="S274" s="262"/>
      <c r="T274" s="263"/>
      <c r="U274" s="263"/>
      <c r="V274" s="263"/>
      <c r="W274" s="263"/>
      <c r="X274" s="263"/>
      <c r="Y274" s="263"/>
      <c r="Z274" s="263"/>
      <c r="AA274" s="263"/>
      <c r="AB274" s="263"/>
      <c r="AC274" s="263"/>
      <c r="AD274" s="263"/>
      <c r="AE274" s="263"/>
      <c r="AF274" s="263"/>
      <c r="AG274" s="264"/>
      <c r="AH274" s="265"/>
      <c r="AI274" s="266"/>
      <c r="AJ274" s="267"/>
      <c r="AK274" s="22" t="s">
        <v>27</v>
      </c>
      <c r="AL274" s="22" t="s">
        <v>27</v>
      </c>
      <c r="AM274" s="22" t="s">
        <v>27</v>
      </c>
    </row>
    <row r="275" spans="1:39" s="22" customFormat="1" x14ac:dyDescent="0.25">
      <c r="A275" s="28" t="str">
        <f>IF(H275&lt;&gt;"",MAX($A$7:A274)+1,"")</f>
        <v/>
      </c>
      <c r="B275" s="227" t="str">
        <f>IF(A275="","",PREF_PREGUNTA&amp;" - "&amp;IF(MAX(A:A)&gt;99,IF(A275&lt;100,"0",""),"")&amp;IF(A275&lt;10,"0","")&amp;A275&amp;IF(G275&lt;&gt;""," "&amp;G275,""))</f>
        <v/>
      </c>
      <c r="C275" s="257"/>
      <c r="D275" s="230"/>
      <c r="E275" s="231"/>
      <c r="F275" s="231"/>
      <c r="G275" s="232"/>
      <c r="H275" s="225"/>
      <c r="I275" s="258"/>
      <c r="J275" s="259"/>
      <c r="K275" s="260"/>
      <c r="L275" s="261"/>
      <c r="M275" s="262"/>
      <c r="N275" s="263"/>
      <c r="O275" s="258"/>
      <c r="P275" s="259"/>
      <c r="Q275" s="260"/>
      <c r="R275" s="261"/>
      <c r="S275" s="262"/>
      <c r="T275" s="263"/>
      <c r="U275" s="263"/>
      <c r="V275" s="263"/>
      <c r="W275" s="263"/>
      <c r="X275" s="263"/>
      <c r="Y275" s="263"/>
      <c r="Z275" s="263"/>
      <c r="AA275" s="263"/>
      <c r="AB275" s="263"/>
      <c r="AC275" s="263"/>
      <c r="AD275" s="263"/>
      <c r="AE275" s="263"/>
      <c r="AF275" s="263"/>
      <c r="AG275" s="264"/>
      <c r="AH275" s="265"/>
      <c r="AI275" s="266"/>
      <c r="AJ275" s="267"/>
      <c r="AK275" s="22" t="s">
        <v>27</v>
      </c>
      <c r="AL275" s="22" t="s">
        <v>27</v>
      </c>
      <c r="AM275" s="22" t="s">
        <v>27</v>
      </c>
    </row>
    <row r="276" spans="1:39" s="22" customFormat="1" x14ac:dyDescent="0.25">
      <c r="A276" s="28" t="str">
        <f>IF(H276&lt;&gt;"",MAX($A$7:A275)+1,"")</f>
        <v/>
      </c>
      <c r="B276" s="227" t="str">
        <f>IF(A276="","",PREF_PREGUNTA&amp;" - "&amp;IF(MAX(A:A)&gt;99,IF(A276&lt;100,"0",""),"")&amp;IF(A276&lt;10,"0","")&amp;A276&amp;IF(G276&lt;&gt;""," "&amp;G276,""))</f>
        <v/>
      </c>
      <c r="C276" s="257"/>
      <c r="D276" s="230"/>
      <c r="E276" s="231"/>
      <c r="F276" s="231"/>
      <c r="G276" s="232"/>
      <c r="H276" s="225"/>
      <c r="I276" s="258"/>
      <c r="J276" s="259"/>
      <c r="K276" s="260"/>
      <c r="L276" s="261"/>
      <c r="M276" s="262"/>
      <c r="N276" s="263"/>
      <c r="O276" s="258"/>
      <c r="P276" s="259"/>
      <c r="Q276" s="260"/>
      <c r="R276" s="261"/>
      <c r="S276" s="262"/>
      <c r="T276" s="263"/>
      <c r="U276" s="263"/>
      <c r="V276" s="263"/>
      <c r="W276" s="263"/>
      <c r="X276" s="263"/>
      <c r="Y276" s="263"/>
      <c r="Z276" s="263"/>
      <c r="AA276" s="263"/>
      <c r="AB276" s="263"/>
      <c r="AC276" s="263"/>
      <c r="AD276" s="263"/>
      <c r="AE276" s="263"/>
      <c r="AF276" s="263"/>
      <c r="AG276" s="264"/>
      <c r="AH276" s="265"/>
      <c r="AI276" s="266"/>
      <c r="AJ276" s="267"/>
      <c r="AK276" s="22" t="s">
        <v>27</v>
      </c>
      <c r="AL276" s="22" t="s">
        <v>27</v>
      </c>
      <c r="AM276" s="22" t="s">
        <v>27</v>
      </c>
    </row>
    <row r="277" spans="1:39" s="22" customFormat="1" x14ac:dyDescent="0.25">
      <c r="A277" s="28" t="str">
        <f>IF(H277&lt;&gt;"",MAX($A$7:A276)+1,"")</f>
        <v/>
      </c>
      <c r="B277" s="227" t="str">
        <f>IF(A277="","",PREF_PREGUNTA&amp;" - "&amp;IF(MAX(A:A)&gt;99,IF(A277&lt;100,"0",""),"")&amp;IF(A277&lt;10,"0","")&amp;A277&amp;IF(G277&lt;&gt;""," "&amp;G277,""))</f>
        <v/>
      </c>
      <c r="C277" s="257"/>
      <c r="D277" s="230"/>
      <c r="E277" s="231"/>
      <c r="F277" s="231"/>
      <c r="G277" s="232"/>
      <c r="H277" s="225"/>
      <c r="I277" s="258"/>
      <c r="J277" s="259"/>
      <c r="K277" s="260"/>
      <c r="L277" s="261"/>
      <c r="M277" s="262"/>
      <c r="N277" s="263"/>
      <c r="O277" s="258"/>
      <c r="P277" s="259"/>
      <c r="Q277" s="260"/>
      <c r="R277" s="261"/>
      <c r="S277" s="262"/>
      <c r="T277" s="263"/>
      <c r="U277" s="263"/>
      <c r="V277" s="263"/>
      <c r="W277" s="263"/>
      <c r="X277" s="263"/>
      <c r="Y277" s="263"/>
      <c r="Z277" s="263"/>
      <c r="AA277" s="263"/>
      <c r="AB277" s="263"/>
      <c r="AC277" s="263"/>
      <c r="AD277" s="263"/>
      <c r="AE277" s="263"/>
      <c r="AF277" s="263"/>
      <c r="AG277" s="264"/>
      <c r="AH277" s="265"/>
      <c r="AI277" s="266"/>
      <c r="AJ277" s="267"/>
      <c r="AK277" s="22" t="s">
        <v>27</v>
      </c>
      <c r="AL277" s="22" t="s">
        <v>27</v>
      </c>
      <c r="AM277" s="22" t="s">
        <v>27</v>
      </c>
    </row>
    <row r="278" spans="1:39" s="22" customFormat="1" x14ac:dyDescent="0.25">
      <c r="A278" s="28" t="str">
        <f>IF(H278&lt;&gt;"",MAX($A$7:A277)+1,"")</f>
        <v/>
      </c>
      <c r="B278" s="227" t="str">
        <f>IF(A278="","",PREF_PREGUNTA&amp;" - "&amp;IF(MAX(A:A)&gt;99,IF(A278&lt;100,"0",""),"")&amp;IF(A278&lt;10,"0","")&amp;A278&amp;IF(G278&lt;&gt;""," "&amp;G278,""))</f>
        <v/>
      </c>
      <c r="C278" s="257"/>
      <c r="D278" s="230"/>
      <c r="E278" s="231"/>
      <c r="F278" s="231"/>
      <c r="G278" s="232"/>
      <c r="H278" s="225"/>
      <c r="I278" s="258"/>
      <c r="J278" s="259"/>
      <c r="K278" s="260"/>
      <c r="L278" s="261"/>
      <c r="M278" s="262"/>
      <c r="N278" s="263"/>
      <c r="O278" s="258"/>
      <c r="P278" s="259"/>
      <c r="Q278" s="260"/>
      <c r="R278" s="261"/>
      <c r="S278" s="262"/>
      <c r="T278" s="263"/>
      <c r="U278" s="263"/>
      <c r="V278" s="263"/>
      <c r="W278" s="263"/>
      <c r="X278" s="263"/>
      <c r="Y278" s="263"/>
      <c r="Z278" s="263"/>
      <c r="AA278" s="263"/>
      <c r="AB278" s="263"/>
      <c r="AC278" s="263"/>
      <c r="AD278" s="263"/>
      <c r="AE278" s="263"/>
      <c r="AF278" s="263"/>
      <c r="AG278" s="264"/>
      <c r="AH278" s="265"/>
      <c r="AI278" s="266"/>
      <c r="AJ278" s="267"/>
      <c r="AK278" s="22" t="s">
        <v>27</v>
      </c>
      <c r="AL278" s="22" t="s">
        <v>27</v>
      </c>
      <c r="AM278" s="22" t="s">
        <v>27</v>
      </c>
    </row>
    <row r="279" spans="1:39" s="22" customFormat="1" x14ac:dyDescent="0.25">
      <c r="A279" s="28" t="str">
        <f>IF(H279&lt;&gt;"",MAX($A$7:A278)+1,"")</f>
        <v/>
      </c>
      <c r="B279" s="227" t="str">
        <f>IF(A279="","",PREF_PREGUNTA&amp;" - "&amp;IF(MAX(A:A)&gt;99,IF(A279&lt;100,"0",""),"")&amp;IF(A279&lt;10,"0","")&amp;A279&amp;IF(G279&lt;&gt;""," "&amp;G279,""))</f>
        <v/>
      </c>
      <c r="C279" s="257"/>
      <c r="D279" s="230"/>
      <c r="E279" s="231"/>
      <c r="F279" s="231"/>
      <c r="G279" s="232"/>
      <c r="H279" s="225"/>
      <c r="I279" s="258"/>
      <c r="J279" s="259"/>
      <c r="K279" s="260"/>
      <c r="L279" s="261"/>
      <c r="M279" s="262"/>
      <c r="N279" s="263"/>
      <c r="O279" s="258"/>
      <c r="P279" s="259"/>
      <c r="Q279" s="260"/>
      <c r="R279" s="261"/>
      <c r="S279" s="262"/>
      <c r="T279" s="263"/>
      <c r="U279" s="263"/>
      <c r="V279" s="263"/>
      <c r="W279" s="263"/>
      <c r="X279" s="263"/>
      <c r="Y279" s="263"/>
      <c r="Z279" s="263"/>
      <c r="AA279" s="263"/>
      <c r="AB279" s="263"/>
      <c r="AC279" s="263"/>
      <c r="AD279" s="263"/>
      <c r="AE279" s="263"/>
      <c r="AF279" s="263"/>
      <c r="AG279" s="264"/>
      <c r="AH279" s="265"/>
      <c r="AI279" s="266"/>
      <c r="AJ279" s="267"/>
      <c r="AK279" s="22" t="s">
        <v>27</v>
      </c>
      <c r="AL279" s="22" t="s">
        <v>27</v>
      </c>
      <c r="AM279" s="22" t="s">
        <v>27</v>
      </c>
    </row>
    <row r="280" spans="1:39" s="22" customFormat="1" x14ac:dyDescent="0.25">
      <c r="A280" s="28" t="str">
        <f>IF(H280&lt;&gt;"",MAX($A$7:A279)+1,"")</f>
        <v/>
      </c>
      <c r="B280" s="227" t="str">
        <f>IF(A280="","",PREF_PREGUNTA&amp;" - "&amp;IF(MAX(A:A)&gt;99,IF(A280&lt;100,"0",""),"")&amp;IF(A280&lt;10,"0","")&amp;A280&amp;IF(G280&lt;&gt;""," "&amp;G280,""))</f>
        <v/>
      </c>
      <c r="C280" s="257"/>
      <c r="D280" s="230"/>
      <c r="E280" s="231"/>
      <c r="F280" s="231"/>
      <c r="G280" s="232"/>
      <c r="H280" s="225"/>
      <c r="I280" s="258"/>
      <c r="J280" s="259"/>
      <c r="K280" s="260"/>
      <c r="L280" s="261"/>
      <c r="M280" s="262"/>
      <c r="N280" s="263"/>
      <c r="O280" s="258"/>
      <c r="P280" s="259"/>
      <c r="Q280" s="260"/>
      <c r="R280" s="261"/>
      <c r="S280" s="262"/>
      <c r="T280" s="263"/>
      <c r="U280" s="263"/>
      <c r="V280" s="263"/>
      <c r="W280" s="263"/>
      <c r="X280" s="263"/>
      <c r="Y280" s="263"/>
      <c r="Z280" s="263"/>
      <c r="AA280" s="263"/>
      <c r="AB280" s="263"/>
      <c r="AC280" s="263"/>
      <c r="AD280" s="263"/>
      <c r="AE280" s="263"/>
      <c r="AF280" s="263"/>
      <c r="AG280" s="264"/>
      <c r="AH280" s="265"/>
      <c r="AI280" s="266"/>
      <c r="AJ280" s="267"/>
      <c r="AK280" s="22" t="s">
        <v>27</v>
      </c>
      <c r="AL280" s="22" t="s">
        <v>27</v>
      </c>
      <c r="AM280" s="22" t="s">
        <v>27</v>
      </c>
    </row>
    <row r="281" spans="1:39" s="22" customFormat="1" x14ac:dyDescent="0.25">
      <c r="A281" s="28" t="str">
        <f>IF(H281&lt;&gt;"",MAX($A$7:A280)+1,"")</f>
        <v/>
      </c>
      <c r="B281" s="227" t="str">
        <f>IF(A281="","",PREF_PREGUNTA&amp;" - "&amp;IF(MAX(A:A)&gt;99,IF(A281&lt;100,"0",""),"")&amp;IF(A281&lt;10,"0","")&amp;A281&amp;IF(G281&lt;&gt;""," "&amp;G281,""))</f>
        <v/>
      </c>
      <c r="C281" s="257"/>
      <c r="D281" s="230"/>
      <c r="E281" s="231"/>
      <c r="F281" s="231"/>
      <c r="G281" s="232"/>
      <c r="H281" s="225"/>
      <c r="I281" s="258"/>
      <c r="J281" s="259"/>
      <c r="K281" s="260"/>
      <c r="L281" s="261"/>
      <c r="M281" s="262"/>
      <c r="N281" s="263"/>
      <c r="O281" s="258"/>
      <c r="P281" s="259"/>
      <c r="Q281" s="260"/>
      <c r="R281" s="261"/>
      <c r="S281" s="262"/>
      <c r="T281" s="263"/>
      <c r="U281" s="263"/>
      <c r="V281" s="263"/>
      <c r="W281" s="263"/>
      <c r="X281" s="263"/>
      <c r="Y281" s="263"/>
      <c r="Z281" s="263"/>
      <c r="AA281" s="263"/>
      <c r="AB281" s="263"/>
      <c r="AC281" s="263"/>
      <c r="AD281" s="263"/>
      <c r="AE281" s="263"/>
      <c r="AF281" s="263"/>
      <c r="AG281" s="264"/>
      <c r="AH281" s="265"/>
      <c r="AI281" s="266"/>
      <c r="AJ281" s="267"/>
      <c r="AK281" s="22" t="s">
        <v>27</v>
      </c>
      <c r="AL281" s="22" t="s">
        <v>27</v>
      </c>
      <c r="AM281" s="22" t="s">
        <v>27</v>
      </c>
    </row>
    <row r="282" spans="1:39" s="22" customFormat="1" x14ac:dyDescent="0.25">
      <c r="A282" s="28" t="str">
        <f>IF(H282&lt;&gt;"",MAX($A$7:A281)+1,"")</f>
        <v/>
      </c>
      <c r="B282" s="227" t="str">
        <f>IF(A282="","",PREF_PREGUNTA&amp;" - "&amp;IF(MAX(A:A)&gt;99,IF(A282&lt;100,"0",""),"")&amp;IF(A282&lt;10,"0","")&amp;A282&amp;IF(G282&lt;&gt;""," "&amp;G282,""))</f>
        <v/>
      </c>
      <c r="C282" s="257"/>
      <c r="D282" s="230"/>
      <c r="E282" s="231"/>
      <c r="F282" s="231"/>
      <c r="G282" s="232"/>
      <c r="H282" s="225"/>
      <c r="I282" s="258"/>
      <c r="J282" s="259"/>
      <c r="K282" s="260"/>
      <c r="L282" s="261"/>
      <c r="M282" s="262"/>
      <c r="N282" s="263"/>
      <c r="O282" s="258"/>
      <c r="P282" s="259"/>
      <c r="Q282" s="260"/>
      <c r="R282" s="261"/>
      <c r="S282" s="262"/>
      <c r="T282" s="263"/>
      <c r="U282" s="263"/>
      <c r="V282" s="263"/>
      <c r="W282" s="263"/>
      <c r="X282" s="263"/>
      <c r="Y282" s="263"/>
      <c r="Z282" s="263"/>
      <c r="AA282" s="263"/>
      <c r="AB282" s="263"/>
      <c r="AC282" s="263"/>
      <c r="AD282" s="263"/>
      <c r="AE282" s="263"/>
      <c r="AF282" s="263"/>
      <c r="AG282" s="264"/>
      <c r="AH282" s="265"/>
      <c r="AI282" s="266"/>
      <c r="AJ282" s="267"/>
      <c r="AK282" s="22" t="s">
        <v>27</v>
      </c>
      <c r="AL282" s="22" t="s">
        <v>27</v>
      </c>
      <c r="AM282" s="22" t="s">
        <v>27</v>
      </c>
    </row>
    <row r="283" spans="1:39" s="22" customFormat="1" x14ac:dyDescent="0.25">
      <c r="A283" s="28" t="str">
        <f>IF(H283&lt;&gt;"",MAX($A$7:A282)+1,"")</f>
        <v/>
      </c>
      <c r="B283" s="227" t="str">
        <f>IF(A283="","",PREF_PREGUNTA&amp;" - "&amp;IF(MAX(A:A)&gt;99,IF(A283&lt;100,"0",""),"")&amp;IF(A283&lt;10,"0","")&amp;A283&amp;IF(G283&lt;&gt;""," "&amp;G283,""))</f>
        <v/>
      </c>
      <c r="C283" s="257"/>
      <c r="D283" s="230"/>
      <c r="E283" s="231"/>
      <c r="F283" s="231"/>
      <c r="G283" s="232"/>
      <c r="H283" s="225"/>
      <c r="I283" s="258"/>
      <c r="J283" s="259"/>
      <c r="K283" s="260"/>
      <c r="L283" s="261"/>
      <c r="M283" s="262"/>
      <c r="N283" s="263"/>
      <c r="O283" s="258"/>
      <c r="P283" s="259"/>
      <c r="Q283" s="260"/>
      <c r="R283" s="261"/>
      <c r="S283" s="262"/>
      <c r="T283" s="263"/>
      <c r="U283" s="263"/>
      <c r="V283" s="263"/>
      <c r="W283" s="263"/>
      <c r="X283" s="263"/>
      <c r="Y283" s="263"/>
      <c r="Z283" s="263"/>
      <c r="AA283" s="263"/>
      <c r="AB283" s="263"/>
      <c r="AC283" s="263"/>
      <c r="AD283" s="263"/>
      <c r="AE283" s="263"/>
      <c r="AF283" s="263"/>
      <c r="AG283" s="264"/>
      <c r="AH283" s="265"/>
      <c r="AI283" s="266"/>
      <c r="AJ283" s="267"/>
      <c r="AK283" s="22" t="s">
        <v>27</v>
      </c>
      <c r="AL283" s="22" t="s">
        <v>27</v>
      </c>
      <c r="AM283" s="22" t="s">
        <v>27</v>
      </c>
    </row>
    <row r="284" spans="1:39" s="22" customFormat="1" x14ac:dyDescent="0.25">
      <c r="A284" s="28" t="str">
        <f>IF(H284&lt;&gt;"",MAX($A$7:A283)+1,"")</f>
        <v/>
      </c>
      <c r="B284" s="227" t="str">
        <f>IF(A284="","",PREF_PREGUNTA&amp;" - "&amp;IF(MAX(A:A)&gt;99,IF(A284&lt;100,"0",""),"")&amp;IF(A284&lt;10,"0","")&amp;A284&amp;IF(G284&lt;&gt;""," "&amp;G284,""))</f>
        <v/>
      </c>
      <c r="C284" s="257"/>
      <c r="D284" s="230"/>
      <c r="E284" s="231"/>
      <c r="F284" s="231"/>
      <c r="G284" s="232"/>
      <c r="H284" s="225"/>
      <c r="I284" s="258"/>
      <c r="J284" s="259"/>
      <c r="K284" s="260"/>
      <c r="L284" s="261"/>
      <c r="M284" s="262"/>
      <c r="N284" s="263"/>
      <c r="O284" s="258"/>
      <c r="P284" s="259"/>
      <c r="Q284" s="260"/>
      <c r="R284" s="261"/>
      <c r="S284" s="262"/>
      <c r="T284" s="263"/>
      <c r="U284" s="263"/>
      <c r="V284" s="263"/>
      <c r="W284" s="263"/>
      <c r="X284" s="263"/>
      <c r="Y284" s="263"/>
      <c r="Z284" s="263"/>
      <c r="AA284" s="263"/>
      <c r="AB284" s="263"/>
      <c r="AC284" s="263"/>
      <c r="AD284" s="263"/>
      <c r="AE284" s="263"/>
      <c r="AF284" s="263"/>
      <c r="AG284" s="264"/>
      <c r="AH284" s="265"/>
      <c r="AI284" s="266"/>
      <c r="AJ284" s="267"/>
      <c r="AK284" s="22" t="s">
        <v>27</v>
      </c>
      <c r="AL284" s="22" t="s">
        <v>27</v>
      </c>
      <c r="AM284" s="22" t="s">
        <v>27</v>
      </c>
    </row>
    <row r="285" spans="1:39" s="22" customFormat="1" x14ac:dyDescent="0.25">
      <c r="A285" s="28" t="str">
        <f>IF(H285&lt;&gt;"",MAX($A$7:A284)+1,"")</f>
        <v/>
      </c>
      <c r="B285" s="227" t="str">
        <f>IF(A285="","",PREF_PREGUNTA&amp;" - "&amp;IF(MAX(A:A)&gt;99,IF(A285&lt;100,"0",""),"")&amp;IF(A285&lt;10,"0","")&amp;A285&amp;IF(G285&lt;&gt;""," "&amp;G285,""))</f>
        <v/>
      </c>
      <c r="C285" s="257"/>
      <c r="D285" s="230"/>
      <c r="E285" s="231"/>
      <c r="F285" s="231"/>
      <c r="G285" s="232"/>
      <c r="H285" s="225"/>
      <c r="I285" s="258"/>
      <c r="J285" s="259"/>
      <c r="K285" s="260"/>
      <c r="L285" s="261"/>
      <c r="M285" s="262"/>
      <c r="N285" s="263"/>
      <c r="O285" s="258"/>
      <c r="P285" s="259"/>
      <c r="Q285" s="260"/>
      <c r="R285" s="261"/>
      <c r="S285" s="262"/>
      <c r="T285" s="263"/>
      <c r="U285" s="263"/>
      <c r="V285" s="263"/>
      <c r="W285" s="263"/>
      <c r="X285" s="263"/>
      <c r="Y285" s="263"/>
      <c r="Z285" s="263"/>
      <c r="AA285" s="263"/>
      <c r="AB285" s="263"/>
      <c r="AC285" s="263"/>
      <c r="AD285" s="263"/>
      <c r="AE285" s="263"/>
      <c r="AF285" s="263"/>
      <c r="AG285" s="264"/>
      <c r="AH285" s="265"/>
      <c r="AI285" s="266"/>
      <c r="AJ285" s="267"/>
      <c r="AK285" s="22" t="s">
        <v>27</v>
      </c>
      <c r="AL285" s="22" t="s">
        <v>27</v>
      </c>
      <c r="AM285" s="22" t="s">
        <v>27</v>
      </c>
    </row>
    <row r="286" spans="1:39" s="22" customFormat="1" x14ac:dyDescent="0.25">
      <c r="A286" s="28" t="str">
        <f>IF(H286&lt;&gt;"",MAX($A$7:A285)+1,"")</f>
        <v/>
      </c>
      <c r="B286" s="227" t="str">
        <f>IF(A286="","",PREF_PREGUNTA&amp;" - "&amp;IF(MAX(A:A)&gt;99,IF(A286&lt;100,"0",""),"")&amp;IF(A286&lt;10,"0","")&amp;A286&amp;IF(G286&lt;&gt;""," "&amp;G286,""))</f>
        <v/>
      </c>
      <c r="C286" s="257"/>
      <c r="D286" s="230"/>
      <c r="E286" s="231"/>
      <c r="F286" s="231"/>
      <c r="G286" s="232"/>
      <c r="H286" s="225"/>
      <c r="I286" s="258"/>
      <c r="J286" s="259"/>
      <c r="K286" s="260"/>
      <c r="L286" s="261"/>
      <c r="M286" s="262"/>
      <c r="N286" s="263"/>
      <c r="O286" s="258"/>
      <c r="P286" s="259"/>
      <c r="Q286" s="260"/>
      <c r="R286" s="261"/>
      <c r="S286" s="262"/>
      <c r="T286" s="263"/>
      <c r="U286" s="263"/>
      <c r="V286" s="263"/>
      <c r="W286" s="263"/>
      <c r="X286" s="263"/>
      <c r="Y286" s="263"/>
      <c r="Z286" s="263"/>
      <c r="AA286" s="263"/>
      <c r="AB286" s="263"/>
      <c r="AC286" s="263"/>
      <c r="AD286" s="263"/>
      <c r="AE286" s="263"/>
      <c r="AF286" s="263"/>
      <c r="AG286" s="264"/>
      <c r="AH286" s="265"/>
      <c r="AI286" s="266"/>
      <c r="AJ286" s="267"/>
      <c r="AK286" s="22" t="s">
        <v>27</v>
      </c>
      <c r="AL286" s="22" t="s">
        <v>27</v>
      </c>
      <c r="AM286" s="22" t="s">
        <v>27</v>
      </c>
    </row>
    <row r="287" spans="1:39" s="22" customFormat="1" x14ac:dyDescent="0.25">
      <c r="A287" s="28" t="str">
        <f>IF(H287&lt;&gt;"",MAX($A$7:A286)+1,"")</f>
        <v/>
      </c>
      <c r="B287" s="227" t="str">
        <f>IF(A287="","",PREF_PREGUNTA&amp;" - "&amp;IF(MAX(A:A)&gt;99,IF(A287&lt;100,"0",""),"")&amp;IF(A287&lt;10,"0","")&amp;A287&amp;IF(G287&lt;&gt;""," "&amp;G287,""))</f>
        <v/>
      </c>
      <c r="C287" s="257"/>
      <c r="D287" s="230"/>
      <c r="E287" s="231"/>
      <c r="F287" s="231"/>
      <c r="G287" s="232"/>
      <c r="H287" s="225"/>
      <c r="I287" s="258"/>
      <c r="J287" s="259"/>
      <c r="K287" s="260"/>
      <c r="L287" s="261"/>
      <c r="M287" s="262"/>
      <c r="N287" s="263"/>
      <c r="O287" s="258"/>
      <c r="P287" s="259"/>
      <c r="Q287" s="260"/>
      <c r="R287" s="261"/>
      <c r="S287" s="262"/>
      <c r="T287" s="263"/>
      <c r="U287" s="263"/>
      <c r="V287" s="263"/>
      <c r="W287" s="263"/>
      <c r="X287" s="263"/>
      <c r="Y287" s="263"/>
      <c r="Z287" s="263"/>
      <c r="AA287" s="263"/>
      <c r="AB287" s="263"/>
      <c r="AC287" s="263"/>
      <c r="AD287" s="263"/>
      <c r="AE287" s="263"/>
      <c r="AF287" s="263"/>
      <c r="AG287" s="264"/>
      <c r="AH287" s="265"/>
      <c r="AI287" s="266"/>
      <c r="AJ287" s="267"/>
      <c r="AK287" s="22" t="s">
        <v>27</v>
      </c>
      <c r="AL287" s="22" t="s">
        <v>27</v>
      </c>
      <c r="AM287" s="22" t="s">
        <v>27</v>
      </c>
    </row>
    <row r="288" spans="1:39" s="22" customFormat="1" x14ac:dyDescent="0.25">
      <c r="A288" s="28" t="str">
        <f>IF(H288&lt;&gt;"",MAX($A$7:A287)+1,"")</f>
        <v/>
      </c>
      <c r="B288" s="227" t="str">
        <f>IF(A288="","",PREF_PREGUNTA&amp;" - "&amp;IF(MAX(A:A)&gt;99,IF(A288&lt;100,"0",""),"")&amp;IF(A288&lt;10,"0","")&amp;A288&amp;IF(G288&lt;&gt;""," "&amp;G288,""))</f>
        <v/>
      </c>
      <c r="C288" s="257"/>
      <c r="D288" s="230"/>
      <c r="E288" s="231"/>
      <c r="F288" s="231"/>
      <c r="G288" s="232"/>
      <c r="H288" s="225"/>
      <c r="I288" s="258"/>
      <c r="J288" s="259"/>
      <c r="K288" s="260"/>
      <c r="L288" s="261"/>
      <c r="M288" s="262"/>
      <c r="N288" s="263"/>
      <c r="O288" s="258"/>
      <c r="P288" s="259"/>
      <c r="Q288" s="260"/>
      <c r="R288" s="261"/>
      <c r="S288" s="262"/>
      <c r="T288" s="263"/>
      <c r="U288" s="263"/>
      <c r="V288" s="263"/>
      <c r="W288" s="263"/>
      <c r="X288" s="263"/>
      <c r="Y288" s="263"/>
      <c r="Z288" s="263"/>
      <c r="AA288" s="263"/>
      <c r="AB288" s="263"/>
      <c r="AC288" s="263"/>
      <c r="AD288" s="263"/>
      <c r="AE288" s="263"/>
      <c r="AF288" s="263"/>
      <c r="AG288" s="264"/>
      <c r="AH288" s="265"/>
      <c r="AI288" s="266"/>
      <c r="AJ288" s="267"/>
      <c r="AK288" s="22" t="s">
        <v>27</v>
      </c>
      <c r="AL288" s="22" t="s">
        <v>27</v>
      </c>
      <c r="AM288" s="22" t="s">
        <v>27</v>
      </c>
    </row>
    <row r="289" spans="1:39" s="22" customFormat="1" x14ac:dyDescent="0.25">
      <c r="A289" s="28" t="str">
        <f>IF(H289&lt;&gt;"",MAX($A$7:A288)+1,"")</f>
        <v/>
      </c>
      <c r="B289" s="227" t="str">
        <f>IF(A289="","",PREF_PREGUNTA&amp;" - "&amp;IF(MAX(A:A)&gt;99,IF(A289&lt;100,"0",""),"")&amp;IF(A289&lt;10,"0","")&amp;A289&amp;IF(G289&lt;&gt;""," "&amp;G289,""))</f>
        <v/>
      </c>
      <c r="C289" s="257"/>
      <c r="D289" s="230"/>
      <c r="E289" s="231"/>
      <c r="F289" s="231"/>
      <c r="G289" s="232"/>
      <c r="H289" s="225"/>
      <c r="I289" s="258"/>
      <c r="J289" s="259"/>
      <c r="K289" s="260"/>
      <c r="L289" s="261"/>
      <c r="M289" s="262"/>
      <c r="N289" s="263"/>
      <c r="O289" s="258"/>
      <c r="P289" s="259"/>
      <c r="Q289" s="260"/>
      <c r="R289" s="261"/>
      <c r="S289" s="262"/>
      <c r="T289" s="263"/>
      <c r="U289" s="263"/>
      <c r="V289" s="263"/>
      <c r="W289" s="263"/>
      <c r="X289" s="263"/>
      <c r="Y289" s="263"/>
      <c r="Z289" s="263"/>
      <c r="AA289" s="263"/>
      <c r="AB289" s="263"/>
      <c r="AC289" s="263"/>
      <c r="AD289" s="263"/>
      <c r="AE289" s="263"/>
      <c r="AF289" s="263"/>
      <c r="AG289" s="264"/>
      <c r="AH289" s="265"/>
      <c r="AI289" s="266"/>
      <c r="AJ289" s="267"/>
      <c r="AK289" s="22" t="s">
        <v>27</v>
      </c>
      <c r="AL289" s="22" t="s">
        <v>27</v>
      </c>
      <c r="AM289" s="22" t="s">
        <v>27</v>
      </c>
    </row>
    <row r="290" spans="1:39" s="22" customFormat="1" x14ac:dyDescent="0.25">
      <c r="A290" s="28" t="str">
        <f>IF(H290&lt;&gt;"",MAX($A$7:A289)+1,"")</f>
        <v/>
      </c>
      <c r="B290" s="227" t="str">
        <f>IF(A290="","",PREF_PREGUNTA&amp;" - "&amp;IF(MAX(A:A)&gt;99,IF(A290&lt;100,"0",""),"")&amp;IF(A290&lt;10,"0","")&amp;A290&amp;IF(G290&lt;&gt;""," "&amp;G290,""))</f>
        <v/>
      </c>
      <c r="C290" s="257"/>
      <c r="D290" s="230"/>
      <c r="E290" s="231"/>
      <c r="F290" s="231"/>
      <c r="G290" s="232"/>
      <c r="H290" s="225"/>
      <c r="I290" s="258"/>
      <c r="J290" s="259"/>
      <c r="K290" s="260"/>
      <c r="L290" s="261"/>
      <c r="M290" s="262"/>
      <c r="N290" s="263"/>
      <c r="O290" s="258"/>
      <c r="P290" s="259"/>
      <c r="Q290" s="260"/>
      <c r="R290" s="261"/>
      <c r="S290" s="262"/>
      <c r="T290" s="263"/>
      <c r="U290" s="263"/>
      <c r="V290" s="263"/>
      <c r="W290" s="263"/>
      <c r="X290" s="263"/>
      <c r="Y290" s="263"/>
      <c r="Z290" s="263"/>
      <c r="AA290" s="263"/>
      <c r="AB290" s="263"/>
      <c r="AC290" s="263"/>
      <c r="AD290" s="263"/>
      <c r="AE290" s="263"/>
      <c r="AF290" s="263"/>
      <c r="AG290" s="264"/>
      <c r="AH290" s="265"/>
      <c r="AI290" s="266"/>
      <c r="AJ290" s="267"/>
      <c r="AK290" s="22" t="s">
        <v>27</v>
      </c>
      <c r="AL290" s="22" t="s">
        <v>27</v>
      </c>
      <c r="AM290" s="22" t="s">
        <v>27</v>
      </c>
    </row>
    <row r="291" spans="1:39" s="22" customFormat="1" x14ac:dyDescent="0.25">
      <c r="A291" s="28" t="str">
        <f>IF(H291&lt;&gt;"",MAX($A$7:A290)+1,"")</f>
        <v/>
      </c>
      <c r="B291" s="227" t="str">
        <f>IF(A291="","",PREF_PREGUNTA&amp;" - "&amp;IF(MAX(A:A)&gt;99,IF(A291&lt;100,"0",""),"")&amp;IF(A291&lt;10,"0","")&amp;A291&amp;IF(G291&lt;&gt;""," "&amp;G291,""))</f>
        <v/>
      </c>
      <c r="C291" s="257"/>
      <c r="D291" s="230"/>
      <c r="E291" s="231"/>
      <c r="F291" s="231"/>
      <c r="G291" s="232"/>
      <c r="H291" s="225"/>
      <c r="I291" s="258"/>
      <c r="J291" s="259"/>
      <c r="K291" s="260"/>
      <c r="L291" s="261"/>
      <c r="M291" s="262"/>
      <c r="N291" s="263"/>
      <c r="O291" s="258"/>
      <c r="P291" s="259"/>
      <c r="Q291" s="260"/>
      <c r="R291" s="261"/>
      <c r="S291" s="262"/>
      <c r="T291" s="263"/>
      <c r="U291" s="263"/>
      <c r="V291" s="263"/>
      <c r="W291" s="263"/>
      <c r="X291" s="263"/>
      <c r="Y291" s="263"/>
      <c r="Z291" s="263"/>
      <c r="AA291" s="263"/>
      <c r="AB291" s="263"/>
      <c r="AC291" s="263"/>
      <c r="AD291" s="263"/>
      <c r="AE291" s="263"/>
      <c r="AF291" s="263"/>
      <c r="AG291" s="264"/>
      <c r="AH291" s="265"/>
      <c r="AI291" s="266"/>
      <c r="AJ291" s="267"/>
      <c r="AK291" s="22" t="s">
        <v>27</v>
      </c>
      <c r="AL291" s="22" t="s">
        <v>27</v>
      </c>
      <c r="AM291" s="22" t="s">
        <v>27</v>
      </c>
    </row>
    <row r="292" spans="1:39" s="22" customFormat="1" x14ac:dyDescent="0.25">
      <c r="A292" s="28" t="str">
        <f>IF(H292&lt;&gt;"",MAX($A$7:A291)+1,"")</f>
        <v/>
      </c>
      <c r="B292" s="227" t="str">
        <f>IF(A292="","",PREF_PREGUNTA&amp;" - "&amp;IF(MAX(A:A)&gt;99,IF(A292&lt;100,"0",""),"")&amp;IF(A292&lt;10,"0","")&amp;A292&amp;IF(G292&lt;&gt;""," "&amp;G292,""))</f>
        <v/>
      </c>
      <c r="C292" s="257"/>
      <c r="D292" s="230"/>
      <c r="E292" s="231"/>
      <c r="F292" s="231"/>
      <c r="G292" s="232"/>
      <c r="H292" s="225"/>
      <c r="I292" s="258"/>
      <c r="J292" s="259"/>
      <c r="K292" s="260"/>
      <c r="L292" s="261"/>
      <c r="M292" s="262"/>
      <c r="N292" s="263"/>
      <c r="O292" s="258"/>
      <c r="P292" s="259"/>
      <c r="Q292" s="260"/>
      <c r="R292" s="261"/>
      <c r="S292" s="262"/>
      <c r="T292" s="263"/>
      <c r="U292" s="263"/>
      <c r="V292" s="263"/>
      <c r="W292" s="263"/>
      <c r="X292" s="263"/>
      <c r="Y292" s="263"/>
      <c r="Z292" s="263"/>
      <c r="AA292" s="263"/>
      <c r="AB292" s="263"/>
      <c r="AC292" s="263"/>
      <c r="AD292" s="263"/>
      <c r="AE292" s="263"/>
      <c r="AF292" s="263"/>
      <c r="AG292" s="264"/>
      <c r="AH292" s="265"/>
      <c r="AI292" s="266"/>
      <c r="AJ292" s="267"/>
      <c r="AK292" s="22" t="s">
        <v>27</v>
      </c>
      <c r="AL292" s="22" t="s">
        <v>27</v>
      </c>
      <c r="AM292" s="22" t="s">
        <v>27</v>
      </c>
    </row>
    <row r="293" spans="1:39" s="22" customFormat="1" x14ac:dyDescent="0.25">
      <c r="A293" s="28" t="str">
        <f>IF(H293&lt;&gt;"",MAX($A$7:A292)+1,"")</f>
        <v/>
      </c>
      <c r="B293" s="227" t="str">
        <f>IF(A293="","",PREF_PREGUNTA&amp;" - "&amp;IF(MAX(A:A)&gt;99,IF(A293&lt;100,"0",""),"")&amp;IF(A293&lt;10,"0","")&amp;A293&amp;IF(G293&lt;&gt;""," "&amp;G293,""))</f>
        <v/>
      </c>
      <c r="C293" s="257"/>
      <c r="D293" s="230"/>
      <c r="E293" s="231"/>
      <c r="F293" s="231"/>
      <c r="G293" s="232"/>
      <c r="H293" s="225"/>
      <c r="I293" s="258"/>
      <c r="J293" s="259"/>
      <c r="K293" s="260"/>
      <c r="L293" s="261"/>
      <c r="M293" s="262"/>
      <c r="N293" s="263"/>
      <c r="O293" s="258"/>
      <c r="P293" s="259"/>
      <c r="Q293" s="260"/>
      <c r="R293" s="261"/>
      <c r="S293" s="262"/>
      <c r="T293" s="263"/>
      <c r="U293" s="263"/>
      <c r="V293" s="263"/>
      <c r="W293" s="263"/>
      <c r="X293" s="263"/>
      <c r="Y293" s="263"/>
      <c r="Z293" s="263"/>
      <c r="AA293" s="263"/>
      <c r="AB293" s="263"/>
      <c r="AC293" s="263"/>
      <c r="AD293" s="263"/>
      <c r="AE293" s="263"/>
      <c r="AF293" s="263"/>
      <c r="AG293" s="264"/>
      <c r="AH293" s="265"/>
      <c r="AI293" s="266"/>
      <c r="AJ293" s="267"/>
      <c r="AK293" s="22" t="s">
        <v>27</v>
      </c>
      <c r="AL293" s="22" t="s">
        <v>27</v>
      </c>
      <c r="AM293" s="22" t="s">
        <v>27</v>
      </c>
    </row>
    <row r="294" spans="1:39" s="22" customFormat="1" x14ac:dyDescent="0.25">
      <c r="A294" s="28" t="str">
        <f>IF(H294&lt;&gt;"",MAX($A$7:A293)+1,"")</f>
        <v/>
      </c>
      <c r="B294" s="227" t="str">
        <f>IF(A294="","",PREF_PREGUNTA&amp;" - "&amp;IF(MAX(A:A)&gt;99,IF(A294&lt;100,"0",""),"")&amp;IF(A294&lt;10,"0","")&amp;A294&amp;IF(G294&lt;&gt;""," "&amp;G294,""))</f>
        <v/>
      </c>
      <c r="C294" s="257"/>
      <c r="D294" s="230"/>
      <c r="E294" s="231"/>
      <c r="F294" s="231"/>
      <c r="G294" s="232"/>
      <c r="H294" s="225"/>
      <c r="I294" s="258"/>
      <c r="J294" s="259"/>
      <c r="K294" s="260"/>
      <c r="L294" s="261"/>
      <c r="M294" s="262"/>
      <c r="N294" s="263"/>
      <c r="O294" s="258"/>
      <c r="P294" s="259"/>
      <c r="Q294" s="260"/>
      <c r="R294" s="261"/>
      <c r="S294" s="262"/>
      <c r="T294" s="263"/>
      <c r="U294" s="263"/>
      <c r="V294" s="263"/>
      <c r="W294" s="263"/>
      <c r="X294" s="263"/>
      <c r="Y294" s="263"/>
      <c r="Z294" s="263"/>
      <c r="AA294" s="263"/>
      <c r="AB294" s="263"/>
      <c r="AC294" s="263"/>
      <c r="AD294" s="263"/>
      <c r="AE294" s="263"/>
      <c r="AF294" s="263"/>
      <c r="AG294" s="264"/>
      <c r="AH294" s="265"/>
      <c r="AI294" s="266"/>
      <c r="AJ294" s="267"/>
      <c r="AK294" s="22" t="s">
        <v>27</v>
      </c>
      <c r="AL294" s="22" t="s">
        <v>27</v>
      </c>
      <c r="AM294" s="22" t="s">
        <v>27</v>
      </c>
    </row>
    <row r="295" spans="1:39" s="22" customFormat="1" x14ac:dyDescent="0.25">
      <c r="A295" s="28" t="str">
        <f>IF(H295&lt;&gt;"",MAX($A$7:A294)+1,"")</f>
        <v/>
      </c>
      <c r="B295" s="227" t="str">
        <f>IF(A295="","",PREF_PREGUNTA&amp;" - "&amp;IF(MAX(A:A)&gt;99,IF(A295&lt;100,"0",""),"")&amp;IF(A295&lt;10,"0","")&amp;A295&amp;IF(G295&lt;&gt;""," "&amp;G295,""))</f>
        <v/>
      </c>
      <c r="C295" s="257"/>
      <c r="D295" s="230"/>
      <c r="E295" s="231"/>
      <c r="F295" s="231"/>
      <c r="G295" s="232"/>
      <c r="H295" s="225"/>
      <c r="I295" s="258"/>
      <c r="J295" s="259"/>
      <c r="K295" s="260"/>
      <c r="L295" s="261"/>
      <c r="M295" s="262"/>
      <c r="N295" s="263"/>
      <c r="O295" s="258"/>
      <c r="P295" s="259"/>
      <c r="Q295" s="260"/>
      <c r="R295" s="261"/>
      <c r="S295" s="262"/>
      <c r="T295" s="263"/>
      <c r="U295" s="263"/>
      <c r="V295" s="263"/>
      <c r="W295" s="263"/>
      <c r="X295" s="263"/>
      <c r="Y295" s="263"/>
      <c r="Z295" s="263"/>
      <c r="AA295" s="263"/>
      <c r="AB295" s="263"/>
      <c r="AC295" s="263"/>
      <c r="AD295" s="263"/>
      <c r="AE295" s="263"/>
      <c r="AF295" s="263"/>
      <c r="AG295" s="264"/>
      <c r="AH295" s="265"/>
      <c r="AI295" s="266"/>
      <c r="AJ295" s="267"/>
      <c r="AK295" s="22" t="s">
        <v>27</v>
      </c>
      <c r="AL295" s="22" t="s">
        <v>27</v>
      </c>
      <c r="AM295" s="22" t="s">
        <v>27</v>
      </c>
    </row>
    <row r="296" spans="1:39" s="22" customFormat="1" x14ac:dyDescent="0.25">
      <c r="A296" s="28" t="str">
        <f>IF(H296&lt;&gt;"",MAX($A$7:A295)+1,"")</f>
        <v/>
      </c>
      <c r="B296" s="227" t="str">
        <f>IF(A296="","",PREF_PREGUNTA&amp;" - "&amp;IF(MAX(A:A)&gt;99,IF(A296&lt;100,"0",""),"")&amp;IF(A296&lt;10,"0","")&amp;A296&amp;IF(G296&lt;&gt;""," "&amp;G296,""))</f>
        <v/>
      </c>
      <c r="C296" s="257"/>
      <c r="D296" s="230"/>
      <c r="E296" s="231"/>
      <c r="F296" s="231"/>
      <c r="G296" s="232"/>
      <c r="H296" s="225"/>
      <c r="I296" s="258"/>
      <c r="J296" s="259"/>
      <c r="K296" s="260"/>
      <c r="L296" s="261"/>
      <c r="M296" s="262"/>
      <c r="N296" s="263"/>
      <c r="O296" s="258"/>
      <c r="P296" s="259"/>
      <c r="Q296" s="260"/>
      <c r="R296" s="261"/>
      <c r="S296" s="262"/>
      <c r="T296" s="263"/>
      <c r="U296" s="263"/>
      <c r="V296" s="263"/>
      <c r="W296" s="263"/>
      <c r="X296" s="263"/>
      <c r="Y296" s="263"/>
      <c r="Z296" s="263"/>
      <c r="AA296" s="263"/>
      <c r="AB296" s="263"/>
      <c r="AC296" s="263"/>
      <c r="AD296" s="263"/>
      <c r="AE296" s="263"/>
      <c r="AF296" s="263"/>
      <c r="AG296" s="264"/>
      <c r="AH296" s="265"/>
      <c r="AI296" s="266"/>
      <c r="AJ296" s="267"/>
      <c r="AK296" s="22" t="s">
        <v>27</v>
      </c>
      <c r="AL296" s="22" t="s">
        <v>27</v>
      </c>
      <c r="AM296" s="22" t="s">
        <v>27</v>
      </c>
    </row>
    <row r="297" spans="1:39" s="22" customFormat="1" x14ac:dyDescent="0.25">
      <c r="A297" s="28" t="str">
        <f>IF(H297&lt;&gt;"",MAX($A$7:A296)+1,"")</f>
        <v/>
      </c>
      <c r="B297" s="227" t="str">
        <f>IF(A297="","",PREF_PREGUNTA&amp;" - "&amp;IF(MAX(A:A)&gt;99,IF(A297&lt;100,"0",""),"")&amp;IF(A297&lt;10,"0","")&amp;A297&amp;IF(G297&lt;&gt;""," "&amp;G297,""))</f>
        <v/>
      </c>
      <c r="C297" s="257"/>
      <c r="D297" s="230"/>
      <c r="E297" s="231"/>
      <c r="F297" s="231"/>
      <c r="G297" s="232"/>
      <c r="H297" s="225"/>
      <c r="I297" s="258"/>
      <c r="J297" s="259"/>
      <c r="K297" s="260"/>
      <c r="L297" s="261"/>
      <c r="M297" s="262"/>
      <c r="N297" s="263"/>
      <c r="O297" s="258"/>
      <c r="P297" s="259"/>
      <c r="Q297" s="260"/>
      <c r="R297" s="261"/>
      <c r="S297" s="262"/>
      <c r="T297" s="263"/>
      <c r="U297" s="263"/>
      <c r="V297" s="263"/>
      <c r="W297" s="263"/>
      <c r="X297" s="263"/>
      <c r="Y297" s="263"/>
      <c r="Z297" s="263"/>
      <c r="AA297" s="263"/>
      <c r="AB297" s="263"/>
      <c r="AC297" s="263"/>
      <c r="AD297" s="263"/>
      <c r="AE297" s="263"/>
      <c r="AF297" s="263"/>
      <c r="AG297" s="264"/>
      <c r="AH297" s="265"/>
      <c r="AI297" s="266"/>
      <c r="AJ297" s="267"/>
      <c r="AK297" s="22" t="s">
        <v>27</v>
      </c>
      <c r="AL297" s="22" t="s">
        <v>27</v>
      </c>
      <c r="AM297" s="22" t="s">
        <v>27</v>
      </c>
    </row>
    <row r="298" spans="1:39" s="22" customFormat="1" x14ac:dyDescent="0.25">
      <c r="A298" s="28" t="str">
        <f>IF(H298&lt;&gt;"",MAX($A$7:A297)+1,"")</f>
        <v/>
      </c>
      <c r="B298" s="227" t="str">
        <f>IF(A298="","",PREF_PREGUNTA&amp;" - "&amp;IF(MAX(A:A)&gt;99,IF(A298&lt;100,"0",""),"")&amp;IF(A298&lt;10,"0","")&amp;A298&amp;IF(G298&lt;&gt;""," "&amp;G298,""))</f>
        <v/>
      </c>
      <c r="C298" s="257"/>
      <c r="D298" s="230"/>
      <c r="E298" s="231"/>
      <c r="F298" s="231"/>
      <c r="G298" s="232"/>
      <c r="H298" s="225"/>
      <c r="I298" s="258"/>
      <c r="J298" s="259"/>
      <c r="K298" s="260"/>
      <c r="L298" s="261"/>
      <c r="M298" s="262"/>
      <c r="N298" s="263"/>
      <c r="O298" s="258"/>
      <c r="P298" s="259"/>
      <c r="Q298" s="260"/>
      <c r="R298" s="261"/>
      <c r="S298" s="262"/>
      <c r="T298" s="263"/>
      <c r="U298" s="263"/>
      <c r="V298" s="263"/>
      <c r="W298" s="263"/>
      <c r="X298" s="263"/>
      <c r="Y298" s="263"/>
      <c r="Z298" s="263"/>
      <c r="AA298" s="263"/>
      <c r="AB298" s="263"/>
      <c r="AC298" s="263"/>
      <c r="AD298" s="263"/>
      <c r="AE298" s="263"/>
      <c r="AF298" s="263"/>
      <c r="AG298" s="264"/>
      <c r="AH298" s="265"/>
      <c r="AI298" s="266"/>
      <c r="AJ298" s="267"/>
      <c r="AK298" s="22" t="s">
        <v>27</v>
      </c>
      <c r="AL298" s="22" t="s">
        <v>27</v>
      </c>
      <c r="AM298" s="22" t="s">
        <v>27</v>
      </c>
    </row>
    <row r="299" spans="1:39" s="22" customFormat="1" x14ac:dyDescent="0.25">
      <c r="A299" s="28" t="str">
        <f>IF(H299&lt;&gt;"",MAX($A$7:A298)+1,"")</f>
        <v/>
      </c>
      <c r="B299" s="227" t="str">
        <f>IF(A299="","",PREF_PREGUNTA&amp;" - "&amp;IF(MAX(A:A)&gt;99,IF(A299&lt;100,"0",""),"")&amp;IF(A299&lt;10,"0","")&amp;A299&amp;IF(G299&lt;&gt;""," "&amp;G299,""))</f>
        <v/>
      </c>
      <c r="C299" s="257"/>
      <c r="D299" s="230"/>
      <c r="E299" s="231"/>
      <c r="F299" s="231"/>
      <c r="G299" s="232"/>
      <c r="H299" s="225"/>
      <c r="I299" s="258"/>
      <c r="J299" s="259"/>
      <c r="K299" s="260"/>
      <c r="L299" s="261"/>
      <c r="M299" s="262"/>
      <c r="N299" s="263"/>
      <c r="O299" s="258"/>
      <c r="P299" s="259"/>
      <c r="Q299" s="260"/>
      <c r="R299" s="261"/>
      <c r="S299" s="262"/>
      <c r="T299" s="263"/>
      <c r="U299" s="263"/>
      <c r="V299" s="263"/>
      <c r="W299" s="263"/>
      <c r="X299" s="263"/>
      <c r="Y299" s="263"/>
      <c r="Z299" s="263"/>
      <c r="AA299" s="263"/>
      <c r="AB299" s="263"/>
      <c r="AC299" s="263"/>
      <c r="AD299" s="263"/>
      <c r="AE299" s="263"/>
      <c r="AF299" s="263"/>
      <c r="AG299" s="264"/>
      <c r="AH299" s="265"/>
      <c r="AI299" s="266"/>
      <c r="AJ299" s="267"/>
      <c r="AK299" s="22" t="s">
        <v>27</v>
      </c>
      <c r="AL299" s="22" t="s">
        <v>27</v>
      </c>
      <c r="AM299" s="22" t="s">
        <v>27</v>
      </c>
    </row>
    <row r="300" spans="1:39" s="22" customFormat="1" x14ac:dyDescent="0.25">
      <c r="A300" s="28" t="str">
        <f>IF(H300&lt;&gt;"",MAX($A$7:A299)+1,"")</f>
        <v/>
      </c>
      <c r="B300" s="227" t="str">
        <f>IF(A300="","",PREF_PREGUNTA&amp;" - "&amp;IF(MAX(A:A)&gt;99,IF(A300&lt;100,"0",""),"")&amp;IF(A300&lt;10,"0","")&amp;A300&amp;IF(G300&lt;&gt;""," "&amp;G300,""))</f>
        <v/>
      </c>
      <c r="C300" s="257"/>
      <c r="D300" s="230"/>
      <c r="E300" s="231"/>
      <c r="F300" s="231"/>
      <c r="G300" s="232"/>
      <c r="H300" s="225"/>
      <c r="I300" s="258"/>
      <c r="J300" s="259"/>
      <c r="K300" s="260"/>
      <c r="L300" s="261"/>
      <c r="M300" s="262"/>
      <c r="N300" s="263"/>
      <c r="O300" s="258"/>
      <c r="P300" s="259"/>
      <c r="Q300" s="260"/>
      <c r="R300" s="261"/>
      <c r="S300" s="262"/>
      <c r="T300" s="263"/>
      <c r="U300" s="263"/>
      <c r="V300" s="263"/>
      <c r="W300" s="263"/>
      <c r="X300" s="263"/>
      <c r="Y300" s="263"/>
      <c r="Z300" s="263"/>
      <c r="AA300" s="263"/>
      <c r="AB300" s="263"/>
      <c r="AC300" s="263"/>
      <c r="AD300" s="263"/>
      <c r="AE300" s="263"/>
      <c r="AF300" s="263"/>
      <c r="AG300" s="264"/>
      <c r="AH300" s="265"/>
      <c r="AI300" s="266"/>
      <c r="AJ300" s="267"/>
      <c r="AK300" s="22" t="s">
        <v>27</v>
      </c>
      <c r="AL300" s="22" t="s">
        <v>27</v>
      </c>
      <c r="AM300" s="22" t="s">
        <v>27</v>
      </c>
    </row>
    <row r="301" spans="1:39" s="22" customFormat="1" x14ac:dyDescent="0.25">
      <c r="A301" s="28" t="str">
        <f>IF(H301&lt;&gt;"",MAX($A$7:A300)+1,"")</f>
        <v/>
      </c>
      <c r="B301" s="227" t="str">
        <f>IF(A301="","",PREF_PREGUNTA&amp;" - "&amp;IF(MAX(A:A)&gt;99,IF(A301&lt;100,"0",""),"")&amp;IF(A301&lt;10,"0","")&amp;A301&amp;IF(G301&lt;&gt;""," "&amp;G301,""))</f>
        <v/>
      </c>
      <c r="C301" s="257"/>
      <c r="D301" s="230"/>
      <c r="E301" s="231"/>
      <c r="F301" s="231"/>
      <c r="G301" s="232"/>
      <c r="H301" s="225"/>
      <c r="I301" s="258"/>
      <c r="J301" s="259"/>
      <c r="K301" s="260"/>
      <c r="L301" s="261"/>
      <c r="M301" s="262"/>
      <c r="N301" s="263"/>
      <c r="O301" s="258"/>
      <c r="P301" s="259"/>
      <c r="Q301" s="260"/>
      <c r="R301" s="261"/>
      <c r="S301" s="262"/>
      <c r="T301" s="263"/>
      <c r="U301" s="263"/>
      <c r="V301" s="263"/>
      <c r="W301" s="263"/>
      <c r="X301" s="263"/>
      <c r="Y301" s="263"/>
      <c r="Z301" s="263"/>
      <c r="AA301" s="263"/>
      <c r="AB301" s="263"/>
      <c r="AC301" s="263"/>
      <c r="AD301" s="263"/>
      <c r="AE301" s="263"/>
      <c r="AF301" s="263"/>
      <c r="AG301" s="264"/>
      <c r="AH301" s="265"/>
      <c r="AI301" s="266"/>
      <c r="AJ301" s="267"/>
      <c r="AK301" s="22" t="s">
        <v>27</v>
      </c>
      <c r="AL301" s="22" t="s">
        <v>27</v>
      </c>
      <c r="AM301" s="22" t="s">
        <v>27</v>
      </c>
    </row>
    <row r="302" spans="1:39" s="22" customFormat="1" x14ac:dyDescent="0.25">
      <c r="A302" s="28" t="str">
        <f>IF(H302&lt;&gt;"",MAX($A$7:A301)+1,"")</f>
        <v/>
      </c>
      <c r="B302" s="227" t="str">
        <f>IF(A302="","",PREF_PREGUNTA&amp;" - "&amp;IF(MAX(A:A)&gt;99,IF(A302&lt;100,"0",""),"")&amp;IF(A302&lt;10,"0","")&amp;A302&amp;IF(G302&lt;&gt;""," "&amp;G302,""))</f>
        <v/>
      </c>
      <c r="C302" s="257"/>
      <c r="D302" s="230"/>
      <c r="E302" s="231"/>
      <c r="F302" s="231"/>
      <c r="G302" s="232"/>
      <c r="H302" s="225"/>
      <c r="I302" s="258"/>
      <c r="J302" s="259"/>
      <c r="K302" s="260"/>
      <c r="L302" s="261"/>
      <c r="M302" s="262"/>
      <c r="N302" s="263"/>
      <c r="O302" s="258"/>
      <c r="P302" s="259"/>
      <c r="Q302" s="260"/>
      <c r="R302" s="261"/>
      <c r="S302" s="262"/>
      <c r="T302" s="263"/>
      <c r="U302" s="263"/>
      <c r="V302" s="263"/>
      <c r="W302" s="263"/>
      <c r="X302" s="263"/>
      <c r="Y302" s="263"/>
      <c r="Z302" s="263"/>
      <c r="AA302" s="263"/>
      <c r="AB302" s="263"/>
      <c r="AC302" s="263"/>
      <c r="AD302" s="263"/>
      <c r="AE302" s="263"/>
      <c r="AF302" s="263"/>
      <c r="AG302" s="264"/>
      <c r="AH302" s="265"/>
      <c r="AI302" s="266"/>
      <c r="AJ302" s="267"/>
      <c r="AK302" s="22" t="s">
        <v>27</v>
      </c>
      <c r="AL302" s="22" t="s">
        <v>27</v>
      </c>
      <c r="AM302" s="22" t="s">
        <v>27</v>
      </c>
    </row>
    <row r="303" spans="1:39" s="22" customFormat="1" x14ac:dyDescent="0.25">
      <c r="A303" s="28" t="str">
        <f>IF(H303&lt;&gt;"",MAX($A$7:A302)+1,"")</f>
        <v/>
      </c>
      <c r="B303" s="227" t="str">
        <f>IF(A303="","",PREF_PREGUNTA&amp;" - "&amp;IF(MAX(A:A)&gt;99,IF(A303&lt;100,"0",""),"")&amp;IF(A303&lt;10,"0","")&amp;A303&amp;IF(G303&lt;&gt;""," "&amp;G303,""))</f>
        <v/>
      </c>
      <c r="C303" s="257"/>
      <c r="D303" s="230"/>
      <c r="E303" s="231"/>
      <c r="F303" s="231"/>
      <c r="G303" s="232"/>
      <c r="H303" s="225"/>
      <c r="I303" s="258"/>
      <c r="J303" s="259"/>
      <c r="K303" s="260"/>
      <c r="L303" s="261"/>
      <c r="M303" s="262"/>
      <c r="N303" s="263"/>
      <c r="O303" s="258"/>
      <c r="P303" s="259"/>
      <c r="Q303" s="260"/>
      <c r="R303" s="261"/>
      <c r="S303" s="262"/>
      <c r="T303" s="263"/>
      <c r="U303" s="263"/>
      <c r="V303" s="263"/>
      <c r="W303" s="263"/>
      <c r="X303" s="263"/>
      <c r="Y303" s="263"/>
      <c r="Z303" s="263"/>
      <c r="AA303" s="263"/>
      <c r="AB303" s="263"/>
      <c r="AC303" s="263"/>
      <c r="AD303" s="263"/>
      <c r="AE303" s="263"/>
      <c r="AF303" s="263"/>
      <c r="AG303" s="264"/>
      <c r="AH303" s="265"/>
      <c r="AI303" s="266"/>
      <c r="AJ303" s="267"/>
      <c r="AK303" s="22" t="s">
        <v>27</v>
      </c>
      <c r="AL303" s="22" t="s">
        <v>27</v>
      </c>
      <c r="AM303" s="22" t="s">
        <v>27</v>
      </c>
    </row>
    <row r="304" spans="1:39" s="22" customFormat="1" x14ac:dyDescent="0.25">
      <c r="A304" s="28" t="str">
        <f>IF(H304&lt;&gt;"",MAX($A$7:A303)+1,"")</f>
        <v/>
      </c>
      <c r="B304" s="227" t="str">
        <f>IF(A304="","",PREF_PREGUNTA&amp;" - "&amp;IF(MAX(A:A)&gt;99,IF(A304&lt;100,"0",""),"")&amp;IF(A304&lt;10,"0","")&amp;A304&amp;IF(G304&lt;&gt;""," "&amp;G304,""))</f>
        <v/>
      </c>
      <c r="C304" s="257"/>
      <c r="D304" s="230"/>
      <c r="E304" s="231"/>
      <c r="F304" s="231"/>
      <c r="G304" s="232"/>
      <c r="H304" s="225"/>
      <c r="I304" s="258"/>
      <c r="J304" s="259"/>
      <c r="K304" s="260"/>
      <c r="L304" s="261"/>
      <c r="M304" s="262"/>
      <c r="N304" s="263"/>
      <c r="O304" s="258"/>
      <c r="P304" s="259"/>
      <c r="Q304" s="260"/>
      <c r="R304" s="261"/>
      <c r="S304" s="262"/>
      <c r="T304" s="263"/>
      <c r="U304" s="263"/>
      <c r="V304" s="263"/>
      <c r="W304" s="263"/>
      <c r="X304" s="263"/>
      <c r="Y304" s="263"/>
      <c r="Z304" s="263"/>
      <c r="AA304" s="263"/>
      <c r="AB304" s="263"/>
      <c r="AC304" s="263"/>
      <c r="AD304" s="263"/>
      <c r="AE304" s="263"/>
      <c r="AF304" s="263"/>
      <c r="AG304" s="264"/>
      <c r="AH304" s="265"/>
      <c r="AI304" s="266"/>
      <c r="AJ304" s="267"/>
      <c r="AK304" s="22" t="s">
        <v>27</v>
      </c>
      <c r="AL304" s="22" t="s">
        <v>27</v>
      </c>
      <c r="AM304" s="22" t="s">
        <v>27</v>
      </c>
    </row>
    <row r="305" spans="1:39" s="22" customFormat="1" x14ac:dyDescent="0.25">
      <c r="A305" s="28" t="str">
        <f>IF(H305&lt;&gt;"",MAX($A$7:A304)+1,"")</f>
        <v/>
      </c>
      <c r="B305" s="227" t="str">
        <f>IF(A305="","",PREF_PREGUNTA&amp;" - "&amp;IF(MAX(A:A)&gt;99,IF(A305&lt;100,"0",""),"")&amp;IF(A305&lt;10,"0","")&amp;A305&amp;IF(G305&lt;&gt;""," "&amp;G305,""))</f>
        <v/>
      </c>
      <c r="C305" s="257"/>
      <c r="D305" s="230"/>
      <c r="E305" s="231"/>
      <c r="F305" s="231"/>
      <c r="G305" s="232"/>
      <c r="H305" s="225"/>
      <c r="I305" s="258"/>
      <c r="J305" s="259"/>
      <c r="K305" s="260"/>
      <c r="L305" s="261"/>
      <c r="M305" s="262"/>
      <c r="N305" s="263"/>
      <c r="O305" s="258"/>
      <c r="P305" s="259"/>
      <c r="Q305" s="260"/>
      <c r="R305" s="261"/>
      <c r="S305" s="262"/>
      <c r="T305" s="263"/>
      <c r="U305" s="263"/>
      <c r="V305" s="263"/>
      <c r="W305" s="263"/>
      <c r="X305" s="263"/>
      <c r="Y305" s="263"/>
      <c r="Z305" s="263"/>
      <c r="AA305" s="263"/>
      <c r="AB305" s="263"/>
      <c r="AC305" s="263"/>
      <c r="AD305" s="263"/>
      <c r="AE305" s="263"/>
      <c r="AF305" s="263"/>
      <c r="AG305" s="264"/>
      <c r="AH305" s="265"/>
      <c r="AI305" s="266"/>
      <c r="AJ305" s="267"/>
      <c r="AK305" s="22" t="s">
        <v>27</v>
      </c>
      <c r="AL305" s="22" t="s">
        <v>27</v>
      </c>
      <c r="AM305" s="22" t="s">
        <v>27</v>
      </c>
    </row>
    <row r="306" spans="1:39" s="22" customFormat="1" x14ac:dyDescent="0.25">
      <c r="A306" s="28" t="str">
        <f>IF(H306&lt;&gt;"",MAX($A$7:A305)+1,"")</f>
        <v/>
      </c>
      <c r="B306" s="227" t="str">
        <f>IF(A306="","",PREF_PREGUNTA&amp;" - "&amp;IF(MAX(A:A)&gt;99,IF(A306&lt;100,"0",""),"")&amp;IF(A306&lt;10,"0","")&amp;A306&amp;IF(G306&lt;&gt;""," "&amp;G306,""))</f>
        <v/>
      </c>
      <c r="C306" s="257"/>
      <c r="D306" s="230"/>
      <c r="E306" s="231"/>
      <c r="F306" s="231"/>
      <c r="G306" s="232"/>
      <c r="H306" s="225"/>
      <c r="I306" s="258"/>
      <c r="J306" s="259"/>
      <c r="K306" s="260"/>
      <c r="L306" s="261"/>
      <c r="M306" s="262"/>
      <c r="N306" s="263"/>
      <c r="O306" s="258"/>
      <c r="P306" s="259"/>
      <c r="Q306" s="260"/>
      <c r="R306" s="261"/>
      <c r="S306" s="262"/>
      <c r="T306" s="263"/>
      <c r="U306" s="263"/>
      <c r="V306" s="263"/>
      <c r="W306" s="263"/>
      <c r="X306" s="263"/>
      <c r="Y306" s="263"/>
      <c r="Z306" s="263"/>
      <c r="AA306" s="263"/>
      <c r="AB306" s="263"/>
      <c r="AC306" s="263"/>
      <c r="AD306" s="263"/>
      <c r="AE306" s="263"/>
      <c r="AF306" s="263"/>
      <c r="AG306" s="264"/>
      <c r="AH306" s="265"/>
      <c r="AI306" s="266"/>
      <c r="AJ306" s="267"/>
      <c r="AK306" s="22" t="s">
        <v>27</v>
      </c>
      <c r="AL306" s="22" t="s">
        <v>27</v>
      </c>
      <c r="AM306" s="22" t="s">
        <v>27</v>
      </c>
    </row>
    <row r="307" spans="1:39" s="22" customFormat="1" x14ac:dyDescent="0.25">
      <c r="A307" s="28" t="str">
        <f>IF(H307&lt;&gt;"",MAX($A$7:A306)+1,"")</f>
        <v/>
      </c>
      <c r="B307" s="227" t="str">
        <f>IF(A307="","",PREF_PREGUNTA&amp;" - "&amp;IF(MAX(A:A)&gt;99,IF(A307&lt;100,"0",""),"")&amp;IF(A307&lt;10,"0","")&amp;A307&amp;IF(G307&lt;&gt;""," "&amp;G307,""))</f>
        <v/>
      </c>
      <c r="C307" s="257"/>
      <c r="D307" s="230"/>
      <c r="E307" s="231"/>
      <c r="F307" s="231"/>
      <c r="G307" s="232"/>
      <c r="H307" s="225"/>
      <c r="I307" s="258"/>
      <c r="J307" s="259"/>
      <c r="K307" s="260"/>
      <c r="L307" s="261"/>
      <c r="M307" s="262"/>
      <c r="N307" s="263"/>
      <c r="O307" s="258"/>
      <c r="P307" s="259"/>
      <c r="Q307" s="260"/>
      <c r="R307" s="261"/>
      <c r="S307" s="262"/>
      <c r="T307" s="263"/>
      <c r="U307" s="263"/>
      <c r="V307" s="263"/>
      <c r="W307" s="263"/>
      <c r="X307" s="263"/>
      <c r="Y307" s="263"/>
      <c r="Z307" s="263"/>
      <c r="AA307" s="263"/>
      <c r="AB307" s="263"/>
      <c r="AC307" s="263"/>
      <c r="AD307" s="263"/>
      <c r="AE307" s="263"/>
      <c r="AF307" s="263"/>
      <c r="AG307" s="264"/>
      <c r="AH307" s="265"/>
      <c r="AI307" s="266"/>
      <c r="AJ307" s="267"/>
      <c r="AK307" s="22" t="s">
        <v>27</v>
      </c>
      <c r="AL307" s="22" t="s">
        <v>27</v>
      </c>
      <c r="AM307" s="22" t="s">
        <v>27</v>
      </c>
    </row>
    <row r="308" spans="1:39" s="22" customFormat="1" x14ac:dyDescent="0.25">
      <c r="A308" s="28" t="str">
        <f>IF(H308&lt;&gt;"",MAX($A$7:A307)+1,"")</f>
        <v/>
      </c>
      <c r="B308" s="227" t="str">
        <f>IF(A308="","",PREF_PREGUNTA&amp;" - "&amp;IF(MAX(A:A)&gt;99,IF(A308&lt;100,"0",""),"")&amp;IF(A308&lt;10,"0","")&amp;A308&amp;IF(G308&lt;&gt;""," "&amp;G308,""))</f>
        <v/>
      </c>
      <c r="C308" s="257"/>
      <c r="D308" s="230"/>
      <c r="E308" s="231"/>
      <c r="F308" s="231"/>
      <c r="G308" s="232"/>
      <c r="H308" s="225"/>
      <c r="I308" s="258"/>
      <c r="J308" s="259"/>
      <c r="K308" s="260"/>
      <c r="L308" s="261"/>
      <c r="M308" s="262"/>
      <c r="N308" s="263"/>
      <c r="O308" s="258"/>
      <c r="P308" s="259"/>
      <c r="Q308" s="260"/>
      <c r="R308" s="261"/>
      <c r="S308" s="262"/>
      <c r="T308" s="263"/>
      <c r="U308" s="263"/>
      <c r="V308" s="263"/>
      <c r="W308" s="263"/>
      <c r="X308" s="263"/>
      <c r="Y308" s="263"/>
      <c r="Z308" s="263"/>
      <c r="AA308" s="263"/>
      <c r="AB308" s="263"/>
      <c r="AC308" s="263"/>
      <c r="AD308" s="263"/>
      <c r="AE308" s="263"/>
      <c r="AF308" s="263"/>
      <c r="AG308" s="264"/>
      <c r="AH308" s="265"/>
      <c r="AI308" s="266"/>
      <c r="AJ308" s="267"/>
      <c r="AK308" s="22" t="s">
        <v>27</v>
      </c>
      <c r="AL308" s="22" t="s">
        <v>27</v>
      </c>
      <c r="AM308" s="22" t="s">
        <v>27</v>
      </c>
    </row>
    <row r="309" spans="1:39" s="22" customFormat="1" x14ac:dyDescent="0.25">
      <c r="A309" s="28" t="str">
        <f>IF(H309&lt;&gt;"",MAX($A$7:A308)+1,"")</f>
        <v/>
      </c>
      <c r="B309" s="227" t="str">
        <f>IF(A309="","",PREF_PREGUNTA&amp;" - "&amp;IF(MAX(A:A)&gt;99,IF(A309&lt;100,"0",""),"")&amp;IF(A309&lt;10,"0","")&amp;A309&amp;IF(G309&lt;&gt;""," "&amp;G309,""))</f>
        <v/>
      </c>
      <c r="C309" s="257"/>
      <c r="D309" s="230"/>
      <c r="E309" s="231"/>
      <c r="F309" s="231"/>
      <c r="G309" s="232"/>
      <c r="H309" s="225"/>
      <c r="I309" s="258"/>
      <c r="J309" s="259"/>
      <c r="K309" s="260"/>
      <c r="L309" s="261"/>
      <c r="M309" s="262"/>
      <c r="N309" s="263"/>
      <c r="O309" s="258"/>
      <c r="P309" s="259"/>
      <c r="Q309" s="260"/>
      <c r="R309" s="261"/>
      <c r="S309" s="262"/>
      <c r="T309" s="263"/>
      <c r="U309" s="263"/>
      <c r="V309" s="263"/>
      <c r="W309" s="263"/>
      <c r="X309" s="263"/>
      <c r="Y309" s="263"/>
      <c r="Z309" s="263"/>
      <c r="AA309" s="263"/>
      <c r="AB309" s="263"/>
      <c r="AC309" s="263"/>
      <c r="AD309" s="263"/>
      <c r="AE309" s="263"/>
      <c r="AF309" s="263"/>
      <c r="AG309" s="264"/>
      <c r="AH309" s="265"/>
      <c r="AI309" s="266"/>
      <c r="AJ309" s="267"/>
      <c r="AK309" s="22" t="s">
        <v>27</v>
      </c>
      <c r="AL309" s="22" t="s">
        <v>27</v>
      </c>
      <c r="AM309" s="22" t="s">
        <v>27</v>
      </c>
    </row>
    <row r="310" spans="1:39" s="22" customFormat="1" x14ac:dyDescent="0.25">
      <c r="A310" s="28" t="str">
        <f>IF(H310&lt;&gt;"",MAX($A$7:A309)+1,"")</f>
        <v/>
      </c>
      <c r="B310" s="227" t="str">
        <f>IF(A310="","",PREF_PREGUNTA&amp;" - "&amp;IF(MAX(A:A)&gt;99,IF(A310&lt;100,"0",""),"")&amp;IF(A310&lt;10,"0","")&amp;A310&amp;IF(G310&lt;&gt;""," "&amp;G310,""))</f>
        <v/>
      </c>
      <c r="C310" s="257"/>
      <c r="D310" s="230"/>
      <c r="E310" s="231"/>
      <c r="F310" s="231"/>
      <c r="G310" s="232"/>
      <c r="H310" s="225"/>
      <c r="I310" s="258"/>
      <c r="J310" s="259"/>
      <c r="K310" s="260"/>
      <c r="L310" s="261"/>
      <c r="M310" s="262"/>
      <c r="N310" s="263"/>
      <c r="O310" s="258"/>
      <c r="P310" s="259"/>
      <c r="Q310" s="260"/>
      <c r="R310" s="261"/>
      <c r="S310" s="262"/>
      <c r="T310" s="263"/>
      <c r="U310" s="263"/>
      <c r="V310" s="263"/>
      <c r="W310" s="263"/>
      <c r="X310" s="263"/>
      <c r="Y310" s="263"/>
      <c r="Z310" s="263"/>
      <c r="AA310" s="263"/>
      <c r="AB310" s="263"/>
      <c r="AC310" s="263"/>
      <c r="AD310" s="263"/>
      <c r="AE310" s="263"/>
      <c r="AF310" s="263"/>
      <c r="AG310" s="264"/>
      <c r="AH310" s="265"/>
      <c r="AI310" s="266"/>
      <c r="AJ310" s="267"/>
      <c r="AK310" s="22" t="s">
        <v>27</v>
      </c>
      <c r="AL310" s="22" t="s">
        <v>27</v>
      </c>
      <c r="AM310" s="22" t="s">
        <v>27</v>
      </c>
    </row>
    <row r="311" spans="1:39" s="22" customFormat="1" x14ac:dyDescent="0.25">
      <c r="A311" s="28" t="str">
        <f>IF(H311&lt;&gt;"",MAX($A$7:A310)+1,"")</f>
        <v/>
      </c>
      <c r="B311" s="227" t="str">
        <f>IF(A311="","",PREF_PREGUNTA&amp;" - "&amp;IF(MAX(A:A)&gt;99,IF(A311&lt;100,"0",""),"")&amp;IF(A311&lt;10,"0","")&amp;A311&amp;IF(G311&lt;&gt;""," "&amp;G311,""))</f>
        <v/>
      </c>
      <c r="C311" s="257"/>
      <c r="D311" s="230"/>
      <c r="E311" s="231"/>
      <c r="F311" s="231"/>
      <c r="G311" s="232"/>
      <c r="H311" s="225"/>
      <c r="I311" s="258"/>
      <c r="J311" s="259"/>
      <c r="K311" s="260"/>
      <c r="L311" s="261"/>
      <c r="M311" s="262"/>
      <c r="N311" s="263"/>
      <c r="O311" s="258"/>
      <c r="P311" s="259"/>
      <c r="Q311" s="260"/>
      <c r="R311" s="261"/>
      <c r="S311" s="262"/>
      <c r="T311" s="263"/>
      <c r="U311" s="263"/>
      <c r="V311" s="263"/>
      <c r="W311" s="263"/>
      <c r="X311" s="263"/>
      <c r="Y311" s="263"/>
      <c r="Z311" s="263"/>
      <c r="AA311" s="263"/>
      <c r="AB311" s="263"/>
      <c r="AC311" s="263"/>
      <c r="AD311" s="263"/>
      <c r="AE311" s="263"/>
      <c r="AF311" s="263"/>
      <c r="AG311" s="264"/>
      <c r="AH311" s="265"/>
      <c r="AI311" s="266"/>
      <c r="AJ311" s="267"/>
      <c r="AK311" s="22" t="s">
        <v>27</v>
      </c>
      <c r="AL311" s="22" t="s">
        <v>27</v>
      </c>
      <c r="AM311" s="22" t="s">
        <v>27</v>
      </c>
    </row>
    <row r="312" spans="1:39" s="22" customFormat="1" x14ac:dyDescent="0.25">
      <c r="A312" s="28" t="str">
        <f>IF(H312&lt;&gt;"",MAX($A$7:A311)+1,"")</f>
        <v/>
      </c>
      <c r="B312" s="227" t="str">
        <f>IF(A312="","",PREF_PREGUNTA&amp;" - "&amp;IF(MAX(A:A)&gt;99,IF(A312&lt;100,"0",""),"")&amp;IF(A312&lt;10,"0","")&amp;A312&amp;IF(G312&lt;&gt;""," "&amp;G312,""))</f>
        <v/>
      </c>
      <c r="C312" s="257"/>
      <c r="D312" s="230"/>
      <c r="E312" s="231"/>
      <c r="F312" s="231"/>
      <c r="G312" s="232"/>
      <c r="H312" s="225"/>
      <c r="I312" s="258"/>
      <c r="J312" s="259"/>
      <c r="K312" s="260"/>
      <c r="L312" s="261"/>
      <c r="M312" s="262"/>
      <c r="N312" s="263"/>
      <c r="O312" s="258"/>
      <c r="P312" s="259"/>
      <c r="Q312" s="260"/>
      <c r="R312" s="261"/>
      <c r="S312" s="262"/>
      <c r="T312" s="263"/>
      <c r="U312" s="263"/>
      <c r="V312" s="263"/>
      <c r="W312" s="263"/>
      <c r="X312" s="263"/>
      <c r="Y312" s="263"/>
      <c r="Z312" s="263"/>
      <c r="AA312" s="263"/>
      <c r="AB312" s="263"/>
      <c r="AC312" s="263"/>
      <c r="AD312" s="263"/>
      <c r="AE312" s="263"/>
      <c r="AF312" s="263"/>
      <c r="AG312" s="264"/>
      <c r="AH312" s="265"/>
      <c r="AI312" s="266"/>
      <c r="AJ312" s="267"/>
      <c r="AK312" s="22" t="s">
        <v>27</v>
      </c>
      <c r="AL312" s="22" t="s">
        <v>27</v>
      </c>
      <c r="AM312" s="22" t="s">
        <v>27</v>
      </c>
    </row>
    <row r="313" spans="1:39" s="22" customFormat="1" x14ac:dyDescent="0.25">
      <c r="A313" s="28" t="str">
        <f>IF(H313&lt;&gt;"",MAX($A$7:A312)+1,"")</f>
        <v/>
      </c>
      <c r="B313" s="227" t="str">
        <f>IF(A313="","",PREF_PREGUNTA&amp;" - "&amp;IF(MAX(A:A)&gt;99,IF(A313&lt;100,"0",""),"")&amp;IF(A313&lt;10,"0","")&amp;A313&amp;IF(G313&lt;&gt;""," "&amp;G313,""))</f>
        <v/>
      </c>
      <c r="C313" s="257"/>
      <c r="D313" s="230"/>
      <c r="E313" s="231"/>
      <c r="F313" s="231"/>
      <c r="G313" s="232"/>
      <c r="H313" s="225"/>
      <c r="I313" s="258"/>
      <c r="J313" s="259"/>
      <c r="K313" s="260"/>
      <c r="L313" s="261"/>
      <c r="M313" s="262"/>
      <c r="N313" s="263"/>
      <c r="O313" s="258"/>
      <c r="P313" s="259"/>
      <c r="Q313" s="260"/>
      <c r="R313" s="261"/>
      <c r="S313" s="262"/>
      <c r="T313" s="263"/>
      <c r="U313" s="263"/>
      <c r="V313" s="263"/>
      <c r="W313" s="263"/>
      <c r="X313" s="263"/>
      <c r="Y313" s="263"/>
      <c r="Z313" s="263"/>
      <c r="AA313" s="263"/>
      <c r="AB313" s="263"/>
      <c r="AC313" s="263"/>
      <c r="AD313" s="263"/>
      <c r="AE313" s="263"/>
      <c r="AF313" s="263"/>
      <c r="AG313" s="264"/>
      <c r="AH313" s="265"/>
      <c r="AI313" s="266"/>
      <c r="AJ313" s="267"/>
      <c r="AK313" s="22" t="s">
        <v>27</v>
      </c>
      <c r="AL313" s="22" t="s">
        <v>27</v>
      </c>
      <c r="AM313" s="22" t="s">
        <v>27</v>
      </c>
    </row>
    <row r="314" spans="1:39" s="22" customFormat="1" x14ac:dyDescent="0.25">
      <c r="A314" s="28" t="str">
        <f>IF(H314&lt;&gt;"",MAX($A$7:A313)+1,"")</f>
        <v/>
      </c>
      <c r="B314" s="227" t="str">
        <f>IF(A314="","",PREF_PREGUNTA&amp;" - "&amp;IF(MAX(A:A)&gt;99,IF(A314&lt;100,"0",""),"")&amp;IF(A314&lt;10,"0","")&amp;A314&amp;IF(G314&lt;&gt;""," "&amp;G314,""))</f>
        <v/>
      </c>
      <c r="C314" s="257"/>
      <c r="D314" s="230"/>
      <c r="E314" s="231"/>
      <c r="F314" s="231"/>
      <c r="G314" s="232"/>
      <c r="H314" s="225"/>
      <c r="I314" s="258"/>
      <c r="J314" s="259"/>
      <c r="K314" s="260"/>
      <c r="L314" s="261"/>
      <c r="M314" s="262"/>
      <c r="N314" s="263"/>
      <c r="O314" s="258"/>
      <c r="P314" s="259"/>
      <c r="Q314" s="260"/>
      <c r="R314" s="261"/>
      <c r="S314" s="262"/>
      <c r="T314" s="263"/>
      <c r="U314" s="263"/>
      <c r="V314" s="263"/>
      <c r="W314" s="263"/>
      <c r="X314" s="263"/>
      <c r="Y314" s="263"/>
      <c r="Z314" s="263"/>
      <c r="AA314" s="263"/>
      <c r="AB314" s="263"/>
      <c r="AC314" s="263"/>
      <c r="AD314" s="263"/>
      <c r="AE314" s="263"/>
      <c r="AF314" s="263"/>
      <c r="AG314" s="264"/>
      <c r="AH314" s="265"/>
      <c r="AI314" s="266"/>
      <c r="AJ314" s="267"/>
      <c r="AK314" s="22" t="s">
        <v>27</v>
      </c>
      <c r="AL314" s="22" t="s">
        <v>27</v>
      </c>
      <c r="AM314" s="22" t="s">
        <v>27</v>
      </c>
    </row>
    <row r="315" spans="1:39" s="22" customFormat="1" x14ac:dyDescent="0.25">
      <c r="A315" s="28" t="str">
        <f>IF(H315&lt;&gt;"",MAX($A$7:A314)+1,"")</f>
        <v/>
      </c>
      <c r="B315" s="227" t="str">
        <f>IF(A315="","",PREF_PREGUNTA&amp;" - "&amp;IF(MAX(A:A)&gt;99,IF(A315&lt;100,"0",""),"")&amp;IF(A315&lt;10,"0","")&amp;A315&amp;IF(G315&lt;&gt;""," "&amp;G315,""))</f>
        <v/>
      </c>
      <c r="C315" s="257"/>
      <c r="D315" s="230"/>
      <c r="E315" s="231"/>
      <c r="F315" s="231"/>
      <c r="G315" s="232"/>
      <c r="H315" s="225"/>
      <c r="I315" s="258"/>
      <c r="J315" s="259"/>
      <c r="K315" s="260"/>
      <c r="L315" s="261"/>
      <c r="M315" s="262"/>
      <c r="N315" s="263"/>
      <c r="O315" s="258"/>
      <c r="P315" s="259"/>
      <c r="Q315" s="260"/>
      <c r="R315" s="261"/>
      <c r="S315" s="262"/>
      <c r="T315" s="263"/>
      <c r="U315" s="263"/>
      <c r="V315" s="263"/>
      <c r="W315" s="263"/>
      <c r="X315" s="263"/>
      <c r="Y315" s="263"/>
      <c r="Z315" s="263"/>
      <c r="AA315" s="263"/>
      <c r="AB315" s="263"/>
      <c r="AC315" s="263"/>
      <c r="AD315" s="263"/>
      <c r="AE315" s="263"/>
      <c r="AF315" s="263"/>
      <c r="AG315" s="264"/>
      <c r="AH315" s="265"/>
      <c r="AI315" s="266"/>
      <c r="AJ315" s="267"/>
      <c r="AK315" s="22" t="s">
        <v>27</v>
      </c>
      <c r="AL315" s="22" t="s">
        <v>27</v>
      </c>
      <c r="AM315" s="22" t="s">
        <v>27</v>
      </c>
    </row>
    <row r="316" spans="1:39" s="22" customFormat="1" x14ac:dyDescent="0.25">
      <c r="A316" s="28" t="str">
        <f>IF(H316&lt;&gt;"",MAX($A$7:A315)+1,"")</f>
        <v/>
      </c>
      <c r="B316" s="227" t="str">
        <f>IF(A316="","",PREF_PREGUNTA&amp;" - "&amp;IF(MAX(A:A)&gt;99,IF(A316&lt;100,"0",""),"")&amp;IF(A316&lt;10,"0","")&amp;A316&amp;IF(G316&lt;&gt;""," "&amp;G316,""))</f>
        <v/>
      </c>
      <c r="C316" s="257"/>
      <c r="D316" s="230"/>
      <c r="E316" s="231"/>
      <c r="F316" s="231"/>
      <c r="G316" s="232"/>
      <c r="H316" s="225"/>
      <c r="I316" s="258"/>
      <c r="J316" s="259"/>
      <c r="K316" s="260"/>
      <c r="L316" s="261"/>
      <c r="M316" s="262"/>
      <c r="N316" s="263"/>
      <c r="O316" s="258"/>
      <c r="P316" s="259"/>
      <c r="Q316" s="260"/>
      <c r="R316" s="261"/>
      <c r="S316" s="262"/>
      <c r="T316" s="263"/>
      <c r="U316" s="263"/>
      <c r="V316" s="263"/>
      <c r="W316" s="263"/>
      <c r="X316" s="263"/>
      <c r="Y316" s="263"/>
      <c r="Z316" s="263"/>
      <c r="AA316" s="263"/>
      <c r="AB316" s="263"/>
      <c r="AC316" s="263"/>
      <c r="AD316" s="263"/>
      <c r="AE316" s="263"/>
      <c r="AF316" s="263"/>
      <c r="AG316" s="264"/>
      <c r="AH316" s="265"/>
      <c r="AI316" s="266"/>
      <c r="AJ316" s="267"/>
      <c r="AK316" s="22" t="s">
        <v>27</v>
      </c>
      <c r="AL316" s="22" t="s">
        <v>27</v>
      </c>
      <c r="AM316" s="22" t="s">
        <v>27</v>
      </c>
    </row>
    <row r="317" spans="1:39" s="22" customFormat="1" x14ac:dyDescent="0.25">
      <c r="A317" s="28" t="str">
        <f>IF(H317&lt;&gt;"",MAX($A$7:A316)+1,"")</f>
        <v/>
      </c>
      <c r="B317" s="227" t="str">
        <f>IF(A317="","",PREF_PREGUNTA&amp;" - "&amp;IF(MAX(A:A)&gt;99,IF(A317&lt;100,"0",""),"")&amp;IF(A317&lt;10,"0","")&amp;A317&amp;IF(G317&lt;&gt;""," "&amp;G317,""))</f>
        <v/>
      </c>
      <c r="C317" s="257"/>
      <c r="D317" s="230"/>
      <c r="E317" s="231"/>
      <c r="F317" s="231"/>
      <c r="G317" s="232"/>
      <c r="H317" s="225"/>
      <c r="I317" s="258"/>
      <c r="J317" s="259"/>
      <c r="K317" s="260"/>
      <c r="L317" s="261"/>
      <c r="M317" s="262"/>
      <c r="N317" s="263"/>
      <c r="O317" s="258"/>
      <c r="P317" s="259"/>
      <c r="Q317" s="260"/>
      <c r="R317" s="261"/>
      <c r="S317" s="262"/>
      <c r="T317" s="263"/>
      <c r="U317" s="263"/>
      <c r="V317" s="263"/>
      <c r="W317" s="263"/>
      <c r="X317" s="263"/>
      <c r="Y317" s="263"/>
      <c r="Z317" s="263"/>
      <c r="AA317" s="263"/>
      <c r="AB317" s="263"/>
      <c r="AC317" s="263"/>
      <c r="AD317" s="263"/>
      <c r="AE317" s="263"/>
      <c r="AF317" s="263"/>
      <c r="AG317" s="264"/>
      <c r="AH317" s="265"/>
      <c r="AI317" s="266"/>
      <c r="AJ317" s="267"/>
      <c r="AK317" s="22" t="s">
        <v>27</v>
      </c>
      <c r="AL317" s="22" t="s">
        <v>27</v>
      </c>
      <c r="AM317" s="22" t="s">
        <v>27</v>
      </c>
    </row>
    <row r="318" spans="1:39" s="22" customFormat="1" x14ac:dyDescent="0.25">
      <c r="A318" s="28" t="str">
        <f>IF(H318&lt;&gt;"",MAX($A$7:A317)+1,"")</f>
        <v/>
      </c>
      <c r="B318" s="227" t="str">
        <f>IF(A318="","",PREF_PREGUNTA&amp;" - "&amp;IF(MAX(A:A)&gt;99,IF(A318&lt;100,"0",""),"")&amp;IF(A318&lt;10,"0","")&amp;A318&amp;IF(G318&lt;&gt;""," "&amp;G318,""))</f>
        <v/>
      </c>
      <c r="C318" s="257"/>
      <c r="D318" s="230"/>
      <c r="E318" s="231"/>
      <c r="F318" s="231"/>
      <c r="G318" s="232"/>
      <c r="H318" s="225"/>
      <c r="I318" s="258"/>
      <c r="J318" s="259"/>
      <c r="K318" s="260"/>
      <c r="L318" s="261"/>
      <c r="M318" s="262"/>
      <c r="N318" s="263"/>
      <c r="O318" s="258"/>
      <c r="P318" s="259"/>
      <c r="Q318" s="260"/>
      <c r="R318" s="261"/>
      <c r="S318" s="262"/>
      <c r="T318" s="263"/>
      <c r="U318" s="263"/>
      <c r="V318" s="263"/>
      <c r="W318" s="263"/>
      <c r="X318" s="263"/>
      <c r="Y318" s="263"/>
      <c r="Z318" s="263"/>
      <c r="AA318" s="263"/>
      <c r="AB318" s="263"/>
      <c r="AC318" s="263"/>
      <c r="AD318" s="263"/>
      <c r="AE318" s="263"/>
      <c r="AF318" s="263"/>
      <c r="AG318" s="264"/>
      <c r="AH318" s="265"/>
      <c r="AI318" s="266"/>
      <c r="AJ318" s="267"/>
      <c r="AK318" s="22" t="s">
        <v>27</v>
      </c>
      <c r="AL318" s="22" t="s">
        <v>27</v>
      </c>
      <c r="AM318" s="22" t="s">
        <v>27</v>
      </c>
    </row>
    <row r="319" spans="1:39" s="22" customFormat="1" x14ac:dyDescent="0.25">
      <c r="A319" s="28" t="str">
        <f>IF(H319&lt;&gt;"",MAX($A$7:A318)+1,"")</f>
        <v/>
      </c>
      <c r="B319" s="227" t="str">
        <f>IF(A319="","",PREF_PREGUNTA&amp;" - "&amp;IF(MAX(A:A)&gt;99,IF(A319&lt;100,"0",""),"")&amp;IF(A319&lt;10,"0","")&amp;A319&amp;IF(G319&lt;&gt;""," "&amp;G319,""))</f>
        <v/>
      </c>
      <c r="C319" s="257"/>
      <c r="D319" s="230"/>
      <c r="E319" s="231"/>
      <c r="F319" s="231"/>
      <c r="G319" s="232"/>
      <c r="H319" s="225"/>
      <c r="I319" s="258"/>
      <c r="J319" s="259"/>
      <c r="K319" s="260"/>
      <c r="L319" s="261"/>
      <c r="M319" s="262"/>
      <c r="N319" s="263"/>
      <c r="O319" s="258"/>
      <c r="P319" s="259"/>
      <c r="Q319" s="260"/>
      <c r="R319" s="261"/>
      <c r="S319" s="262"/>
      <c r="T319" s="263"/>
      <c r="U319" s="263"/>
      <c r="V319" s="263"/>
      <c r="W319" s="263"/>
      <c r="X319" s="263"/>
      <c r="Y319" s="263"/>
      <c r="Z319" s="263"/>
      <c r="AA319" s="263"/>
      <c r="AB319" s="263"/>
      <c r="AC319" s="263"/>
      <c r="AD319" s="263"/>
      <c r="AE319" s="263"/>
      <c r="AF319" s="263"/>
      <c r="AG319" s="264"/>
      <c r="AH319" s="265"/>
      <c r="AI319" s="266"/>
      <c r="AJ319" s="267"/>
      <c r="AK319" s="22" t="s">
        <v>27</v>
      </c>
      <c r="AL319" s="22" t="s">
        <v>27</v>
      </c>
      <c r="AM319" s="22" t="s">
        <v>27</v>
      </c>
    </row>
    <row r="320" spans="1:39" s="22" customFormat="1" x14ac:dyDescent="0.25">
      <c r="A320" s="28" t="str">
        <f>IF(H320&lt;&gt;"",MAX($A$7:A319)+1,"")</f>
        <v/>
      </c>
      <c r="B320" s="227" t="str">
        <f>IF(A320="","",PREF_PREGUNTA&amp;" - "&amp;IF(MAX(A:A)&gt;99,IF(A320&lt;100,"0",""),"")&amp;IF(A320&lt;10,"0","")&amp;A320&amp;IF(G320&lt;&gt;""," "&amp;G320,""))</f>
        <v/>
      </c>
      <c r="C320" s="257"/>
      <c r="D320" s="230"/>
      <c r="E320" s="231"/>
      <c r="F320" s="231"/>
      <c r="G320" s="232"/>
      <c r="H320" s="225"/>
      <c r="I320" s="258"/>
      <c r="J320" s="259"/>
      <c r="K320" s="260"/>
      <c r="L320" s="261"/>
      <c r="M320" s="262"/>
      <c r="N320" s="263"/>
      <c r="O320" s="258"/>
      <c r="P320" s="259"/>
      <c r="Q320" s="260"/>
      <c r="R320" s="261"/>
      <c r="S320" s="262"/>
      <c r="T320" s="263"/>
      <c r="U320" s="263"/>
      <c r="V320" s="263"/>
      <c r="W320" s="263"/>
      <c r="X320" s="263"/>
      <c r="Y320" s="263"/>
      <c r="Z320" s="263"/>
      <c r="AA320" s="263"/>
      <c r="AB320" s="263"/>
      <c r="AC320" s="263"/>
      <c r="AD320" s="263"/>
      <c r="AE320" s="263"/>
      <c r="AF320" s="263"/>
      <c r="AG320" s="264"/>
      <c r="AH320" s="265"/>
      <c r="AI320" s="266"/>
      <c r="AJ320" s="267"/>
      <c r="AK320" s="22" t="s">
        <v>27</v>
      </c>
      <c r="AL320" s="22" t="s">
        <v>27</v>
      </c>
      <c r="AM320" s="22" t="s">
        <v>27</v>
      </c>
    </row>
    <row r="321" spans="1:39" s="22" customFormat="1" x14ac:dyDescent="0.25">
      <c r="A321" s="28" t="str">
        <f>IF(H321&lt;&gt;"",MAX($A$7:A320)+1,"")</f>
        <v/>
      </c>
      <c r="B321" s="227" t="str">
        <f>IF(A321="","",PREF_PREGUNTA&amp;" - "&amp;IF(MAX(A:A)&gt;99,IF(A321&lt;100,"0",""),"")&amp;IF(A321&lt;10,"0","")&amp;A321&amp;IF(G321&lt;&gt;""," "&amp;G321,""))</f>
        <v/>
      </c>
      <c r="C321" s="257"/>
      <c r="D321" s="230"/>
      <c r="E321" s="231"/>
      <c r="F321" s="231"/>
      <c r="G321" s="232"/>
      <c r="H321" s="225"/>
      <c r="I321" s="258"/>
      <c r="J321" s="259"/>
      <c r="K321" s="260"/>
      <c r="L321" s="261"/>
      <c r="M321" s="262"/>
      <c r="N321" s="263"/>
      <c r="O321" s="258"/>
      <c r="P321" s="259"/>
      <c r="Q321" s="260"/>
      <c r="R321" s="261"/>
      <c r="S321" s="262"/>
      <c r="T321" s="263"/>
      <c r="U321" s="263"/>
      <c r="V321" s="263"/>
      <c r="W321" s="263"/>
      <c r="X321" s="263"/>
      <c r="Y321" s="263"/>
      <c r="Z321" s="263"/>
      <c r="AA321" s="263"/>
      <c r="AB321" s="263"/>
      <c r="AC321" s="263"/>
      <c r="AD321" s="263"/>
      <c r="AE321" s="263"/>
      <c r="AF321" s="263"/>
      <c r="AG321" s="264"/>
      <c r="AH321" s="265"/>
      <c r="AI321" s="266"/>
      <c r="AJ321" s="267"/>
      <c r="AK321" s="22" t="s">
        <v>27</v>
      </c>
      <c r="AL321" s="22" t="s">
        <v>27</v>
      </c>
      <c r="AM321" s="22" t="s">
        <v>27</v>
      </c>
    </row>
    <row r="322" spans="1:39" s="22" customFormat="1" x14ac:dyDescent="0.25">
      <c r="A322" s="28" t="str">
        <f>IF(H322&lt;&gt;"",MAX($A$7:A321)+1,"")</f>
        <v/>
      </c>
      <c r="B322" s="227" t="str">
        <f>IF(A322="","",PREF_PREGUNTA&amp;" - "&amp;IF(MAX(A:A)&gt;99,IF(A322&lt;100,"0",""),"")&amp;IF(A322&lt;10,"0","")&amp;A322&amp;IF(G322&lt;&gt;""," "&amp;G322,""))</f>
        <v/>
      </c>
      <c r="C322" s="257"/>
      <c r="D322" s="230"/>
      <c r="E322" s="231"/>
      <c r="F322" s="231"/>
      <c r="G322" s="232"/>
      <c r="H322" s="225"/>
      <c r="I322" s="258"/>
      <c r="J322" s="259"/>
      <c r="K322" s="260"/>
      <c r="L322" s="261"/>
      <c r="M322" s="262"/>
      <c r="N322" s="263"/>
      <c r="O322" s="258"/>
      <c r="P322" s="259"/>
      <c r="Q322" s="260"/>
      <c r="R322" s="261"/>
      <c r="S322" s="262"/>
      <c r="T322" s="263"/>
      <c r="U322" s="263"/>
      <c r="V322" s="263"/>
      <c r="W322" s="263"/>
      <c r="X322" s="263"/>
      <c r="Y322" s="263"/>
      <c r="Z322" s="263"/>
      <c r="AA322" s="263"/>
      <c r="AB322" s="263"/>
      <c r="AC322" s="263"/>
      <c r="AD322" s="263"/>
      <c r="AE322" s="263"/>
      <c r="AF322" s="263"/>
      <c r="AG322" s="264"/>
      <c r="AH322" s="265"/>
      <c r="AI322" s="266"/>
      <c r="AJ322" s="267"/>
      <c r="AK322" s="22" t="s">
        <v>27</v>
      </c>
      <c r="AL322" s="22" t="s">
        <v>27</v>
      </c>
      <c r="AM322" s="22" t="s">
        <v>27</v>
      </c>
    </row>
    <row r="323" spans="1:39" s="22" customFormat="1" x14ac:dyDescent="0.25">
      <c r="A323" s="28" t="str">
        <f>IF(H323&lt;&gt;"",MAX($A$7:A322)+1,"")</f>
        <v/>
      </c>
      <c r="B323" s="227" t="str">
        <f>IF(A323="","",PREF_PREGUNTA&amp;" - "&amp;IF(MAX(A:A)&gt;99,IF(A323&lt;100,"0",""),"")&amp;IF(A323&lt;10,"0","")&amp;A323&amp;IF(G323&lt;&gt;""," "&amp;G323,""))</f>
        <v/>
      </c>
      <c r="C323" s="257"/>
      <c r="D323" s="230"/>
      <c r="E323" s="231"/>
      <c r="F323" s="231"/>
      <c r="G323" s="232"/>
      <c r="H323" s="225"/>
      <c r="I323" s="258"/>
      <c r="J323" s="259"/>
      <c r="K323" s="260"/>
      <c r="L323" s="261"/>
      <c r="M323" s="262"/>
      <c r="N323" s="263"/>
      <c r="O323" s="258"/>
      <c r="P323" s="259"/>
      <c r="Q323" s="260"/>
      <c r="R323" s="261"/>
      <c r="S323" s="262"/>
      <c r="T323" s="263"/>
      <c r="U323" s="263"/>
      <c r="V323" s="263"/>
      <c r="W323" s="263"/>
      <c r="X323" s="263"/>
      <c r="Y323" s="263"/>
      <c r="Z323" s="263"/>
      <c r="AA323" s="263"/>
      <c r="AB323" s="263"/>
      <c r="AC323" s="263"/>
      <c r="AD323" s="263"/>
      <c r="AE323" s="263"/>
      <c r="AF323" s="263"/>
      <c r="AG323" s="264"/>
      <c r="AH323" s="265"/>
      <c r="AI323" s="266"/>
      <c r="AJ323" s="267"/>
      <c r="AK323" s="22" t="s">
        <v>27</v>
      </c>
      <c r="AL323" s="22" t="s">
        <v>27</v>
      </c>
      <c r="AM323" s="22" t="s">
        <v>27</v>
      </c>
    </row>
    <row r="324" spans="1:39" s="22" customFormat="1" x14ac:dyDescent="0.25">
      <c r="A324" s="28" t="str">
        <f>IF(H324&lt;&gt;"",MAX($A$7:A323)+1,"")</f>
        <v/>
      </c>
      <c r="B324" s="227" t="str">
        <f>IF(A324="","",PREF_PREGUNTA&amp;" - "&amp;IF(MAX(A:A)&gt;99,IF(A324&lt;100,"0",""),"")&amp;IF(A324&lt;10,"0","")&amp;A324&amp;IF(G324&lt;&gt;""," "&amp;G324,""))</f>
        <v/>
      </c>
      <c r="C324" s="257"/>
      <c r="D324" s="230"/>
      <c r="E324" s="231"/>
      <c r="F324" s="231"/>
      <c r="G324" s="232"/>
      <c r="H324" s="225"/>
      <c r="I324" s="258"/>
      <c r="J324" s="259"/>
      <c r="K324" s="260"/>
      <c r="L324" s="261"/>
      <c r="M324" s="262"/>
      <c r="N324" s="263"/>
      <c r="O324" s="258"/>
      <c r="P324" s="259"/>
      <c r="Q324" s="260"/>
      <c r="R324" s="261"/>
      <c r="S324" s="262"/>
      <c r="T324" s="263"/>
      <c r="U324" s="263"/>
      <c r="V324" s="263"/>
      <c r="W324" s="263"/>
      <c r="X324" s="263"/>
      <c r="Y324" s="263"/>
      <c r="Z324" s="263"/>
      <c r="AA324" s="263"/>
      <c r="AB324" s="263"/>
      <c r="AC324" s="263"/>
      <c r="AD324" s="263"/>
      <c r="AE324" s="263"/>
      <c r="AF324" s="263"/>
      <c r="AG324" s="264"/>
      <c r="AH324" s="265"/>
      <c r="AI324" s="266"/>
      <c r="AJ324" s="267"/>
      <c r="AK324" s="22" t="s">
        <v>27</v>
      </c>
      <c r="AL324" s="22" t="s">
        <v>27</v>
      </c>
      <c r="AM324" s="22" t="s">
        <v>27</v>
      </c>
    </row>
    <row r="325" spans="1:39" s="22" customFormat="1" x14ac:dyDescent="0.25">
      <c r="A325" s="28" t="str">
        <f>IF(H325&lt;&gt;"",MAX($A$7:A324)+1,"")</f>
        <v/>
      </c>
      <c r="B325" s="227" t="str">
        <f>IF(A325="","",PREF_PREGUNTA&amp;" - "&amp;IF(MAX(A:A)&gt;99,IF(A325&lt;100,"0",""),"")&amp;IF(A325&lt;10,"0","")&amp;A325&amp;IF(G325&lt;&gt;""," "&amp;G325,""))</f>
        <v/>
      </c>
      <c r="C325" s="257"/>
      <c r="D325" s="230"/>
      <c r="E325" s="231"/>
      <c r="F325" s="231"/>
      <c r="G325" s="232"/>
      <c r="H325" s="225"/>
      <c r="I325" s="258"/>
      <c r="J325" s="259"/>
      <c r="K325" s="260"/>
      <c r="L325" s="261"/>
      <c r="M325" s="262"/>
      <c r="N325" s="263"/>
      <c r="O325" s="258"/>
      <c r="P325" s="259"/>
      <c r="Q325" s="260"/>
      <c r="R325" s="261"/>
      <c r="S325" s="262"/>
      <c r="T325" s="263"/>
      <c r="U325" s="263"/>
      <c r="V325" s="263"/>
      <c r="W325" s="263"/>
      <c r="X325" s="263"/>
      <c r="Y325" s="263"/>
      <c r="Z325" s="263"/>
      <c r="AA325" s="263"/>
      <c r="AB325" s="263"/>
      <c r="AC325" s="263"/>
      <c r="AD325" s="263"/>
      <c r="AE325" s="263"/>
      <c r="AF325" s="263"/>
      <c r="AG325" s="264"/>
      <c r="AH325" s="265"/>
      <c r="AI325" s="266"/>
      <c r="AJ325" s="267"/>
      <c r="AK325" s="22" t="s">
        <v>27</v>
      </c>
      <c r="AL325" s="22" t="s">
        <v>27</v>
      </c>
      <c r="AM325" s="22" t="s">
        <v>27</v>
      </c>
    </row>
    <row r="326" spans="1:39" s="22" customFormat="1" x14ac:dyDescent="0.25">
      <c r="A326" s="28" t="str">
        <f>IF(H326&lt;&gt;"",MAX($A$7:A325)+1,"")</f>
        <v/>
      </c>
      <c r="B326" s="227" t="str">
        <f>IF(A326="","",PREF_PREGUNTA&amp;" - "&amp;IF(MAX(A:A)&gt;99,IF(A326&lt;100,"0",""),"")&amp;IF(A326&lt;10,"0","")&amp;A326&amp;IF(G326&lt;&gt;""," "&amp;G326,""))</f>
        <v/>
      </c>
      <c r="C326" s="257"/>
      <c r="D326" s="230"/>
      <c r="E326" s="231"/>
      <c r="F326" s="231"/>
      <c r="G326" s="232"/>
      <c r="H326" s="225"/>
      <c r="I326" s="258"/>
      <c r="J326" s="259"/>
      <c r="K326" s="260"/>
      <c r="L326" s="261"/>
      <c r="M326" s="262"/>
      <c r="N326" s="263"/>
      <c r="O326" s="258"/>
      <c r="P326" s="259"/>
      <c r="Q326" s="260"/>
      <c r="R326" s="261"/>
      <c r="S326" s="262"/>
      <c r="T326" s="263"/>
      <c r="U326" s="263"/>
      <c r="V326" s="263"/>
      <c r="W326" s="263"/>
      <c r="X326" s="263"/>
      <c r="Y326" s="263"/>
      <c r="Z326" s="263"/>
      <c r="AA326" s="263"/>
      <c r="AB326" s="263"/>
      <c r="AC326" s="263"/>
      <c r="AD326" s="263"/>
      <c r="AE326" s="263"/>
      <c r="AF326" s="263"/>
      <c r="AG326" s="264"/>
      <c r="AH326" s="265"/>
      <c r="AI326" s="266"/>
      <c r="AJ326" s="267"/>
      <c r="AK326" s="22" t="s">
        <v>27</v>
      </c>
      <c r="AL326" s="22" t="s">
        <v>27</v>
      </c>
      <c r="AM326" s="22" t="s">
        <v>27</v>
      </c>
    </row>
    <row r="327" spans="1:39" s="22" customFormat="1" x14ac:dyDescent="0.25">
      <c r="A327" s="28" t="str">
        <f>IF(H327&lt;&gt;"",MAX($A$7:A326)+1,"")</f>
        <v/>
      </c>
      <c r="B327" s="227" t="str">
        <f>IF(A327="","",PREF_PREGUNTA&amp;" - "&amp;IF(MAX(A:A)&gt;99,IF(A327&lt;100,"0",""),"")&amp;IF(A327&lt;10,"0","")&amp;A327&amp;IF(G327&lt;&gt;""," "&amp;G327,""))</f>
        <v/>
      </c>
      <c r="C327" s="257"/>
      <c r="D327" s="230"/>
      <c r="E327" s="231"/>
      <c r="F327" s="231"/>
      <c r="G327" s="232"/>
      <c r="H327" s="225"/>
      <c r="I327" s="258"/>
      <c r="J327" s="259"/>
      <c r="K327" s="260"/>
      <c r="L327" s="261"/>
      <c r="M327" s="262"/>
      <c r="N327" s="263"/>
      <c r="O327" s="258"/>
      <c r="P327" s="259"/>
      <c r="Q327" s="260"/>
      <c r="R327" s="261"/>
      <c r="S327" s="262"/>
      <c r="T327" s="263"/>
      <c r="U327" s="263"/>
      <c r="V327" s="263"/>
      <c r="W327" s="263"/>
      <c r="X327" s="263"/>
      <c r="Y327" s="263"/>
      <c r="Z327" s="263"/>
      <c r="AA327" s="263"/>
      <c r="AB327" s="263"/>
      <c r="AC327" s="263"/>
      <c r="AD327" s="263"/>
      <c r="AE327" s="263"/>
      <c r="AF327" s="263"/>
      <c r="AG327" s="264"/>
      <c r="AH327" s="265"/>
      <c r="AI327" s="266"/>
      <c r="AJ327" s="267"/>
      <c r="AK327" s="22" t="s">
        <v>27</v>
      </c>
      <c r="AL327" s="22" t="s">
        <v>27</v>
      </c>
      <c r="AM327" s="22" t="s">
        <v>27</v>
      </c>
    </row>
    <row r="328" spans="1:39" s="22" customFormat="1" x14ac:dyDescent="0.25">
      <c r="A328" s="28" t="str">
        <f>IF(H328&lt;&gt;"",MAX($A$7:A327)+1,"")</f>
        <v/>
      </c>
      <c r="B328" s="227" t="str">
        <f>IF(A328="","",PREF_PREGUNTA&amp;" - "&amp;IF(MAX(A:A)&gt;99,IF(A328&lt;100,"0",""),"")&amp;IF(A328&lt;10,"0","")&amp;A328&amp;IF(G328&lt;&gt;""," "&amp;G328,""))</f>
        <v/>
      </c>
      <c r="C328" s="257"/>
      <c r="D328" s="230"/>
      <c r="E328" s="231"/>
      <c r="F328" s="231"/>
      <c r="G328" s="232"/>
      <c r="H328" s="225"/>
      <c r="I328" s="258"/>
      <c r="J328" s="259"/>
      <c r="K328" s="260"/>
      <c r="L328" s="261"/>
      <c r="M328" s="262"/>
      <c r="N328" s="263"/>
      <c r="O328" s="258"/>
      <c r="P328" s="259"/>
      <c r="Q328" s="260"/>
      <c r="R328" s="261"/>
      <c r="S328" s="262"/>
      <c r="T328" s="263"/>
      <c r="U328" s="263"/>
      <c r="V328" s="263"/>
      <c r="W328" s="263"/>
      <c r="X328" s="263"/>
      <c r="Y328" s="263"/>
      <c r="Z328" s="263"/>
      <c r="AA328" s="263"/>
      <c r="AB328" s="263"/>
      <c r="AC328" s="263"/>
      <c r="AD328" s="263"/>
      <c r="AE328" s="263"/>
      <c r="AF328" s="263"/>
      <c r="AG328" s="264"/>
      <c r="AH328" s="265"/>
      <c r="AI328" s="266"/>
      <c r="AJ328" s="267"/>
      <c r="AK328" s="22" t="s">
        <v>27</v>
      </c>
      <c r="AL328" s="22" t="s">
        <v>27</v>
      </c>
      <c r="AM328" s="22" t="s">
        <v>27</v>
      </c>
    </row>
    <row r="329" spans="1:39" s="22" customFormat="1" x14ac:dyDescent="0.25">
      <c r="A329" s="28" t="str">
        <f>IF(H329&lt;&gt;"",MAX($A$7:A328)+1,"")</f>
        <v/>
      </c>
      <c r="B329" s="227" t="str">
        <f>IF(A329="","",PREF_PREGUNTA&amp;" - "&amp;IF(MAX(A:A)&gt;99,IF(A329&lt;100,"0",""),"")&amp;IF(A329&lt;10,"0","")&amp;A329&amp;IF(G329&lt;&gt;""," "&amp;G329,""))</f>
        <v/>
      </c>
      <c r="C329" s="257"/>
      <c r="D329" s="230"/>
      <c r="E329" s="231"/>
      <c r="F329" s="231"/>
      <c r="G329" s="232"/>
      <c r="H329" s="225"/>
      <c r="I329" s="258"/>
      <c r="J329" s="259"/>
      <c r="K329" s="260"/>
      <c r="L329" s="261"/>
      <c r="M329" s="262"/>
      <c r="N329" s="263"/>
      <c r="O329" s="258"/>
      <c r="P329" s="259"/>
      <c r="Q329" s="260"/>
      <c r="R329" s="261"/>
      <c r="S329" s="262"/>
      <c r="T329" s="263"/>
      <c r="U329" s="263"/>
      <c r="V329" s="263"/>
      <c r="W329" s="263"/>
      <c r="X329" s="263"/>
      <c r="Y329" s="263"/>
      <c r="Z329" s="263"/>
      <c r="AA329" s="263"/>
      <c r="AB329" s="263"/>
      <c r="AC329" s="263"/>
      <c r="AD329" s="263"/>
      <c r="AE329" s="263"/>
      <c r="AF329" s="263"/>
      <c r="AG329" s="264"/>
      <c r="AH329" s="265"/>
      <c r="AI329" s="266"/>
      <c r="AJ329" s="267"/>
      <c r="AK329" s="22" t="s">
        <v>27</v>
      </c>
      <c r="AL329" s="22" t="s">
        <v>27</v>
      </c>
      <c r="AM329" s="22" t="s">
        <v>27</v>
      </c>
    </row>
    <row r="330" spans="1:39" s="22" customFormat="1" x14ac:dyDescent="0.25">
      <c r="A330" s="28" t="str">
        <f>IF(H330&lt;&gt;"",MAX($A$7:A329)+1,"")</f>
        <v/>
      </c>
      <c r="B330" s="227" t="str">
        <f>IF(A330="","",PREF_PREGUNTA&amp;" - "&amp;IF(MAX(A:A)&gt;99,IF(A330&lt;100,"0",""),"")&amp;IF(A330&lt;10,"0","")&amp;A330&amp;IF(G330&lt;&gt;""," "&amp;G330,""))</f>
        <v/>
      </c>
      <c r="C330" s="257"/>
      <c r="D330" s="230"/>
      <c r="E330" s="231"/>
      <c r="F330" s="231"/>
      <c r="G330" s="232"/>
      <c r="H330" s="225"/>
      <c r="I330" s="258"/>
      <c r="J330" s="259"/>
      <c r="K330" s="260"/>
      <c r="L330" s="261"/>
      <c r="M330" s="262"/>
      <c r="N330" s="263"/>
      <c r="O330" s="258"/>
      <c r="P330" s="259"/>
      <c r="Q330" s="260"/>
      <c r="R330" s="261"/>
      <c r="S330" s="262"/>
      <c r="T330" s="263"/>
      <c r="U330" s="263"/>
      <c r="V330" s="263"/>
      <c r="W330" s="263"/>
      <c r="X330" s="263"/>
      <c r="Y330" s="263"/>
      <c r="Z330" s="263"/>
      <c r="AA330" s="263"/>
      <c r="AB330" s="263"/>
      <c r="AC330" s="263"/>
      <c r="AD330" s="263"/>
      <c r="AE330" s="263"/>
      <c r="AF330" s="263"/>
      <c r="AG330" s="264"/>
      <c r="AH330" s="265"/>
      <c r="AI330" s="266"/>
      <c r="AJ330" s="267"/>
      <c r="AK330" s="22" t="s">
        <v>27</v>
      </c>
      <c r="AL330" s="22" t="s">
        <v>27</v>
      </c>
      <c r="AM330" s="22" t="s">
        <v>27</v>
      </c>
    </row>
    <row r="331" spans="1:39" s="22" customFormat="1" x14ac:dyDescent="0.25">
      <c r="A331" s="28" t="str">
        <f>IF(H331&lt;&gt;"",MAX($A$7:A330)+1,"")</f>
        <v/>
      </c>
      <c r="B331" s="227" t="str">
        <f>IF(A331="","",PREF_PREGUNTA&amp;" - "&amp;IF(MAX(A:A)&gt;99,IF(A331&lt;100,"0",""),"")&amp;IF(A331&lt;10,"0","")&amp;A331&amp;IF(G331&lt;&gt;""," "&amp;G331,""))</f>
        <v/>
      </c>
      <c r="C331" s="257"/>
      <c r="D331" s="230"/>
      <c r="E331" s="231"/>
      <c r="F331" s="231"/>
      <c r="G331" s="232"/>
      <c r="H331" s="225"/>
      <c r="I331" s="258"/>
      <c r="J331" s="259"/>
      <c r="K331" s="260"/>
      <c r="L331" s="261"/>
      <c r="M331" s="262"/>
      <c r="N331" s="263"/>
      <c r="O331" s="258"/>
      <c r="P331" s="259"/>
      <c r="Q331" s="260"/>
      <c r="R331" s="261"/>
      <c r="S331" s="262"/>
      <c r="T331" s="263"/>
      <c r="U331" s="263"/>
      <c r="V331" s="263"/>
      <c r="W331" s="263"/>
      <c r="X331" s="263"/>
      <c r="Y331" s="263"/>
      <c r="Z331" s="263"/>
      <c r="AA331" s="263"/>
      <c r="AB331" s="263"/>
      <c r="AC331" s="263"/>
      <c r="AD331" s="263"/>
      <c r="AE331" s="263"/>
      <c r="AF331" s="263"/>
      <c r="AG331" s="264"/>
      <c r="AH331" s="265"/>
      <c r="AI331" s="266"/>
      <c r="AJ331" s="267"/>
      <c r="AK331" s="22" t="s">
        <v>27</v>
      </c>
      <c r="AL331" s="22" t="s">
        <v>27</v>
      </c>
      <c r="AM331" s="22" t="s">
        <v>27</v>
      </c>
    </row>
    <row r="332" spans="1:39" s="22" customFormat="1" x14ac:dyDescent="0.25">
      <c r="A332" s="28" t="str">
        <f>IF(H332&lt;&gt;"",MAX($A$7:A331)+1,"")</f>
        <v/>
      </c>
      <c r="B332" s="227" t="str">
        <f>IF(A332="","",PREF_PREGUNTA&amp;" - "&amp;IF(MAX(A:A)&gt;99,IF(A332&lt;100,"0",""),"")&amp;IF(A332&lt;10,"0","")&amp;A332&amp;IF(G332&lt;&gt;""," "&amp;G332,""))</f>
        <v/>
      </c>
      <c r="C332" s="257"/>
      <c r="D332" s="230"/>
      <c r="E332" s="231"/>
      <c r="F332" s="231"/>
      <c r="G332" s="232"/>
      <c r="H332" s="225"/>
      <c r="I332" s="258"/>
      <c r="J332" s="259"/>
      <c r="K332" s="260"/>
      <c r="L332" s="261"/>
      <c r="M332" s="262"/>
      <c r="N332" s="263"/>
      <c r="O332" s="258"/>
      <c r="P332" s="259"/>
      <c r="Q332" s="260"/>
      <c r="R332" s="261"/>
      <c r="S332" s="262"/>
      <c r="T332" s="263"/>
      <c r="U332" s="263"/>
      <c r="V332" s="263"/>
      <c r="W332" s="263"/>
      <c r="X332" s="263"/>
      <c r="Y332" s="263"/>
      <c r="Z332" s="263"/>
      <c r="AA332" s="263"/>
      <c r="AB332" s="263"/>
      <c r="AC332" s="263"/>
      <c r="AD332" s="263"/>
      <c r="AE332" s="263"/>
      <c r="AF332" s="263"/>
      <c r="AG332" s="264"/>
      <c r="AH332" s="265"/>
      <c r="AI332" s="266"/>
      <c r="AJ332" s="267"/>
      <c r="AK332" s="22" t="s">
        <v>27</v>
      </c>
      <c r="AL332" s="22" t="s">
        <v>27</v>
      </c>
      <c r="AM332" s="22" t="s">
        <v>27</v>
      </c>
    </row>
    <row r="333" spans="1:39" s="22" customFormat="1" x14ac:dyDescent="0.25">
      <c r="A333" s="28" t="str">
        <f>IF(H333&lt;&gt;"",MAX($A$7:A332)+1,"")</f>
        <v/>
      </c>
      <c r="B333" s="227" t="str">
        <f>IF(A333="","",PREF_PREGUNTA&amp;" - "&amp;IF(MAX(A:A)&gt;99,IF(A333&lt;100,"0",""),"")&amp;IF(A333&lt;10,"0","")&amp;A333&amp;IF(G333&lt;&gt;""," "&amp;G333,""))</f>
        <v/>
      </c>
      <c r="C333" s="257"/>
      <c r="D333" s="230"/>
      <c r="E333" s="231"/>
      <c r="F333" s="231"/>
      <c r="G333" s="232"/>
      <c r="H333" s="225"/>
      <c r="I333" s="258"/>
      <c r="J333" s="259"/>
      <c r="K333" s="260"/>
      <c r="L333" s="261"/>
      <c r="M333" s="262"/>
      <c r="N333" s="263"/>
      <c r="O333" s="258"/>
      <c r="P333" s="259"/>
      <c r="Q333" s="260"/>
      <c r="R333" s="261"/>
      <c r="S333" s="262"/>
      <c r="T333" s="263"/>
      <c r="U333" s="263"/>
      <c r="V333" s="263"/>
      <c r="W333" s="263"/>
      <c r="X333" s="263"/>
      <c r="Y333" s="263"/>
      <c r="Z333" s="263"/>
      <c r="AA333" s="263"/>
      <c r="AB333" s="263"/>
      <c r="AC333" s="263"/>
      <c r="AD333" s="263"/>
      <c r="AE333" s="263"/>
      <c r="AF333" s="263"/>
      <c r="AG333" s="264"/>
      <c r="AH333" s="265"/>
      <c r="AI333" s="266"/>
      <c r="AJ333" s="267"/>
      <c r="AK333" s="22" t="s">
        <v>27</v>
      </c>
      <c r="AL333" s="22" t="s">
        <v>27</v>
      </c>
      <c r="AM333" s="22" t="s">
        <v>27</v>
      </c>
    </row>
    <row r="334" spans="1:39" s="22" customFormat="1" x14ac:dyDescent="0.25">
      <c r="A334" s="28" t="str">
        <f>IF(H334&lt;&gt;"",MAX($A$7:A333)+1,"")</f>
        <v/>
      </c>
      <c r="B334" s="227" t="str">
        <f>IF(A334="","",PREF_PREGUNTA&amp;" - "&amp;IF(MAX(A:A)&gt;99,IF(A334&lt;100,"0",""),"")&amp;IF(A334&lt;10,"0","")&amp;A334&amp;IF(G334&lt;&gt;""," "&amp;G334,""))</f>
        <v/>
      </c>
      <c r="C334" s="257"/>
      <c r="D334" s="230"/>
      <c r="E334" s="231"/>
      <c r="F334" s="231"/>
      <c r="G334" s="232"/>
      <c r="H334" s="225"/>
      <c r="I334" s="258"/>
      <c r="J334" s="259"/>
      <c r="K334" s="260"/>
      <c r="L334" s="261"/>
      <c r="M334" s="262"/>
      <c r="N334" s="263"/>
      <c r="O334" s="258"/>
      <c r="P334" s="259"/>
      <c r="Q334" s="260"/>
      <c r="R334" s="261"/>
      <c r="S334" s="262"/>
      <c r="T334" s="263"/>
      <c r="U334" s="263"/>
      <c r="V334" s="263"/>
      <c r="W334" s="263"/>
      <c r="X334" s="263"/>
      <c r="Y334" s="263"/>
      <c r="Z334" s="263"/>
      <c r="AA334" s="263"/>
      <c r="AB334" s="263"/>
      <c r="AC334" s="263"/>
      <c r="AD334" s="263"/>
      <c r="AE334" s="263"/>
      <c r="AF334" s="263"/>
      <c r="AG334" s="264"/>
      <c r="AH334" s="265"/>
      <c r="AI334" s="266"/>
      <c r="AJ334" s="267"/>
      <c r="AK334" s="22" t="s">
        <v>27</v>
      </c>
      <c r="AL334" s="22" t="s">
        <v>27</v>
      </c>
      <c r="AM334" s="22" t="s">
        <v>27</v>
      </c>
    </row>
    <row r="335" spans="1:39" s="22" customFormat="1" x14ac:dyDescent="0.25">
      <c r="A335" s="28" t="str">
        <f>IF(H335&lt;&gt;"",MAX($A$7:A334)+1,"")</f>
        <v/>
      </c>
      <c r="B335" s="227" t="str">
        <f>IF(A335="","",PREF_PREGUNTA&amp;" - "&amp;IF(MAX(A:A)&gt;99,IF(A335&lt;100,"0",""),"")&amp;IF(A335&lt;10,"0","")&amp;A335&amp;IF(G335&lt;&gt;""," "&amp;G335,""))</f>
        <v/>
      </c>
      <c r="C335" s="257"/>
      <c r="D335" s="230"/>
      <c r="E335" s="231"/>
      <c r="F335" s="231"/>
      <c r="G335" s="232"/>
      <c r="H335" s="225"/>
      <c r="I335" s="258"/>
      <c r="J335" s="259"/>
      <c r="K335" s="260"/>
      <c r="L335" s="261"/>
      <c r="M335" s="262"/>
      <c r="N335" s="263"/>
      <c r="O335" s="258"/>
      <c r="P335" s="259"/>
      <c r="Q335" s="260"/>
      <c r="R335" s="261"/>
      <c r="S335" s="262"/>
      <c r="T335" s="263"/>
      <c r="U335" s="263"/>
      <c r="V335" s="263"/>
      <c r="W335" s="263"/>
      <c r="X335" s="263"/>
      <c r="Y335" s="263"/>
      <c r="Z335" s="263"/>
      <c r="AA335" s="263"/>
      <c r="AB335" s="263"/>
      <c r="AC335" s="263"/>
      <c r="AD335" s="263"/>
      <c r="AE335" s="263"/>
      <c r="AF335" s="263"/>
      <c r="AG335" s="264"/>
      <c r="AH335" s="265"/>
      <c r="AI335" s="266"/>
      <c r="AJ335" s="267"/>
      <c r="AK335" s="22" t="s">
        <v>27</v>
      </c>
      <c r="AL335" s="22" t="s">
        <v>27</v>
      </c>
      <c r="AM335" s="22" t="s">
        <v>27</v>
      </c>
    </row>
    <row r="336" spans="1:39" s="22" customFormat="1" x14ac:dyDescent="0.25">
      <c r="A336" s="28" t="str">
        <f>IF(H336&lt;&gt;"",MAX($A$7:A335)+1,"")</f>
        <v/>
      </c>
      <c r="B336" s="227" t="str">
        <f>IF(A336="","",PREF_PREGUNTA&amp;" - "&amp;IF(MAX(A:A)&gt;99,IF(A336&lt;100,"0",""),"")&amp;IF(A336&lt;10,"0","")&amp;A336&amp;IF(G336&lt;&gt;""," "&amp;G336,""))</f>
        <v/>
      </c>
      <c r="C336" s="257"/>
      <c r="D336" s="230"/>
      <c r="E336" s="231"/>
      <c r="F336" s="231"/>
      <c r="G336" s="232"/>
      <c r="H336" s="225"/>
      <c r="I336" s="258"/>
      <c r="J336" s="259"/>
      <c r="K336" s="260"/>
      <c r="L336" s="261"/>
      <c r="M336" s="262"/>
      <c r="N336" s="263"/>
      <c r="O336" s="258"/>
      <c r="P336" s="259"/>
      <c r="Q336" s="260"/>
      <c r="R336" s="261"/>
      <c r="S336" s="262"/>
      <c r="T336" s="263"/>
      <c r="U336" s="263"/>
      <c r="V336" s="263"/>
      <c r="W336" s="263"/>
      <c r="X336" s="263"/>
      <c r="Y336" s="263"/>
      <c r="Z336" s="263"/>
      <c r="AA336" s="263"/>
      <c r="AB336" s="263"/>
      <c r="AC336" s="263"/>
      <c r="AD336" s="263"/>
      <c r="AE336" s="263"/>
      <c r="AF336" s="263"/>
      <c r="AG336" s="264"/>
      <c r="AH336" s="265"/>
      <c r="AI336" s="266"/>
      <c r="AJ336" s="267"/>
      <c r="AK336" s="22" t="s">
        <v>27</v>
      </c>
      <c r="AL336" s="22" t="s">
        <v>27</v>
      </c>
      <c r="AM336" s="22" t="s">
        <v>27</v>
      </c>
    </row>
    <row r="337" spans="1:39" s="22" customFormat="1" x14ac:dyDescent="0.25">
      <c r="A337" s="28" t="str">
        <f>IF(H337&lt;&gt;"",MAX($A$7:A336)+1,"")</f>
        <v/>
      </c>
      <c r="B337" s="227" t="str">
        <f>IF(A337="","",PREF_PREGUNTA&amp;" - "&amp;IF(MAX(A:A)&gt;99,IF(A337&lt;100,"0",""),"")&amp;IF(A337&lt;10,"0","")&amp;A337&amp;IF(G337&lt;&gt;""," "&amp;G337,""))</f>
        <v/>
      </c>
      <c r="C337" s="257"/>
      <c r="D337" s="230"/>
      <c r="E337" s="231"/>
      <c r="F337" s="231"/>
      <c r="G337" s="232"/>
      <c r="H337" s="225"/>
      <c r="I337" s="258"/>
      <c r="J337" s="259"/>
      <c r="K337" s="260"/>
      <c r="L337" s="261"/>
      <c r="M337" s="262"/>
      <c r="N337" s="263"/>
      <c r="O337" s="258"/>
      <c r="P337" s="259"/>
      <c r="Q337" s="260"/>
      <c r="R337" s="261"/>
      <c r="S337" s="262"/>
      <c r="T337" s="263"/>
      <c r="U337" s="263"/>
      <c r="V337" s="263"/>
      <c r="W337" s="263"/>
      <c r="X337" s="263"/>
      <c r="Y337" s="263"/>
      <c r="Z337" s="263"/>
      <c r="AA337" s="263"/>
      <c r="AB337" s="263"/>
      <c r="AC337" s="263"/>
      <c r="AD337" s="263"/>
      <c r="AE337" s="263"/>
      <c r="AF337" s="263"/>
      <c r="AG337" s="264"/>
      <c r="AH337" s="265"/>
      <c r="AI337" s="266"/>
      <c r="AJ337" s="267"/>
      <c r="AK337" s="22" t="s">
        <v>27</v>
      </c>
      <c r="AL337" s="22" t="s">
        <v>27</v>
      </c>
      <c r="AM337" s="22" t="s">
        <v>27</v>
      </c>
    </row>
    <row r="338" spans="1:39" s="22" customFormat="1" x14ac:dyDescent="0.25">
      <c r="A338" s="28" t="str">
        <f>IF(H338&lt;&gt;"",MAX($A$7:A337)+1,"")</f>
        <v/>
      </c>
      <c r="B338" s="227" t="str">
        <f>IF(A338="","",PREF_PREGUNTA&amp;" - "&amp;IF(MAX(A:A)&gt;99,IF(A338&lt;100,"0",""),"")&amp;IF(A338&lt;10,"0","")&amp;A338&amp;IF(G338&lt;&gt;""," "&amp;G338,""))</f>
        <v/>
      </c>
      <c r="C338" s="257"/>
      <c r="D338" s="230"/>
      <c r="E338" s="231"/>
      <c r="F338" s="231"/>
      <c r="G338" s="232"/>
      <c r="H338" s="225"/>
      <c r="I338" s="258"/>
      <c r="J338" s="259"/>
      <c r="K338" s="260"/>
      <c r="L338" s="261"/>
      <c r="M338" s="262"/>
      <c r="N338" s="263"/>
      <c r="O338" s="258"/>
      <c r="P338" s="259"/>
      <c r="Q338" s="260"/>
      <c r="R338" s="261"/>
      <c r="S338" s="262"/>
      <c r="T338" s="263"/>
      <c r="U338" s="263"/>
      <c r="V338" s="263"/>
      <c r="W338" s="263"/>
      <c r="X338" s="263"/>
      <c r="Y338" s="263"/>
      <c r="Z338" s="263"/>
      <c r="AA338" s="263"/>
      <c r="AB338" s="263"/>
      <c r="AC338" s="263"/>
      <c r="AD338" s="263"/>
      <c r="AE338" s="263"/>
      <c r="AF338" s="263"/>
      <c r="AG338" s="264"/>
      <c r="AH338" s="265"/>
      <c r="AI338" s="266"/>
      <c r="AJ338" s="267"/>
      <c r="AK338" s="22" t="s">
        <v>27</v>
      </c>
      <c r="AL338" s="22" t="s">
        <v>27</v>
      </c>
      <c r="AM338" s="22" t="s">
        <v>27</v>
      </c>
    </row>
    <row r="339" spans="1:39" s="22" customFormat="1" x14ac:dyDescent="0.25">
      <c r="A339" s="28" t="str">
        <f>IF(H339&lt;&gt;"",MAX($A$7:A338)+1,"")</f>
        <v/>
      </c>
      <c r="B339" s="227" t="str">
        <f>IF(A339="","",PREF_PREGUNTA&amp;" - "&amp;IF(MAX(A:A)&gt;99,IF(A339&lt;100,"0",""),"")&amp;IF(A339&lt;10,"0","")&amp;A339&amp;IF(G339&lt;&gt;""," "&amp;G339,""))</f>
        <v/>
      </c>
      <c r="C339" s="257"/>
      <c r="D339" s="230"/>
      <c r="E339" s="231"/>
      <c r="F339" s="231"/>
      <c r="G339" s="232"/>
      <c r="H339" s="225"/>
      <c r="I339" s="258"/>
      <c r="J339" s="259"/>
      <c r="K339" s="260"/>
      <c r="L339" s="261"/>
      <c r="M339" s="262"/>
      <c r="N339" s="263"/>
      <c r="O339" s="258"/>
      <c r="P339" s="259"/>
      <c r="Q339" s="260"/>
      <c r="R339" s="261"/>
      <c r="S339" s="262"/>
      <c r="T339" s="263"/>
      <c r="U339" s="263"/>
      <c r="V339" s="263"/>
      <c r="W339" s="263"/>
      <c r="X339" s="263"/>
      <c r="Y339" s="263"/>
      <c r="Z339" s="263"/>
      <c r="AA339" s="263"/>
      <c r="AB339" s="263"/>
      <c r="AC339" s="263"/>
      <c r="AD339" s="263"/>
      <c r="AE339" s="263"/>
      <c r="AF339" s="263"/>
      <c r="AG339" s="264"/>
      <c r="AH339" s="265"/>
      <c r="AI339" s="266"/>
      <c r="AJ339" s="267"/>
      <c r="AK339" s="22" t="s">
        <v>27</v>
      </c>
      <c r="AL339" s="22" t="s">
        <v>27</v>
      </c>
      <c r="AM339" s="22" t="s">
        <v>27</v>
      </c>
    </row>
    <row r="340" spans="1:39" s="22" customFormat="1" x14ac:dyDescent="0.25">
      <c r="A340" s="28" t="str">
        <f>IF(H340&lt;&gt;"",MAX($A$7:A339)+1,"")</f>
        <v/>
      </c>
      <c r="B340" s="227" t="str">
        <f>IF(A340="","",PREF_PREGUNTA&amp;" - "&amp;IF(MAX(A:A)&gt;99,IF(A340&lt;100,"0",""),"")&amp;IF(A340&lt;10,"0","")&amp;A340&amp;IF(G340&lt;&gt;""," "&amp;G340,""))</f>
        <v/>
      </c>
      <c r="C340" s="257"/>
      <c r="D340" s="230"/>
      <c r="E340" s="231"/>
      <c r="F340" s="231"/>
      <c r="G340" s="232"/>
      <c r="H340" s="225"/>
      <c r="I340" s="258"/>
      <c r="J340" s="259"/>
      <c r="K340" s="260"/>
      <c r="L340" s="261"/>
      <c r="M340" s="262"/>
      <c r="N340" s="263"/>
      <c r="O340" s="258"/>
      <c r="P340" s="259"/>
      <c r="Q340" s="260"/>
      <c r="R340" s="261"/>
      <c r="S340" s="262"/>
      <c r="T340" s="263"/>
      <c r="U340" s="263"/>
      <c r="V340" s="263"/>
      <c r="W340" s="263"/>
      <c r="X340" s="263"/>
      <c r="Y340" s="263"/>
      <c r="Z340" s="263"/>
      <c r="AA340" s="263"/>
      <c r="AB340" s="263"/>
      <c r="AC340" s="263"/>
      <c r="AD340" s="263"/>
      <c r="AE340" s="263"/>
      <c r="AF340" s="263"/>
      <c r="AG340" s="264"/>
      <c r="AH340" s="265"/>
      <c r="AI340" s="266"/>
      <c r="AJ340" s="267"/>
      <c r="AK340" s="22" t="s">
        <v>27</v>
      </c>
      <c r="AL340" s="22" t="s">
        <v>27</v>
      </c>
      <c r="AM340" s="22" t="s">
        <v>27</v>
      </c>
    </row>
    <row r="341" spans="1:39" s="22" customFormat="1" x14ac:dyDescent="0.25">
      <c r="A341" s="28" t="str">
        <f>IF(H341&lt;&gt;"",MAX($A$7:A340)+1,"")</f>
        <v/>
      </c>
      <c r="B341" s="227" t="str">
        <f>IF(A341="","",PREF_PREGUNTA&amp;" - "&amp;IF(MAX(A:A)&gt;99,IF(A341&lt;100,"0",""),"")&amp;IF(A341&lt;10,"0","")&amp;A341&amp;IF(G341&lt;&gt;""," "&amp;G341,""))</f>
        <v/>
      </c>
      <c r="C341" s="257"/>
      <c r="D341" s="230"/>
      <c r="E341" s="231"/>
      <c r="F341" s="231"/>
      <c r="G341" s="232"/>
      <c r="H341" s="225"/>
      <c r="I341" s="258"/>
      <c r="J341" s="259"/>
      <c r="K341" s="260"/>
      <c r="L341" s="261"/>
      <c r="M341" s="262"/>
      <c r="N341" s="263"/>
      <c r="O341" s="258"/>
      <c r="P341" s="259"/>
      <c r="Q341" s="260"/>
      <c r="R341" s="261"/>
      <c r="S341" s="262"/>
      <c r="T341" s="263"/>
      <c r="U341" s="263"/>
      <c r="V341" s="263"/>
      <c r="W341" s="263"/>
      <c r="X341" s="263"/>
      <c r="Y341" s="263"/>
      <c r="Z341" s="263"/>
      <c r="AA341" s="263"/>
      <c r="AB341" s="263"/>
      <c r="AC341" s="263"/>
      <c r="AD341" s="263"/>
      <c r="AE341" s="263"/>
      <c r="AF341" s="263"/>
      <c r="AG341" s="264"/>
      <c r="AH341" s="265"/>
      <c r="AI341" s="266"/>
      <c r="AJ341" s="267"/>
      <c r="AK341" s="22" t="s">
        <v>27</v>
      </c>
      <c r="AL341" s="22" t="s">
        <v>27</v>
      </c>
      <c r="AM341" s="22" t="s">
        <v>27</v>
      </c>
    </row>
    <row r="342" spans="1:39" s="22" customFormat="1" x14ac:dyDescent="0.25">
      <c r="A342" s="28" t="str">
        <f>IF(H342&lt;&gt;"",MAX($A$7:A341)+1,"")</f>
        <v/>
      </c>
      <c r="B342" s="227" t="str">
        <f>IF(A342="","",PREF_PREGUNTA&amp;" - "&amp;IF(MAX(A:A)&gt;99,IF(A342&lt;100,"0",""),"")&amp;IF(A342&lt;10,"0","")&amp;A342&amp;IF(G342&lt;&gt;""," "&amp;G342,""))</f>
        <v/>
      </c>
      <c r="C342" s="257"/>
      <c r="D342" s="230"/>
      <c r="E342" s="231"/>
      <c r="F342" s="231"/>
      <c r="G342" s="232"/>
      <c r="H342" s="225"/>
      <c r="I342" s="258"/>
      <c r="J342" s="259"/>
      <c r="K342" s="260"/>
      <c r="L342" s="261"/>
      <c r="M342" s="262"/>
      <c r="N342" s="263"/>
      <c r="O342" s="258"/>
      <c r="P342" s="259"/>
      <c r="Q342" s="260"/>
      <c r="R342" s="261"/>
      <c r="S342" s="262"/>
      <c r="T342" s="263"/>
      <c r="U342" s="263"/>
      <c r="V342" s="263"/>
      <c r="W342" s="263"/>
      <c r="X342" s="263"/>
      <c r="Y342" s="263"/>
      <c r="Z342" s="263"/>
      <c r="AA342" s="263"/>
      <c r="AB342" s="263"/>
      <c r="AC342" s="263"/>
      <c r="AD342" s="263"/>
      <c r="AE342" s="263"/>
      <c r="AF342" s="263"/>
      <c r="AG342" s="264"/>
      <c r="AH342" s="265"/>
      <c r="AI342" s="266"/>
      <c r="AJ342" s="267"/>
      <c r="AK342" s="22" t="s">
        <v>27</v>
      </c>
      <c r="AL342" s="22" t="s">
        <v>27</v>
      </c>
      <c r="AM342" s="22" t="s">
        <v>27</v>
      </c>
    </row>
    <row r="343" spans="1:39" s="22" customFormat="1" x14ac:dyDescent="0.25">
      <c r="A343" s="28" t="str">
        <f>IF(H343&lt;&gt;"",MAX($A$7:A342)+1,"")</f>
        <v/>
      </c>
      <c r="B343" s="227" t="str">
        <f>IF(A343="","",PREF_PREGUNTA&amp;" - "&amp;IF(MAX(A:A)&gt;99,IF(A343&lt;100,"0",""),"")&amp;IF(A343&lt;10,"0","")&amp;A343&amp;IF(G343&lt;&gt;""," "&amp;G343,""))</f>
        <v/>
      </c>
      <c r="C343" s="257"/>
      <c r="D343" s="230"/>
      <c r="E343" s="231"/>
      <c r="F343" s="231"/>
      <c r="G343" s="232"/>
      <c r="H343" s="225"/>
      <c r="I343" s="258"/>
      <c r="J343" s="259"/>
      <c r="K343" s="260"/>
      <c r="L343" s="261"/>
      <c r="M343" s="262"/>
      <c r="N343" s="263"/>
      <c r="O343" s="258"/>
      <c r="P343" s="259"/>
      <c r="Q343" s="260"/>
      <c r="R343" s="261"/>
      <c r="S343" s="262"/>
      <c r="T343" s="263"/>
      <c r="U343" s="263"/>
      <c r="V343" s="263"/>
      <c r="W343" s="263"/>
      <c r="X343" s="263"/>
      <c r="Y343" s="263"/>
      <c r="Z343" s="263"/>
      <c r="AA343" s="263"/>
      <c r="AB343" s="263"/>
      <c r="AC343" s="263"/>
      <c r="AD343" s="263"/>
      <c r="AE343" s="263"/>
      <c r="AF343" s="263"/>
      <c r="AG343" s="264"/>
      <c r="AH343" s="265"/>
      <c r="AI343" s="266"/>
      <c r="AJ343" s="267"/>
      <c r="AK343" s="22" t="s">
        <v>27</v>
      </c>
      <c r="AL343" s="22" t="s">
        <v>27</v>
      </c>
      <c r="AM343" s="22" t="s">
        <v>27</v>
      </c>
    </row>
    <row r="344" spans="1:39" s="22" customFormat="1" x14ac:dyDescent="0.25">
      <c r="A344" s="28" t="str">
        <f>IF(H344&lt;&gt;"",MAX($A$7:A343)+1,"")</f>
        <v/>
      </c>
      <c r="B344" s="227" t="str">
        <f>IF(A344="","",PREF_PREGUNTA&amp;" - "&amp;IF(MAX(A:A)&gt;99,IF(A344&lt;100,"0",""),"")&amp;IF(A344&lt;10,"0","")&amp;A344&amp;IF(G344&lt;&gt;""," "&amp;G344,""))</f>
        <v/>
      </c>
      <c r="C344" s="257"/>
      <c r="D344" s="230"/>
      <c r="E344" s="231"/>
      <c r="F344" s="231"/>
      <c r="G344" s="232"/>
      <c r="H344" s="225"/>
      <c r="I344" s="258"/>
      <c r="J344" s="259"/>
      <c r="K344" s="260"/>
      <c r="L344" s="261"/>
      <c r="M344" s="262"/>
      <c r="N344" s="263"/>
      <c r="O344" s="258"/>
      <c r="P344" s="259"/>
      <c r="Q344" s="260"/>
      <c r="R344" s="261"/>
      <c r="S344" s="262"/>
      <c r="T344" s="263"/>
      <c r="U344" s="263"/>
      <c r="V344" s="263"/>
      <c r="W344" s="263"/>
      <c r="X344" s="263"/>
      <c r="Y344" s="263"/>
      <c r="Z344" s="263"/>
      <c r="AA344" s="263"/>
      <c r="AB344" s="263"/>
      <c r="AC344" s="263"/>
      <c r="AD344" s="263"/>
      <c r="AE344" s="263"/>
      <c r="AF344" s="263"/>
      <c r="AG344" s="264"/>
      <c r="AH344" s="265"/>
      <c r="AI344" s="266"/>
      <c r="AJ344" s="267"/>
      <c r="AK344" s="22" t="s">
        <v>27</v>
      </c>
      <c r="AL344" s="22" t="s">
        <v>27</v>
      </c>
      <c r="AM344" s="22" t="s">
        <v>27</v>
      </c>
    </row>
    <row r="345" spans="1:39" s="22" customFormat="1" x14ac:dyDescent="0.25">
      <c r="A345" s="28" t="str">
        <f>IF(H345&lt;&gt;"",MAX($A$7:A344)+1,"")</f>
        <v/>
      </c>
      <c r="B345" s="227" t="str">
        <f>IF(A345="","",PREF_PREGUNTA&amp;" - "&amp;IF(MAX(A:A)&gt;99,IF(A345&lt;100,"0",""),"")&amp;IF(A345&lt;10,"0","")&amp;A345&amp;IF(G345&lt;&gt;""," "&amp;G345,""))</f>
        <v/>
      </c>
      <c r="C345" s="257"/>
      <c r="D345" s="230"/>
      <c r="E345" s="231"/>
      <c r="F345" s="231"/>
      <c r="G345" s="232"/>
      <c r="H345" s="225"/>
      <c r="I345" s="258"/>
      <c r="J345" s="259"/>
      <c r="K345" s="260"/>
      <c r="L345" s="261"/>
      <c r="M345" s="262"/>
      <c r="N345" s="263"/>
      <c r="O345" s="258"/>
      <c r="P345" s="259"/>
      <c r="Q345" s="260"/>
      <c r="R345" s="261"/>
      <c r="S345" s="262"/>
      <c r="T345" s="263"/>
      <c r="U345" s="263"/>
      <c r="V345" s="263"/>
      <c r="W345" s="263"/>
      <c r="X345" s="263"/>
      <c r="Y345" s="263"/>
      <c r="Z345" s="263"/>
      <c r="AA345" s="263"/>
      <c r="AB345" s="263"/>
      <c r="AC345" s="263"/>
      <c r="AD345" s="263"/>
      <c r="AE345" s="263"/>
      <c r="AF345" s="263"/>
      <c r="AG345" s="264"/>
      <c r="AH345" s="265"/>
      <c r="AI345" s="266"/>
      <c r="AJ345" s="267"/>
      <c r="AK345" s="22" t="s">
        <v>27</v>
      </c>
      <c r="AL345" s="22" t="s">
        <v>27</v>
      </c>
      <c r="AM345" s="22" t="s">
        <v>27</v>
      </c>
    </row>
    <row r="346" spans="1:39" s="22" customFormat="1" x14ac:dyDescent="0.25">
      <c r="A346" s="28" t="str">
        <f>IF(H346&lt;&gt;"",MAX($A$7:A345)+1,"")</f>
        <v/>
      </c>
      <c r="B346" s="227" t="str">
        <f>IF(A346="","",PREF_PREGUNTA&amp;" - "&amp;IF(MAX(A:A)&gt;99,IF(A346&lt;100,"0",""),"")&amp;IF(A346&lt;10,"0","")&amp;A346&amp;IF(G346&lt;&gt;""," "&amp;G346,""))</f>
        <v/>
      </c>
      <c r="C346" s="257"/>
      <c r="D346" s="230"/>
      <c r="E346" s="231"/>
      <c r="F346" s="231"/>
      <c r="G346" s="232"/>
      <c r="H346" s="225"/>
      <c r="I346" s="258"/>
      <c r="J346" s="259"/>
      <c r="K346" s="260"/>
      <c r="L346" s="261"/>
      <c r="M346" s="262"/>
      <c r="N346" s="263"/>
      <c r="O346" s="258"/>
      <c r="P346" s="259"/>
      <c r="Q346" s="260"/>
      <c r="R346" s="261"/>
      <c r="S346" s="262"/>
      <c r="T346" s="263"/>
      <c r="U346" s="263"/>
      <c r="V346" s="263"/>
      <c r="W346" s="263"/>
      <c r="X346" s="263"/>
      <c r="Y346" s="263"/>
      <c r="Z346" s="263"/>
      <c r="AA346" s="263"/>
      <c r="AB346" s="263"/>
      <c r="AC346" s="263"/>
      <c r="AD346" s="263"/>
      <c r="AE346" s="263"/>
      <c r="AF346" s="263"/>
      <c r="AG346" s="264"/>
      <c r="AH346" s="265"/>
      <c r="AI346" s="266"/>
      <c r="AJ346" s="267"/>
      <c r="AK346" s="22" t="s">
        <v>27</v>
      </c>
      <c r="AL346" s="22" t="s">
        <v>27</v>
      </c>
      <c r="AM346" s="22" t="s">
        <v>27</v>
      </c>
    </row>
    <row r="347" spans="1:39" s="22" customFormat="1" x14ac:dyDescent="0.25">
      <c r="A347" s="28" t="str">
        <f>IF(H347&lt;&gt;"",MAX($A$7:A346)+1,"")</f>
        <v/>
      </c>
      <c r="B347" s="227" t="str">
        <f>IF(A347="","",PREF_PREGUNTA&amp;" - "&amp;IF(MAX(A:A)&gt;99,IF(A347&lt;100,"0",""),"")&amp;IF(A347&lt;10,"0","")&amp;A347&amp;IF(G347&lt;&gt;""," "&amp;G347,""))</f>
        <v/>
      </c>
      <c r="C347" s="257"/>
      <c r="D347" s="230"/>
      <c r="E347" s="231"/>
      <c r="F347" s="231"/>
      <c r="G347" s="232"/>
      <c r="H347" s="225"/>
      <c r="I347" s="258"/>
      <c r="J347" s="259"/>
      <c r="K347" s="260"/>
      <c r="L347" s="261"/>
      <c r="M347" s="262"/>
      <c r="N347" s="263"/>
      <c r="O347" s="258"/>
      <c r="P347" s="259"/>
      <c r="Q347" s="260"/>
      <c r="R347" s="261"/>
      <c r="S347" s="262"/>
      <c r="T347" s="263"/>
      <c r="U347" s="263"/>
      <c r="V347" s="263"/>
      <c r="W347" s="263"/>
      <c r="X347" s="263"/>
      <c r="Y347" s="263"/>
      <c r="Z347" s="263"/>
      <c r="AA347" s="263"/>
      <c r="AB347" s="263"/>
      <c r="AC347" s="263"/>
      <c r="AD347" s="263"/>
      <c r="AE347" s="263"/>
      <c r="AF347" s="263"/>
      <c r="AG347" s="264"/>
      <c r="AH347" s="265"/>
      <c r="AI347" s="266"/>
      <c r="AJ347" s="267"/>
      <c r="AK347" s="22" t="s">
        <v>27</v>
      </c>
      <c r="AL347" s="22" t="s">
        <v>27</v>
      </c>
      <c r="AM347" s="22" t="s">
        <v>27</v>
      </c>
    </row>
    <row r="348" spans="1:39" s="22" customFormat="1" x14ac:dyDescent="0.25">
      <c r="A348" s="28" t="str">
        <f>IF(H348&lt;&gt;"",MAX($A$7:A347)+1,"")</f>
        <v/>
      </c>
      <c r="B348" s="227" t="str">
        <f>IF(A348="","",PREF_PREGUNTA&amp;" - "&amp;IF(MAX(A:A)&gt;99,IF(A348&lt;100,"0",""),"")&amp;IF(A348&lt;10,"0","")&amp;A348&amp;IF(G348&lt;&gt;""," "&amp;G348,""))</f>
        <v/>
      </c>
      <c r="C348" s="257"/>
      <c r="D348" s="230"/>
      <c r="E348" s="231"/>
      <c r="F348" s="231"/>
      <c r="G348" s="232"/>
      <c r="H348" s="225"/>
      <c r="I348" s="258"/>
      <c r="J348" s="259"/>
      <c r="K348" s="260"/>
      <c r="L348" s="261"/>
      <c r="M348" s="262"/>
      <c r="N348" s="263"/>
      <c r="O348" s="258"/>
      <c r="P348" s="259"/>
      <c r="Q348" s="260"/>
      <c r="R348" s="261"/>
      <c r="S348" s="262"/>
      <c r="T348" s="263"/>
      <c r="U348" s="263"/>
      <c r="V348" s="263"/>
      <c r="W348" s="263"/>
      <c r="X348" s="263"/>
      <c r="Y348" s="263"/>
      <c r="Z348" s="263"/>
      <c r="AA348" s="263"/>
      <c r="AB348" s="263"/>
      <c r="AC348" s="263"/>
      <c r="AD348" s="263"/>
      <c r="AE348" s="263"/>
      <c r="AF348" s="263"/>
      <c r="AG348" s="264"/>
      <c r="AH348" s="265"/>
      <c r="AI348" s="266"/>
      <c r="AJ348" s="267"/>
      <c r="AK348" s="22" t="s">
        <v>27</v>
      </c>
      <c r="AL348" s="22" t="s">
        <v>27</v>
      </c>
      <c r="AM348" s="22" t="s">
        <v>27</v>
      </c>
    </row>
    <row r="349" spans="1:39" s="22" customFormat="1" x14ac:dyDescent="0.25">
      <c r="A349" s="28" t="str">
        <f>IF(H349&lt;&gt;"",MAX($A$7:A348)+1,"")</f>
        <v/>
      </c>
      <c r="B349" s="227" t="str">
        <f>IF(A349="","",PREF_PREGUNTA&amp;" - "&amp;IF(MAX(A:A)&gt;99,IF(A349&lt;100,"0",""),"")&amp;IF(A349&lt;10,"0","")&amp;A349&amp;IF(G349&lt;&gt;""," "&amp;G349,""))</f>
        <v/>
      </c>
      <c r="C349" s="257"/>
      <c r="D349" s="230"/>
      <c r="E349" s="231"/>
      <c r="F349" s="231"/>
      <c r="G349" s="232"/>
      <c r="H349" s="225"/>
      <c r="I349" s="258"/>
      <c r="J349" s="259"/>
      <c r="K349" s="260"/>
      <c r="L349" s="261"/>
      <c r="M349" s="262"/>
      <c r="N349" s="263"/>
      <c r="O349" s="258"/>
      <c r="P349" s="259"/>
      <c r="Q349" s="260"/>
      <c r="R349" s="261"/>
      <c r="S349" s="262"/>
      <c r="T349" s="263"/>
      <c r="U349" s="263"/>
      <c r="V349" s="263"/>
      <c r="W349" s="263"/>
      <c r="X349" s="263"/>
      <c r="Y349" s="263"/>
      <c r="Z349" s="263"/>
      <c r="AA349" s="263"/>
      <c r="AB349" s="263"/>
      <c r="AC349" s="263"/>
      <c r="AD349" s="263"/>
      <c r="AE349" s="263"/>
      <c r="AF349" s="263"/>
      <c r="AG349" s="264"/>
      <c r="AH349" s="265"/>
      <c r="AI349" s="266"/>
      <c r="AJ349" s="267"/>
      <c r="AK349" s="22" t="s">
        <v>27</v>
      </c>
      <c r="AL349" s="22" t="s">
        <v>27</v>
      </c>
      <c r="AM349" s="22" t="s">
        <v>27</v>
      </c>
    </row>
    <row r="350" spans="1:39" s="22" customFormat="1" x14ac:dyDescent="0.25">
      <c r="A350" s="28" t="str">
        <f>IF(H350&lt;&gt;"",MAX($A$7:A349)+1,"")</f>
        <v/>
      </c>
      <c r="B350" s="227" t="str">
        <f>IF(A350="","",PREF_PREGUNTA&amp;" - "&amp;IF(MAX(A:A)&gt;99,IF(A350&lt;100,"0",""),"")&amp;IF(A350&lt;10,"0","")&amp;A350&amp;IF(G350&lt;&gt;""," "&amp;G350,""))</f>
        <v/>
      </c>
      <c r="C350" s="257"/>
      <c r="D350" s="230"/>
      <c r="E350" s="231"/>
      <c r="F350" s="231"/>
      <c r="G350" s="232"/>
      <c r="H350" s="225"/>
      <c r="I350" s="258"/>
      <c r="J350" s="259"/>
      <c r="K350" s="260"/>
      <c r="L350" s="261"/>
      <c r="M350" s="262"/>
      <c r="N350" s="263"/>
      <c r="O350" s="258"/>
      <c r="P350" s="259"/>
      <c r="Q350" s="260"/>
      <c r="R350" s="261"/>
      <c r="S350" s="262"/>
      <c r="T350" s="263"/>
      <c r="U350" s="263"/>
      <c r="V350" s="263"/>
      <c r="W350" s="263"/>
      <c r="X350" s="263"/>
      <c r="Y350" s="263"/>
      <c r="Z350" s="263"/>
      <c r="AA350" s="263"/>
      <c r="AB350" s="263"/>
      <c r="AC350" s="263"/>
      <c r="AD350" s="263"/>
      <c r="AE350" s="263"/>
      <c r="AF350" s="263"/>
      <c r="AG350" s="264"/>
      <c r="AH350" s="265"/>
      <c r="AI350" s="266"/>
      <c r="AJ350" s="267"/>
      <c r="AK350" s="22" t="s">
        <v>27</v>
      </c>
      <c r="AL350" s="22" t="s">
        <v>27</v>
      </c>
      <c r="AM350" s="22" t="s">
        <v>27</v>
      </c>
    </row>
    <row r="351" spans="1:39" s="22" customFormat="1" x14ac:dyDescent="0.25">
      <c r="A351" s="28" t="str">
        <f>IF(H351&lt;&gt;"",MAX($A$7:A350)+1,"")</f>
        <v/>
      </c>
      <c r="B351" s="227" t="str">
        <f>IF(A351="","",PREF_PREGUNTA&amp;" - "&amp;IF(MAX(A:A)&gt;99,IF(A351&lt;100,"0",""),"")&amp;IF(A351&lt;10,"0","")&amp;A351&amp;IF(G351&lt;&gt;""," "&amp;G351,""))</f>
        <v/>
      </c>
      <c r="C351" s="257"/>
      <c r="D351" s="230"/>
      <c r="E351" s="231"/>
      <c r="F351" s="231"/>
      <c r="G351" s="232"/>
      <c r="H351" s="225"/>
      <c r="I351" s="258"/>
      <c r="J351" s="259"/>
      <c r="K351" s="260"/>
      <c r="L351" s="261"/>
      <c r="M351" s="262"/>
      <c r="N351" s="263"/>
      <c r="O351" s="258"/>
      <c r="P351" s="259"/>
      <c r="Q351" s="260"/>
      <c r="R351" s="261"/>
      <c r="S351" s="262"/>
      <c r="T351" s="263"/>
      <c r="U351" s="263"/>
      <c r="V351" s="263"/>
      <c r="W351" s="263"/>
      <c r="X351" s="263"/>
      <c r="Y351" s="263"/>
      <c r="Z351" s="263"/>
      <c r="AA351" s="263"/>
      <c r="AB351" s="263"/>
      <c r="AC351" s="263"/>
      <c r="AD351" s="263"/>
      <c r="AE351" s="263"/>
      <c r="AF351" s="263"/>
      <c r="AG351" s="264"/>
      <c r="AH351" s="265"/>
      <c r="AI351" s="266"/>
      <c r="AJ351" s="267"/>
      <c r="AK351" s="22" t="s">
        <v>27</v>
      </c>
      <c r="AL351" s="22" t="s">
        <v>27</v>
      </c>
      <c r="AM351" s="22" t="s">
        <v>27</v>
      </c>
    </row>
    <row r="352" spans="1:39" s="22" customFormat="1" x14ac:dyDescent="0.25">
      <c r="A352" s="28" t="str">
        <f>IF(H352&lt;&gt;"",MAX($A$7:A351)+1,"")</f>
        <v/>
      </c>
      <c r="B352" s="227" t="str">
        <f>IF(A352="","",PREF_PREGUNTA&amp;" - "&amp;IF(MAX(A:A)&gt;99,IF(A352&lt;100,"0",""),"")&amp;IF(A352&lt;10,"0","")&amp;A352&amp;IF(G352&lt;&gt;""," "&amp;G352,""))</f>
        <v/>
      </c>
      <c r="C352" s="257"/>
      <c r="D352" s="230"/>
      <c r="E352" s="231"/>
      <c r="F352" s="231"/>
      <c r="G352" s="232"/>
      <c r="H352" s="225"/>
      <c r="I352" s="258"/>
      <c r="J352" s="259"/>
      <c r="K352" s="260"/>
      <c r="L352" s="261"/>
      <c r="M352" s="262"/>
      <c r="N352" s="263"/>
      <c r="O352" s="258"/>
      <c r="P352" s="259"/>
      <c r="Q352" s="260"/>
      <c r="R352" s="261"/>
      <c r="S352" s="262"/>
      <c r="T352" s="263"/>
      <c r="U352" s="263"/>
      <c r="V352" s="263"/>
      <c r="W352" s="263"/>
      <c r="X352" s="263"/>
      <c r="Y352" s="263"/>
      <c r="Z352" s="263"/>
      <c r="AA352" s="263"/>
      <c r="AB352" s="263"/>
      <c r="AC352" s="263"/>
      <c r="AD352" s="263"/>
      <c r="AE352" s="263"/>
      <c r="AF352" s="263"/>
      <c r="AG352" s="264"/>
      <c r="AH352" s="265"/>
      <c r="AI352" s="266"/>
      <c r="AJ352" s="267"/>
      <c r="AK352" s="22" t="s">
        <v>27</v>
      </c>
      <c r="AL352" s="22" t="s">
        <v>27</v>
      </c>
      <c r="AM352" s="22" t="s">
        <v>27</v>
      </c>
    </row>
    <row r="353" spans="1:39" s="22" customFormat="1" x14ac:dyDescent="0.25">
      <c r="A353" s="28" t="str">
        <f>IF(H353&lt;&gt;"",MAX($A$7:A352)+1,"")</f>
        <v/>
      </c>
      <c r="B353" s="227" t="str">
        <f>IF(A353="","",PREF_PREGUNTA&amp;" - "&amp;IF(MAX(A:A)&gt;99,IF(A353&lt;100,"0",""),"")&amp;IF(A353&lt;10,"0","")&amp;A353&amp;IF(G353&lt;&gt;""," "&amp;G353,""))</f>
        <v/>
      </c>
      <c r="C353" s="257"/>
      <c r="D353" s="230"/>
      <c r="E353" s="231"/>
      <c r="F353" s="231"/>
      <c r="G353" s="232"/>
      <c r="H353" s="225"/>
      <c r="I353" s="258"/>
      <c r="J353" s="259"/>
      <c r="K353" s="260"/>
      <c r="L353" s="261"/>
      <c r="M353" s="262"/>
      <c r="N353" s="263"/>
      <c r="O353" s="258"/>
      <c r="P353" s="259"/>
      <c r="Q353" s="260"/>
      <c r="R353" s="261"/>
      <c r="S353" s="262"/>
      <c r="T353" s="263"/>
      <c r="U353" s="263"/>
      <c r="V353" s="263"/>
      <c r="W353" s="263"/>
      <c r="X353" s="263"/>
      <c r="Y353" s="263"/>
      <c r="Z353" s="263"/>
      <c r="AA353" s="263"/>
      <c r="AB353" s="263"/>
      <c r="AC353" s="263"/>
      <c r="AD353" s="263"/>
      <c r="AE353" s="263"/>
      <c r="AF353" s="263"/>
      <c r="AG353" s="264"/>
      <c r="AH353" s="265"/>
      <c r="AI353" s="266"/>
      <c r="AJ353" s="267"/>
      <c r="AK353" s="22" t="s">
        <v>27</v>
      </c>
      <c r="AL353" s="22" t="s">
        <v>27</v>
      </c>
      <c r="AM353" s="22" t="s">
        <v>27</v>
      </c>
    </row>
    <row r="354" spans="1:39" s="22" customFormat="1" x14ac:dyDescent="0.25">
      <c r="A354" s="28" t="str">
        <f>IF(H354&lt;&gt;"",MAX($A$7:A353)+1,"")</f>
        <v/>
      </c>
      <c r="B354" s="227" t="str">
        <f>IF(A354="","",PREF_PREGUNTA&amp;" - "&amp;IF(MAX(A:A)&gt;99,IF(A354&lt;100,"0",""),"")&amp;IF(A354&lt;10,"0","")&amp;A354&amp;IF(G354&lt;&gt;""," "&amp;G354,""))</f>
        <v/>
      </c>
      <c r="C354" s="257"/>
      <c r="D354" s="230"/>
      <c r="E354" s="231"/>
      <c r="F354" s="231"/>
      <c r="G354" s="232"/>
      <c r="H354" s="225"/>
      <c r="I354" s="258"/>
      <c r="J354" s="259"/>
      <c r="K354" s="260"/>
      <c r="L354" s="261"/>
      <c r="M354" s="262"/>
      <c r="N354" s="263"/>
      <c r="O354" s="258"/>
      <c r="P354" s="259"/>
      <c r="Q354" s="260"/>
      <c r="R354" s="261"/>
      <c r="S354" s="262"/>
      <c r="T354" s="263"/>
      <c r="U354" s="263"/>
      <c r="V354" s="263"/>
      <c r="W354" s="263"/>
      <c r="X354" s="263"/>
      <c r="Y354" s="263"/>
      <c r="Z354" s="263"/>
      <c r="AA354" s="263"/>
      <c r="AB354" s="263"/>
      <c r="AC354" s="263"/>
      <c r="AD354" s="263"/>
      <c r="AE354" s="263"/>
      <c r="AF354" s="263"/>
      <c r="AG354" s="264"/>
      <c r="AH354" s="265"/>
      <c r="AI354" s="266"/>
      <c r="AJ354" s="267"/>
      <c r="AK354" s="22" t="s">
        <v>27</v>
      </c>
      <c r="AL354" s="22" t="s">
        <v>27</v>
      </c>
      <c r="AM354" s="22" t="s">
        <v>27</v>
      </c>
    </row>
    <row r="355" spans="1:39" s="22" customFormat="1" x14ac:dyDescent="0.25">
      <c r="A355" s="28" t="str">
        <f>IF(H355&lt;&gt;"",MAX($A$7:A354)+1,"")</f>
        <v/>
      </c>
      <c r="B355" s="227" t="str">
        <f>IF(A355="","",PREF_PREGUNTA&amp;" - "&amp;IF(MAX(A:A)&gt;99,IF(A355&lt;100,"0",""),"")&amp;IF(A355&lt;10,"0","")&amp;A355&amp;IF(G355&lt;&gt;""," "&amp;G355,""))</f>
        <v/>
      </c>
      <c r="C355" s="257"/>
      <c r="D355" s="230"/>
      <c r="E355" s="231"/>
      <c r="F355" s="231"/>
      <c r="G355" s="232"/>
      <c r="H355" s="225"/>
      <c r="I355" s="258"/>
      <c r="J355" s="259"/>
      <c r="K355" s="260"/>
      <c r="L355" s="261"/>
      <c r="M355" s="262"/>
      <c r="N355" s="263"/>
      <c r="O355" s="258"/>
      <c r="P355" s="259"/>
      <c r="Q355" s="260"/>
      <c r="R355" s="261"/>
      <c r="S355" s="262"/>
      <c r="T355" s="263"/>
      <c r="U355" s="263"/>
      <c r="V355" s="263"/>
      <c r="W355" s="263"/>
      <c r="X355" s="263"/>
      <c r="Y355" s="263"/>
      <c r="Z355" s="263"/>
      <c r="AA355" s="263"/>
      <c r="AB355" s="263"/>
      <c r="AC355" s="263"/>
      <c r="AD355" s="263"/>
      <c r="AE355" s="263"/>
      <c r="AF355" s="263"/>
      <c r="AG355" s="264"/>
      <c r="AH355" s="265"/>
      <c r="AI355" s="266"/>
      <c r="AJ355" s="267"/>
      <c r="AK355" s="22" t="s">
        <v>27</v>
      </c>
      <c r="AL355" s="22" t="s">
        <v>27</v>
      </c>
      <c r="AM355" s="22" t="s">
        <v>27</v>
      </c>
    </row>
    <row r="356" spans="1:39" s="22" customFormat="1" x14ac:dyDescent="0.25">
      <c r="A356" s="28" t="str">
        <f>IF(H356&lt;&gt;"",MAX($A$7:A355)+1,"")</f>
        <v/>
      </c>
      <c r="B356" s="227" t="str">
        <f>IF(A356="","",PREF_PREGUNTA&amp;" - "&amp;IF(MAX(A:A)&gt;99,IF(A356&lt;100,"0",""),"")&amp;IF(A356&lt;10,"0","")&amp;A356&amp;IF(G356&lt;&gt;""," "&amp;G356,""))</f>
        <v/>
      </c>
      <c r="C356" s="257"/>
      <c r="D356" s="230"/>
      <c r="E356" s="231"/>
      <c r="F356" s="231"/>
      <c r="G356" s="232"/>
      <c r="H356" s="225"/>
      <c r="I356" s="258"/>
      <c r="J356" s="259"/>
      <c r="K356" s="260"/>
      <c r="L356" s="261"/>
      <c r="M356" s="262"/>
      <c r="N356" s="263"/>
      <c r="O356" s="258"/>
      <c r="P356" s="259"/>
      <c r="Q356" s="260"/>
      <c r="R356" s="261"/>
      <c r="S356" s="262"/>
      <c r="T356" s="263"/>
      <c r="U356" s="263"/>
      <c r="V356" s="263"/>
      <c r="W356" s="263"/>
      <c r="X356" s="263"/>
      <c r="Y356" s="263"/>
      <c r="Z356" s="263"/>
      <c r="AA356" s="263"/>
      <c r="AB356" s="263"/>
      <c r="AC356" s="263"/>
      <c r="AD356" s="263"/>
      <c r="AE356" s="263"/>
      <c r="AF356" s="263"/>
      <c r="AG356" s="264"/>
      <c r="AH356" s="265"/>
      <c r="AI356" s="266"/>
      <c r="AJ356" s="267"/>
      <c r="AK356" s="22" t="s">
        <v>27</v>
      </c>
      <c r="AL356" s="22" t="s">
        <v>27</v>
      </c>
      <c r="AM356" s="22" t="s">
        <v>27</v>
      </c>
    </row>
    <row r="357" spans="1:39" s="22" customFormat="1" x14ac:dyDescent="0.25">
      <c r="A357" s="28" t="str">
        <f>IF(H357&lt;&gt;"",MAX($A$7:A356)+1,"")</f>
        <v/>
      </c>
      <c r="B357" s="227" t="str">
        <f>IF(A357="","",PREF_PREGUNTA&amp;" - "&amp;IF(MAX(A:A)&gt;99,IF(A357&lt;100,"0",""),"")&amp;IF(A357&lt;10,"0","")&amp;A357&amp;IF(G357&lt;&gt;""," "&amp;G357,""))</f>
        <v/>
      </c>
      <c r="C357" s="257"/>
      <c r="D357" s="230"/>
      <c r="E357" s="231"/>
      <c r="F357" s="231"/>
      <c r="G357" s="232"/>
      <c r="H357" s="225"/>
      <c r="I357" s="258"/>
      <c r="J357" s="259"/>
      <c r="K357" s="260"/>
      <c r="L357" s="261"/>
      <c r="M357" s="262"/>
      <c r="N357" s="263"/>
      <c r="O357" s="258"/>
      <c r="P357" s="259"/>
      <c r="Q357" s="260"/>
      <c r="R357" s="261"/>
      <c r="S357" s="262"/>
      <c r="T357" s="263"/>
      <c r="U357" s="263"/>
      <c r="V357" s="263"/>
      <c r="W357" s="263"/>
      <c r="X357" s="263"/>
      <c r="Y357" s="263"/>
      <c r="Z357" s="263"/>
      <c r="AA357" s="263"/>
      <c r="AB357" s="263"/>
      <c r="AC357" s="263"/>
      <c r="AD357" s="263"/>
      <c r="AE357" s="263"/>
      <c r="AF357" s="263"/>
      <c r="AG357" s="264"/>
      <c r="AH357" s="265"/>
      <c r="AI357" s="266"/>
      <c r="AJ357" s="267"/>
      <c r="AK357" s="22" t="s">
        <v>27</v>
      </c>
      <c r="AL357" s="22" t="s">
        <v>27</v>
      </c>
      <c r="AM357" s="22" t="s">
        <v>27</v>
      </c>
    </row>
    <row r="358" spans="1:39" s="22" customFormat="1" x14ac:dyDescent="0.25">
      <c r="A358" s="28" t="str">
        <f>IF(H358&lt;&gt;"",MAX($A$7:A357)+1,"")</f>
        <v/>
      </c>
      <c r="B358" s="227" t="str">
        <f>IF(A358="","",PREF_PREGUNTA&amp;" - "&amp;IF(MAX(A:A)&gt;99,IF(A358&lt;100,"0",""),"")&amp;IF(A358&lt;10,"0","")&amp;A358&amp;IF(G358&lt;&gt;""," "&amp;G358,""))</f>
        <v/>
      </c>
      <c r="C358" s="257"/>
      <c r="D358" s="230"/>
      <c r="E358" s="231"/>
      <c r="F358" s="231"/>
      <c r="G358" s="232"/>
      <c r="H358" s="225"/>
      <c r="I358" s="258"/>
      <c r="J358" s="259"/>
      <c r="K358" s="260"/>
      <c r="L358" s="261"/>
      <c r="M358" s="262"/>
      <c r="N358" s="263"/>
      <c r="O358" s="258"/>
      <c r="P358" s="259"/>
      <c r="Q358" s="260"/>
      <c r="R358" s="261"/>
      <c r="S358" s="262"/>
      <c r="T358" s="263"/>
      <c r="U358" s="263"/>
      <c r="V358" s="263"/>
      <c r="W358" s="263"/>
      <c r="X358" s="263"/>
      <c r="Y358" s="263"/>
      <c r="Z358" s="263"/>
      <c r="AA358" s="263"/>
      <c r="AB358" s="263"/>
      <c r="AC358" s="263"/>
      <c r="AD358" s="263"/>
      <c r="AE358" s="263"/>
      <c r="AF358" s="263"/>
      <c r="AG358" s="264"/>
      <c r="AH358" s="265"/>
      <c r="AI358" s="266"/>
      <c r="AJ358" s="267"/>
      <c r="AK358" s="22" t="s">
        <v>27</v>
      </c>
      <c r="AL358" s="22" t="s">
        <v>27</v>
      </c>
      <c r="AM358" s="22" t="s">
        <v>27</v>
      </c>
    </row>
    <row r="359" spans="1:39" s="22" customFormat="1" x14ac:dyDescent="0.25">
      <c r="A359" s="28" t="str">
        <f>IF(H359&lt;&gt;"",MAX($A$7:A358)+1,"")</f>
        <v/>
      </c>
      <c r="B359" s="227" t="str">
        <f>IF(A359="","",PREF_PREGUNTA&amp;" - "&amp;IF(MAX(A:A)&gt;99,IF(A359&lt;100,"0",""),"")&amp;IF(A359&lt;10,"0","")&amp;A359&amp;IF(G359&lt;&gt;""," "&amp;G359,""))</f>
        <v/>
      </c>
      <c r="C359" s="257"/>
      <c r="D359" s="230"/>
      <c r="E359" s="231"/>
      <c r="F359" s="231"/>
      <c r="G359" s="232"/>
      <c r="H359" s="225"/>
      <c r="I359" s="258"/>
      <c r="J359" s="259"/>
      <c r="K359" s="260"/>
      <c r="L359" s="261"/>
      <c r="M359" s="262"/>
      <c r="N359" s="263"/>
      <c r="O359" s="258"/>
      <c r="P359" s="259"/>
      <c r="Q359" s="260"/>
      <c r="R359" s="261"/>
      <c r="S359" s="262"/>
      <c r="T359" s="263"/>
      <c r="U359" s="263"/>
      <c r="V359" s="263"/>
      <c r="W359" s="263"/>
      <c r="X359" s="263"/>
      <c r="Y359" s="263"/>
      <c r="Z359" s="263"/>
      <c r="AA359" s="263"/>
      <c r="AB359" s="263"/>
      <c r="AC359" s="263"/>
      <c r="AD359" s="263"/>
      <c r="AE359" s="263"/>
      <c r="AF359" s="263"/>
      <c r="AG359" s="264"/>
      <c r="AH359" s="265"/>
      <c r="AI359" s="266"/>
      <c r="AJ359" s="267"/>
      <c r="AK359" s="22" t="s">
        <v>27</v>
      </c>
      <c r="AL359" s="22" t="s">
        <v>27</v>
      </c>
      <c r="AM359" s="22" t="s">
        <v>27</v>
      </c>
    </row>
    <row r="360" spans="1:39" s="22" customFormat="1" x14ac:dyDescent="0.25">
      <c r="A360" s="28" t="str">
        <f>IF(H360&lt;&gt;"",MAX($A$7:A359)+1,"")</f>
        <v/>
      </c>
      <c r="B360" s="227" t="str">
        <f>IF(A360="","",PREF_PREGUNTA&amp;" - "&amp;IF(MAX(A:A)&gt;99,IF(A360&lt;100,"0",""),"")&amp;IF(A360&lt;10,"0","")&amp;A360&amp;IF(G360&lt;&gt;""," "&amp;G360,""))</f>
        <v/>
      </c>
      <c r="C360" s="257"/>
      <c r="D360" s="230"/>
      <c r="E360" s="231"/>
      <c r="F360" s="231"/>
      <c r="G360" s="232"/>
      <c r="H360" s="225"/>
      <c r="I360" s="258"/>
      <c r="J360" s="259"/>
      <c r="K360" s="260"/>
      <c r="L360" s="261"/>
      <c r="M360" s="262"/>
      <c r="N360" s="263"/>
      <c r="O360" s="258"/>
      <c r="P360" s="259"/>
      <c r="Q360" s="260"/>
      <c r="R360" s="261"/>
      <c r="S360" s="262"/>
      <c r="T360" s="263"/>
      <c r="U360" s="263"/>
      <c r="V360" s="263"/>
      <c r="W360" s="263"/>
      <c r="X360" s="263"/>
      <c r="Y360" s="263"/>
      <c r="Z360" s="263"/>
      <c r="AA360" s="263"/>
      <c r="AB360" s="263"/>
      <c r="AC360" s="263"/>
      <c r="AD360" s="263"/>
      <c r="AE360" s="263"/>
      <c r="AF360" s="263"/>
      <c r="AG360" s="264"/>
      <c r="AH360" s="265"/>
      <c r="AI360" s="266"/>
      <c r="AJ360" s="267"/>
      <c r="AK360" s="22" t="s">
        <v>27</v>
      </c>
      <c r="AL360" s="22" t="s">
        <v>27</v>
      </c>
      <c r="AM360" s="22" t="s">
        <v>27</v>
      </c>
    </row>
    <row r="361" spans="1:39" s="22" customFormat="1" x14ac:dyDescent="0.25">
      <c r="A361" s="28" t="str">
        <f>IF(H361&lt;&gt;"",MAX($A$7:A360)+1,"")</f>
        <v/>
      </c>
      <c r="B361" s="227" t="str">
        <f>IF(A361="","",PREF_PREGUNTA&amp;" - "&amp;IF(MAX(A:A)&gt;99,IF(A361&lt;100,"0",""),"")&amp;IF(A361&lt;10,"0","")&amp;A361&amp;IF(G361&lt;&gt;""," "&amp;G361,""))</f>
        <v/>
      </c>
      <c r="C361" s="257"/>
      <c r="D361" s="230"/>
      <c r="E361" s="231"/>
      <c r="F361" s="231"/>
      <c r="G361" s="232"/>
      <c r="H361" s="225"/>
      <c r="I361" s="258"/>
      <c r="J361" s="259"/>
      <c r="K361" s="260"/>
      <c r="L361" s="261"/>
      <c r="M361" s="262"/>
      <c r="N361" s="263"/>
      <c r="O361" s="258"/>
      <c r="P361" s="259"/>
      <c r="Q361" s="260"/>
      <c r="R361" s="261"/>
      <c r="S361" s="262"/>
      <c r="T361" s="263"/>
      <c r="U361" s="263"/>
      <c r="V361" s="263"/>
      <c r="W361" s="263"/>
      <c r="X361" s="263"/>
      <c r="Y361" s="263"/>
      <c r="Z361" s="263"/>
      <c r="AA361" s="263"/>
      <c r="AB361" s="263"/>
      <c r="AC361" s="263"/>
      <c r="AD361" s="263"/>
      <c r="AE361" s="263"/>
      <c r="AF361" s="263"/>
      <c r="AG361" s="264"/>
      <c r="AH361" s="265"/>
      <c r="AI361" s="266"/>
      <c r="AJ361" s="267"/>
      <c r="AK361" s="22" t="s">
        <v>27</v>
      </c>
      <c r="AL361" s="22" t="s">
        <v>27</v>
      </c>
      <c r="AM361" s="22" t="s">
        <v>27</v>
      </c>
    </row>
    <row r="362" spans="1:39" s="22" customFormat="1" x14ac:dyDescent="0.25">
      <c r="A362" s="28" t="str">
        <f>IF(H362&lt;&gt;"",MAX($A$7:A361)+1,"")</f>
        <v/>
      </c>
      <c r="B362" s="227" t="str">
        <f>IF(A362="","",PREF_PREGUNTA&amp;" - "&amp;IF(MAX(A:A)&gt;99,IF(A362&lt;100,"0",""),"")&amp;IF(A362&lt;10,"0","")&amp;A362&amp;IF(G362&lt;&gt;""," "&amp;G362,""))</f>
        <v/>
      </c>
      <c r="C362" s="257"/>
      <c r="D362" s="230"/>
      <c r="E362" s="231"/>
      <c r="F362" s="231"/>
      <c r="G362" s="232"/>
      <c r="H362" s="225"/>
      <c r="I362" s="258"/>
      <c r="J362" s="259"/>
      <c r="K362" s="260"/>
      <c r="L362" s="261"/>
      <c r="M362" s="262"/>
      <c r="N362" s="263"/>
      <c r="O362" s="258"/>
      <c r="P362" s="259"/>
      <c r="Q362" s="260"/>
      <c r="R362" s="261"/>
      <c r="S362" s="262"/>
      <c r="T362" s="263"/>
      <c r="U362" s="263"/>
      <c r="V362" s="263"/>
      <c r="W362" s="263"/>
      <c r="X362" s="263"/>
      <c r="Y362" s="263"/>
      <c r="Z362" s="263"/>
      <c r="AA362" s="263"/>
      <c r="AB362" s="263"/>
      <c r="AC362" s="263"/>
      <c r="AD362" s="263"/>
      <c r="AE362" s="263"/>
      <c r="AF362" s="263"/>
      <c r="AG362" s="264"/>
      <c r="AH362" s="265"/>
      <c r="AI362" s="266"/>
      <c r="AJ362" s="267"/>
      <c r="AK362" s="22" t="s">
        <v>27</v>
      </c>
      <c r="AL362" s="22" t="s">
        <v>27</v>
      </c>
      <c r="AM362" s="22" t="s">
        <v>27</v>
      </c>
    </row>
    <row r="363" spans="1:39" s="22" customFormat="1" x14ac:dyDescent="0.25">
      <c r="A363" s="28" t="str">
        <f>IF(H363&lt;&gt;"",MAX($A$7:A362)+1,"")</f>
        <v/>
      </c>
      <c r="B363" s="227" t="str">
        <f>IF(A363="","",PREF_PREGUNTA&amp;" - "&amp;IF(MAX(A:A)&gt;99,IF(A363&lt;100,"0",""),"")&amp;IF(A363&lt;10,"0","")&amp;A363&amp;IF(G363&lt;&gt;""," "&amp;G363,""))</f>
        <v/>
      </c>
      <c r="C363" s="257"/>
      <c r="D363" s="230"/>
      <c r="E363" s="231"/>
      <c r="F363" s="231"/>
      <c r="G363" s="232"/>
      <c r="H363" s="225"/>
      <c r="I363" s="258"/>
      <c r="J363" s="259"/>
      <c r="K363" s="260"/>
      <c r="L363" s="261"/>
      <c r="M363" s="262"/>
      <c r="N363" s="263"/>
      <c r="O363" s="258"/>
      <c r="P363" s="259"/>
      <c r="Q363" s="260"/>
      <c r="R363" s="261"/>
      <c r="S363" s="262"/>
      <c r="T363" s="263"/>
      <c r="U363" s="263"/>
      <c r="V363" s="263"/>
      <c r="W363" s="263"/>
      <c r="X363" s="263"/>
      <c r="Y363" s="263"/>
      <c r="Z363" s="263"/>
      <c r="AA363" s="263"/>
      <c r="AB363" s="263"/>
      <c r="AC363" s="263"/>
      <c r="AD363" s="263"/>
      <c r="AE363" s="263"/>
      <c r="AF363" s="263"/>
      <c r="AG363" s="264"/>
      <c r="AH363" s="265"/>
      <c r="AI363" s="266"/>
      <c r="AJ363" s="267"/>
      <c r="AK363" s="22" t="s">
        <v>27</v>
      </c>
      <c r="AL363" s="22" t="s">
        <v>27</v>
      </c>
      <c r="AM363" s="22" t="s">
        <v>27</v>
      </c>
    </row>
    <row r="364" spans="1:39" s="22" customFormat="1" x14ac:dyDescent="0.25">
      <c r="A364" s="28" t="str">
        <f>IF(H364&lt;&gt;"",MAX($A$7:A363)+1,"")</f>
        <v/>
      </c>
      <c r="B364" s="227" t="str">
        <f>IF(A364="","",PREF_PREGUNTA&amp;" - "&amp;IF(MAX(A:A)&gt;99,IF(A364&lt;100,"0",""),"")&amp;IF(A364&lt;10,"0","")&amp;A364&amp;IF(G364&lt;&gt;""," "&amp;G364,""))</f>
        <v/>
      </c>
      <c r="C364" s="257"/>
      <c r="D364" s="230"/>
      <c r="E364" s="231"/>
      <c r="F364" s="231"/>
      <c r="G364" s="232"/>
      <c r="H364" s="225"/>
      <c r="I364" s="258"/>
      <c r="J364" s="259"/>
      <c r="K364" s="260"/>
      <c r="L364" s="261"/>
      <c r="M364" s="262"/>
      <c r="N364" s="263"/>
      <c r="O364" s="258"/>
      <c r="P364" s="259"/>
      <c r="Q364" s="260"/>
      <c r="R364" s="261"/>
      <c r="S364" s="262"/>
      <c r="T364" s="263"/>
      <c r="U364" s="263"/>
      <c r="V364" s="263"/>
      <c r="W364" s="263"/>
      <c r="X364" s="263"/>
      <c r="Y364" s="263"/>
      <c r="Z364" s="263"/>
      <c r="AA364" s="263"/>
      <c r="AB364" s="263"/>
      <c r="AC364" s="263"/>
      <c r="AD364" s="263"/>
      <c r="AE364" s="263"/>
      <c r="AF364" s="263"/>
      <c r="AG364" s="264"/>
      <c r="AH364" s="265"/>
      <c r="AI364" s="266"/>
      <c r="AJ364" s="267"/>
      <c r="AK364" s="22" t="s">
        <v>27</v>
      </c>
      <c r="AL364" s="22" t="s">
        <v>27</v>
      </c>
      <c r="AM364" s="22" t="s">
        <v>27</v>
      </c>
    </row>
    <row r="365" spans="1:39" s="22" customFormat="1" x14ac:dyDescent="0.25">
      <c r="A365" s="28" t="str">
        <f>IF(H365&lt;&gt;"",MAX($A$7:A364)+1,"")</f>
        <v/>
      </c>
      <c r="B365" s="227" t="str">
        <f>IF(A365="","",PREF_PREGUNTA&amp;" - "&amp;IF(MAX(A:A)&gt;99,IF(A365&lt;100,"0",""),"")&amp;IF(A365&lt;10,"0","")&amp;A365&amp;IF(G365&lt;&gt;""," "&amp;G365,""))</f>
        <v/>
      </c>
      <c r="C365" s="257"/>
      <c r="D365" s="230"/>
      <c r="E365" s="231"/>
      <c r="F365" s="231"/>
      <c r="G365" s="232"/>
      <c r="H365" s="225"/>
      <c r="I365" s="258"/>
      <c r="J365" s="259"/>
      <c r="K365" s="260"/>
      <c r="L365" s="261"/>
      <c r="M365" s="262"/>
      <c r="N365" s="263"/>
      <c r="O365" s="258"/>
      <c r="P365" s="259"/>
      <c r="Q365" s="260"/>
      <c r="R365" s="261"/>
      <c r="S365" s="262"/>
      <c r="T365" s="263"/>
      <c r="U365" s="263"/>
      <c r="V365" s="263"/>
      <c r="W365" s="263"/>
      <c r="X365" s="263"/>
      <c r="Y365" s="263"/>
      <c r="Z365" s="263"/>
      <c r="AA365" s="263"/>
      <c r="AB365" s="263"/>
      <c r="AC365" s="263"/>
      <c r="AD365" s="263"/>
      <c r="AE365" s="263"/>
      <c r="AF365" s="263"/>
      <c r="AG365" s="264"/>
      <c r="AH365" s="265"/>
      <c r="AI365" s="266"/>
      <c r="AJ365" s="267"/>
      <c r="AK365" s="22" t="s">
        <v>27</v>
      </c>
      <c r="AL365" s="22" t="s">
        <v>27</v>
      </c>
      <c r="AM365" s="22" t="s">
        <v>27</v>
      </c>
    </row>
    <row r="366" spans="1:39" s="22" customFormat="1" x14ac:dyDescent="0.25">
      <c r="A366" s="28" t="str">
        <f>IF(H366&lt;&gt;"",MAX($A$7:A365)+1,"")</f>
        <v/>
      </c>
      <c r="B366" s="227" t="str">
        <f>IF(A366="","",PREF_PREGUNTA&amp;" - "&amp;IF(MAX(A:A)&gt;99,IF(A366&lt;100,"0",""),"")&amp;IF(A366&lt;10,"0","")&amp;A366&amp;IF(G366&lt;&gt;""," "&amp;G366,""))</f>
        <v/>
      </c>
      <c r="C366" s="257"/>
      <c r="D366" s="230"/>
      <c r="E366" s="231"/>
      <c r="F366" s="231"/>
      <c r="G366" s="232"/>
      <c r="H366" s="225"/>
      <c r="I366" s="258"/>
      <c r="J366" s="259"/>
      <c r="K366" s="260"/>
      <c r="L366" s="261"/>
      <c r="M366" s="262"/>
      <c r="N366" s="263"/>
      <c r="O366" s="258"/>
      <c r="P366" s="259"/>
      <c r="Q366" s="260"/>
      <c r="R366" s="261"/>
      <c r="S366" s="262"/>
      <c r="T366" s="263"/>
      <c r="U366" s="263"/>
      <c r="V366" s="263"/>
      <c r="W366" s="263"/>
      <c r="X366" s="263"/>
      <c r="Y366" s="263"/>
      <c r="Z366" s="263"/>
      <c r="AA366" s="263"/>
      <c r="AB366" s="263"/>
      <c r="AC366" s="263"/>
      <c r="AD366" s="263"/>
      <c r="AE366" s="263"/>
      <c r="AF366" s="263"/>
      <c r="AG366" s="264"/>
      <c r="AH366" s="265"/>
      <c r="AI366" s="266"/>
      <c r="AJ366" s="267"/>
      <c r="AK366" s="22" t="s">
        <v>27</v>
      </c>
      <c r="AL366" s="22" t="s">
        <v>27</v>
      </c>
      <c r="AM366" s="22" t="s">
        <v>27</v>
      </c>
    </row>
    <row r="367" spans="1:39" s="22" customFormat="1" x14ac:dyDescent="0.25">
      <c r="A367" s="28" t="str">
        <f>IF(H367&lt;&gt;"",MAX($A$7:A366)+1,"")</f>
        <v/>
      </c>
      <c r="B367" s="227" t="str">
        <f>IF(A367="","",PREF_PREGUNTA&amp;" - "&amp;IF(MAX(A:A)&gt;99,IF(A367&lt;100,"0",""),"")&amp;IF(A367&lt;10,"0","")&amp;A367&amp;IF(G367&lt;&gt;""," "&amp;G367,""))</f>
        <v/>
      </c>
      <c r="C367" s="257"/>
      <c r="D367" s="230"/>
      <c r="E367" s="231"/>
      <c r="F367" s="231"/>
      <c r="G367" s="232"/>
      <c r="H367" s="225"/>
      <c r="I367" s="258"/>
      <c r="J367" s="259"/>
      <c r="K367" s="260"/>
      <c r="L367" s="261"/>
      <c r="M367" s="262"/>
      <c r="N367" s="263"/>
      <c r="O367" s="258"/>
      <c r="P367" s="259"/>
      <c r="Q367" s="260"/>
      <c r="R367" s="261"/>
      <c r="S367" s="262"/>
      <c r="T367" s="263"/>
      <c r="U367" s="263"/>
      <c r="V367" s="263"/>
      <c r="W367" s="263"/>
      <c r="X367" s="263"/>
      <c r="Y367" s="263"/>
      <c r="Z367" s="263"/>
      <c r="AA367" s="263"/>
      <c r="AB367" s="263"/>
      <c r="AC367" s="263"/>
      <c r="AD367" s="263"/>
      <c r="AE367" s="263"/>
      <c r="AF367" s="263"/>
      <c r="AG367" s="264"/>
      <c r="AH367" s="265"/>
      <c r="AI367" s="266"/>
      <c r="AJ367" s="267"/>
      <c r="AK367" s="22" t="s">
        <v>27</v>
      </c>
      <c r="AL367" s="22" t="s">
        <v>27</v>
      </c>
      <c r="AM367" s="22" t="s">
        <v>27</v>
      </c>
    </row>
    <row r="368" spans="1:39" s="22" customFormat="1" x14ac:dyDescent="0.25">
      <c r="A368" s="28" t="str">
        <f>IF(H368&lt;&gt;"",MAX($A$7:A367)+1,"")</f>
        <v/>
      </c>
      <c r="B368" s="227" t="str">
        <f>IF(A368="","",PREF_PREGUNTA&amp;" - "&amp;IF(MAX(A:A)&gt;99,IF(A368&lt;100,"0",""),"")&amp;IF(A368&lt;10,"0","")&amp;A368&amp;IF(G368&lt;&gt;""," "&amp;G368,""))</f>
        <v/>
      </c>
      <c r="C368" s="257"/>
      <c r="D368" s="230"/>
      <c r="E368" s="231"/>
      <c r="F368" s="231"/>
      <c r="G368" s="232"/>
      <c r="H368" s="225"/>
      <c r="I368" s="258"/>
      <c r="J368" s="259"/>
      <c r="K368" s="260"/>
      <c r="L368" s="261"/>
      <c r="M368" s="262"/>
      <c r="N368" s="263"/>
      <c r="O368" s="258"/>
      <c r="P368" s="259"/>
      <c r="Q368" s="260"/>
      <c r="R368" s="261"/>
      <c r="S368" s="262"/>
      <c r="T368" s="263"/>
      <c r="U368" s="263"/>
      <c r="V368" s="263"/>
      <c r="W368" s="263"/>
      <c r="X368" s="263"/>
      <c r="Y368" s="263"/>
      <c r="Z368" s="263"/>
      <c r="AA368" s="263"/>
      <c r="AB368" s="263"/>
      <c r="AC368" s="263"/>
      <c r="AD368" s="263"/>
      <c r="AE368" s="263"/>
      <c r="AF368" s="263"/>
      <c r="AG368" s="264"/>
      <c r="AH368" s="265"/>
      <c r="AI368" s="266"/>
      <c r="AJ368" s="267"/>
      <c r="AK368" s="22" t="s">
        <v>27</v>
      </c>
      <c r="AL368" s="22" t="s">
        <v>27</v>
      </c>
      <c r="AM368" s="22" t="s">
        <v>27</v>
      </c>
    </row>
    <row r="369" spans="1:39" s="22" customFormat="1" x14ac:dyDescent="0.25">
      <c r="A369" s="28" t="str">
        <f>IF(H369&lt;&gt;"",MAX($A$7:A368)+1,"")</f>
        <v/>
      </c>
      <c r="B369" s="227" t="str">
        <f>IF(A369="","",PREF_PREGUNTA&amp;" - "&amp;IF(MAX(A:A)&gt;99,IF(A369&lt;100,"0",""),"")&amp;IF(A369&lt;10,"0","")&amp;A369&amp;IF(G369&lt;&gt;""," "&amp;G369,""))</f>
        <v/>
      </c>
      <c r="C369" s="257"/>
      <c r="D369" s="230"/>
      <c r="E369" s="231"/>
      <c r="F369" s="231"/>
      <c r="G369" s="232"/>
      <c r="H369" s="225"/>
      <c r="I369" s="258"/>
      <c r="J369" s="259"/>
      <c r="K369" s="260"/>
      <c r="L369" s="261"/>
      <c r="M369" s="262"/>
      <c r="N369" s="263"/>
      <c r="O369" s="258"/>
      <c r="P369" s="259"/>
      <c r="Q369" s="260"/>
      <c r="R369" s="261"/>
      <c r="S369" s="262"/>
      <c r="T369" s="263"/>
      <c r="U369" s="263"/>
      <c r="V369" s="263"/>
      <c r="W369" s="263"/>
      <c r="X369" s="263"/>
      <c r="Y369" s="263"/>
      <c r="Z369" s="263"/>
      <c r="AA369" s="263"/>
      <c r="AB369" s="263"/>
      <c r="AC369" s="263"/>
      <c r="AD369" s="263"/>
      <c r="AE369" s="263"/>
      <c r="AF369" s="263"/>
      <c r="AG369" s="264"/>
      <c r="AH369" s="265"/>
      <c r="AI369" s="266"/>
      <c r="AJ369" s="267"/>
      <c r="AK369" s="22" t="s">
        <v>27</v>
      </c>
      <c r="AL369" s="22" t="s">
        <v>27</v>
      </c>
      <c r="AM369" s="22" t="s">
        <v>27</v>
      </c>
    </row>
    <row r="370" spans="1:39" s="22" customFormat="1" x14ac:dyDescent="0.25">
      <c r="A370" s="28" t="str">
        <f>IF(H370&lt;&gt;"",MAX($A$7:A369)+1,"")</f>
        <v/>
      </c>
      <c r="B370" s="227" t="str">
        <f>IF(A370="","",PREF_PREGUNTA&amp;" - "&amp;IF(MAX(A:A)&gt;99,IF(A370&lt;100,"0",""),"")&amp;IF(A370&lt;10,"0","")&amp;A370&amp;IF(G370&lt;&gt;""," "&amp;G370,""))</f>
        <v/>
      </c>
      <c r="C370" s="257"/>
      <c r="D370" s="230"/>
      <c r="E370" s="231"/>
      <c r="F370" s="231"/>
      <c r="G370" s="232"/>
      <c r="H370" s="225"/>
      <c r="I370" s="258"/>
      <c r="J370" s="259"/>
      <c r="K370" s="260"/>
      <c r="L370" s="261"/>
      <c r="M370" s="262"/>
      <c r="N370" s="263"/>
      <c r="O370" s="258"/>
      <c r="P370" s="259"/>
      <c r="Q370" s="260"/>
      <c r="R370" s="261"/>
      <c r="S370" s="262"/>
      <c r="T370" s="263"/>
      <c r="U370" s="263"/>
      <c r="V370" s="263"/>
      <c r="W370" s="263"/>
      <c r="X370" s="263"/>
      <c r="Y370" s="263"/>
      <c r="Z370" s="263"/>
      <c r="AA370" s="263"/>
      <c r="AB370" s="263"/>
      <c r="AC370" s="263"/>
      <c r="AD370" s="263"/>
      <c r="AE370" s="263"/>
      <c r="AF370" s="263"/>
      <c r="AG370" s="264"/>
      <c r="AH370" s="265"/>
      <c r="AI370" s="266"/>
      <c r="AJ370" s="267"/>
      <c r="AK370" s="22" t="s">
        <v>27</v>
      </c>
      <c r="AL370" s="22" t="s">
        <v>27</v>
      </c>
      <c r="AM370" s="22" t="s">
        <v>27</v>
      </c>
    </row>
    <row r="371" spans="1:39" s="22" customFormat="1" x14ac:dyDescent="0.25">
      <c r="A371" s="28" t="str">
        <f>IF(H371&lt;&gt;"",MAX($A$7:A370)+1,"")</f>
        <v/>
      </c>
      <c r="B371" s="227" t="str">
        <f>IF(A371="","",PREF_PREGUNTA&amp;" - "&amp;IF(MAX(A:A)&gt;99,IF(A371&lt;100,"0",""),"")&amp;IF(A371&lt;10,"0","")&amp;A371&amp;IF(G371&lt;&gt;""," "&amp;G371,""))</f>
        <v/>
      </c>
      <c r="C371" s="257"/>
      <c r="D371" s="230"/>
      <c r="E371" s="231"/>
      <c r="F371" s="231"/>
      <c r="G371" s="232"/>
      <c r="H371" s="225"/>
      <c r="I371" s="258"/>
      <c r="J371" s="259"/>
      <c r="K371" s="260"/>
      <c r="L371" s="261"/>
      <c r="M371" s="262"/>
      <c r="N371" s="263"/>
      <c r="O371" s="258"/>
      <c r="P371" s="259"/>
      <c r="Q371" s="260"/>
      <c r="R371" s="261"/>
      <c r="S371" s="262"/>
      <c r="T371" s="263"/>
      <c r="U371" s="263"/>
      <c r="V371" s="263"/>
      <c r="W371" s="263"/>
      <c r="X371" s="263"/>
      <c r="Y371" s="263"/>
      <c r="Z371" s="263"/>
      <c r="AA371" s="263"/>
      <c r="AB371" s="263"/>
      <c r="AC371" s="263"/>
      <c r="AD371" s="263"/>
      <c r="AE371" s="263"/>
      <c r="AF371" s="263"/>
      <c r="AG371" s="264"/>
      <c r="AH371" s="265"/>
      <c r="AI371" s="266"/>
      <c r="AJ371" s="267"/>
      <c r="AK371" s="22" t="s">
        <v>27</v>
      </c>
      <c r="AL371" s="22" t="s">
        <v>27</v>
      </c>
      <c r="AM371" s="22" t="s">
        <v>27</v>
      </c>
    </row>
    <row r="372" spans="1:39" s="22" customFormat="1" x14ac:dyDescent="0.25">
      <c r="A372" s="28" t="str">
        <f>IF(H372&lt;&gt;"",MAX($A$7:A371)+1,"")</f>
        <v/>
      </c>
      <c r="B372" s="227" t="str">
        <f>IF(A372="","",PREF_PREGUNTA&amp;" - "&amp;IF(MAX(A:A)&gt;99,IF(A372&lt;100,"0",""),"")&amp;IF(A372&lt;10,"0","")&amp;A372&amp;IF(G372&lt;&gt;""," "&amp;G372,""))</f>
        <v/>
      </c>
      <c r="C372" s="257"/>
      <c r="D372" s="230"/>
      <c r="E372" s="231"/>
      <c r="F372" s="231"/>
      <c r="G372" s="232"/>
      <c r="H372" s="225"/>
      <c r="I372" s="258"/>
      <c r="J372" s="259"/>
      <c r="K372" s="260"/>
      <c r="L372" s="261"/>
      <c r="M372" s="262"/>
      <c r="N372" s="263"/>
      <c r="O372" s="258"/>
      <c r="P372" s="259"/>
      <c r="Q372" s="260"/>
      <c r="R372" s="261"/>
      <c r="S372" s="262"/>
      <c r="T372" s="263"/>
      <c r="U372" s="263"/>
      <c r="V372" s="263"/>
      <c r="W372" s="263"/>
      <c r="X372" s="263"/>
      <c r="Y372" s="263"/>
      <c r="Z372" s="263"/>
      <c r="AA372" s="263"/>
      <c r="AB372" s="263"/>
      <c r="AC372" s="263"/>
      <c r="AD372" s="263"/>
      <c r="AE372" s="263"/>
      <c r="AF372" s="263"/>
      <c r="AG372" s="264"/>
      <c r="AH372" s="265"/>
      <c r="AI372" s="266"/>
      <c r="AJ372" s="267"/>
      <c r="AK372" s="22" t="s">
        <v>27</v>
      </c>
      <c r="AL372" s="22" t="s">
        <v>27</v>
      </c>
      <c r="AM372" s="22" t="s">
        <v>27</v>
      </c>
    </row>
    <row r="373" spans="1:39" s="22" customFormat="1" x14ac:dyDescent="0.25">
      <c r="A373" s="28" t="str">
        <f>IF(H373&lt;&gt;"",MAX($A$7:A372)+1,"")</f>
        <v/>
      </c>
      <c r="B373" s="227" t="str">
        <f>IF(A373="","",PREF_PREGUNTA&amp;" - "&amp;IF(MAX(A:A)&gt;99,IF(A373&lt;100,"0",""),"")&amp;IF(A373&lt;10,"0","")&amp;A373&amp;IF(G373&lt;&gt;""," "&amp;G373,""))</f>
        <v/>
      </c>
      <c r="C373" s="257"/>
      <c r="D373" s="230"/>
      <c r="E373" s="231"/>
      <c r="F373" s="231"/>
      <c r="G373" s="232"/>
      <c r="H373" s="225"/>
      <c r="I373" s="258"/>
      <c r="J373" s="259"/>
      <c r="K373" s="260"/>
      <c r="L373" s="261"/>
      <c r="M373" s="262"/>
      <c r="N373" s="263"/>
      <c r="O373" s="258"/>
      <c r="P373" s="259"/>
      <c r="Q373" s="260"/>
      <c r="R373" s="261"/>
      <c r="S373" s="262"/>
      <c r="T373" s="263"/>
      <c r="U373" s="263"/>
      <c r="V373" s="263"/>
      <c r="W373" s="263"/>
      <c r="X373" s="263"/>
      <c r="Y373" s="263"/>
      <c r="Z373" s="263"/>
      <c r="AA373" s="263"/>
      <c r="AB373" s="263"/>
      <c r="AC373" s="263"/>
      <c r="AD373" s="263"/>
      <c r="AE373" s="263"/>
      <c r="AF373" s="263"/>
      <c r="AG373" s="264"/>
      <c r="AH373" s="265"/>
      <c r="AI373" s="266"/>
      <c r="AJ373" s="267"/>
      <c r="AK373" s="22" t="s">
        <v>27</v>
      </c>
      <c r="AL373" s="22" t="s">
        <v>27</v>
      </c>
      <c r="AM373" s="22" t="s">
        <v>27</v>
      </c>
    </row>
    <row r="374" spans="1:39" s="22" customFormat="1" x14ac:dyDescent="0.25">
      <c r="A374" s="28" t="str">
        <f>IF(H374&lt;&gt;"",MAX($A$7:A373)+1,"")</f>
        <v/>
      </c>
      <c r="B374" s="227" t="str">
        <f>IF(A374="","",PREF_PREGUNTA&amp;" - "&amp;IF(MAX(A:A)&gt;99,IF(A374&lt;100,"0",""),"")&amp;IF(A374&lt;10,"0","")&amp;A374&amp;IF(G374&lt;&gt;""," "&amp;G374,""))</f>
        <v/>
      </c>
      <c r="C374" s="257"/>
      <c r="D374" s="230"/>
      <c r="E374" s="231"/>
      <c r="F374" s="231"/>
      <c r="G374" s="232"/>
      <c r="H374" s="225"/>
      <c r="I374" s="258"/>
      <c r="J374" s="259"/>
      <c r="K374" s="260"/>
      <c r="L374" s="261"/>
      <c r="M374" s="262"/>
      <c r="N374" s="263"/>
      <c r="O374" s="258"/>
      <c r="P374" s="259"/>
      <c r="Q374" s="260"/>
      <c r="R374" s="261"/>
      <c r="S374" s="262"/>
      <c r="T374" s="263"/>
      <c r="U374" s="263"/>
      <c r="V374" s="263"/>
      <c r="W374" s="263"/>
      <c r="X374" s="263"/>
      <c r="Y374" s="263"/>
      <c r="Z374" s="263"/>
      <c r="AA374" s="263"/>
      <c r="AB374" s="263"/>
      <c r="AC374" s="263"/>
      <c r="AD374" s="263"/>
      <c r="AE374" s="263"/>
      <c r="AF374" s="263"/>
      <c r="AG374" s="264"/>
      <c r="AH374" s="265"/>
      <c r="AI374" s="266"/>
      <c r="AJ374" s="267"/>
      <c r="AK374" s="22" t="s">
        <v>27</v>
      </c>
      <c r="AL374" s="22" t="s">
        <v>27</v>
      </c>
      <c r="AM374" s="22" t="s">
        <v>27</v>
      </c>
    </row>
    <row r="375" spans="1:39" s="22" customFormat="1" x14ac:dyDescent="0.25">
      <c r="A375" s="28" t="str">
        <f>IF(H375&lt;&gt;"",MAX($A$7:A374)+1,"")</f>
        <v/>
      </c>
      <c r="B375" s="227" t="str">
        <f>IF(A375="","",PREF_PREGUNTA&amp;" - "&amp;IF(MAX(A:A)&gt;99,IF(A375&lt;100,"0",""),"")&amp;IF(A375&lt;10,"0","")&amp;A375&amp;IF(G375&lt;&gt;""," "&amp;G375,""))</f>
        <v/>
      </c>
      <c r="C375" s="257"/>
      <c r="D375" s="230"/>
      <c r="E375" s="231"/>
      <c r="F375" s="231"/>
      <c r="G375" s="232"/>
      <c r="H375" s="225"/>
      <c r="I375" s="258"/>
      <c r="J375" s="259"/>
      <c r="K375" s="260"/>
      <c r="L375" s="261"/>
      <c r="M375" s="262"/>
      <c r="N375" s="263"/>
      <c r="O375" s="258"/>
      <c r="P375" s="259"/>
      <c r="Q375" s="260"/>
      <c r="R375" s="261"/>
      <c r="S375" s="262"/>
      <c r="T375" s="263"/>
      <c r="U375" s="263"/>
      <c r="V375" s="263"/>
      <c r="W375" s="263"/>
      <c r="X375" s="263"/>
      <c r="Y375" s="263"/>
      <c r="Z375" s="263"/>
      <c r="AA375" s="263"/>
      <c r="AB375" s="263"/>
      <c r="AC375" s="263"/>
      <c r="AD375" s="263"/>
      <c r="AE375" s="263"/>
      <c r="AF375" s="263"/>
      <c r="AG375" s="264"/>
      <c r="AH375" s="265"/>
      <c r="AI375" s="266"/>
      <c r="AJ375" s="267"/>
      <c r="AK375" s="22" t="s">
        <v>27</v>
      </c>
      <c r="AL375" s="22" t="s">
        <v>27</v>
      </c>
      <c r="AM375" s="22" t="s">
        <v>27</v>
      </c>
    </row>
    <row r="376" spans="1:39" s="22" customFormat="1" x14ac:dyDescent="0.25">
      <c r="A376" s="28" t="str">
        <f>IF(H376&lt;&gt;"",MAX($A$7:A375)+1,"")</f>
        <v/>
      </c>
      <c r="B376" s="227" t="str">
        <f>IF(A376="","",PREF_PREGUNTA&amp;" - "&amp;IF(MAX(A:A)&gt;99,IF(A376&lt;100,"0",""),"")&amp;IF(A376&lt;10,"0","")&amp;A376&amp;IF(G376&lt;&gt;""," "&amp;G376,""))</f>
        <v/>
      </c>
      <c r="C376" s="257"/>
      <c r="D376" s="230"/>
      <c r="E376" s="231"/>
      <c r="F376" s="231"/>
      <c r="G376" s="232"/>
      <c r="H376" s="225"/>
      <c r="I376" s="258"/>
      <c r="J376" s="259"/>
      <c r="K376" s="260"/>
      <c r="L376" s="261"/>
      <c r="M376" s="262"/>
      <c r="N376" s="263"/>
      <c r="O376" s="258"/>
      <c r="P376" s="259"/>
      <c r="Q376" s="260"/>
      <c r="R376" s="261"/>
      <c r="S376" s="262"/>
      <c r="T376" s="263"/>
      <c r="U376" s="263"/>
      <c r="V376" s="263"/>
      <c r="W376" s="263"/>
      <c r="X376" s="263"/>
      <c r="Y376" s="263"/>
      <c r="Z376" s="263"/>
      <c r="AA376" s="263"/>
      <c r="AB376" s="263"/>
      <c r="AC376" s="263"/>
      <c r="AD376" s="263"/>
      <c r="AE376" s="263"/>
      <c r="AF376" s="263"/>
      <c r="AG376" s="264"/>
      <c r="AH376" s="265"/>
      <c r="AI376" s="266"/>
      <c r="AJ376" s="267"/>
      <c r="AK376" s="22" t="s">
        <v>27</v>
      </c>
      <c r="AL376" s="22" t="s">
        <v>27</v>
      </c>
      <c r="AM376" s="22" t="s">
        <v>27</v>
      </c>
    </row>
    <row r="377" spans="1:39" s="22" customFormat="1" x14ac:dyDescent="0.25">
      <c r="A377" s="28" t="str">
        <f>IF(H377&lt;&gt;"",MAX($A$7:A376)+1,"")</f>
        <v/>
      </c>
      <c r="B377" s="227" t="str">
        <f>IF(A377="","",PREF_PREGUNTA&amp;" - "&amp;IF(MAX(A:A)&gt;99,IF(A377&lt;100,"0",""),"")&amp;IF(A377&lt;10,"0","")&amp;A377&amp;IF(G377&lt;&gt;""," "&amp;G377,""))</f>
        <v/>
      </c>
      <c r="C377" s="257"/>
      <c r="D377" s="230"/>
      <c r="E377" s="231"/>
      <c r="F377" s="231"/>
      <c r="G377" s="232"/>
      <c r="H377" s="225"/>
      <c r="I377" s="258"/>
      <c r="J377" s="259"/>
      <c r="K377" s="260"/>
      <c r="L377" s="261"/>
      <c r="M377" s="262"/>
      <c r="N377" s="263"/>
      <c r="O377" s="258"/>
      <c r="P377" s="259"/>
      <c r="Q377" s="260"/>
      <c r="R377" s="261"/>
      <c r="S377" s="262"/>
      <c r="T377" s="263"/>
      <c r="U377" s="263"/>
      <c r="V377" s="263"/>
      <c r="W377" s="263"/>
      <c r="X377" s="263"/>
      <c r="Y377" s="263"/>
      <c r="Z377" s="263"/>
      <c r="AA377" s="263"/>
      <c r="AB377" s="263"/>
      <c r="AC377" s="263"/>
      <c r="AD377" s="263"/>
      <c r="AE377" s="263"/>
      <c r="AF377" s="263"/>
      <c r="AG377" s="264"/>
      <c r="AH377" s="265"/>
      <c r="AI377" s="266"/>
      <c r="AJ377" s="267"/>
      <c r="AK377" s="22" t="s">
        <v>27</v>
      </c>
      <c r="AL377" s="22" t="s">
        <v>27</v>
      </c>
      <c r="AM377" s="22" t="s">
        <v>27</v>
      </c>
    </row>
    <row r="378" spans="1:39" s="22" customFormat="1" x14ac:dyDescent="0.25">
      <c r="A378" s="28" t="str">
        <f>IF(H378&lt;&gt;"",MAX($A$7:A377)+1,"")</f>
        <v/>
      </c>
      <c r="B378" s="227" t="str">
        <f>IF(A378="","",PREF_PREGUNTA&amp;" - "&amp;IF(MAX(A:A)&gt;99,IF(A378&lt;100,"0",""),"")&amp;IF(A378&lt;10,"0","")&amp;A378&amp;IF(G378&lt;&gt;""," "&amp;G378,""))</f>
        <v/>
      </c>
      <c r="C378" s="257"/>
      <c r="D378" s="230"/>
      <c r="E378" s="231"/>
      <c r="F378" s="231"/>
      <c r="G378" s="232"/>
      <c r="H378" s="225"/>
      <c r="I378" s="258"/>
      <c r="J378" s="259"/>
      <c r="K378" s="260"/>
      <c r="L378" s="261"/>
      <c r="M378" s="262"/>
      <c r="N378" s="263"/>
      <c r="O378" s="258"/>
      <c r="P378" s="259"/>
      <c r="Q378" s="260"/>
      <c r="R378" s="261"/>
      <c r="S378" s="262"/>
      <c r="T378" s="263"/>
      <c r="U378" s="263"/>
      <c r="V378" s="263"/>
      <c r="W378" s="263"/>
      <c r="X378" s="263"/>
      <c r="Y378" s="263"/>
      <c r="Z378" s="263"/>
      <c r="AA378" s="263"/>
      <c r="AB378" s="263"/>
      <c r="AC378" s="263"/>
      <c r="AD378" s="263"/>
      <c r="AE378" s="263"/>
      <c r="AF378" s="263"/>
      <c r="AG378" s="264"/>
      <c r="AH378" s="265"/>
      <c r="AI378" s="266"/>
      <c r="AJ378" s="267"/>
      <c r="AK378" s="22" t="s">
        <v>27</v>
      </c>
      <c r="AL378" s="22" t="s">
        <v>27</v>
      </c>
      <c r="AM378" s="22" t="s">
        <v>27</v>
      </c>
    </row>
    <row r="379" spans="1:39" s="22" customFormat="1" x14ac:dyDescent="0.25">
      <c r="A379" s="28" t="str">
        <f>IF(H379&lt;&gt;"",MAX($A$7:A378)+1,"")</f>
        <v/>
      </c>
      <c r="B379" s="227" t="str">
        <f>IF(A379="","",PREF_PREGUNTA&amp;" - "&amp;IF(MAX(A:A)&gt;99,IF(A379&lt;100,"0",""),"")&amp;IF(A379&lt;10,"0","")&amp;A379&amp;IF(G379&lt;&gt;""," "&amp;G379,""))</f>
        <v/>
      </c>
      <c r="C379" s="257"/>
      <c r="D379" s="230"/>
      <c r="E379" s="231"/>
      <c r="F379" s="231"/>
      <c r="G379" s="232"/>
      <c r="H379" s="225"/>
      <c r="I379" s="258"/>
      <c r="J379" s="259"/>
      <c r="K379" s="260"/>
      <c r="L379" s="261"/>
      <c r="M379" s="262"/>
      <c r="N379" s="263"/>
      <c r="O379" s="258"/>
      <c r="P379" s="259"/>
      <c r="Q379" s="260"/>
      <c r="R379" s="261"/>
      <c r="S379" s="262"/>
      <c r="T379" s="263"/>
      <c r="U379" s="263"/>
      <c r="V379" s="263"/>
      <c r="W379" s="263"/>
      <c r="X379" s="263"/>
      <c r="Y379" s="263"/>
      <c r="Z379" s="263"/>
      <c r="AA379" s="263"/>
      <c r="AB379" s="263"/>
      <c r="AC379" s="263"/>
      <c r="AD379" s="263"/>
      <c r="AE379" s="263"/>
      <c r="AF379" s="263"/>
      <c r="AG379" s="264"/>
      <c r="AH379" s="265"/>
      <c r="AI379" s="266"/>
      <c r="AJ379" s="267"/>
      <c r="AK379" s="22" t="s">
        <v>27</v>
      </c>
      <c r="AL379" s="22" t="s">
        <v>27</v>
      </c>
      <c r="AM379" s="22" t="s">
        <v>27</v>
      </c>
    </row>
    <row r="380" spans="1:39" s="22" customFormat="1" x14ac:dyDescent="0.25">
      <c r="A380" s="28" t="str">
        <f>IF(H380&lt;&gt;"",MAX($A$7:A379)+1,"")</f>
        <v/>
      </c>
      <c r="B380" s="227" t="str">
        <f>IF(A380="","",PREF_PREGUNTA&amp;" - "&amp;IF(MAX(A:A)&gt;99,IF(A380&lt;100,"0",""),"")&amp;IF(A380&lt;10,"0","")&amp;A380&amp;IF(G380&lt;&gt;""," "&amp;G380,""))</f>
        <v/>
      </c>
      <c r="C380" s="257"/>
      <c r="D380" s="230"/>
      <c r="E380" s="231"/>
      <c r="F380" s="231"/>
      <c r="G380" s="232"/>
      <c r="H380" s="225"/>
      <c r="I380" s="258"/>
      <c r="J380" s="259"/>
      <c r="K380" s="260"/>
      <c r="L380" s="261"/>
      <c r="M380" s="262"/>
      <c r="N380" s="263"/>
      <c r="O380" s="258"/>
      <c r="P380" s="259"/>
      <c r="Q380" s="260"/>
      <c r="R380" s="261"/>
      <c r="S380" s="262"/>
      <c r="T380" s="263"/>
      <c r="U380" s="263"/>
      <c r="V380" s="263"/>
      <c r="W380" s="263"/>
      <c r="X380" s="263"/>
      <c r="Y380" s="263"/>
      <c r="Z380" s="263"/>
      <c r="AA380" s="263"/>
      <c r="AB380" s="263"/>
      <c r="AC380" s="263"/>
      <c r="AD380" s="263"/>
      <c r="AE380" s="263"/>
      <c r="AF380" s="263"/>
      <c r="AG380" s="264"/>
      <c r="AH380" s="265"/>
      <c r="AI380" s="266"/>
      <c r="AJ380" s="267"/>
      <c r="AK380" s="22" t="s">
        <v>27</v>
      </c>
      <c r="AL380" s="22" t="s">
        <v>27</v>
      </c>
      <c r="AM380" s="22" t="s">
        <v>27</v>
      </c>
    </row>
    <row r="381" spans="1:39" s="22" customFormat="1" x14ac:dyDescent="0.25">
      <c r="A381" s="28" t="str">
        <f>IF(H381&lt;&gt;"",MAX($A$7:A380)+1,"")</f>
        <v/>
      </c>
      <c r="B381" s="227" t="str">
        <f>IF(A381="","",PREF_PREGUNTA&amp;" - "&amp;IF(MAX(A:A)&gt;99,IF(A381&lt;100,"0",""),"")&amp;IF(A381&lt;10,"0","")&amp;A381&amp;IF(G381&lt;&gt;""," "&amp;G381,""))</f>
        <v/>
      </c>
      <c r="C381" s="257"/>
      <c r="D381" s="230"/>
      <c r="E381" s="231"/>
      <c r="F381" s="231"/>
      <c r="G381" s="232"/>
      <c r="H381" s="225"/>
      <c r="I381" s="258"/>
      <c r="J381" s="259"/>
      <c r="K381" s="260"/>
      <c r="L381" s="261"/>
      <c r="M381" s="262"/>
      <c r="N381" s="263"/>
      <c r="O381" s="258"/>
      <c r="P381" s="259"/>
      <c r="Q381" s="260"/>
      <c r="R381" s="261"/>
      <c r="S381" s="262"/>
      <c r="T381" s="263"/>
      <c r="U381" s="263"/>
      <c r="V381" s="263"/>
      <c r="W381" s="263"/>
      <c r="X381" s="263"/>
      <c r="Y381" s="263"/>
      <c r="Z381" s="263"/>
      <c r="AA381" s="263"/>
      <c r="AB381" s="263"/>
      <c r="AC381" s="263"/>
      <c r="AD381" s="263"/>
      <c r="AE381" s="263"/>
      <c r="AF381" s="263"/>
      <c r="AG381" s="264"/>
      <c r="AH381" s="265"/>
      <c r="AI381" s="266"/>
      <c r="AJ381" s="267"/>
      <c r="AK381" s="22" t="s">
        <v>27</v>
      </c>
      <c r="AL381" s="22" t="s">
        <v>27</v>
      </c>
      <c r="AM381" s="22" t="s">
        <v>27</v>
      </c>
    </row>
    <row r="382" spans="1:39" s="22" customFormat="1" x14ac:dyDescent="0.25">
      <c r="A382" s="28" t="str">
        <f>IF(H382&lt;&gt;"",MAX($A$7:A381)+1,"")</f>
        <v/>
      </c>
      <c r="B382" s="227" t="str">
        <f>IF(A382="","",PREF_PREGUNTA&amp;" - "&amp;IF(MAX(A:A)&gt;99,IF(A382&lt;100,"0",""),"")&amp;IF(A382&lt;10,"0","")&amp;A382&amp;IF(G382&lt;&gt;""," "&amp;G382,""))</f>
        <v/>
      </c>
      <c r="C382" s="257"/>
      <c r="D382" s="230"/>
      <c r="E382" s="231"/>
      <c r="F382" s="231"/>
      <c r="G382" s="232"/>
      <c r="H382" s="225"/>
      <c r="I382" s="258"/>
      <c r="J382" s="259"/>
      <c r="K382" s="260"/>
      <c r="L382" s="261"/>
      <c r="M382" s="262"/>
      <c r="N382" s="263"/>
      <c r="O382" s="258"/>
      <c r="P382" s="259"/>
      <c r="Q382" s="260"/>
      <c r="R382" s="261"/>
      <c r="S382" s="262"/>
      <c r="T382" s="263"/>
      <c r="U382" s="263"/>
      <c r="V382" s="263"/>
      <c r="W382" s="263"/>
      <c r="X382" s="263"/>
      <c r="Y382" s="263"/>
      <c r="Z382" s="263"/>
      <c r="AA382" s="263"/>
      <c r="AB382" s="263"/>
      <c r="AC382" s="263"/>
      <c r="AD382" s="263"/>
      <c r="AE382" s="263"/>
      <c r="AF382" s="263"/>
      <c r="AG382" s="264"/>
      <c r="AH382" s="265"/>
      <c r="AI382" s="266"/>
      <c r="AJ382" s="267"/>
      <c r="AK382" s="22" t="s">
        <v>27</v>
      </c>
      <c r="AL382" s="22" t="s">
        <v>27</v>
      </c>
      <c r="AM382" s="22" t="s">
        <v>27</v>
      </c>
    </row>
    <row r="383" spans="1:39" s="22" customFormat="1" x14ac:dyDescent="0.25">
      <c r="A383" s="28" t="str">
        <f>IF(H383&lt;&gt;"",MAX($A$7:A382)+1,"")</f>
        <v/>
      </c>
      <c r="B383" s="227" t="str">
        <f>IF(A383="","",PREF_PREGUNTA&amp;" - "&amp;IF(MAX(A:A)&gt;99,IF(A383&lt;100,"0",""),"")&amp;IF(A383&lt;10,"0","")&amp;A383&amp;IF(G383&lt;&gt;""," "&amp;G383,""))</f>
        <v/>
      </c>
      <c r="C383" s="257"/>
      <c r="D383" s="230"/>
      <c r="E383" s="231"/>
      <c r="F383" s="231"/>
      <c r="G383" s="232"/>
      <c r="H383" s="225"/>
      <c r="I383" s="258"/>
      <c r="J383" s="259"/>
      <c r="K383" s="260"/>
      <c r="L383" s="261"/>
      <c r="M383" s="262"/>
      <c r="N383" s="263"/>
      <c r="O383" s="258"/>
      <c r="P383" s="259"/>
      <c r="Q383" s="260"/>
      <c r="R383" s="261"/>
      <c r="S383" s="262"/>
      <c r="T383" s="263"/>
      <c r="U383" s="263"/>
      <c r="V383" s="263"/>
      <c r="W383" s="263"/>
      <c r="X383" s="263"/>
      <c r="Y383" s="263"/>
      <c r="Z383" s="263"/>
      <c r="AA383" s="263"/>
      <c r="AB383" s="263"/>
      <c r="AC383" s="263"/>
      <c r="AD383" s="263"/>
      <c r="AE383" s="263"/>
      <c r="AF383" s="263"/>
      <c r="AG383" s="264"/>
      <c r="AH383" s="265"/>
      <c r="AI383" s="266"/>
      <c r="AJ383" s="267"/>
      <c r="AK383" s="22" t="s">
        <v>27</v>
      </c>
      <c r="AL383" s="22" t="s">
        <v>27</v>
      </c>
      <c r="AM383" s="22" t="s">
        <v>27</v>
      </c>
    </row>
    <row r="384" spans="1:39" s="22" customFormat="1" x14ac:dyDescent="0.25">
      <c r="A384" s="28" t="str">
        <f>IF(H384&lt;&gt;"",MAX($A$7:A383)+1,"")</f>
        <v/>
      </c>
      <c r="B384" s="227" t="str">
        <f>IF(A384="","",PREF_PREGUNTA&amp;" - "&amp;IF(MAX(A:A)&gt;99,IF(A384&lt;100,"0",""),"")&amp;IF(A384&lt;10,"0","")&amp;A384&amp;IF(G384&lt;&gt;""," "&amp;G384,""))</f>
        <v/>
      </c>
      <c r="C384" s="257"/>
      <c r="D384" s="230"/>
      <c r="E384" s="231"/>
      <c r="F384" s="231"/>
      <c r="G384" s="232"/>
      <c r="H384" s="225"/>
      <c r="I384" s="258"/>
      <c r="J384" s="259"/>
      <c r="K384" s="260"/>
      <c r="L384" s="261"/>
      <c r="M384" s="262"/>
      <c r="N384" s="263"/>
      <c r="O384" s="258"/>
      <c r="P384" s="259"/>
      <c r="Q384" s="260"/>
      <c r="R384" s="261"/>
      <c r="S384" s="262"/>
      <c r="T384" s="263"/>
      <c r="U384" s="263"/>
      <c r="V384" s="263"/>
      <c r="W384" s="263"/>
      <c r="X384" s="263"/>
      <c r="Y384" s="263"/>
      <c r="Z384" s="263"/>
      <c r="AA384" s="263"/>
      <c r="AB384" s="263"/>
      <c r="AC384" s="263"/>
      <c r="AD384" s="263"/>
      <c r="AE384" s="263"/>
      <c r="AF384" s="263"/>
      <c r="AG384" s="264"/>
      <c r="AH384" s="265"/>
      <c r="AI384" s="266"/>
      <c r="AJ384" s="267"/>
      <c r="AK384" s="22" t="s">
        <v>27</v>
      </c>
      <c r="AL384" s="22" t="s">
        <v>27</v>
      </c>
      <c r="AM384" s="22" t="s">
        <v>27</v>
      </c>
    </row>
    <row r="385" spans="1:39" s="22" customFormat="1" x14ac:dyDescent="0.25">
      <c r="A385" s="28" t="str">
        <f>IF(H385&lt;&gt;"",MAX($A$7:A384)+1,"")</f>
        <v/>
      </c>
      <c r="B385" s="227" t="str">
        <f>IF(A385="","",PREF_PREGUNTA&amp;" - "&amp;IF(MAX(A:A)&gt;99,IF(A385&lt;100,"0",""),"")&amp;IF(A385&lt;10,"0","")&amp;A385&amp;IF(G385&lt;&gt;""," "&amp;G385,""))</f>
        <v/>
      </c>
      <c r="C385" s="257"/>
      <c r="D385" s="230"/>
      <c r="E385" s="231"/>
      <c r="F385" s="231"/>
      <c r="G385" s="232"/>
      <c r="H385" s="225"/>
      <c r="I385" s="258"/>
      <c r="J385" s="259"/>
      <c r="K385" s="260"/>
      <c r="L385" s="261"/>
      <c r="M385" s="262"/>
      <c r="N385" s="263"/>
      <c r="O385" s="258"/>
      <c r="P385" s="259"/>
      <c r="Q385" s="260"/>
      <c r="R385" s="261"/>
      <c r="S385" s="262"/>
      <c r="T385" s="263"/>
      <c r="U385" s="263"/>
      <c r="V385" s="263"/>
      <c r="W385" s="263"/>
      <c r="X385" s="263"/>
      <c r="Y385" s="263"/>
      <c r="Z385" s="263"/>
      <c r="AA385" s="263"/>
      <c r="AB385" s="263"/>
      <c r="AC385" s="263"/>
      <c r="AD385" s="263"/>
      <c r="AE385" s="263"/>
      <c r="AF385" s="263"/>
      <c r="AG385" s="264"/>
      <c r="AH385" s="265"/>
      <c r="AI385" s="266"/>
      <c r="AJ385" s="267"/>
      <c r="AK385" s="22" t="s">
        <v>27</v>
      </c>
      <c r="AL385" s="22" t="s">
        <v>27</v>
      </c>
      <c r="AM385" s="22" t="s">
        <v>27</v>
      </c>
    </row>
    <row r="386" spans="1:39" s="22" customFormat="1" x14ac:dyDescent="0.25">
      <c r="A386" s="28" t="str">
        <f>IF(H386&lt;&gt;"",MAX($A$7:A385)+1,"")</f>
        <v/>
      </c>
      <c r="B386" s="227" t="str">
        <f>IF(A386="","",PREF_PREGUNTA&amp;" - "&amp;IF(MAX(A:A)&gt;99,IF(A386&lt;100,"0",""),"")&amp;IF(A386&lt;10,"0","")&amp;A386&amp;IF(G386&lt;&gt;""," "&amp;G386,""))</f>
        <v/>
      </c>
      <c r="C386" s="257"/>
      <c r="D386" s="230"/>
      <c r="E386" s="231"/>
      <c r="F386" s="231"/>
      <c r="G386" s="232"/>
      <c r="H386" s="225"/>
      <c r="I386" s="258"/>
      <c r="J386" s="259"/>
      <c r="K386" s="260"/>
      <c r="L386" s="261"/>
      <c r="M386" s="262"/>
      <c r="N386" s="263"/>
      <c r="O386" s="258"/>
      <c r="P386" s="259"/>
      <c r="Q386" s="260"/>
      <c r="R386" s="261"/>
      <c r="S386" s="262"/>
      <c r="T386" s="263"/>
      <c r="U386" s="263"/>
      <c r="V386" s="263"/>
      <c r="W386" s="263"/>
      <c r="X386" s="263"/>
      <c r="Y386" s="263"/>
      <c r="Z386" s="263"/>
      <c r="AA386" s="263"/>
      <c r="AB386" s="263"/>
      <c r="AC386" s="263"/>
      <c r="AD386" s="263"/>
      <c r="AE386" s="263"/>
      <c r="AF386" s="263"/>
      <c r="AG386" s="264"/>
      <c r="AH386" s="265"/>
      <c r="AI386" s="266"/>
      <c r="AJ386" s="267"/>
      <c r="AK386" s="22" t="s">
        <v>27</v>
      </c>
      <c r="AL386" s="22" t="s">
        <v>27</v>
      </c>
      <c r="AM386" s="22" t="s">
        <v>27</v>
      </c>
    </row>
    <row r="387" spans="1:39" s="22" customFormat="1" x14ac:dyDescent="0.25">
      <c r="A387" s="28" t="str">
        <f>IF(H387&lt;&gt;"",MAX($A$7:A386)+1,"")</f>
        <v/>
      </c>
      <c r="B387" s="227" t="str">
        <f>IF(A387="","",PREF_PREGUNTA&amp;" - "&amp;IF(MAX(A:A)&gt;99,IF(A387&lt;100,"0",""),"")&amp;IF(A387&lt;10,"0","")&amp;A387&amp;IF(G387&lt;&gt;""," "&amp;G387,""))</f>
        <v/>
      </c>
      <c r="C387" s="257"/>
      <c r="D387" s="230"/>
      <c r="E387" s="231"/>
      <c r="F387" s="231"/>
      <c r="G387" s="232"/>
      <c r="H387" s="225"/>
      <c r="I387" s="258"/>
      <c r="J387" s="259"/>
      <c r="K387" s="260"/>
      <c r="L387" s="261"/>
      <c r="M387" s="262"/>
      <c r="N387" s="263"/>
      <c r="O387" s="258"/>
      <c r="P387" s="259"/>
      <c r="Q387" s="260"/>
      <c r="R387" s="261"/>
      <c r="S387" s="262"/>
      <c r="T387" s="263"/>
      <c r="U387" s="263"/>
      <c r="V387" s="263"/>
      <c r="W387" s="263"/>
      <c r="X387" s="263"/>
      <c r="Y387" s="263"/>
      <c r="Z387" s="263"/>
      <c r="AA387" s="263"/>
      <c r="AB387" s="263"/>
      <c r="AC387" s="263"/>
      <c r="AD387" s="263"/>
      <c r="AE387" s="263"/>
      <c r="AF387" s="263"/>
      <c r="AG387" s="264"/>
      <c r="AH387" s="265"/>
      <c r="AI387" s="266"/>
      <c r="AJ387" s="267"/>
      <c r="AK387" s="22" t="s">
        <v>27</v>
      </c>
      <c r="AL387" s="22" t="s">
        <v>27</v>
      </c>
      <c r="AM387" s="22" t="s">
        <v>27</v>
      </c>
    </row>
    <row r="388" spans="1:39" s="22" customFormat="1" x14ac:dyDescent="0.25">
      <c r="A388" s="28" t="str">
        <f>IF(H388&lt;&gt;"",MAX($A$7:A387)+1,"")</f>
        <v/>
      </c>
      <c r="B388" s="227" t="str">
        <f>IF(A388="","",PREF_PREGUNTA&amp;" - "&amp;IF(MAX(A:A)&gt;99,IF(A388&lt;100,"0",""),"")&amp;IF(A388&lt;10,"0","")&amp;A388&amp;IF(G388&lt;&gt;""," "&amp;G388,""))</f>
        <v/>
      </c>
      <c r="C388" s="257"/>
      <c r="D388" s="230"/>
      <c r="E388" s="231"/>
      <c r="F388" s="231"/>
      <c r="G388" s="232"/>
      <c r="H388" s="225"/>
      <c r="I388" s="258"/>
      <c r="J388" s="259"/>
      <c r="K388" s="260"/>
      <c r="L388" s="261"/>
      <c r="M388" s="262"/>
      <c r="N388" s="263"/>
      <c r="O388" s="258"/>
      <c r="P388" s="259"/>
      <c r="Q388" s="260"/>
      <c r="R388" s="261"/>
      <c r="S388" s="262"/>
      <c r="T388" s="263"/>
      <c r="U388" s="263"/>
      <c r="V388" s="263"/>
      <c r="W388" s="263"/>
      <c r="X388" s="263"/>
      <c r="Y388" s="263"/>
      <c r="Z388" s="263"/>
      <c r="AA388" s="263"/>
      <c r="AB388" s="263"/>
      <c r="AC388" s="263"/>
      <c r="AD388" s="263"/>
      <c r="AE388" s="263"/>
      <c r="AF388" s="263"/>
      <c r="AG388" s="264"/>
      <c r="AH388" s="265"/>
      <c r="AI388" s="266"/>
      <c r="AJ388" s="267"/>
      <c r="AK388" s="22" t="s">
        <v>27</v>
      </c>
      <c r="AL388" s="22" t="s">
        <v>27</v>
      </c>
      <c r="AM388" s="22" t="s">
        <v>27</v>
      </c>
    </row>
    <row r="389" spans="1:39" s="22" customFormat="1" x14ac:dyDescent="0.25">
      <c r="A389" s="28" t="str">
        <f>IF(H389&lt;&gt;"",MAX($A$7:A388)+1,"")</f>
        <v/>
      </c>
      <c r="B389" s="227" t="str">
        <f>IF(A389="","",PREF_PREGUNTA&amp;" - "&amp;IF(MAX(A:A)&gt;99,IF(A389&lt;100,"0",""),"")&amp;IF(A389&lt;10,"0","")&amp;A389&amp;IF(G389&lt;&gt;""," "&amp;G389,""))</f>
        <v/>
      </c>
      <c r="C389" s="257"/>
      <c r="D389" s="230"/>
      <c r="E389" s="231"/>
      <c r="F389" s="231"/>
      <c r="G389" s="232"/>
      <c r="H389" s="225"/>
      <c r="I389" s="258"/>
      <c r="J389" s="259"/>
      <c r="K389" s="260"/>
      <c r="L389" s="261"/>
      <c r="M389" s="262"/>
      <c r="N389" s="263"/>
      <c r="O389" s="258"/>
      <c r="P389" s="259"/>
      <c r="Q389" s="260"/>
      <c r="R389" s="261"/>
      <c r="S389" s="262"/>
      <c r="T389" s="263"/>
      <c r="U389" s="263"/>
      <c r="V389" s="263"/>
      <c r="W389" s="263"/>
      <c r="X389" s="263"/>
      <c r="Y389" s="263"/>
      <c r="Z389" s="263"/>
      <c r="AA389" s="263"/>
      <c r="AB389" s="263"/>
      <c r="AC389" s="263"/>
      <c r="AD389" s="263"/>
      <c r="AE389" s="263"/>
      <c r="AF389" s="263"/>
      <c r="AG389" s="264"/>
      <c r="AH389" s="265"/>
      <c r="AI389" s="266"/>
      <c r="AJ389" s="267"/>
      <c r="AK389" s="22" t="s">
        <v>27</v>
      </c>
      <c r="AL389" s="22" t="s">
        <v>27</v>
      </c>
      <c r="AM389" s="22" t="s">
        <v>27</v>
      </c>
    </row>
    <row r="390" spans="1:39" s="22" customFormat="1" x14ac:dyDescent="0.25">
      <c r="A390" s="28" t="str">
        <f>IF(H390&lt;&gt;"",MAX($A$7:A389)+1,"")</f>
        <v/>
      </c>
      <c r="B390" s="227" t="str">
        <f>IF(A390="","",PREF_PREGUNTA&amp;" - "&amp;IF(MAX(A:A)&gt;99,IF(A390&lt;100,"0",""),"")&amp;IF(A390&lt;10,"0","")&amp;A390&amp;IF(G390&lt;&gt;""," "&amp;G390,""))</f>
        <v/>
      </c>
      <c r="C390" s="257"/>
      <c r="D390" s="230"/>
      <c r="E390" s="231"/>
      <c r="F390" s="231"/>
      <c r="G390" s="232"/>
      <c r="H390" s="225"/>
      <c r="I390" s="258"/>
      <c r="J390" s="259"/>
      <c r="K390" s="260"/>
      <c r="L390" s="261"/>
      <c r="M390" s="262"/>
      <c r="N390" s="263"/>
      <c r="O390" s="258"/>
      <c r="P390" s="259"/>
      <c r="Q390" s="260"/>
      <c r="R390" s="261"/>
      <c r="S390" s="262"/>
      <c r="T390" s="263"/>
      <c r="U390" s="263"/>
      <c r="V390" s="263"/>
      <c r="W390" s="263"/>
      <c r="X390" s="263"/>
      <c r="Y390" s="263"/>
      <c r="Z390" s="263"/>
      <c r="AA390" s="263"/>
      <c r="AB390" s="263"/>
      <c r="AC390" s="263"/>
      <c r="AD390" s="263"/>
      <c r="AE390" s="263"/>
      <c r="AF390" s="263"/>
      <c r="AG390" s="264"/>
      <c r="AH390" s="265"/>
      <c r="AI390" s="266"/>
      <c r="AJ390" s="267"/>
      <c r="AK390" s="22" t="s">
        <v>27</v>
      </c>
      <c r="AL390" s="22" t="s">
        <v>27</v>
      </c>
      <c r="AM390" s="22" t="s">
        <v>27</v>
      </c>
    </row>
    <row r="391" spans="1:39" s="22" customFormat="1" x14ac:dyDescent="0.25">
      <c r="A391" s="28" t="str">
        <f>IF(H391&lt;&gt;"",MAX($A$7:A390)+1,"")</f>
        <v/>
      </c>
      <c r="B391" s="227" t="str">
        <f>IF(A391="","",PREF_PREGUNTA&amp;" - "&amp;IF(MAX(A:A)&gt;99,IF(A391&lt;100,"0",""),"")&amp;IF(A391&lt;10,"0","")&amp;A391&amp;IF(G391&lt;&gt;""," "&amp;G391,""))</f>
        <v/>
      </c>
      <c r="C391" s="257"/>
      <c r="D391" s="230"/>
      <c r="E391" s="231"/>
      <c r="F391" s="231"/>
      <c r="G391" s="232"/>
      <c r="H391" s="225"/>
      <c r="I391" s="258"/>
      <c r="J391" s="259"/>
      <c r="K391" s="260"/>
      <c r="L391" s="261"/>
      <c r="M391" s="262"/>
      <c r="N391" s="263"/>
      <c r="O391" s="258"/>
      <c r="P391" s="259"/>
      <c r="Q391" s="260"/>
      <c r="R391" s="261"/>
      <c r="S391" s="262"/>
      <c r="T391" s="263"/>
      <c r="U391" s="263"/>
      <c r="V391" s="263"/>
      <c r="W391" s="263"/>
      <c r="X391" s="263"/>
      <c r="Y391" s="263"/>
      <c r="Z391" s="263"/>
      <c r="AA391" s="263"/>
      <c r="AB391" s="263"/>
      <c r="AC391" s="263"/>
      <c r="AD391" s="263"/>
      <c r="AE391" s="263"/>
      <c r="AF391" s="263"/>
      <c r="AG391" s="264"/>
      <c r="AH391" s="265"/>
      <c r="AI391" s="266"/>
      <c r="AJ391" s="267"/>
      <c r="AK391" s="22" t="s">
        <v>27</v>
      </c>
      <c r="AL391" s="22" t="s">
        <v>27</v>
      </c>
      <c r="AM391" s="22" t="s">
        <v>27</v>
      </c>
    </row>
    <row r="392" spans="1:39" s="22" customFormat="1" x14ac:dyDescent="0.25">
      <c r="A392" s="28" t="str">
        <f>IF(H392&lt;&gt;"",MAX($A$7:A391)+1,"")</f>
        <v/>
      </c>
      <c r="B392" s="227" t="str">
        <f>IF(A392="","",PREF_PREGUNTA&amp;" - "&amp;IF(MAX(A:A)&gt;99,IF(A392&lt;100,"0",""),"")&amp;IF(A392&lt;10,"0","")&amp;A392&amp;IF(G392&lt;&gt;""," "&amp;G392,""))</f>
        <v/>
      </c>
      <c r="C392" s="257"/>
      <c r="D392" s="230"/>
      <c r="E392" s="231"/>
      <c r="F392" s="231"/>
      <c r="G392" s="232"/>
      <c r="H392" s="225"/>
      <c r="I392" s="258"/>
      <c r="J392" s="259"/>
      <c r="K392" s="260"/>
      <c r="L392" s="261"/>
      <c r="M392" s="262"/>
      <c r="N392" s="263"/>
      <c r="O392" s="258"/>
      <c r="P392" s="259"/>
      <c r="Q392" s="260"/>
      <c r="R392" s="261"/>
      <c r="S392" s="262"/>
      <c r="T392" s="263"/>
      <c r="U392" s="263"/>
      <c r="V392" s="263"/>
      <c r="W392" s="263"/>
      <c r="X392" s="263"/>
      <c r="Y392" s="263"/>
      <c r="Z392" s="263"/>
      <c r="AA392" s="263"/>
      <c r="AB392" s="263"/>
      <c r="AC392" s="263"/>
      <c r="AD392" s="263"/>
      <c r="AE392" s="263"/>
      <c r="AF392" s="263"/>
      <c r="AG392" s="264"/>
      <c r="AH392" s="265"/>
      <c r="AI392" s="266"/>
      <c r="AJ392" s="267"/>
      <c r="AK392" s="22" t="s">
        <v>27</v>
      </c>
      <c r="AL392" s="22" t="s">
        <v>27</v>
      </c>
      <c r="AM392" s="22" t="s">
        <v>27</v>
      </c>
    </row>
    <row r="393" spans="1:39" s="22" customFormat="1" x14ac:dyDescent="0.25">
      <c r="A393" s="28" t="str">
        <f>IF(H393&lt;&gt;"",MAX($A$7:A392)+1,"")</f>
        <v/>
      </c>
      <c r="B393" s="227" t="str">
        <f>IF(A393="","",PREF_PREGUNTA&amp;" - "&amp;IF(MAX(A:A)&gt;99,IF(A393&lt;100,"0",""),"")&amp;IF(A393&lt;10,"0","")&amp;A393&amp;IF(G393&lt;&gt;""," "&amp;G393,""))</f>
        <v/>
      </c>
      <c r="C393" s="257"/>
      <c r="D393" s="230"/>
      <c r="E393" s="231"/>
      <c r="F393" s="231"/>
      <c r="G393" s="232"/>
      <c r="H393" s="225"/>
      <c r="I393" s="258"/>
      <c r="J393" s="259"/>
      <c r="K393" s="260"/>
      <c r="L393" s="261"/>
      <c r="M393" s="262"/>
      <c r="N393" s="263"/>
      <c r="O393" s="258"/>
      <c r="P393" s="259"/>
      <c r="Q393" s="260"/>
      <c r="R393" s="261"/>
      <c r="S393" s="262"/>
      <c r="T393" s="263"/>
      <c r="U393" s="263"/>
      <c r="V393" s="263"/>
      <c r="W393" s="263"/>
      <c r="X393" s="263"/>
      <c r="Y393" s="263"/>
      <c r="Z393" s="263"/>
      <c r="AA393" s="263"/>
      <c r="AB393" s="263"/>
      <c r="AC393" s="263"/>
      <c r="AD393" s="263"/>
      <c r="AE393" s="263"/>
      <c r="AF393" s="263"/>
      <c r="AG393" s="264"/>
      <c r="AH393" s="265"/>
      <c r="AI393" s="266"/>
      <c r="AJ393" s="267"/>
      <c r="AK393" s="22" t="s">
        <v>27</v>
      </c>
      <c r="AL393" s="22" t="s">
        <v>27</v>
      </c>
      <c r="AM393" s="22" t="s">
        <v>27</v>
      </c>
    </row>
    <row r="394" spans="1:39" s="22" customFormat="1" x14ac:dyDescent="0.25">
      <c r="A394" s="28" t="str">
        <f>IF(H394&lt;&gt;"",MAX($A$7:A393)+1,"")</f>
        <v/>
      </c>
      <c r="B394" s="227" t="str">
        <f>IF(A394="","",PREF_PREGUNTA&amp;" - "&amp;IF(MAX(A:A)&gt;99,IF(A394&lt;100,"0",""),"")&amp;IF(A394&lt;10,"0","")&amp;A394&amp;IF(G394&lt;&gt;""," "&amp;G394,""))</f>
        <v/>
      </c>
      <c r="C394" s="257"/>
      <c r="D394" s="230"/>
      <c r="E394" s="231"/>
      <c r="F394" s="231"/>
      <c r="G394" s="232"/>
      <c r="H394" s="225"/>
      <c r="I394" s="258"/>
      <c r="J394" s="259"/>
      <c r="K394" s="260"/>
      <c r="L394" s="261"/>
      <c r="M394" s="262"/>
      <c r="N394" s="263"/>
      <c r="O394" s="258"/>
      <c r="P394" s="259"/>
      <c r="Q394" s="260"/>
      <c r="R394" s="261"/>
      <c r="S394" s="262"/>
      <c r="T394" s="263"/>
      <c r="U394" s="263"/>
      <c r="V394" s="263"/>
      <c r="W394" s="263"/>
      <c r="X394" s="263"/>
      <c r="Y394" s="263"/>
      <c r="Z394" s="263"/>
      <c r="AA394" s="263"/>
      <c r="AB394" s="263"/>
      <c r="AC394" s="263"/>
      <c r="AD394" s="263"/>
      <c r="AE394" s="263"/>
      <c r="AF394" s="263"/>
      <c r="AG394" s="264"/>
      <c r="AH394" s="265"/>
      <c r="AI394" s="266"/>
      <c r="AJ394" s="267"/>
      <c r="AK394" s="22" t="s">
        <v>27</v>
      </c>
      <c r="AL394" s="22" t="s">
        <v>27</v>
      </c>
      <c r="AM394" s="22" t="s">
        <v>27</v>
      </c>
    </row>
    <row r="395" spans="1:39" s="22" customFormat="1" x14ac:dyDescent="0.25">
      <c r="A395" s="28" t="str">
        <f>IF(H395&lt;&gt;"",MAX($A$7:A394)+1,"")</f>
        <v/>
      </c>
      <c r="B395" s="227" t="str">
        <f>IF(A395="","",PREF_PREGUNTA&amp;" - "&amp;IF(MAX(A:A)&gt;99,IF(A395&lt;100,"0",""),"")&amp;IF(A395&lt;10,"0","")&amp;A395&amp;IF(G395&lt;&gt;""," "&amp;G395,""))</f>
        <v/>
      </c>
      <c r="C395" s="257"/>
      <c r="D395" s="230"/>
      <c r="E395" s="231"/>
      <c r="F395" s="231"/>
      <c r="G395" s="232"/>
      <c r="H395" s="225"/>
      <c r="I395" s="258"/>
      <c r="J395" s="259"/>
      <c r="K395" s="260"/>
      <c r="L395" s="261"/>
      <c r="M395" s="262"/>
      <c r="N395" s="263"/>
      <c r="O395" s="258"/>
      <c r="P395" s="259"/>
      <c r="Q395" s="260"/>
      <c r="R395" s="261"/>
      <c r="S395" s="262"/>
      <c r="T395" s="263"/>
      <c r="U395" s="263"/>
      <c r="V395" s="263"/>
      <c r="W395" s="263"/>
      <c r="X395" s="263"/>
      <c r="Y395" s="263"/>
      <c r="Z395" s="263"/>
      <c r="AA395" s="263"/>
      <c r="AB395" s="263"/>
      <c r="AC395" s="263"/>
      <c r="AD395" s="263"/>
      <c r="AE395" s="263"/>
      <c r="AF395" s="263"/>
      <c r="AG395" s="264"/>
      <c r="AH395" s="265"/>
      <c r="AI395" s="266"/>
      <c r="AJ395" s="267"/>
      <c r="AK395" s="22" t="s">
        <v>27</v>
      </c>
      <c r="AL395" s="22" t="s">
        <v>27</v>
      </c>
      <c r="AM395" s="22" t="s">
        <v>27</v>
      </c>
    </row>
    <row r="396" spans="1:39" s="22" customFormat="1" x14ac:dyDescent="0.25">
      <c r="A396" s="28" t="str">
        <f>IF(H396&lt;&gt;"",MAX($A$7:A395)+1,"")</f>
        <v/>
      </c>
      <c r="B396" s="227" t="str">
        <f>IF(A396="","",PREF_PREGUNTA&amp;" - "&amp;IF(MAX(A:A)&gt;99,IF(A396&lt;100,"0",""),"")&amp;IF(A396&lt;10,"0","")&amp;A396&amp;IF(G396&lt;&gt;""," "&amp;G396,""))</f>
        <v/>
      </c>
      <c r="C396" s="257"/>
      <c r="D396" s="230"/>
      <c r="E396" s="231"/>
      <c r="F396" s="231"/>
      <c r="G396" s="232"/>
      <c r="H396" s="225"/>
      <c r="I396" s="258"/>
      <c r="J396" s="259"/>
      <c r="K396" s="260"/>
      <c r="L396" s="261"/>
      <c r="M396" s="262"/>
      <c r="N396" s="263"/>
      <c r="O396" s="258"/>
      <c r="P396" s="259"/>
      <c r="Q396" s="260"/>
      <c r="R396" s="261"/>
      <c r="S396" s="262"/>
      <c r="T396" s="263"/>
      <c r="U396" s="263"/>
      <c r="V396" s="263"/>
      <c r="W396" s="263"/>
      <c r="X396" s="263"/>
      <c r="Y396" s="263"/>
      <c r="Z396" s="263"/>
      <c r="AA396" s="263"/>
      <c r="AB396" s="263"/>
      <c r="AC396" s="263"/>
      <c r="AD396" s="263"/>
      <c r="AE396" s="263"/>
      <c r="AF396" s="263"/>
      <c r="AG396" s="264"/>
      <c r="AH396" s="265"/>
      <c r="AI396" s="266"/>
      <c r="AJ396" s="267"/>
      <c r="AK396" s="22" t="s">
        <v>27</v>
      </c>
      <c r="AL396" s="22" t="s">
        <v>27</v>
      </c>
      <c r="AM396" s="22" t="s">
        <v>27</v>
      </c>
    </row>
    <row r="397" spans="1:39" s="22" customFormat="1" x14ac:dyDescent="0.25">
      <c r="A397" s="28" t="str">
        <f>IF(H397&lt;&gt;"",MAX($A$7:A396)+1,"")</f>
        <v/>
      </c>
      <c r="B397" s="227" t="str">
        <f>IF(A397="","",PREF_PREGUNTA&amp;" - "&amp;IF(MAX(A:A)&gt;99,IF(A397&lt;100,"0",""),"")&amp;IF(A397&lt;10,"0","")&amp;A397&amp;IF(G397&lt;&gt;""," "&amp;G397,""))</f>
        <v/>
      </c>
      <c r="C397" s="257"/>
      <c r="D397" s="230"/>
      <c r="E397" s="231"/>
      <c r="F397" s="231"/>
      <c r="G397" s="232"/>
      <c r="H397" s="225"/>
      <c r="I397" s="258"/>
      <c r="J397" s="259"/>
      <c r="K397" s="260"/>
      <c r="L397" s="261"/>
      <c r="M397" s="262"/>
      <c r="N397" s="263"/>
      <c r="O397" s="258"/>
      <c r="P397" s="259"/>
      <c r="Q397" s="260"/>
      <c r="R397" s="261"/>
      <c r="S397" s="262"/>
      <c r="T397" s="263"/>
      <c r="U397" s="263"/>
      <c r="V397" s="263"/>
      <c r="W397" s="263"/>
      <c r="X397" s="263"/>
      <c r="Y397" s="263"/>
      <c r="Z397" s="263"/>
      <c r="AA397" s="263"/>
      <c r="AB397" s="263"/>
      <c r="AC397" s="263"/>
      <c r="AD397" s="263"/>
      <c r="AE397" s="263"/>
      <c r="AF397" s="263"/>
      <c r="AG397" s="264"/>
      <c r="AH397" s="265"/>
      <c r="AI397" s="266"/>
      <c r="AJ397" s="267"/>
      <c r="AK397" s="22" t="s">
        <v>27</v>
      </c>
      <c r="AL397" s="22" t="s">
        <v>27</v>
      </c>
      <c r="AM397" s="22" t="s">
        <v>27</v>
      </c>
    </row>
    <row r="398" spans="1:39" s="22" customFormat="1" x14ac:dyDescent="0.25">
      <c r="A398" s="28" t="str">
        <f>IF(H398&lt;&gt;"",MAX($A$7:A397)+1,"")</f>
        <v/>
      </c>
      <c r="B398" s="227" t="str">
        <f>IF(A398="","",PREF_PREGUNTA&amp;" - "&amp;IF(MAX(A:A)&gt;99,IF(A398&lt;100,"0",""),"")&amp;IF(A398&lt;10,"0","")&amp;A398&amp;IF(G398&lt;&gt;""," "&amp;G398,""))</f>
        <v/>
      </c>
      <c r="C398" s="257"/>
      <c r="D398" s="230"/>
      <c r="E398" s="231"/>
      <c r="F398" s="231"/>
      <c r="G398" s="232"/>
      <c r="H398" s="225"/>
      <c r="I398" s="258"/>
      <c r="J398" s="259"/>
      <c r="K398" s="260"/>
      <c r="L398" s="261"/>
      <c r="M398" s="262"/>
      <c r="N398" s="263"/>
      <c r="O398" s="258"/>
      <c r="P398" s="259"/>
      <c r="Q398" s="260"/>
      <c r="R398" s="261"/>
      <c r="S398" s="262"/>
      <c r="T398" s="263"/>
      <c r="U398" s="263"/>
      <c r="V398" s="263"/>
      <c r="W398" s="263"/>
      <c r="X398" s="263"/>
      <c r="Y398" s="263"/>
      <c r="Z398" s="263"/>
      <c r="AA398" s="263"/>
      <c r="AB398" s="263"/>
      <c r="AC398" s="263"/>
      <c r="AD398" s="263"/>
      <c r="AE398" s="263"/>
      <c r="AF398" s="263"/>
      <c r="AG398" s="264"/>
      <c r="AH398" s="265"/>
      <c r="AI398" s="266"/>
      <c r="AJ398" s="267"/>
      <c r="AK398" s="22" t="s">
        <v>27</v>
      </c>
      <c r="AL398" s="22" t="s">
        <v>27</v>
      </c>
      <c r="AM398" s="22" t="s">
        <v>27</v>
      </c>
    </row>
    <row r="399" spans="1:39" s="22" customFormat="1" x14ac:dyDescent="0.25">
      <c r="A399" s="28" t="str">
        <f>IF(H399&lt;&gt;"",MAX($A$7:A398)+1,"")</f>
        <v/>
      </c>
      <c r="B399" s="227" t="str">
        <f>IF(A399="","",PREF_PREGUNTA&amp;" - "&amp;IF(MAX(A:A)&gt;99,IF(A399&lt;100,"0",""),"")&amp;IF(A399&lt;10,"0","")&amp;A399&amp;IF(G399&lt;&gt;""," "&amp;G399,""))</f>
        <v/>
      </c>
      <c r="C399" s="257"/>
      <c r="D399" s="230"/>
      <c r="E399" s="231"/>
      <c r="F399" s="231"/>
      <c r="G399" s="232"/>
      <c r="H399" s="225"/>
      <c r="I399" s="258"/>
      <c r="J399" s="259"/>
      <c r="K399" s="260"/>
      <c r="L399" s="261"/>
      <c r="M399" s="262"/>
      <c r="N399" s="263"/>
      <c r="O399" s="258"/>
      <c r="P399" s="259"/>
      <c r="Q399" s="260"/>
      <c r="R399" s="261"/>
      <c r="S399" s="262"/>
      <c r="T399" s="263"/>
      <c r="U399" s="263"/>
      <c r="V399" s="263"/>
      <c r="W399" s="263"/>
      <c r="X399" s="263"/>
      <c r="Y399" s="263"/>
      <c r="Z399" s="263"/>
      <c r="AA399" s="263"/>
      <c r="AB399" s="263"/>
      <c r="AC399" s="263"/>
      <c r="AD399" s="263"/>
      <c r="AE399" s="263"/>
      <c r="AF399" s="263"/>
      <c r="AG399" s="264"/>
      <c r="AH399" s="265"/>
      <c r="AI399" s="266"/>
      <c r="AJ399" s="267"/>
      <c r="AK399" s="22" t="s">
        <v>27</v>
      </c>
      <c r="AL399" s="22" t="s">
        <v>27</v>
      </c>
      <c r="AM399" s="22" t="s">
        <v>27</v>
      </c>
    </row>
    <row r="400" spans="1:39" s="22" customFormat="1" x14ac:dyDescent="0.25">
      <c r="A400" s="28" t="str">
        <f>IF(H400&lt;&gt;"",MAX($A$7:A399)+1,"")</f>
        <v/>
      </c>
      <c r="B400" s="227" t="str">
        <f>IF(A400="","",PREF_PREGUNTA&amp;" - "&amp;IF(MAX(A:A)&gt;99,IF(A400&lt;100,"0",""),"")&amp;IF(A400&lt;10,"0","")&amp;A400&amp;IF(G400&lt;&gt;""," "&amp;G400,""))</f>
        <v/>
      </c>
      <c r="C400" s="257"/>
      <c r="D400" s="230"/>
      <c r="E400" s="231"/>
      <c r="F400" s="231"/>
      <c r="G400" s="232"/>
      <c r="H400" s="225"/>
      <c r="I400" s="258"/>
      <c r="J400" s="259"/>
      <c r="K400" s="260"/>
      <c r="L400" s="261"/>
      <c r="M400" s="262"/>
      <c r="N400" s="263"/>
      <c r="O400" s="258"/>
      <c r="P400" s="259"/>
      <c r="Q400" s="260"/>
      <c r="R400" s="261"/>
      <c r="S400" s="262"/>
      <c r="T400" s="263"/>
      <c r="U400" s="263"/>
      <c r="V400" s="263"/>
      <c r="W400" s="263"/>
      <c r="X400" s="263"/>
      <c r="Y400" s="263"/>
      <c r="Z400" s="263"/>
      <c r="AA400" s="263"/>
      <c r="AB400" s="263"/>
      <c r="AC400" s="263"/>
      <c r="AD400" s="263"/>
      <c r="AE400" s="263"/>
      <c r="AF400" s="263"/>
      <c r="AG400" s="264"/>
      <c r="AH400" s="265"/>
      <c r="AI400" s="266"/>
      <c r="AJ400" s="267"/>
      <c r="AK400" s="22" t="s">
        <v>27</v>
      </c>
      <c r="AL400" s="22" t="s">
        <v>27</v>
      </c>
      <c r="AM400" s="22" t="s">
        <v>27</v>
      </c>
    </row>
    <row r="401" spans="1:39" s="22" customFormat="1" x14ac:dyDescent="0.25">
      <c r="A401" s="28" t="str">
        <f>IF(H401&lt;&gt;"",MAX($A$7:A400)+1,"")</f>
        <v/>
      </c>
      <c r="B401" s="227" t="str">
        <f>IF(A401="","",PREF_PREGUNTA&amp;" - "&amp;IF(MAX(A:A)&gt;99,IF(A401&lt;100,"0",""),"")&amp;IF(A401&lt;10,"0","")&amp;A401&amp;IF(G401&lt;&gt;""," "&amp;G401,""))</f>
        <v/>
      </c>
      <c r="C401" s="257"/>
      <c r="D401" s="230"/>
      <c r="E401" s="231"/>
      <c r="F401" s="231"/>
      <c r="G401" s="232"/>
      <c r="H401" s="225"/>
      <c r="I401" s="258"/>
      <c r="J401" s="259"/>
      <c r="K401" s="260"/>
      <c r="L401" s="261"/>
      <c r="M401" s="262"/>
      <c r="N401" s="263"/>
      <c r="O401" s="258"/>
      <c r="P401" s="259"/>
      <c r="Q401" s="260"/>
      <c r="R401" s="261"/>
      <c r="S401" s="262"/>
      <c r="T401" s="263"/>
      <c r="U401" s="263"/>
      <c r="V401" s="263"/>
      <c r="W401" s="263"/>
      <c r="X401" s="263"/>
      <c r="Y401" s="263"/>
      <c r="Z401" s="263"/>
      <c r="AA401" s="263"/>
      <c r="AB401" s="263"/>
      <c r="AC401" s="263"/>
      <c r="AD401" s="263"/>
      <c r="AE401" s="263"/>
      <c r="AF401" s="263"/>
      <c r="AG401" s="264"/>
      <c r="AH401" s="265"/>
      <c r="AI401" s="266"/>
      <c r="AJ401" s="267"/>
      <c r="AK401" s="22" t="s">
        <v>27</v>
      </c>
      <c r="AL401" s="22" t="s">
        <v>27</v>
      </c>
      <c r="AM401" s="22" t="s">
        <v>27</v>
      </c>
    </row>
    <row r="402" spans="1:39" s="22" customFormat="1" x14ac:dyDescent="0.25">
      <c r="A402" s="28" t="str">
        <f>IF(H402&lt;&gt;"",MAX($A$7:A401)+1,"")</f>
        <v/>
      </c>
      <c r="B402" s="227" t="str">
        <f>IF(A402="","",PREF_PREGUNTA&amp;" - "&amp;IF(MAX(A:A)&gt;99,IF(A402&lt;100,"0",""),"")&amp;IF(A402&lt;10,"0","")&amp;A402&amp;IF(G402&lt;&gt;""," "&amp;G402,""))</f>
        <v/>
      </c>
      <c r="C402" s="257"/>
      <c r="D402" s="230"/>
      <c r="E402" s="231"/>
      <c r="F402" s="231"/>
      <c r="G402" s="232"/>
      <c r="H402" s="225"/>
      <c r="I402" s="258"/>
      <c r="J402" s="259"/>
      <c r="K402" s="260"/>
      <c r="L402" s="261"/>
      <c r="M402" s="262"/>
      <c r="N402" s="263"/>
      <c r="O402" s="258"/>
      <c r="P402" s="259"/>
      <c r="Q402" s="260"/>
      <c r="R402" s="261"/>
      <c r="S402" s="262"/>
      <c r="T402" s="263"/>
      <c r="U402" s="263"/>
      <c r="V402" s="263"/>
      <c r="W402" s="263"/>
      <c r="X402" s="263"/>
      <c r="Y402" s="263"/>
      <c r="Z402" s="263"/>
      <c r="AA402" s="263"/>
      <c r="AB402" s="263"/>
      <c r="AC402" s="263"/>
      <c r="AD402" s="263"/>
      <c r="AE402" s="263"/>
      <c r="AF402" s="263"/>
      <c r="AG402" s="264"/>
      <c r="AH402" s="265"/>
      <c r="AI402" s="266"/>
      <c r="AJ402" s="267"/>
      <c r="AK402" s="22" t="s">
        <v>27</v>
      </c>
      <c r="AL402" s="22" t="s">
        <v>27</v>
      </c>
      <c r="AM402" s="22" t="s">
        <v>27</v>
      </c>
    </row>
    <row r="403" spans="1:39" s="22" customFormat="1" x14ac:dyDescent="0.25">
      <c r="A403" s="28" t="str">
        <f>IF(H403&lt;&gt;"",MAX($A$7:A402)+1,"")</f>
        <v/>
      </c>
      <c r="B403" s="227" t="str">
        <f>IF(A403="","",PREF_PREGUNTA&amp;" - "&amp;IF(MAX(A:A)&gt;99,IF(A403&lt;100,"0",""),"")&amp;IF(A403&lt;10,"0","")&amp;A403&amp;IF(G403&lt;&gt;""," "&amp;G403,""))</f>
        <v/>
      </c>
      <c r="C403" s="257"/>
      <c r="D403" s="230"/>
      <c r="E403" s="231"/>
      <c r="F403" s="231"/>
      <c r="G403" s="232"/>
      <c r="H403" s="225"/>
      <c r="I403" s="258"/>
      <c r="J403" s="259"/>
      <c r="K403" s="260"/>
      <c r="L403" s="261"/>
      <c r="M403" s="262"/>
      <c r="N403" s="263"/>
      <c r="O403" s="258"/>
      <c r="P403" s="259"/>
      <c r="Q403" s="260"/>
      <c r="R403" s="261"/>
      <c r="S403" s="262"/>
      <c r="T403" s="263"/>
      <c r="U403" s="263"/>
      <c r="V403" s="263"/>
      <c r="W403" s="263"/>
      <c r="X403" s="263"/>
      <c r="Y403" s="263"/>
      <c r="Z403" s="263"/>
      <c r="AA403" s="263"/>
      <c r="AB403" s="263"/>
      <c r="AC403" s="263"/>
      <c r="AD403" s="263"/>
      <c r="AE403" s="263"/>
      <c r="AF403" s="263"/>
      <c r="AG403" s="264"/>
      <c r="AH403" s="265"/>
      <c r="AI403" s="266"/>
      <c r="AJ403" s="267"/>
      <c r="AK403" s="22" t="s">
        <v>27</v>
      </c>
      <c r="AL403" s="22" t="s">
        <v>27</v>
      </c>
      <c r="AM403" s="22" t="s">
        <v>27</v>
      </c>
    </row>
    <row r="404" spans="1:39" s="22" customFormat="1" x14ac:dyDescent="0.25">
      <c r="A404" s="28" t="str">
        <f>IF(H404&lt;&gt;"",MAX($A$7:A403)+1,"")</f>
        <v/>
      </c>
      <c r="B404" s="227" t="str">
        <f>IF(A404="","",PREF_PREGUNTA&amp;" - "&amp;IF(MAX(A:A)&gt;99,IF(A404&lt;100,"0",""),"")&amp;IF(A404&lt;10,"0","")&amp;A404&amp;IF(G404&lt;&gt;""," "&amp;G404,""))</f>
        <v/>
      </c>
      <c r="C404" s="257"/>
      <c r="D404" s="230"/>
      <c r="E404" s="231"/>
      <c r="F404" s="231"/>
      <c r="G404" s="232"/>
      <c r="H404" s="225"/>
      <c r="I404" s="258"/>
      <c r="J404" s="259"/>
      <c r="K404" s="260"/>
      <c r="L404" s="261"/>
      <c r="M404" s="262"/>
      <c r="N404" s="263"/>
      <c r="O404" s="258"/>
      <c r="P404" s="259"/>
      <c r="Q404" s="260"/>
      <c r="R404" s="261"/>
      <c r="S404" s="262"/>
      <c r="T404" s="263"/>
      <c r="U404" s="263"/>
      <c r="V404" s="263"/>
      <c r="W404" s="263"/>
      <c r="X404" s="263"/>
      <c r="Y404" s="263"/>
      <c r="Z404" s="263"/>
      <c r="AA404" s="263"/>
      <c r="AB404" s="263"/>
      <c r="AC404" s="263"/>
      <c r="AD404" s="263"/>
      <c r="AE404" s="263"/>
      <c r="AF404" s="263"/>
      <c r="AG404" s="264"/>
      <c r="AH404" s="265"/>
      <c r="AI404" s="266"/>
      <c r="AJ404" s="267"/>
      <c r="AK404" s="22" t="s">
        <v>27</v>
      </c>
      <c r="AL404" s="22" t="s">
        <v>27</v>
      </c>
      <c r="AM404" s="22" t="s">
        <v>27</v>
      </c>
    </row>
    <row r="405" spans="1:39" s="22" customFormat="1" x14ac:dyDescent="0.25">
      <c r="A405" s="28" t="str">
        <f>IF(H405&lt;&gt;"",MAX($A$7:A404)+1,"")</f>
        <v/>
      </c>
      <c r="B405" s="227" t="str">
        <f>IF(A405="","",PREF_PREGUNTA&amp;" - "&amp;IF(MAX(A:A)&gt;99,IF(A405&lt;100,"0",""),"")&amp;IF(A405&lt;10,"0","")&amp;A405&amp;IF(G405&lt;&gt;""," "&amp;G405,""))</f>
        <v/>
      </c>
      <c r="C405" s="257"/>
      <c r="D405" s="230"/>
      <c r="E405" s="231"/>
      <c r="F405" s="231"/>
      <c r="G405" s="232"/>
      <c r="H405" s="225"/>
      <c r="I405" s="258"/>
      <c r="J405" s="259"/>
      <c r="K405" s="260"/>
      <c r="L405" s="261"/>
      <c r="M405" s="262"/>
      <c r="N405" s="263"/>
      <c r="O405" s="258"/>
      <c r="P405" s="259"/>
      <c r="Q405" s="260"/>
      <c r="R405" s="261"/>
      <c r="S405" s="262"/>
      <c r="T405" s="263"/>
      <c r="U405" s="263"/>
      <c r="V405" s="263"/>
      <c r="W405" s="263"/>
      <c r="X405" s="263"/>
      <c r="Y405" s="263"/>
      <c r="Z405" s="263"/>
      <c r="AA405" s="263"/>
      <c r="AB405" s="263"/>
      <c r="AC405" s="263"/>
      <c r="AD405" s="263"/>
      <c r="AE405" s="263"/>
      <c r="AF405" s="263"/>
      <c r="AG405" s="264"/>
      <c r="AH405" s="265"/>
      <c r="AI405" s="266"/>
      <c r="AJ405" s="267"/>
      <c r="AK405" s="22" t="s">
        <v>27</v>
      </c>
      <c r="AL405" s="22" t="s">
        <v>27</v>
      </c>
      <c r="AM405" s="22" t="s">
        <v>27</v>
      </c>
    </row>
    <row r="406" spans="1:39" s="22" customFormat="1" x14ac:dyDescent="0.25">
      <c r="A406" s="28" t="str">
        <f>IF(H406&lt;&gt;"",MAX($A$7:A405)+1,"")</f>
        <v/>
      </c>
      <c r="B406" s="227" t="str">
        <f>IF(A406="","",PREF_PREGUNTA&amp;" - "&amp;IF(MAX(A:A)&gt;99,IF(A406&lt;100,"0",""),"")&amp;IF(A406&lt;10,"0","")&amp;A406&amp;IF(G406&lt;&gt;""," "&amp;G406,""))</f>
        <v/>
      </c>
      <c r="C406" s="257"/>
      <c r="D406" s="230"/>
      <c r="E406" s="231"/>
      <c r="F406" s="231"/>
      <c r="G406" s="232"/>
      <c r="H406" s="225"/>
      <c r="I406" s="258"/>
      <c r="J406" s="259"/>
      <c r="K406" s="260"/>
      <c r="L406" s="261"/>
      <c r="M406" s="262"/>
      <c r="N406" s="263"/>
      <c r="O406" s="258"/>
      <c r="P406" s="259"/>
      <c r="Q406" s="260"/>
      <c r="R406" s="261"/>
      <c r="S406" s="262"/>
      <c r="T406" s="263"/>
      <c r="U406" s="263"/>
      <c r="V406" s="263"/>
      <c r="W406" s="263"/>
      <c r="X406" s="263"/>
      <c r="Y406" s="263"/>
      <c r="Z406" s="263"/>
      <c r="AA406" s="263"/>
      <c r="AB406" s="263"/>
      <c r="AC406" s="263"/>
      <c r="AD406" s="263"/>
      <c r="AE406" s="263"/>
      <c r="AF406" s="263"/>
      <c r="AG406" s="264"/>
      <c r="AH406" s="265"/>
      <c r="AI406" s="266"/>
      <c r="AJ406" s="267"/>
      <c r="AK406" s="22" t="s">
        <v>27</v>
      </c>
      <c r="AL406" s="22" t="s">
        <v>27</v>
      </c>
      <c r="AM406" s="22" t="s">
        <v>27</v>
      </c>
    </row>
    <row r="407" spans="1:39" s="22" customFormat="1" x14ac:dyDescent="0.25">
      <c r="A407" s="28" t="str">
        <f>IF(H407&lt;&gt;"",MAX($A$7:A406)+1,"")</f>
        <v/>
      </c>
      <c r="B407" s="227" t="str">
        <f>IF(A407="","",PREF_PREGUNTA&amp;" - "&amp;IF(MAX(A:A)&gt;99,IF(A407&lt;100,"0",""),"")&amp;IF(A407&lt;10,"0","")&amp;A407&amp;IF(G407&lt;&gt;""," "&amp;G407,""))</f>
        <v/>
      </c>
      <c r="C407" s="257"/>
      <c r="D407" s="230"/>
      <c r="E407" s="231"/>
      <c r="F407" s="231"/>
      <c r="G407" s="232"/>
      <c r="H407" s="225"/>
      <c r="I407" s="258"/>
      <c r="J407" s="259"/>
      <c r="K407" s="260"/>
      <c r="L407" s="261"/>
      <c r="M407" s="262"/>
      <c r="N407" s="263"/>
      <c r="O407" s="258"/>
      <c r="P407" s="259"/>
      <c r="Q407" s="260"/>
      <c r="R407" s="261"/>
      <c r="S407" s="262"/>
      <c r="T407" s="263"/>
      <c r="U407" s="263"/>
      <c r="V407" s="263"/>
      <c r="W407" s="263"/>
      <c r="X407" s="263"/>
      <c r="Y407" s="263"/>
      <c r="Z407" s="263"/>
      <c r="AA407" s="263"/>
      <c r="AB407" s="263"/>
      <c r="AC407" s="263"/>
      <c r="AD407" s="263"/>
      <c r="AE407" s="263"/>
      <c r="AF407" s="263"/>
      <c r="AG407" s="264"/>
      <c r="AH407" s="265"/>
      <c r="AI407" s="266"/>
      <c r="AJ407" s="267"/>
      <c r="AK407" s="22" t="s">
        <v>27</v>
      </c>
      <c r="AL407" s="22" t="s">
        <v>27</v>
      </c>
      <c r="AM407" s="22" t="s">
        <v>27</v>
      </c>
    </row>
    <row r="408" spans="1:39" s="22" customFormat="1" x14ac:dyDescent="0.25">
      <c r="A408" s="28" t="str">
        <f>IF(H408&lt;&gt;"",MAX($A$7:A407)+1,"")</f>
        <v/>
      </c>
      <c r="B408" s="227" t="str">
        <f>IF(A408="","",PREF_PREGUNTA&amp;" - "&amp;IF(MAX(A:A)&gt;99,IF(A408&lt;100,"0",""),"")&amp;IF(A408&lt;10,"0","")&amp;A408&amp;IF(G408&lt;&gt;""," "&amp;G408,""))</f>
        <v/>
      </c>
      <c r="C408" s="257"/>
      <c r="D408" s="230"/>
      <c r="E408" s="231"/>
      <c r="F408" s="231"/>
      <c r="G408" s="232"/>
      <c r="H408" s="225"/>
      <c r="I408" s="258"/>
      <c r="J408" s="259"/>
      <c r="K408" s="260"/>
      <c r="L408" s="261"/>
      <c r="M408" s="262"/>
      <c r="N408" s="263"/>
      <c r="O408" s="258"/>
      <c r="P408" s="259"/>
      <c r="Q408" s="260"/>
      <c r="R408" s="261"/>
      <c r="S408" s="262"/>
      <c r="T408" s="263"/>
      <c r="U408" s="263"/>
      <c r="V408" s="263"/>
      <c r="W408" s="263"/>
      <c r="X408" s="263"/>
      <c r="Y408" s="263"/>
      <c r="Z408" s="263"/>
      <c r="AA408" s="263"/>
      <c r="AB408" s="263"/>
      <c r="AC408" s="263"/>
      <c r="AD408" s="263"/>
      <c r="AE408" s="263"/>
      <c r="AF408" s="263"/>
      <c r="AG408" s="264"/>
      <c r="AH408" s="265"/>
      <c r="AI408" s="266"/>
      <c r="AJ408" s="267"/>
      <c r="AK408" s="22" t="s">
        <v>27</v>
      </c>
      <c r="AL408" s="22" t="s">
        <v>27</v>
      </c>
      <c r="AM408" s="22" t="s">
        <v>27</v>
      </c>
    </row>
    <row r="409" spans="1:39" s="22" customFormat="1" x14ac:dyDescent="0.25">
      <c r="A409" s="28" t="str">
        <f>IF(H409&lt;&gt;"",MAX($A$7:A408)+1,"")</f>
        <v/>
      </c>
      <c r="B409" s="227" t="str">
        <f>IF(A409="","",PREF_PREGUNTA&amp;" - "&amp;IF(MAX(A:A)&gt;99,IF(A409&lt;100,"0",""),"")&amp;IF(A409&lt;10,"0","")&amp;A409&amp;IF(G409&lt;&gt;""," "&amp;G409,""))</f>
        <v/>
      </c>
      <c r="C409" s="257"/>
      <c r="D409" s="230"/>
      <c r="E409" s="231"/>
      <c r="F409" s="231"/>
      <c r="G409" s="232"/>
      <c r="H409" s="225"/>
      <c r="I409" s="258"/>
      <c r="J409" s="259"/>
      <c r="K409" s="260"/>
      <c r="L409" s="261"/>
      <c r="M409" s="262"/>
      <c r="N409" s="263"/>
      <c r="O409" s="258"/>
      <c r="P409" s="259"/>
      <c r="Q409" s="260"/>
      <c r="R409" s="261"/>
      <c r="S409" s="262"/>
      <c r="T409" s="263"/>
      <c r="U409" s="263"/>
      <c r="V409" s="263"/>
      <c r="W409" s="263"/>
      <c r="X409" s="263"/>
      <c r="Y409" s="263"/>
      <c r="Z409" s="263"/>
      <c r="AA409" s="263"/>
      <c r="AB409" s="263"/>
      <c r="AC409" s="263"/>
      <c r="AD409" s="263"/>
      <c r="AE409" s="263"/>
      <c r="AF409" s="263"/>
      <c r="AG409" s="264"/>
      <c r="AH409" s="265"/>
      <c r="AI409" s="266"/>
      <c r="AJ409" s="267"/>
      <c r="AK409" s="22" t="s">
        <v>27</v>
      </c>
      <c r="AL409" s="22" t="s">
        <v>27</v>
      </c>
      <c r="AM409" s="22" t="s">
        <v>27</v>
      </c>
    </row>
    <row r="410" spans="1:39" s="22" customFormat="1" x14ac:dyDescent="0.25">
      <c r="A410" s="28" t="str">
        <f>IF(H410&lt;&gt;"",MAX($A$7:A409)+1,"")</f>
        <v/>
      </c>
      <c r="B410" s="227" t="str">
        <f>IF(A410="","",PREF_PREGUNTA&amp;" - "&amp;IF(MAX(A:A)&gt;99,IF(A410&lt;100,"0",""),"")&amp;IF(A410&lt;10,"0","")&amp;A410&amp;IF(G410&lt;&gt;""," "&amp;G410,""))</f>
        <v/>
      </c>
      <c r="C410" s="257"/>
      <c r="D410" s="230"/>
      <c r="E410" s="231"/>
      <c r="F410" s="231"/>
      <c r="G410" s="232"/>
      <c r="H410" s="225"/>
      <c r="I410" s="258"/>
      <c r="J410" s="259"/>
      <c r="K410" s="260"/>
      <c r="L410" s="261"/>
      <c r="M410" s="262"/>
      <c r="N410" s="263"/>
      <c r="O410" s="258"/>
      <c r="P410" s="259"/>
      <c r="Q410" s="260"/>
      <c r="R410" s="261"/>
      <c r="S410" s="262"/>
      <c r="T410" s="263"/>
      <c r="U410" s="263"/>
      <c r="V410" s="263"/>
      <c r="W410" s="263"/>
      <c r="X410" s="263"/>
      <c r="Y410" s="263"/>
      <c r="Z410" s="263"/>
      <c r="AA410" s="263"/>
      <c r="AB410" s="263"/>
      <c r="AC410" s="263"/>
      <c r="AD410" s="263"/>
      <c r="AE410" s="263"/>
      <c r="AF410" s="263"/>
      <c r="AG410" s="264"/>
      <c r="AH410" s="265"/>
      <c r="AI410" s="266"/>
      <c r="AJ410" s="267"/>
      <c r="AK410" s="22" t="s">
        <v>27</v>
      </c>
      <c r="AL410" s="22" t="s">
        <v>27</v>
      </c>
      <c r="AM410" s="22" t="s">
        <v>27</v>
      </c>
    </row>
    <row r="411" spans="1:39" s="22" customFormat="1" x14ac:dyDescent="0.25">
      <c r="A411" s="28" t="str">
        <f>IF(H411&lt;&gt;"",MAX($A$7:A410)+1,"")</f>
        <v/>
      </c>
      <c r="B411" s="227" t="str">
        <f>IF(A411="","",PREF_PREGUNTA&amp;" - "&amp;IF(MAX(A:A)&gt;99,IF(A411&lt;100,"0",""),"")&amp;IF(A411&lt;10,"0","")&amp;A411&amp;IF(G411&lt;&gt;""," "&amp;G411,""))</f>
        <v/>
      </c>
      <c r="C411" s="257"/>
      <c r="D411" s="230"/>
      <c r="E411" s="231"/>
      <c r="F411" s="231"/>
      <c r="G411" s="232"/>
      <c r="H411" s="225"/>
      <c r="I411" s="258"/>
      <c r="J411" s="259"/>
      <c r="K411" s="260"/>
      <c r="L411" s="261"/>
      <c r="M411" s="262"/>
      <c r="N411" s="263"/>
      <c r="O411" s="258"/>
      <c r="P411" s="259"/>
      <c r="Q411" s="260"/>
      <c r="R411" s="261"/>
      <c r="S411" s="262"/>
      <c r="T411" s="263"/>
      <c r="U411" s="263"/>
      <c r="V411" s="263"/>
      <c r="W411" s="263"/>
      <c r="X411" s="263"/>
      <c r="Y411" s="263"/>
      <c r="Z411" s="263"/>
      <c r="AA411" s="263"/>
      <c r="AB411" s="263"/>
      <c r="AC411" s="263"/>
      <c r="AD411" s="263"/>
      <c r="AE411" s="263"/>
      <c r="AF411" s="263"/>
      <c r="AG411" s="264"/>
      <c r="AH411" s="265"/>
      <c r="AI411" s="266"/>
      <c r="AJ411" s="267"/>
      <c r="AK411" s="22" t="s">
        <v>27</v>
      </c>
      <c r="AL411" s="22" t="s">
        <v>27</v>
      </c>
      <c r="AM411" s="22" t="s">
        <v>27</v>
      </c>
    </row>
    <row r="412" spans="1:39" s="22" customFormat="1" x14ac:dyDescent="0.25">
      <c r="A412" s="28" t="str">
        <f>IF(H412&lt;&gt;"",MAX($A$7:A411)+1,"")</f>
        <v/>
      </c>
      <c r="B412" s="227" t="str">
        <f>IF(A412="","",PREF_PREGUNTA&amp;" - "&amp;IF(MAX(A:A)&gt;99,IF(A412&lt;100,"0",""),"")&amp;IF(A412&lt;10,"0","")&amp;A412&amp;IF(G412&lt;&gt;""," "&amp;G412,""))</f>
        <v/>
      </c>
      <c r="C412" s="257"/>
      <c r="D412" s="230"/>
      <c r="E412" s="231"/>
      <c r="F412" s="231"/>
      <c r="G412" s="232"/>
      <c r="H412" s="225"/>
      <c r="I412" s="258"/>
      <c r="J412" s="259"/>
      <c r="K412" s="260"/>
      <c r="L412" s="261"/>
      <c r="M412" s="262"/>
      <c r="N412" s="263"/>
      <c r="O412" s="258"/>
      <c r="P412" s="259"/>
      <c r="Q412" s="260"/>
      <c r="R412" s="261"/>
      <c r="S412" s="262"/>
      <c r="T412" s="263"/>
      <c r="U412" s="263"/>
      <c r="V412" s="263"/>
      <c r="W412" s="263"/>
      <c r="X412" s="263"/>
      <c r="Y412" s="263"/>
      <c r="Z412" s="263"/>
      <c r="AA412" s="263"/>
      <c r="AB412" s="263"/>
      <c r="AC412" s="263"/>
      <c r="AD412" s="263"/>
      <c r="AE412" s="263"/>
      <c r="AF412" s="263"/>
      <c r="AG412" s="264"/>
      <c r="AH412" s="265"/>
      <c r="AI412" s="266"/>
      <c r="AJ412" s="267"/>
      <c r="AK412" s="22" t="s">
        <v>27</v>
      </c>
      <c r="AL412" s="22" t="s">
        <v>27</v>
      </c>
      <c r="AM412" s="22" t="s">
        <v>27</v>
      </c>
    </row>
    <row r="413" spans="1:39" s="22" customFormat="1" x14ac:dyDescent="0.25">
      <c r="A413" s="28" t="str">
        <f>IF(H413&lt;&gt;"",MAX($A$7:A412)+1,"")</f>
        <v/>
      </c>
      <c r="B413" s="227" t="str">
        <f>IF(A413="","",PREF_PREGUNTA&amp;" - "&amp;IF(MAX(A:A)&gt;99,IF(A413&lt;100,"0",""),"")&amp;IF(A413&lt;10,"0","")&amp;A413&amp;IF(G413&lt;&gt;""," "&amp;G413,""))</f>
        <v/>
      </c>
      <c r="C413" s="257"/>
      <c r="D413" s="230"/>
      <c r="E413" s="231"/>
      <c r="F413" s="231"/>
      <c r="G413" s="232"/>
      <c r="H413" s="225"/>
      <c r="I413" s="258"/>
      <c r="J413" s="259"/>
      <c r="K413" s="260"/>
      <c r="L413" s="261"/>
      <c r="M413" s="262"/>
      <c r="N413" s="263"/>
      <c r="O413" s="258"/>
      <c r="P413" s="259"/>
      <c r="Q413" s="260"/>
      <c r="R413" s="261"/>
      <c r="S413" s="262"/>
      <c r="T413" s="263"/>
      <c r="U413" s="263"/>
      <c r="V413" s="263"/>
      <c r="W413" s="263"/>
      <c r="X413" s="263"/>
      <c r="Y413" s="263"/>
      <c r="Z413" s="263"/>
      <c r="AA413" s="263"/>
      <c r="AB413" s="263"/>
      <c r="AC413" s="263"/>
      <c r="AD413" s="263"/>
      <c r="AE413" s="263"/>
      <c r="AF413" s="263"/>
      <c r="AG413" s="264"/>
      <c r="AH413" s="265"/>
      <c r="AI413" s="266"/>
      <c r="AJ413" s="267"/>
      <c r="AK413" s="22" t="s">
        <v>27</v>
      </c>
      <c r="AL413" s="22" t="s">
        <v>27</v>
      </c>
      <c r="AM413" s="22" t="s">
        <v>27</v>
      </c>
    </row>
    <row r="414" spans="1:39" s="22" customFormat="1" x14ac:dyDescent="0.25">
      <c r="A414" s="28" t="str">
        <f>IF(H414&lt;&gt;"",MAX($A$7:A413)+1,"")</f>
        <v/>
      </c>
      <c r="B414" s="227" t="str">
        <f>IF(A414="","",PREF_PREGUNTA&amp;" - "&amp;IF(MAX(A:A)&gt;99,IF(A414&lt;100,"0",""),"")&amp;IF(A414&lt;10,"0","")&amp;A414&amp;IF(G414&lt;&gt;""," "&amp;G414,""))</f>
        <v/>
      </c>
      <c r="C414" s="257"/>
      <c r="D414" s="230"/>
      <c r="E414" s="231"/>
      <c r="F414" s="231"/>
      <c r="G414" s="232"/>
      <c r="H414" s="225"/>
      <c r="I414" s="258"/>
      <c r="J414" s="259"/>
      <c r="K414" s="260"/>
      <c r="L414" s="261"/>
      <c r="M414" s="262"/>
      <c r="N414" s="263"/>
      <c r="O414" s="258"/>
      <c r="P414" s="259"/>
      <c r="Q414" s="260"/>
      <c r="R414" s="261"/>
      <c r="S414" s="262"/>
      <c r="T414" s="263"/>
      <c r="U414" s="263"/>
      <c r="V414" s="263"/>
      <c r="W414" s="263"/>
      <c r="X414" s="263"/>
      <c r="Y414" s="263"/>
      <c r="Z414" s="263"/>
      <c r="AA414" s="263"/>
      <c r="AB414" s="263"/>
      <c r="AC414" s="263"/>
      <c r="AD414" s="263"/>
      <c r="AE414" s="263"/>
      <c r="AF414" s="263"/>
      <c r="AG414" s="264"/>
      <c r="AH414" s="265"/>
      <c r="AI414" s="266"/>
      <c r="AJ414" s="267"/>
      <c r="AK414" s="22" t="s">
        <v>27</v>
      </c>
      <c r="AL414" s="22" t="s">
        <v>27</v>
      </c>
      <c r="AM414" s="22" t="s">
        <v>27</v>
      </c>
    </row>
    <row r="415" spans="1:39" s="22" customFormat="1" x14ac:dyDescent="0.25">
      <c r="A415" s="28" t="str">
        <f>IF(H415&lt;&gt;"",MAX($A$7:A414)+1,"")</f>
        <v/>
      </c>
      <c r="B415" s="227" t="str">
        <f>IF(A415="","",PREF_PREGUNTA&amp;" - "&amp;IF(MAX(A:A)&gt;99,IF(A415&lt;100,"0",""),"")&amp;IF(A415&lt;10,"0","")&amp;A415&amp;IF(G415&lt;&gt;""," "&amp;G415,""))</f>
        <v/>
      </c>
      <c r="C415" s="257"/>
      <c r="D415" s="230"/>
      <c r="E415" s="231"/>
      <c r="F415" s="231"/>
      <c r="G415" s="232"/>
      <c r="H415" s="225"/>
      <c r="I415" s="258"/>
      <c r="J415" s="259"/>
      <c r="K415" s="260"/>
      <c r="L415" s="261"/>
      <c r="M415" s="262"/>
      <c r="N415" s="263"/>
      <c r="O415" s="258"/>
      <c r="P415" s="259"/>
      <c r="Q415" s="260"/>
      <c r="R415" s="261"/>
      <c r="S415" s="262"/>
      <c r="T415" s="263"/>
      <c r="U415" s="263"/>
      <c r="V415" s="263"/>
      <c r="W415" s="263"/>
      <c r="X415" s="263"/>
      <c r="Y415" s="263"/>
      <c r="Z415" s="263"/>
      <c r="AA415" s="263"/>
      <c r="AB415" s="263"/>
      <c r="AC415" s="263"/>
      <c r="AD415" s="263"/>
      <c r="AE415" s="263"/>
      <c r="AF415" s="263"/>
      <c r="AG415" s="264"/>
      <c r="AH415" s="265"/>
      <c r="AI415" s="266"/>
      <c r="AJ415" s="267"/>
      <c r="AK415" s="22" t="s">
        <v>27</v>
      </c>
      <c r="AL415" s="22" t="s">
        <v>27</v>
      </c>
      <c r="AM415" s="22" t="s">
        <v>27</v>
      </c>
    </row>
    <row r="416" spans="1:39" s="22" customFormat="1" x14ac:dyDescent="0.25">
      <c r="A416" s="28" t="str">
        <f>IF(H416&lt;&gt;"",MAX($A$7:A415)+1,"")</f>
        <v/>
      </c>
      <c r="B416" s="227" t="str">
        <f>IF(A416="","",PREF_PREGUNTA&amp;" - "&amp;IF(MAX(A:A)&gt;99,IF(A416&lt;100,"0",""),"")&amp;IF(A416&lt;10,"0","")&amp;A416&amp;IF(G416&lt;&gt;""," "&amp;G416,""))</f>
        <v/>
      </c>
      <c r="C416" s="257"/>
      <c r="D416" s="230"/>
      <c r="E416" s="231"/>
      <c r="F416" s="231"/>
      <c r="G416" s="232"/>
      <c r="H416" s="225"/>
      <c r="I416" s="258"/>
      <c r="J416" s="259"/>
      <c r="K416" s="260"/>
      <c r="L416" s="261"/>
      <c r="M416" s="262"/>
      <c r="N416" s="263"/>
      <c r="O416" s="258"/>
      <c r="P416" s="259"/>
      <c r="Q416" s="260"/>
      <c r="R416" s="261"/>
      <c r="S416" s="262"/>
      <c r="T416" s="263"/>
      <c r="U416" s="263"/>
      <c r="V416" s="263"/>
      <c r="W416" s="263"/>
      <c r="X416" s="263"/>
      <c r="Y416" s="263"/>
      <c r="Z416" s="263"/>
      <c r="AA416" s="263"/>
      <c r="AB416" s="263"/>
      <c r="AC416" s="263"/>
      <c r="AD416" s="263"/>
      <c r="AE416" s="263"/>
      <c r="AF416" s="263"/>
      <c r="AG416" s="264"/>
      <c r="AH416" s="265"/>
      <c r="AI416" s="266"/>
      <c r="AJ416" s="267"/>
      <c r="AK416" s="22" t="s">
        <v>27</v>
      </c>
      <c r="AL416" s="22" t="s">
        <v>27</v>
      </c>
      <c r="AM416" s="22" t="s">
        <v>27</v>
      </c>
    </row>
    <row r="417" spans="1:39" s="22" customFormat="1" x14ac:dyDescent="0.25">
      <c r="A417" s="28" t="str">
        <f>IF(H417&lt;&gt;"",MAX($A$7:A416)+1,"")</f>
        <v/>
      </c>
      <c r="B417" s="227" t="str">
        <f>IF(A417="","",PREF_PREGUNTA&amp;" - "&amp;IF(MAX(A:A)&gt;99,IF(A417&lt;100,"0",""),"")&amp;IF(A417&lt;10,"0","")&amp;A417&amp;IF(G417&lt;&gt;""," "&amp;G417,""))</f>
        <v/>
      </c>
      <c r="C417" s="257"/>
      <c r="D417" s="230"/>
      <c r="E417" s="231"/>
      <c r="F417" s="231"/>
      <c r="G417" s="232"/>
      <c r="H417" s="225"/>
      <c r="I417" s="258"/>
      <c r="J417" s="259"/>
      <c r="K417" s="260"/>
      <c r="L417" s="261"/>
      <c r="M417" s="262"/>
      <c r="N417" s="263"/>
      <c r="O417" s="258"/>
      <c r="P417" s="259"/>
      <c r="Q417" s="260"/>
      <c r="R417" s="261"/>
      <c r="S417" s="262"/>
      <c r="T417" s="263"/>
      <c r="U417" s="263"/>
      <c r="V417" s="263"/>
      <c r="W417" s="263"/>
      <c r="X417" s="263"/>
      <c r="Y417" s="263"/>
      <c r="Z417" s="263"/>
      <c r="AA417" s="263"/>
      <c r="AB417" s="263"/>
      <c r="AC417" s="263"/>
      <c r="AD417" s="263"/>
      <c r="AE417" s="263"/>
      <c r="AF417" s="263"/>
      <c r="AG417" s="264"/>
      <c r="AH417" s="265"/>
      <c r="AI417" s="266"/>
      <c r="AJ417" s="267"/>
      <c r="AK417" s="22" t="s">
        <v>27</v>
      </c>
      <c r="AL417" s="22" t="s">
        <v>27</v>
      </c>
      <c r="AM417" s="22" t="s">
        <v>27</v>
      </c>
    </row>
    <row r="418" spans="1:39" s="22" customFormat="1" x14ac:dyDescent="0.25">
      <c r="A418" s="28" t="str">
        <f>IF(H418&lt;&gt;"",MAX($A$7:A417)+1,"")</f>
        <v/>
      </c>
      <c r="B418" s="227" t="str">
        <f>IF(A418="","",PREF_PREGUNTA&amp;" - "&amp;IF(MAX(A:A)&gt;99,IF(A418&lt;100,"0",""),"")&amp;IF(A418&lt;10,"0","")&amp;A418&amp;IF(G418&lt;&gt;""," "&amp;G418,""))</f>
        <v/>
      </c>
      <c r="C418" s="257"/>
      <c r="D418" s="230"/>
      <c r="E418" s="231"/>
      <c r="F418" s="231"/>
      <c r="G418" s="232"/>
      <c r="H418" s="225"/>
      <c r="I418" s="258"/>
      <c r="J418" s="259"/>
      <c r="K418" s="260"/>
      <c r="L418" s="261"/>
      <c r="M418" s="262"/>
      <c r="N418" s="263"/>
      <c r="O418" s="258"/>
      <c r="P418" s="259"/>
      <c r="Q418" s="260"/>
      <c r="R418" s="261"/>
      <c r="S418" s="262"/>
      <c r="T418" s="263"/>
      <c r="U418" s="263"/>
      <c r="V418" s="263"/>
      <c r="W418" s="263"/>
      <c r="X418" s="263"/>
      <c r="Y418" s="263"/>
      <c r="Z418" s="263"/>
      <c r="AA418" s="263"/>
      <c r="AB418" s="263"/>
      <c r="AC418" s="263"/>
      <c r="AD418" s="263"/>
      <c r="AE418" s="263"/>
      <c r="AF418" s="263"/>
      <c r="AG418" s="264"/>
      <c r="AH418" s="265"/>
      <c r="AI418" s="266"/>
      <c r="AJ418" s="267"/>
      <c r="AK418" s="22" t="s">
        <v>27</v>
      </c>
      <c r="AL418" s="22" t="s">
        <v>27</v>
      </c>
      <c r="AM418" s="22" t="s">
        <v>27</v>
      </c>
    </row>
    <row r="419" spans="1:39" s="22" customFormat="1" x14ac:dyDescent="0.25">
      <c r="A419" s="28" t="str">
        <f>IF(H419&lt;&gt;"",MAX($A$7:A418)+1,"")</f>
        <v/>
      </c>
      <c r="B419" s="227" t="str">
        <f>IF(A419="","",PREF_PREGUNTA&amp;" - "&amp;IF(MAX(A:A)&gt;99,IF(A419&lt;100,"0",""),"")&amp;IF(A419&lt;10,"0","")&amp;A419&amp;IF(G419&lt;&gt;""," "&amp;G419,""))</f>
        <v/>
      </c>
      <c r="C419" s="257"/>
      <c r="D419" s="230"/>
      <c r="E419" s="231"/>
      <c r="F419" s="231"/>
      <c r="G419" s="232"/>
      <c r="H419" s="225"/>
      <c r="I419" s="258"/>
      <c r="J419" s="259"/>
      <c r="K419" s="260"/>
      <c r="L419" s="261"/>
      <c r="M419" s="262"/>
      <c r="N419" s="263"/>
      <c r="O419" s="258"/>
      <c r="P419" s="259"/>
      <c r="Q419" s="260"/>
      <c r="R419" s="261"/>
      <c r="S419" s="262"/>
      <c r="T419" s="263"/>
      <c r="U419" s="263"/>
      <c r="V419" s="263"/>
      <c r="W419" s="263"/>
      <c r="X419" s="263"/>
      <c r="Y419" s="263"/>
      <c r="Z419" s="263"/>
      <c r="AA419" s="263"/>
      <c r="AB419" s="263"/>
      <c r="AC419" s="263"/>
      <c r="AD419" s="263"/>
      <c r="AE419" s="263"/>
      <c r="AF419" s="263"/>
      <c r="AG419" s="264"/>
      <c r="AH419" s="265"/>
      <c r="AI419" s="266"/>
      <c r="AJ419" s="267"/>
      <c r="AK419" s="22" t="s">
        <v>27</v>
      </c>
      <c r="AL419" s="22" t="s">
        <v>27</v>
      </c>
      <c r="AM419" s="22" t="s">
        <v>27</v>
      </c>
    </row>
    <row r="420" spans="1:39" s="22" customFormat="1" x14ac:dyDescent="0.25">
      <c r="A420" s="28" t="str">
        <f>IF(H420&lt;&gt;"",MAX($A$7:A419)+1,"")</f>
        <v/>
      </c>
      <c r="B420" s="227" t="str">
        <f>IF(A420="","",PREF_PREGUNTA&amp;" - "&amp;IF(MAX(A:A)&gt;99,IF(A420&lt;100,"0",""),"")&amp;IF(A420&lt;10,"0","")&amp;A420&amp;IF(G420&lt;&gt;""," "&amp;G420,""))</f>
        <v/>
      </c>
      <c r="C420" s="257"/>
      <c r="D420" s="230"/>
      <c r="E420" s="231"/>
      <c r="F420" s="231"/>
      <c r="G420" s="232"/>
      <c r="H420" s="225"/>
      <c r="I420" s="258"/>
      <c r="J420" s="259"/>
      <c r="K420" s="260"/>
      <c r="L420" s="261"/>
      <c r="M420" s="262"/>
      <c r="N420" s="263"/>
      <c r="O420" s="258"/>
      <c r="P420" s="259"/>
      <c r="Q420" s="260"/>
      <c r="R420" s="261"/>
      <c r="S420" s="262"/>
      <c r="T420" s="263"/>
      <c r="U420" s="263"/>
      <c r="V420" s="263"/>
      <c r="W420" s="263"/>
      <c r="X420" s="263"/>
      <c r="Y420" s="263"/>
      <c r="Z420" s="263"/>
      <c r="AA420" s="263"/>
      <c r="AB420" s="263"/>
      <c r="AC420" s="263"/>
      <c r="AD420" s="263"/>
      <c r="AE420" s="263"/>
      <c r="AF420" s="263"/>
      <c r="AG420" s="264"/>
      <c r="AH420" s="265"/>
      <c r="AI420" s="266"/>
      <c r="AJ420" s="267"/>
      <c r="AK420" s="22" t="s">
        <v>27</v>
      </c>
      <c r="AL420" s="22" t="s">
        <v>27</v>
      </c>
      <c r="AM420" s="22" t="s">
        <v>27</v>
      </c>
    </row>
    <row r="421" spans="1:39" s="22" customFormat="1" x14ac:dyDescent="0.25">
      <c r="A421" s="28" t="str">
        <f>IF(H421&lt;&gt;"",MAX($A$7:A420)+1,"")</f>
        <v/>
      </c>
      <c r="B421" s="227" t="str">
        <f>IF(A421="","",PREF_PREGUNTA&amp;" - "&amp;IF(MAX(A:A)&gt;99,IF(A421&lt;100,"0",""),"")&amp;IF(A421&lt;10,"0","")&amp;A421&amp;IF(G421&lt;&gt;""," "&amp;G421,""))</f>
        <v/>
      </c>
      <c r="C421" s="257"/>
      <c r="D421" s="230"/>
      <c r="E421" s="231"/>
      <c r="F421" s="231"/>
      <c r="G421" s="232"/>
      <c r="H421" s="225"/>
      <c r="I421" s="258"/>
      <c r="J421" s="259"/>
      <c r="K421" s="260"/>
      <c r="L421" s="261"/>
      <c r="M421" s="262"/>
      <c r="N421" s="263"/>
      <c r="O421" s="258"/>
      <c r="P421" s="259"/>
      <c r="Q421" s="260"/>
      <c r="R421" s="261"/>
      <c r="S421" s="262"/>
      <c r="T421" s="263"/>
      <c r="U421" s="263"/>
      <c r="V421" s="263"/>
      <c r="W421" s="263"/>
      <c r="X421" s="263"/>
      <c r="Y421" s="263"/>
      <c r="Z421" s="263"/>
      <c r="AA421" s="263"/>
      <c r="AB421" s="263"/>
      <c r="AC421" s="263"/>
      <c r="AD421" s="263"/>
      <c r="AE421" s="263"/>
      <c r="AF421" s="263"/>
      <c r="AG421" s="264"/>
      <c r="AH421" s="265"/>
      <c r="AI421" s="266"/>
      <c r="AJ421" s="267"/>
      <c r="AK421" s="22" t="s">
        <v>27</v>
      </c>
      <c r="AL421" s="22" t="s">
        <v>27</v>
      </c>
      <c r="AM421" s="22" t="s">
        <v>27</v>
      </c>
    </row>
    <row r="422" spans="1:39" s="22" customFormat="1" x14ac:dyDescent="0.25">
      <c r="A422" s="28" t="str">
        <f>IF(H422&lt;&gt;"",MAX($A$7:A421)+1,"")</f>
        <v/>
      </c>
      <c r="B422" s="227" t="str">
        <f>IF(A422="","",PREF_PREGUNTA&amp;" - "&amp;IF(MAX(A:A)&gt;99,IF(A422&lt;100,"0",""),"")&amp;IF(A422&lt;10,"0","")&amp;A422&amp;IF(G422&lt;&gt;""," "&amp;G422,""))</f>
        <v/>
      </c>
      <c r="C422" s="257"/>
      <c r="D422" s="230"/>
      <c r="E422" s="231"/>
      <c r="F422" s="231"/>
      <c r="G422" s="232"/>
      <c r="H422" s="225"/>
      <c r="I422" s="258"/>
      <c r="J422" s="259"/>
      <c r="K422" s="260"/>
      <c r="L422" s="261"/>
      <c r="M422" s="262"/>
      <c r="N422" s="263"/>
      <c r="O422" s="258"/>
      <c r="P422" s="259"/>
      <c r="Q422" s="260"/>
      <c r="R422" s="261"/>
      <c r="S422" s="262"/>
      <c r="T422" s="263"/>
      <c r="U422" s="263"/>
      <c r="V422" s="263"/>
      <c r="W422" s="263"/>
      <c r="X422" s="263"/>
      <c r="Y422" s="263"/>
      <c r="Z422" s="263"/>
      <c r="AA422" s="263"/>
      <c r="AB422" s="263"/>
      <c r="AC422" s="263"/>
      <c r="AD422" s="263"/>
      <c r="AE422" s="263"/>
      <c r="AF422" s="263"/>
      <c r="AG422" s="264"/>
      <c r="AH422" s="265"/>
      <c r="AI422" s="266"/>
      <c r="AJ422" s="267"/>
      <c r="AK422" s="22" t="s">
        <v>27</v>
      </c>
      <c r="AL422" s="22" t="s">
        <v>27</v>
      </c>
      <c r="AM422" s="22" t="s">
        <v>27</v>
      </c>
    </row>
    <row r="423" spans="1:39" s="22" customFormat="1" x14ac:dyDescent="0.25">
      <c r="A423" s="28" t="str">
        <f>IF(H423&lt;&gt;"",MAX($A$7:A422)+1,"")</f>
        <v/>
      </c>
      <c r="B423" s="227" t="str">
        <f>IF(A423="","",PREF_PREGUNTA&amp;" - "&amp;IF(MAX(A:A)&gt;99,IF(A423&lt;100,"0",""),"")&amp;IF(A423&lt;10,"0","")&amp;A423&amp;IF(G423&lt;&gt;""," "&amp;G423,""))</f>
        <v/>
      </c>
      <c r="C423" s="257"/>
      <c r="D423" s="230"/>
      <c r="E423" s="231"/>
      <c r="F423" s="231"/>
      <c r="G423" s="232"/>
      <c r="H423" s="225"/>
      <c r="I423" s="258"/>
      <c r="J423" s="259"/>
      <c r="K423" s="260"/>
      <c r="L423" s="261"/>
      <c r="M423" s="262"/>
      <c r="N423" s="263"/>
      <c r="O423" s="258"/>
      <c r="P423" s="259"/>
      <c r="Q423" s="260"/>
      <c r="R423" s="261"/>
      <c r="S423" s="262"/>
      <c r="T423" s="263"/>
      <c r="U423" s="263"/>
      <c r="V423" s="263"/>
      <c r="W423" s="263"/>
      <c r="X423" s="263"/>
      <c r="Y423" s="263"/>
      <c r="Z423" s="263"/>
      <c r="AA423" s="263"/>
      <c r="AB423" s="263"/>
      <c r="AC423" s="263"/>
      <c r="AD423" s="263"/>
      <c r="AE423" s="263"/>
      <c r="AF423" s="263"/>
      <c r="AG423" s="264"/>
      <c r="AH423" s="265"/>
      <c r="AI423" s="266"/>
      <c r="AJ423" s="267"/>
      <c r="AK423" s="22" t="s">
        <v>27</v>
      </c>
      <c r="AL423" s="22" t="s">
        <v>27</v>
      </c>
      <c r="AM423" s="22" t="s">
        <v>27</v>
      </c>
    </row>
    <row r="424" spans="1:39" s="22" customFormat="1" x14ac:dyDescent="0.25">
      <c r="A424" s="28" t="str">
        <f>IF(H424&lt;&gt;"",MAX($A$7:A423)+1,"")</f>
        <v/>
      </c>
      <c r="B424" s="227" t="str">
        <f>IF(A424="","",PREF_PREGUNTA&amp;" - "&amp;IF(MAX(A:A)&gt;99,IF(A424&lt;100,"0",""),"")&amp;IF(A424&lt;10,"0","")&amp;A424&amp;IF(G424&lt;&gt;""," "&amp;G424,""))</f>
        <v/>
      </c>
      <c r="C424" s="257"/>
      <c r="D424" s="230"/>
      <c r="E424" s="231"/>
      <c r="F424" s="231"/>
      <c r="G424" s="232"/>
      <c r="H424" s="225"/>
      <c r="I424" s="258"/>
      <c r="J424" s="259"/>
      <c r="K424" s="260"/>
      <c r="L424" s="261"/>
      <c r="M424" s="262"/>
      <c r="N424" s="263"/>
      <c r="O424" s="258"/>
      <c r="P424" s="259"/>
      <c r="Q424" s="260"/>
      <c r="R424" s="261"/>
      <c r="S424" s="262"/>
      <c r="T424" s="263"/>
      <c r="U424" s="263"/>
      <c r="V424" s="263"/>
      <c r="W424" s="263"/>
      <c r="X424" s="263"/>
      <c r="Y424" s="263"/>
      <c r="Z424" s="263"/>
      <c r="AA424" s="263"/>
      <c r="AB424" s="263"/>
      <c r="AC424" s="263"/>
      <c r="AD424" s="263"/>
      <c r="AE424" s="263"/>
      <c r="AF424" s="263"/>
      <c r="AG424" s="264"/>
      <c r="AH424" s="265"/>
      <c r="AI424" s="266"/>
      <c r="AJ424" s="267"/>
      <c r="AK424" s="22" t="s">
        <v>27</v>
      </c>
      <c r="AL424" s="22" t="s">
        <v>27</v>
      </c>
      <c r="AM424" s="22" t="s">
        <v>27</v>
      </c>
    </row>
    <row r="425" spans="1:39" s="22" customFormat="1" x14ac:dyDescent="0.25">
      <c r="A425" s="28" t="str">
        <f>IF(H425&lt;&gt;"",MAX($A$7:A424)+1,"")</f>
        <v/>
      </c>
      <c r="B425" s="227" t="str">
        <f>IF(A425="","",PREF_PREGUNTA&amp;" - "&amp;IF(MAX(A:A)&gt;99,IF(A425&lt;100,"0",""),"")&amp;IF(A425&lt;10,"0","")&amp;A425&amp;IF(G425&lt;&gt;""," "&amp;G425,""))</f>
        <v/>
      </c>
      <c r="C425" s="257"/>
      <c r="D425" s="230"/>
      <c r="E425" s="231"/>
      <c r="F425" s="231"/>
      <c r="G425" s="232"/>
      <c r="H425" s="225"/>
      <c r="I425" s="258"/>
      <c r="J425" s="259"/>
      <c r="K425" s="260"/>
      <c r="L425" s="261"/>
      <c r="M425" s="262"/>
      <c r="N425" s="263"/>
      <c r="O425" s="258"/>
      <c r="P425" s="259"/>
      <c r="Q425" s="260"/>
      <c r="R425" s="261"/>
      <c r="S425" s="262"/>
      <c r="T425" s="263"/>
      <c r="U425" s="263"/>
      <c r="V425" s="263"/>
      <c r="W425" s="263"/>
      <c r="X425" s="263"/>
      <c r="Y425" s="263"/>
      <c r="Z425" s="263"/>
      <c r="AA425" s="263"/>
      <c r="AB425" s="263"/>
      <c r="AC425" s="263"/>
      <c r="AD425" s="263"/>
      <c r="AE425" s="263"/>
      <c r="AF425" s="263"/>
      <c r="AG425" s="264"/>
      <c r="AH425" s="265"/>
      <c r="AI425" s="266"/>
      <c r="AJ425" s="267"/>
      <c r="AK425" s="22" t="s">
        <v>27</v>
      </c>
      <c r="AL425" s="22" t="s">
        <v>27</v>
      </c>
      <c r="AM425" s="22" t="s">
        <v>27</v>
      </c>
    </row>
    <row r="426" spans="1:39" s="22" customFormat="1" x14ac:dyDescent="0.25">
      <c r="A426" s="28" t="str">
        <f>IF(H426&lt;&gt;"",MAX($A$7:A425)+1,"")</f>
        <v/>
      </c>
      <c r="B426" s="227" t="str">
        <f>IF(A426="","",PREF_PREGUNTA&amp;" - "&amp;IF(MAX(A:A)&gt;99,IF(A426&lt;100,"0",""),"")&amp;IF(A426&lt;10,"0","")&amp;A426&amp;IF(G426&lt;&gt;""," "&amp;G426,""))</f>
        <v/>
      </c>
      <c r="C426" s="257"/>
      <c r="D426" s="230"/>
      <c r="E426" s="231"/>
      <c r="F426" s="231"/>
      <c r="G426" s="232"/>
      <c r="H426" s="225"/>
      <c r="I426" s="258"/>
      <c r="J426" s="259"/>
      <c r="K426" s="260"/>
      <c r="L426" s="261"/>
      <c r="M426" s="262"/>
      <c r="N426" s="263"/>
      <c r="O426" s="258"/>
      <c r="P426" s="259"/>
      <c r="Q426" s="260"/>
      <c r="R426" s="261"/>
      <c r="S426" s="262"/>
      <c r="T426" s="263"/>
      <c r="U426" s="263"/>
      <c r="V426" s="263"/>
      <c r="W426" s="263"/>
      <c r="X426" s="263"/>
      <c r="Y426" s="263"/>
      <c r="Z426" s="263"/>
      <c r="AA426" s="263"/>
      <c r="AB426" s="263"/>
      <c r="AC426" s="263"/>
      <c r="AD426" s="263"/>
      <c r="AE426" s="263"/>
      <c r="AF426" s="263"/>
      <c r="AG426" s="264"/>
      <c r="AH426" s="265"/>
      <c r="AI426" s="266"/>
      <c r="AJ426" s="267"/>
      <c r="AK426" s="22" t="s">
        <v>27</v>
      </c>
      <c r="AL426" s="22" t="s">
        <v>27</v>
      </c>
      <c r="AM426" s="22" t="s">
        <v>27</v>
      </c>
    </row>
    <row r="427" spans="1:39" s="22" customFormat="1" x14ac:dyDescent="0.25">
      <c r="A427" s="28" t="str">
        <f>IF(H427&lt;&gt;"",MAX($A$7:A426)+1,"")</f>
        <v/>
      </c>
      <c r="B427" s="227" t="str">
        <f>IF(A427="","",PREF_PREGUNTA&amp;" - "&amp;IF(MAX(A:A)&gt;99,IF(A427&lt;100,"0",""),"")&amp;IF(A427&lt;10,"0","")&amp;A427&amp;IF(G427&lt;&gt;""," "&amp;G427,""))</f>
        <v/>
      </c>
      <c r="C427" s="257"/>
      <c r="D427" s="230"/>
      <c r="E427" s="231"/>
      <c r="F427" s="231"/>
      <c r="G427" s="232"/>
      <c r="H427" s="225"/>
      <c r="I427" s="258"/>
      <c r="J427" s="259"/>
      <c r="K427" s="260"/>
      <c r="L427" s="261"/>
      <c r="M427" s="262"/>
      <c r="N427" s="263"/>
      <c r="O427" s="258"/>
      <c r="P427" s="259"/>
      <c r="Q427" s="260"/>
      <c r="R427" s="261"/>
      <c r="S427" s="262"/>
      <c r="T427" s="263"/>
      <c r="U427" s="263"/>
      <c r="V427" s="263"/>
      <c r="W427" s="263"/>
      <c r="X427" s="263"/>
      <c r="Y427" s="263"/>
      <c r="Z427" s="263"/>
      <c r="AA427" s="263"/>
      <c r="AB427" s="263"/>
      <c r="AC427" s="263"/>
      <c r="AD427" s="263"/>
      <c r="AE427" s="263"/>
      <c r="AF427" s="263"/>
      <c r="AG427" s="264"/>
      <c r="AH427" s="265"/>
      <c r="AI427" s="266"/>
      <c r="AJ427" s="267"/>
      <c r="AK427" s="22" t="s">
        <v>27</v>
      </c>
      <c r="AL427" s="22" t="s">
        <v>27</v>
      </c>
      <c r="AM427" s="22" t="s">
        <v>27</v>
      </c>
    </row>
    <row r="428" spans="1:39" s="22" customFormat="1" x14ac:dyDescent="0.25">
      <c r="A428" s="28" t="str">
        <f>IF(H428&lt;&gt;"",MAX($A$7:A427)+1,"")</f>
        <v/>
      </c>
      <c r="B428" s="227" t="str">
        <f>IF(A428="","",PREF_PREGUNTA&amp;" - "&amp;IF(MAX(A:A)&gt;99,IF(A428&lt;100,"0",""),"")&amp;IF(A428&lt;10,"0","")&amp;A428&amp;IF(G428&lt;&gt;""," "&amp;G428,""))</f>
        <v/>
      </c>
      <c r="C428" s="257"/>
      <c r="D428" s="230"/>
      <c r="E428" s="231"/>
      <c r="F428" s="231"/>
      <c r="G428" s="232"/>
      <c r="H428" s="225"/>
      <c r="I428" s="258"/>
      <c r="J428" s="259"/>
      <c r="K428" s="260"/>
      <c r="L428" s="261"/>
      <c r="M428" s="262"/>
      <c r="N428" s="263"/>
      <c r="O428" s="258"/>
      <c r="P428" s="259"/>
      <c r="Q428" s="260"/>
      <c r="R428" s="261"/>
      <c r="S428" s="262"/>
      <c r="T428" s="263"/>
      <c r="U428" s="263"/>
      <c r="V428" s="263"/>
      <c r="W428" s="263"/>
      <c r="X428" s="263"/>
      <c r="Y428" s="263"/>
      <c r="Z428" s="263"/>
      <c r="AA428" s="263"/>
      <c r="AB428" s="263"/>
      <c r="AC428" s="263"/>
      <c r="AD428" s="263"/>
      <c r="AE428" s="263"/>
      <c r="AF428" s="263"/>
      <c r="AG428" s="264"/>
      <c r="AH428" s="265"/>
      <c r="AI428" s="266"/>
      <c r="AJ428" s="267"/>
      <c r="AK428" s="22" t="s">
        <v>27</v>
      </c>
      <c r="AL428" s="22" t="s">
        <v>27</v>
      </c>
      <c r="AM428" s="22" t="s">
        <v>27</v>
      </c>
    </row>
    <row r="429" spans="1:39" s="22" customFormat="1" x14ac:dyDescent="0.25">
      <c r="A429" s="28" t="str">
        <f>IF(H429&lt;&gt;"",MAX($A$7:A428)+1,"")</f>
        <v/>
      </c>
      <c r="B429" s="227" t="str">
        <f>IF(A429="","",PREF_PREGUNTA&amp;" - "&amp;IF(MAX(A:A)&gt;99,IF(A429&lt;100,"0",""),"")&amp;IF(A429&lt;10,"0","")&amp;A429&amp;IF(G429&lt;&gt;""," "&amp;G429,""))</f>
        <v/>
      </c>
      <c r="C429" s="257"/>
      <c r="D429" s="230"/>
      <c r="E429" s="231"/>
      <c r="F429" s="231"/>
      <c r="G429" s="232"/>
      <c r="H429" s="225"/>
      <c r="I429" s="258"/>
      <c r="J429" s="259"/>
      <c r="K429" s="260"/>
      <c r="L429" s="261"/>
      <c r="M429" s="262"/>
      <c r="N429" s="263"/>
      <c r="O429" s="258"/>
      <c r="P429" s="259"/>
      <c r="Q429" s="260"/>
      <c r="R429" s="261"/>
      <c r="S429" s="262"/>
      <c r="T429" s="263"/>
      <c r="U429" s="263"/>
      <c r="V429" s="263"/>
      <c r="W429" s="263"/>
      <c r="X429" s="263"/>
      <c r="Y429" s="263"/>
      <c r="Z429" s="263"/>
      <c r="AA429" s="263"/>
      <c r="AB429" s="263"/>
      <c r="AC429" s="263"/>
      <c r="AD429" s="263"/>
      <c r="AE429" s="263"/>
      <c r="AF429" s="263"/>
      <c r="AG429" s="264"/>
      <c r="AH429" s="265"/>
      <c r="AI429" s="266"/>
      <c r="AJ429" s="267"/>
      <c r="AK429" s="22" t="s">
        <v>27</v>
      </c>
      <c r="AL429" s="22" t="s">
        <v>27</v>
      </c>
      <c r="AM429" s="22" t="s">
        <v>27</v>
      </c>
    </row>
    <row r="430" spans="1:39" s="22" customFormat="1" x14ac:dyDescent="0.25">
      <c r="A430" s="28" t="str">
        <f>IF(H430&lt;&gt;"",MAX($A$7:A429)+1,"")</f>
        <v/>
      </c>
      <c r="B430" s="227" t="str">
        <f>IF(A430="","",PREF_PREGUNTA&amp;" - "&amp;IF(MAX(A:A)&gt;99,IF(A430&lt;100,"0",""),"")&amp;IF(A430&lt;10,"0","")&amp;A430&amp;IF(G430&lt;&gt;""," "&amp;G430,""))</f>
        <v/>
      </c>
      <c r="C430" s="257"/>
      <c r="D430" s="230"/>
      <c r="E430" s="231"/>
      <c r="F430" s="231"/>
      <c r="G430" s="232"/>
      <c r="H430" s="225"/>
      <c r="I430" s="258"/>
      <c r="J430" s="259"/>
      <c r="K430" s="260"/>
      <c r="L430" s="261"/>
      <c r="M430" s="262"/>
      <c r="N430" s="263"/>
      <c r="O430" s="258"/>
      <c r="P430" s="259"/>
      <c r="Q430" s="260"/>
      <c r="R430" s="261"/>
      <c r="S430" s="262"/>
      <c r="T430" s="263"/>
      <c r="U430" s="263"/>
      <c r="V430" s="263"/>
      <c r="W430" s="263"/>
      <c r="X430" s="263"/>
      <c r="Y430" s="263"/>
      <c r="Z430" s="263"/>
      <c r="AA430" s="263"/>
      <c r="AB430" s="263"/>
      <c r="AC430" s="263"/>
      <c r="AD430" s="263"/>
      <c r="AE430" s="263"/>
      <c r="AF430" s="263"/>
      <c r="AG430" s="264"/>
      <c r="AH430" s="265"/>
      <c r="AI430" s="266"/>
      <c r="AJ430" s="267"/>
      <c r="AK430" s="22" t="s">
        <v>27</v>
      </c>
      <c r="AL430" s="22" t="s">
        <v>27</v>
      </c>
      <c r="AM430" s="22" t="s">
        <v>27</v>
      </c>
    </row>
    <row r="431" spans="1:39" s="22" customFormat="1" x14ac:dyDescent="0.25">
      <c r="A431" s="28" t="str">
        <f>IF(H431&lt;&gt;"",MAX($A$7:A430)+1,"")</f>
        <v/>
      </c>
      <c r="B431" s="227" t="str">
        <f>IF(A431="","",PREF_PREGUNTA&amp;" - "&amp;IF(MAX(A:A)&gt;99,IF(A431&lt;100,"0",""),"")&amp;IF(A431&lt;10,"0","")&amp;A431&amp;IF(G431&lt;&gt;""," "&amp;G431,""))</f>
        <v/>
      </c>
      <c r="C431" s="257"/>
      <c r="D431" s="230"/>
      <c r="E431" s="231"/>
      <c r="F431" s="231"/>
      <c r="G431" s="232"/>
      <c r="H431" s="225"/>
      <c r="I431" s="258"/>
      <c r="J431" s="259"/>
      <c r="K431" s="260"/>
      <c r="L431" s="261"/>
      <c r="M431" s="262"/>
      <c r="N431" s="263"/>
      <c r="O431" s="258"/>
      <c r="P431" s="259"/>
      <c r="Q431" s="260"/>
      <c r="R431" s="261"/>
      <c r="S431" s="262"/>
      <c r="T431" s="263"/>
      <c r="U431" s="263"/>
      <c r="V431" s="263"/>
      <c r="W431" s="263"/>
      <c r="X431" s="263"/>
      <c r="Y431" s="263"/>
      <c r="Z431" s="263"/>
      <c r="AA431" s="263"/>
      <c r="AB431" s="263"/>
      <c r="AC431" s="263"/>
      <c r="AD431" s="263"/>
      <c r="AE431" s="263"/>
      <c r="AF431" s="263"/>
      <c r="AG431" s="264"/>
      <c r="AH431" s="265"/>
      <c r="AI431" s="266"/>
      <c r="AJ431" s="267"/>
      <c r="AK431" s="22" t="s">
        <v>27</v>
      </c>
      <c r="AL431" s="22" t="s">
        <v>27</v>
      </c>
      <c r="AM431" s="22" t="s">
        <v>27</v>
      </c>
    </row>
    <row r="432" spans="1:39" s="22" customFormat="1" x14ac:dyDescent="0.25">
      <c r="A432" s="28" t="str">
        <f>IF(H432&lt;&gt;"",MAX($A$7:A431)+1,"")</f>
        <v/>
      </c>
      <c r="B432" s="227" t="str">
        <f>IF(A432="","",PREF_PREGUNTA&amp;" - "&amp;IF(MAX(A:A)&gt;99,IF(A432&lt;100,"0",""),"")&amp;IF(A432&lt;10,"0","")&amp;A432&amp;IF(G432&lt;&gt;""," "&amp;G432,""))</f>
        <v/>
      </c>
      <c r="C432" s="257"/>
      <c r="D432" s="230"/>
      <c r="E432" s="231"/>
      <c r="F432" s="231"/>
      <c r="G432" s="232"/>
      <c r="H432" s="225"/>
      <c r="I432" s="258"/>
      <c r="J432" s="259"/>
      <c r="K432" s="260"/>
      <c r="L432" s="261"/>
      <c r="M432" s="262"/>
      <c r="N432" s="263"/>
      <c r="O432" s="258"/>
      <c r="P432" s="259"/>
      <c r="Q432" s="260"/>
      <c r="R432" s="261"/>
      <c r="S432" s="262"/>
      <c r="T432" s="263"/>
      <c r="U432" s="263"/>
      <c r="V432" s="263"/>
      <c r="W432" s="263"/>
      <c r="X432" s="263"/>
      <c r="Y432" s="263"/>
      <c r="Z432" s="263"/>
      <c r="AA432" s="263"/>
      <c r="AB432" s="263"/>
      <c r="AC432" s="263"/>
      <c r="AD432" s="263"/>
      <c r="AE432" s="263"/>
      <c r="AF432" s="263"/>
      <c r="AG432" s="264"/>
      <c r="AH432" s="265"/>
      <c r="AI432" s="266"/>
      <c r="AJ432" s="267"/>
      <c r="AK432" s="22" t="s">
        <v>27</v>
      </c>
      <c r="AL432" s="22" t="s">
        <v>27</v>
      </c>
      <c r="AM432" s="22" t="s">
        <v>27</v>
      </c>
    </row>
    <row r="433" spans="1:39" s="22" customFormat="1" x14ac:dyDescent="0.25">
      <c r="A433" s="28" t="str">
        <f>IF(H433&lt;&gt;"",MAX($A$7:A432)+1,"")</f>
        <v/>
      </c>
      <c r="B433" s="227" t="str">
        <f>IF(A433="","",PREF_PREGUNTA&amp;" - "&amp;IF(MAX(A:A)&gt;99,IF(A433&lt;100,"0",""),"")&amp;IF(A433&lt;10,"0","")&amp;A433&amp;IF(G433&lt;&gt;""," "&amp;G433,""))</f>
        <v/>
      </c>
      <c r="C433" s="257"/>
      <c r="D433" s="230"/>
      <c r="E433" s="231"/>
      <c r="F433" s="231"/>
      <c r="G433" s="232"/>
      <c r="H433" s="225"/>
      <c r="I433" s="258"/>
      <c r="J433" s="259"/>
      <c r="K433" s="260"/>
      <c r="L433" s="261"/>
      <c r="M433" s="262"/>
      <c r="N433" s="263"/>
      <c r="O433" s="258"/>
      <c r="P433" s="259"/>
      <c r="Q433" s="260"/>
      <c r="R433" s="261"/>
      <c r="S433" s="262"/>
      <c r="T433" s="263"/>
      <c r="U433" s="263"/>
      <c r="V433" s="263"/>
      <c r="W433" s="263"/>
      <c r="X433" s="263"/>
      <c r="Y433" s="263"/>
      <c r="Z433" s="263"/>
      <c r="AA433" s="263"/>
      <c r="AB433" s="263"/>
      <c r="AC433" s="263"/>
      <c r="AD433" s="263"/>
      <c r="AE433" s="263"/>
      <c r="AF433" s="263"/>
      <c r="AG433" s="264"/>
      <c r="AH433" s="265"/>
      <c r="AI433" s="266"/>
      <c r="AJ433" s="267"/>
      <c r="AK433" s="22" t="s">
        <v>27</v>
      </c>
      <c r="AL433" s="22" t="s">
        <v>27</v>
      </c>
      <c r="AM433" s="22" t="s">
        <v>27</v>
      </c>
    </row>
    <row r="434" spans="1:39" s="22" customFormat="1" x14ac:dyDescent="0.25">
      <c r="A434" s="28" t="str">
        <f>IF(H434&lt;&gt;"",MAX($A$7:A433)+1,"")</f>
        <v/>
      </c>
      <c r="B434" s="227" t="str">
        <f>IF(A434="","",PREF_PREGUNTA&amp;" - "&amp;IF(MAX(A:A)&gt;99,IF(A434&lt;100,"0",""),"")&amp;IF(A434&lt;10,"0","")&amp;A434&amp;IF(G434&lt;&gt;""," "&amp;G434,""))</f>
        <v/>
      </c>
      <c r="C434" s="257"/>
      <c r="D434" s="230"/>
      <c r="E434" s="231"/>
      <c r="F434" s="231"/>
      <c r="G434" s="232"/>
      <c r="H434" s="225"/>
      <c r="I434" s="258"/>
      <c r="J434" s="259"/>
      <c r="K434" s="260"/>
      <c r="L434" s="261"/>
      <c r="M434" s="262"/>
      <c r="N434" s="263"/>
      <c r="O434" s="258"/>
      <c r="P434" s="259"/>
      <c r="Q434" s="260"/>
      <c r="R434" s="261"/>
      <c r="S434" s="262"/>
      <c r="T434" s="263"/>
      <c r="U434" s="263"/>
      <c r="V434" s="263"/>
      <c r="W434" s="263"/>
      <c r="X434" s="263"/>
      <c r="Y434" s="263"/>
      <c r="Z434" s="263"/>
      <c r="AA434" s="263"/>
      <c r="AB434" s="263"/>
      <c r="AC434" s="263"/>
      <c r="AD434" s="263"/>
      <c r="AE434" s="263"/>
      <c r="AF434" s="263"/>
      <c r="AG434" s="264"/>
      <c r="AH434" s="265"/>
      <c r="AI434" s="266"/>
      <c r="AJ434" s="267"/>
      <c r="AK434" s="22" t="s">
        <v>27</v>
      </c>
      <c r="AL434" s="22" t="s">
        <v>27</v>
      </c>
      <c r="AM434" s="22" t="s">
        <v>27</v>
      </c>
    </row>
    <row r="435" spans="1:39" s="22" customFormat="1" x14ac:dyDescent="0.25">
      <c r="A435" s="28" t="str">
        <f>IF(H435&lt;&gt;"",MAX($A$7:A434)+1,"")</f>
        <v/>
      </c>
      <c r="B435" s="227" t="str">
        <f>IF(A435="","",PREF_PREGUNTA&amp;" - "&amp;IF(MAX(A:A)&gt;99,IF(A435&lt;100,"0",""),"")&amp;IF(A435&lt;10,"0","")&amp;A435&amp;IF(G435&lt;&gt;""," "&amp;G435,""))</f>
        <v/>
      </c>
      <c r="C435" s="257"/>
      <c r="D435" s="230"/>
      <c r="E435" s="231"/>
      <c r="F435" s="231"/>
      <c r="G435" s="232"/>
      <c r="H435" s="225"/>
      <c r="I435" s="258"/>
      <c r="J435" s="259"/>
      <c r="K435" s="260"/>
      <c r="L435" s="261"/>
      <c r="M435" s="262"/>
      <c r="N435" s="263"/>
      <c r="O435" s="258"/>
      <c r="P435" s="259"/>
      <c r="Q435" s="260"/>
      <c r="R435" s="261"/>
      <c r="S435" s="262"/>
      <c r="T435" s="263"/>
      <c r="U435" s="263"/>
      <c r="V435" s="263"/>
      <c r="W435" s="263"/>
      <c r="X435" s="263"/>
      <c r="Y435" s="263"/>
      <c r="Z435" s="263"/>
      <c r="AA435" s="263"/>
      <c r="AB435" s="263"/>
      <c r="AC435" s="263"/>
      <c r="AD435" s="263"/>
      <c r="AE435" s="263"/>
      <c r="AF435" s="263"/>
      <c r="AG435" s="264"/>
      <c r="AH435" s="265"/>
      <c r="AI435" s="266"/>
      <c r="AJ435" s="267"/>
      <c r="AK435" s="22" t="s">
        <v>27</v>
      </c>
      <c r="AL435" s="22" t="s">
        <v>27</v>
      </c>
      <c r="AM435" s="22" t="s">
        <v>27</v>
      </c>
    </row>
    <row r="436" spans="1:39" s="22" customFormat="1" x14ac:dyDescent="0.25">
      <c r="A436" s="28" t="str">
        <f>IF(H436&lt;&gt;"",MAX($A$7:A435)+1,"")</f>
        <v/>
      </c>
      <c r="B436" s="227" t="str">
        <f>IF(A436="","",PREF_PREGUNTA&amp;" - "&amp;IF(MAX(A:A)&gt;99,IF(A436&lt;100,"0",""),"")&amp;IF(A436&lt;10,"0","")&amp;A436&amp;IF(G436&lt;&gt;""," "&amp;G436,""))</f>
        <v/>
      </c>
      <c r="C436" s="257"/>
      <c r="D436" s="230"/>
      <c r="E436" s="231"/>
      <c r="F436" s="231"/>
      <c r="G436" s="232"/>
      <c r="H436" s="225"/>
      <c r="I436" s="258"/>
      <c r="J436" s="259"/>
      <c r="K436" s="260"/>
      <c r="L436" s="261"/>
      <c r="M436" s="262"/>
      <c r="N436" s="263"/>
      <c r="O436" s="258"/>
      <c r="P436" s="259"/>
      <c r="Q436" s="260"/>
      <c r="R436" s="261"/>
      <c r="S436" s="262"/>
      <c r="T436" s="263"/>
      <c r="U436" s="263"/>
      <c r="V436" s="263"/>
      <c r="W436" s="263"/>
      <c r="X436" s="263"/>
      <c r="Y436" s="263"/>
      <c r="Z436" s="263"/>
      <c r="AA436" s="263"/>
      <c r="AB436" s="263"/>
      <c r="AC436" s="263"/>
      <c r="AD436" s="263"/>
      <c r="AE436" s="263"/>
      <c r="AF436" s="263"/>
      <c r="AG436" s="264"/>
      <c r="AH436" s="265"/>
      <c r="AI436" s="266"/>
      <c r="AJ436" s="267"/>
      <c r="AK436" s="22" t="s">
        <v>27</v>
      </c>
      <c r="AL436" s="22" t="s">
        <v>27</v>
      </c>
      <c r="AM436" s="22" t="s">
        <v>27</v>
      </c>
    </row>
    <row r="437" spans="1:39" s="22" customFormat="1" x14ac:dyDescent="0.25">
      <c r="A437" s="28" t="str">
        <f>IF(H437&lt;&gt;"",MAX($A$7:A436)+1,"")</f>
        <v/>
      </c>
      <c r="B437" s="227" t="str">
        <f>IF(A437="","",PREF_PREGUNTA&amp;" - "&amp;IF(MAX(A:A)&gt;99,IF(A437&lt;100,"0",""),"")&amp;IF(A437&lt;10,"0","")&amp;A437&amp;IF(G437&lt;&gt;""," "&amp;G437,""))</f>
        <v/>
      </c>
      <c r="C437" s="257"/>
      <c r="D437" s="230"/>
      <c r="E437" s="231"/>
      <c r="F437" s="231"/>
      <c r="G437" s="232"/>
      <c r="H437" s="225"/>
      <c r="I437" s="258"/>
      <c r="J437" s="259"/>
      <c r="K437" s="260"/>
      <c r="L437" s="261"/>
      <c r="M437" s="262"/>
      <c r="N437" s="263"/>
      <c r="O437" s="258"/>
      <c r="P437" s="259"/>
      <c r="Q437" s="260"/>
      <c r="R437" s="261"/>
      <c r="S437" s="262"/>
      <c r="T437" s="263"/>
      <c r="U437" s="263"/>
      <c r="V437" s="263"/>
      <c r="W437" s="263"/>
      <c r="X437" s="263"/>
      <c r="Y437" s="263"/>
      <c r="Z437" s="263"/>
      <c r="AA437" s="263"/>
      <c r="AB437" s="263"/>
      <c r="AC437" s="263"/>
      <c r="AD437" s="263"/>
      <c r="AE437" s="263"/>
      <c r="AF437" s="263"/>
      <c r="AG437" s="264"/>
      <c r="AH437" s="265"/>
      <c r="AI437" s="266"/>
      <c r="AJ437" s="267"/>
      <c r="AK437" s="22" t="s">
        <v>27</v>
      </c>
      <c r="AL437" s="22" t="s">
        <v>27</v>
      </c>
      <c r="AM437" s="22" t="s">
        <v>27</v>
      </c>
    </row>
    <row r="438" spans="1:39" s="22" customFormat="1" x14ac:dyDescent="0.25">
      <c r="A438" s="28" t="str">
        <f>IF(H438&lt;&gt;"",MAX($A$7:A437)+1,"")</f>
        <v/>
      </c>
      <c r="B438" s="227" t="str">
        <f>IF(A438="","",PREF_PREGUNTA&amp;" - "&amp;IF(MAX(A:A)&gt;99,IF(A438&lt;100,"0",""),"")&amp;IF(A438&lt;10,"0","")&amp;A438&amp;IF(G438&lt;&gt;""," "&amp;G438,""))</f>
        <v/>
      </c>
      <c r="C438" s="257"/>
      <c r="D438" s="230"/>
      <c r="E438" s="231"/>
      <c r="F438" s="231"/>
      <c r="G438" s="232"/>
      <c r="H438" s="225"/>
      <c r="I438" s="258"/>
      <c r="J438" s="259"/>
      <c r="K438" s="260"/>
      <c r="L438" s="261"/>
      <c r="M438" s="262"/>
      <c r="N438" s="263"/>
      <c r="O438" s="258"/>
      <c r="P438" s="259"/>
      <c r="Q438" s="260"/>
      <c r="R438" s="261"/>
      <c r="S438" s="262"/>
      <c r="T438" s="263"/>
      <c r="U438" s="263"/>
      <c r="V438" s="263"/>
      <c r="W438" s="263"/>
      <c r="X438" s="263"/>
      <c r="Y438" s="263"/>
      <c r="Z438" s="263"/>
      <c r="AA438" s="263"/>
      <c r="AB438" s="263"/>
      <c r="AC438" s="263"/>
      <c r="AD438" s="263"/>
      <c r="AE438" s="263"/>
      <c r="AF438" s="263"/>
      <c r="AG438" s="264"/>
      <c r="AH438" s="265"/>
      <c r="AI438" s="266"/>
      <c r="AJ438" s="267"/>
      <c r="AK438" s="22" t="s">
        <v>27</v>
      </c>
      <c r="AL438" s="22" t="s">
        <v>27</v>
      </c>
      <c r="AM438" s="22" t="s">
        <v>27</v>
      </c>
    </row>
    <row r="439" spans="1:39" s="22" customFormat="1" x14ac:dyDescent="0.25">
      <c r="A439" s="28" t="str">
        <f>IF(H439&lt;&gt;"",MAX($A$7:A438)+1,"")</f>
        <v/>
      </c>
      <c r="B439" s="227" t="str">
        <f>IF(A439="","",PREF_PREGUNTA&amp;" - "&amp;IF(MAX(A:A)&gt;99,IF(A439&lt;100,"0",""),"")&amp;IF(A439&lt;10,"0","")&amp;A439&amp;IF(G439&lt;&gt;""," "&amp;G439,""))</f>
        <v/>
      </c>
      <c r="C439" s="257"/>
      <c r="D439" s="230"/>
      <c r="E439" s="231"/>
      <c r="F439" s="231"/>
      <c r="G439" s="232"/>
      <c r="H439" s="225"/>
      <c r="I439" s="258"/>
      <c r="J439" s="259"/>
      <c r="K439" s="260"/>
      <c r="L439" s="261"/>
      <c r="M439" s="262"/>
      <c r="N439" s="263"/>
      <c r="O439" s="258"/>
      <c r="P439" s="259"/>
      <c r="Q439" s="260"/>
      <c r="R439" s="261"/>
      <c r="S439" s="262"/>
      <c r="T439" s="263"/>
      <c r="U439" s="263"/>
      <c r="V439" s="263"/>
      <c r="W439" s="263"/>
      <c r="X439" s="263"/>
      <c r="Y439" s="263"/>
      <c r="Z439" s="263"/>
      <c r="AA439" s="263"/>
      <c r="AB439" s="263"/>
      <c r="AC439" s="263"/>
      <c r="AD439" s="263"/>
      <c r="AE439" s="263"/>
      <c r="AF439" s="263"/>
      <c r="AG439" s="264"/>
      <c r="AH439" s="265"/>
      <c r="AI439" s="266"/>
      <c r="AJ439" s="267"/>
      <c r="AK439" s="22" t="s">
        <v>27</v>
      </c>
      <c r="AL439" s="22" t="s">
        <v>27</v>
      </c>
      <c r="AM439" s="22" t="s">
        <v>27</v>
      </c>
    </row>
    <row r="440" spans="1:39" s="22" customFormat="1" x14ac:dyDescent="0.25">
      <c r="A440" s="28" t="str">
        <f>IF(H440&lt;&gt;"",MAX($A$7:A439)+1,"")</f>
        <v/>
      </c>
      <c r="B440" s="227" t="str">
        <f>IF(A440="","",PREF_PREGUNTA&amp;" - "&amp;IF(MAX(A:A)&gt;99,IF(A440&lt;100,"0",""),"")&amp;IF(A440&lt;10,"0","")&amp;A440&amp;IF(G440&lt;&gt;""," "&amp;G440,""))</f>
        <v/>
      </c>
      <c r="C440" s="257"/>
      <c r="D440" s="230"/>
      <c r="E440" s="231"/>
      <c r="F440" s="231"/>
      <c r="G440" s="232"/>
      <c r="H440" s="225"/>
      <c r="I440" s="258"/>
      <c r="J440" s="259"/>
      <c r="K440" s="260"/>
      <c r="L440" s="261"/>
      <c r="M440" s="262"/>
      <c r="N440" s="263"/>
      <c r="O440" s="258"/>
      <c r="P440" s="259"/>
      <c r="Q440" s="260"/>
      <c r="R440" s="261"/>
      <c r="S440" s="262"/>
      <c r="T440" s="263"/>
      <c r="U440" s="263"/>
      <c r="V440" s="263"/>
      <c r="W440" s="263"/>
      <c r="X440" s="263"/>
      <c r="Y440" s="263"/>
      <c r="Z440" s="263"/>
      <c r="AA440" s="263"/>
      <c r="AB440" s="263"/>
      <c r="AC440" s="263"/>
      <c r="AD440" s="263"/>
      <c r="AE440" s="263"/>
      <c r="AF440" s="263"/>
      <c r="AG440" s="264"/>
      <c r="AH440" s="265"/>
      <c r="AI440" s="266"/>
      <c r="AJ440" s="267"/>
      <c r="AK440" s="22" t="s">
        <v>27</v>
      </c>
      <c r="AL440" s="22" t="s">
        <v>27</v>
      </c>
      <c r="AM440" s="22" t="s">
        <v>27</v>
      </c>
    </row>
    <row r="441" spans="1:39" s="22" customFormat="1" x14ac:dyDescent="0.25">
      <c r="A441" s="28" t="str">
        <f>IF(H441&lt;&gt;"",MAX($A$7:A440)+1,"")</f>
        <v/>
      </c>
      <c r="B441" s="227" t="str">
        <f>IF(A441="","",PREF_PREGUNTA&amp;" - "&amp;IF(MAX(A:A)&gt;99,IF(A441&lt;100,"0",""),"")&amp;IF(A441&lt;10,"0","")&amp;A441&amp;IF(G441&lt;&gt;""," "&amp;G441,""))</f>
        <v/>
      </c>
      <c r="C441" s="257"/>
      <c r="D441" s="230"/>
      <c r="E441" s="231"/>
      <c r="F441" s="231"/>
      <c r="G441" s="232"/>
      <c r="H441" s="225"/>
      <c r="I441" s="258"/>
      <c r="J441" s="259"/>
      <c r="K441" s="260"/>
      <c r="L441" s="261"/>
      <c r="M441" s="262"/>
      <c r="N441" s="263"/>
      <c r="O441" s="258"/>
      <c r="P441" s="259"/>
      <c r="Q441" s="260"/>
      <c r="R441" s="261"/>
      <c r="S441" s="262"/>
      <c r="T441" s="263"/>
      <c r="U441" s="263"/>
      <c r="V441" s="263"/>
      <c r="W441" s="263"/>
      <c r="X441" s="263"/>
      <c r="Y441" s="263"/>
      <c r="Z441" s="263"/>
      <c r="AA441" s="263"/>
      <c r="AB441" s="263"/>
      <c r="AC441" s="263"/>
      <c r="AD441" s="263"/>
      <c r="AE441" s="263"/>
      <c r="AF441" s="263"/>
      <c r="AG441" s="264"/>
      <c r="AH441" s="265"/>
      <c r="AI441" s="266"/>
      <c r="AJ441" s="267"/>
      <c r="AK441" s="22" t="s">
        <v>27</v>
      </c>
      <c r="AL441" s="22" t="s">
        <v>27</v>
      </c>
      <c r="AM441" s="22" t="s">
        <v>27</v>
      </c>
    </row>
    <row r="442" spans="1:39" s="22" customFormat="1" x14ac:dyDescent="0.25">
      <c r="A442" s="28" t="str">
        <f>IF(H442&lt;&gt;"",MAX($A$7:A441)+1,"")</f>
        <v/>
      </c>
      <c r="B442" s="227" t="str">
        <f>IF(A442="","",PREF_PREGUNTA&amp;" - "&amp;IF(MAX(A:A)&gt;99,IF(A442&lt;100,"0",""),"")&amp;IF(A442&lt;10,"0","")&amp;A442&amp;IF(G442&lt;&gt;""," "&amp;G442,""))</f>
        <v/>
      </c>
      <c r="C442" s="257"/>
      <c r="D442" s="230"/>
      <c r="E442" s="231"/>
      <c r="F442" s="231"/>
      <c r="G442" s="232"/>
      <c r="H442" s="225"/>
      <c r="I442" s="258"/>
      <c r="J442" s="259"/>
      <c r="K442" s="260"/>
      <c r="L442" s="261"/>
      <c r="M442" s="262"/>
      <c r="N442" s="263"/>
      <c r="O442" s="258"/>
      <c r="P442" s="259"/>
      <c r="Q442" s="260"/>
      <c r="R442" s="261"/>
      <c r="S442" s="262"/>
      <c r="T442" s="263"/>
      <c r="U442" s="263"/>
      <c r="V442" s="263"/>
      <c r="W442" s="263"/>
      <c r="X442" s="263"/>
      <c r="Y442" s="263"/>
      <c r="Z442" s="263"/>
      <c r="AA442" s="263"/>
      <c r="AB442" s="263"/>
      <c r="AC442" s="263"/>
      <c r="AD442" s="263"/>
      <c r="AE442" s="263"/>
      <c r="AF442" s="263"/>
      <c r="AG442" s="264"/>
      <c r="AH442" s="265"/>
      <c r="AI442" s="266"/>
      <c r="AJ442" s="267"/>
      <c r="AK442" s="22" t="s">
        <v>27</v>
      </c>
      <c r="AL442" s="22" t="s">
        <v>27</v>
      </c>
      <c r="AM442" s="22" t="s">
        <v>27</v>
      </c>
    </row>
    <row r="443" spans="1:39" s="22" customFormat="1" x14ac:dyDescent="0.25">
      <c r="A443" s="28" t="str">
        <f>IF(H443&lt;&gt;"",MAX($A$7:A442)+1,"")</f>
        <v/>
      </c>
      <c r="B443" s="227" t="str">
        <f>IF(A443="","",PREF_PREGUNTA&amp;" - "&amp;IF(MAX(A:A)&gt;99,IF(A443&lt;100,"0",""),"")&amp;IF(A443&lt;10,"0","")&amp;A443&amp;IF(G443&lt;&gt;""," "&amp;G443,""))</f>
        <v/>
      </c>
      <c r="C443" s="257"/>
      <c r="D443" s="230"/>
      <c r="E443" s="231"/>
      <c r="F443" s="231"/>
      <c r="G443" s="232"/>
      <c r="H443" s="225"/>
      <c r="I443" s="258"/>
      <c r="J443" s="259"/>
      <c r="K443" s="260"/>
      <c r="L443" s="261"/>
      <c r="M443" s="262"/>
      <c r="N443" s="263"/>
      <c r="O443" s="258"/>
      <c r="P443" s="259"/>
      <c r="Q443" s="260"/>
      <c r="R443" s="261"/>
      <c r="S443" s="262"/>
      <c r="T443" s="263"/>
      <c r="U443" s="263"/>
      <c r="V443" s="263"/>
      <c r="W443" s="263"/>
      <c r="X443" s="263"/>
      <c r="Y443" s="263"/>
      <c r="Z443" s="263"/>
      <c r="AA443" s="263"/>
      <c r="AB443" s="263"/>
      <c r="AC443" s="263"/>
      <c r="AD443" s="263"/>
      <c r="AE443" s="263"/>
      <c r="AF443" s="263"/>
      <c r="AG443" s="264"/>
      <c r="AH443" s="265"/>
      <c r="AI443" s="266"/>
      <c r="AJ443" s="267"/>
      <c r="AK443" s="22" t="s">
        <v>27</v>
      </c>
      <c r="AL443" s="22" t="s">
        <v>27</v>
      </c>
      <c r="AM443" s="22" t="s">
        <v>27</v>
      </c>
    </row>
    <row r="444" spans="1:39" s="22" customFormat="1" x14ac:dyDescent="0.25">
      <c r="A444" s="28" t="str">
        <f>IF(H444&lt;&gt;"",MAX($A$7:A443)+1,"")</f>
        <v/>
      </c>
      <c r="B444" s="227" t="str">
        <f>IF(A444="","",PREF_PREGUNTA&amp;" - "&amp;IF(MAX(A:A)&gt;99,IF(A444&lt;100,"0",""),"")&amp;IF(A444&lt;10,"0","")&amp;A444&amp;IF(G444&lt;&gt;""," "&amp;G444,""))</f>
        <v/>
      </c>
      <c r="C444" s="257"/>
      <c r="D444" s="230"/>
      <c r="E444" s="231"/>
      <c r="F444" s="231"/>
      <c r="G444" s="232"/>
      <c r="H444" s="225"/>
      <c r="I444" s="258"/>
      <c r="J444" s="259"/>
      <c r="K444" s="260"/>
      <c r="L444" s="261"/>
      <c r="M444" s="262"/>
      <c r="N444" s="263"/>
      <c r="O444" s="258"/>
      <c r="P444" s="259"/>
      <c r="Q444" s="260"/>
      <c r="R444" s="261"/>
      <c r="S444" s="262"/>
      <c r="T444" s="263"/>
      <c r="U444" s="263"/>
      <c r="V444" s="263"/>
      <c r="W444" s="263"/>
      <c r="X444" s="263"/>
      <c r="Y444" s="263"/>
      <c r="Z444" s="263"/>
      <c r="AA444" s="263"/>
      <c r="AB444" s="263"/>
      <c r="AC444" s="263"/>
      <c r="AD444" s="263"/>
      <c r="AE444" s="263"/>
      <c r="AF444" s="263"/>
      <c r="AG444" s="264"/>
      <c r="AH444" s="265"/>
      <c r="AI444" s="266"/>
      <c r="AJ444" s="267"/>
      <c r="AK444" s="22" t="s">
        <v>27</v>
      </c>
      <c r="AL444" s="22" t="s">
        <v>27</v>
      </c>
      <c r="AM444" s="22" t="s">
        <v>27</v>
      </c>
    </row>
    <row r="445" spans="1:39" s="22" customFormat="1" x14ac:dyDescent="0.25">
      <c r="A445" s="28" t="str">
        <f>IF(H445&lt;&gt;"",MAX($A$7:A444)+1,"")</f>
        <v/>
      </c>
      <c r="B445" s="227" t="str">
        <f>IF(A445="","",PREF_PREGUNTA&amp;" - "&amp;IF(MAX(A:A)&gt;99,IF(A445&lt;100,"0",""),"")&amp;IF(A445&lt;10,"0","")&amp;A445&amp;IF(G445&lt;&gt;""," "&amp;G445,""))</f>
        <v/>
      </c>
      <c r="C445" s="257"/>
      <c r="D445" s="230"/>
      <c r="E445" s="231"/>
      <c r="F445" s="231"/>
      <c r="G445" s="232"/>
      <c r="H445" s="225"/>
      <c r="I445" s="258"/>
      <c r="J445" s="259"/>
      <c r="K445" s="260"/>
      <c r="L445" s="261"/>
      <c r="M445" s="262"/>
      <c r="N445" s="263"/>
      <c r="O445" s="258"/>
      <c r="P445" s="259"/>
      <c r="Q445" s="260"/>
      <c r="R445" s="261"/>
      <c r="S445" s="262"/>
      <c r="T445" s="263"/>
      <c r="U445" s="263"/>
      <c r="V445" s="263"/>
      <c r="W445" s="263"/>
      <c r="X445" s="263"/>
      <c r="Y445" s="263"/>
      <c r="Z445" s="263"/>
      <c r="AA445" s="263"/>
      <c r="AB445" s="263"/>
      <c r="AC445" s="263"/>
      <c r="AD445" s="263"/>
      <c r="AE445" s="263"/>
      <c r="AF445" s="263"/>
      <c r="AG445" s="264"/>
      <c r="AH445" s="265"/>
      <c r="AI445" s="266"/>
      <c r="AJ445" s="267"/>
      <c r="AK445" s="22" t="s">
        <v>27</v>
      </c>
      <c r="AL445" s="22" t="s">
        <v>27</v>
      </c>
      <c r="AM445" s="22" t="s">
        <v>27</v>
      </c>
    </row>
    <row r="446" spans="1:39" s="22" customFormat="1" x14ac:dyDescent="0.25">
      <c r="A446" s="28" t="str">
        <f>IF(H446&lt;&gt;"",MAX($A$7:A445)+1,"")</f>
        <v/>
      </c>
      <c r="B446" s="227" t="str">
        <f>IF(A446="","",PREF_PREGUNTA&amp;" - "&amp;IF(MAX(A:A)&gt;99,IF(A446&lt;100,"0",""),"")&amp;IF(A446&lt;10,"0","")&amp;A446&amp;IF(G446&lt;&gt;""," "&amp;G446,""))</f>
        <v/>
      </c>
      <c r="C446" s="257"/>
      <c r="D446" s="230"/>
      <c r="E446" s="231"/>
      <c r="F446" s="231"/>
      <c r="G446" s="232"/>
      <c r="H446" s="225"/>
      <c r="I446" s="258"/>
      <c r="J446" s="259"/>
      <c r="K446" s="260"/>
      <c r="L446" s="261"/>
      <c r="M446" s="262"/>
      <c r="N446" s="263"/>
      <c r="O446" s="258"/>
      <c r="P446" s="259"/>
      <c r="Q446" s="260"/>
      <c r="R446" s="261"/>
      <c r="S446" s="262"/>
      <c r="T446" s="263"/>
      <c r="U446" s="263"/>
      <c r="V446" s="263"/>
      <c r="W446" s="263"/>
      <c r="X446" s="263"/>
      <c r="Y446" s="263"/>
      <c r="Z446" s="263"/>
      <c r="AA446" s="263"/>
      <c r="AB446" s="263"/>
      <c r="AC446" s="263"/>
      <c r="AD446" s="263"/>
      <c r="AE446" s="263"/>
      <c r="AF446" s="263"/>
      <c r="AG446" s="264"/>
      <c r="AH446" s="265"/>
      <c r="AI446" s="266"/>
      <c r="AJ446" s="267"/>
      <c r="AK446" s="22" t="s">
        <v>27</v>
      </c>
      <c r="AL446" s="22" t="s">
        <v>27</v>
      </c>
      <c r="AM446" s="22" t="s">
        <v>27</v>
      </c>
    </row>
    <row r="447" spans="1:39" s="22" customFormat="1" x14ac:dyDescent="0.25">
      <c r="A447" s="28" t="str">
        <f>IF(H447&lt;&gt;"",MAX($A$7:A446)+1,"")</f>
        <v/>
      </c>
      <c r="B447" s="227" t="str">
        <f>IF(A447="","",PREF_PREGUNTA&amp;" - "&amp;IF(MAX(A:A)&gt;99,IF(A447&lt;100,"0",""),"")&amp;IF(A447&lt;10,"0","")&amp;A447&amp;IF(G447&lt;&gt;""," "&amp;G447,""))</f>
        <v/>
      </c>
      <c r="C447" s="257"/>
      <c r="D447" s="230"/>
      <c r="E447" s="231"/>
      <c r="F447" s="231"/>
      <c r="G447" s="232"/>
      <c r="H447" s="225"/>
      <c r="I447" s="258"/>
      <c r="J447" s="259"/>
      <c r="K447" s="260"/>
      <c r="L447" s="261"/>
      <c r="M447" s="262"/>
      <c r="N447" s="263"/>
      <c r="O447" s="258"/>
      <c r="P447" s="259"/>
      <c r="Q447" s="260"/>
      <c r="R447" s="261"/>
      <c r="S447" s="262"/>
      <c r="T447" s="263"/>
      <c r="U447" s="263"/>
      <c r="V447" s="263"/>
      <c r="W447" s="263"/>
      <c r="X447" s="263"/>
      <c r="Y447" s="263"/>
      <c r="Z447" s="263"/>
      <c r="AA447" s="263"/>
      <c r="AB447" s="263"/>
      <c r="AC447" s="263"/>
      <c r="AD447" s="263"/>
      <c r="AE447" s="263"/>
      <c r="AF447" s="263"/>
      <c r="AG447" s="264"/>
      <c r="AH447" s="265"/>
      <c r="AI447" s="266"/>
      <c r="AJ447" s="267"/>
      <c r="AK447" s="22" t="s">
        <v>27</v>
      </c>
      <c r="AL447" s="22" t="s">
        <v>27</v>
      </c>
      <c r="AM447" s="22" t="s">
        <v>27</v>
      </c>
    </row>
    <row r="448" spans="1:39" s="22" customFormat="1" x14ac:dyDescent="0.25">
      <c r="A448" s="28" t="str">
        <f>IF(H448&lt;&gt;"",MAX($A$7:A447)+1,"")</f>
        <v/>
      </c>
      <c r="B448" s="227" t="str">
        <f>IF(A448="","",PREF_PREGUNTA&amp;" - "&amp;IF(MAX(A:A)&gt;99,IF(A448&lt;100,"0",""),"")&amp;IF(A448&lt;10,"0","")&amp;A448&amp;IF(G448&lt;&gt;""," "&amp;G448,""))</f>
        <v/>
      </c>
      <c r="C448" s="257"/>
      <c r="D448" s="230"/>
      <c r="E448" s="231"/>
      <c r="F448" s="231"/>
      <c r="G448" s="232"/>
      <c r="H448" s="225"/>
      <c r="I448" s="258"/>
      <c r="J448" s="259"/>
      <c r="K448" s="260"/>
      <c r="L448" s="261"/>
      <c r="M448" s="262"/>
      <c r="N448" s="263"/>
      <c r="O448" s="258"/>
      <c r="P448" s="259"/>
      <c r="Q448" s="260"/>
      <c r="R448" s="261"/>
      <c r="S448" s="262"/>
      <c r="T448" s="263"/>
      <c r="U448" s="263"/>
      <c r="V448" s="263"/>
      <c r="W448" s="263"/>
      <c r="X448" s="263"/>
      <c r="Y448" s="263"/>
      <c r="Z448" s="263"/>
      <c r="AA448" s="263"/>
      <c r="AB448" s="263"/>
      <c r="AC448" s="263"/>
      <c r="AD448" s="263"/>
      <c r="AE448" s="263"/>
      <c r="AF448" s="263"/>
      <c r="AG448" s="264"/>
      <c r="AH448" s="265"/>
      <c r="AI448" s="266"/>
      <c r="AJ448" s="267"/>
      <c r="AK448" s="22" t="s">
        <v>27</v>
      </c>
      <c r="AL448" s="22" t="s">
        <v>27</v>
      </c>
      <c r="AM448" s="22" t="s">
        <v>27</v>
      </c>
    </row>
    <row r="449" spans="1:39" s="22" customFormat="1" x14ac:dyDescent="0.25">
      <c r="A449" s="28" t="str">
        <f>IF(H449&lt;&gt;"",MAX($A$7:A448)+1,"")</f>
        <v/>
      </c>
      <c r="B449" s="227" t="str">
        <f>IF(A449="","",PREF_PREGUNTA&amp;" - "&amp;IF(MAX(A:A)&gt;99,IF(A449&lt;100,"0",""),"")&amp;IF(A449&lt;10,"0","")&amp;A449&amp;IF(G449&lt;&gt;""," "&amp;G449,""))</f>
        <v/>
      </c>
      <c r="C449" s="257"/>
      <c r="D449" s="230"/>
      <c r="E449" s="231"/>
      <c r="F449" s="231"/>
      <c r="G449" s="232"/>
      <c r="H449" s="225"/>
      <c r="I449" s="258"/>
      <c r="J449" s="259"/>
      <c r="K449" s="260"/>
      <c r="L449" s="261"/>
      <c r="M449" s="262"/>
      <c r="N449" s="263"/>
      <c r="O449" s="258"/>
      <c r="P449" s="259"/>
      <c r="Q449" s="260"/>
      <c r="R449" s="261"/>
      <c r="S449" s="262"/>
      <c r="T449" s="263"/>
      <c r="U449" s="263"/>
      <c r="V449" s="263"/>
      <c r="W449" s="263"/>
      <c r="X449" s="263"/>
      <c r="Y449" s="263"/>
      <c r="Z449" s="263"/>
      <c r="AA449" s="263"/>
      <c r="AB449" s="263"/>
      <c r="AC449" s="263"/>
      <c r="AD449" s="263"/>
      <c r="AE449" s="263"/>
      <c r="AF449" s="263"/>
      <c r="AG449" s="264"/>
      <c r="AH449" s="265"/>
      <c r="AI449" s="266"/>
      <c r="AJ449" s="267"/>
      <c r="AK449" s="22" t="s">
        <v>27</v>
      </c>
      <c r="AL449" s="22" t="s">
        <v>27</v>
      </c>
      <c r="AM449" s="22" t="s">
        <v>27</v>
      </c>
    </row>
    <row r="450" spans="1:39" s="22" customFormat="1" x14ac:dyDescent="0.25">
      <c r="A450" s="28" t="str">
        <f>IF(H450&lt;&gt;"",MAX($A$7:A449)+1,"")</f>
        <v/>
      </c>
      <c r="B450" s="227" t="str">
        <f>IF(A450="","",PREF_PREGUNTA&amp;" - "&amp;IF(MAX(A:A)&gt;99,IF(A450&lt;100,"0",""),"")&amp;IF(A450&lt;10,"0","")&amp;A450&amp;IF(G450&lt;&gt;""," "&amp;G450,""))</f>
        <v/>
      </c>
      <c r="C450" s="257"/>
      <c r="D450" s="230"/>
      <c r="E450" s="231"/>
      <c r="F450" s="231"/>
      <c r="G450" s="232"/>
      <c r="H450" s="225"/>
      <c r="I450" s="258"/>
      <c r="J450" s="259"/>
      <c r="K450" s="260"/>
      <c r="L450" s="261"/>
      <c r="M450" s="262"/>
      <c r="N450" s="263"/>
      <c r="O450" s="258"/>
      <c r="P450" s="259"/>
      <c r="Q450" s="260"/>
      <c r="R450" s="261"/>
      <c r="S450" s="262"/>
      <c r="T450" s="263"/>
      <c r="U450" s="263"/>
      <c r="V450" s="263"/>
      <c r="W450" s="263"/>
      <c r="X450" s="263"/>
      <c r="Y450" s="263"/>
      <c r="Z450" s="263"/>
      <c r="AA450" s="263"/>
      <c r="AB450" s="263"/>
      <c r="AC450" s="263"/>
      <c r="AD450" s="263"/>
      <c r="AE450" s="263"/>
      <c r="AF450" s="263"/>
      <c r="AG450" s="264"/>
      <c r="AH450" s="265"/>
      <c r="AI450" s="266"/>
      <c r="AJ450" s="267"/>
      <c r="AK450" s="22" t="s">
        <v>27</v>
      </c>
      <c r="AL450" s="22" t="s">
        <v>27</v>
      </c>
      <c r="AM450" s="22" t="s">
        <v>27</v>
      </c>
    </row>
    <row r="451" spans="1:39" s="22" customFormat="1" x14ac:dyDescent="0.25">
      <c r="A451" s="28" t="str">
        <f>IF(H451&lt;&gt;"",MAX($A$7:A450)+1,"")</f>
        <v/>
      </c>
      <c r="B451" s="227" t="str">
        <f>IF(A451="","",PREF_PREGUNTA&amp;" - "&amp;IF(MAX(A:A)&gt;99,IF(A451&lt;100,"0",""),"")&amp;IF(A451&lt;10,"0","")&amp;A451&amp;IF(G451&lt;&gt;""," "&amp;G451,""))</f>
        <v/>
      </c>
      <c r="C451" s="257"/>
      <c r="D451" s="230"/>
      <c r="E451" s="231"/>
      <c r="F451" s="231"/>
      <c r="G451" s="232"/>
      <c r="H451" s="225"/>
      <c r="I451" s="258"/>
      <c r="J451" s="259"/>
      <c r="K451" s="260"/>
      <c r="L451" s="261"/>
      <c r="M451" s="262"/>
      <c r="N451" s="263"/>
      <c r="O451" s="258"/>
      <c r="P451" s="259"/>
      <c r="Q451" s="260"/>
      <c r="R451" s="261"/>
      <c r="S451" s="262"/>
      <c r="T451" s="263"/>
      <c r="U451" s="263"/>
      <c r="V451" s="263"/>
      <c r="W451" s="263"/>
      <c r="X451" s="263"/>
      <c r="Y451" s="263"/>
      <c r="Z451" s="263"/>
      <c r="AA451" s="263"/>
      <c r="AB451" s="263"/>
      <c r="AC451" s="263"/>
      <c r="AD451" s="263"/>
      <c r="AE451" s="263"/>
      <c r="AF451" s="263"/>
      <c r="AG451" s="264"/>
      <c r="AH451" s="265"/>
      <c r="AI451" s="266"/>
      <c r="AJ451" s="267"/>
      <c r="AK451" s="22" t="s">
        <v>27</v>
      </c>
      <c r="AL451" s="22" t="s">
        <v>27</v>
      </c>
      <c r="AM451" s="22" t="s">
        <v>27</v>
      </c>
    </row>
    <row r="452" spans="1:39" s="22" customFormat="1" x14ac:dyDescent="0.25">
      <c r="A452" s="28" t="str">
        <f>IF(H452&lt;&gt;"",MAX($A$7:A451)+1,"")</f>
        <v/>
      </c>
      <c r="B452" s="227" t="str">
        <f>IF(A452="","",PREF_PREGUNTA&amp;" - "&amp;IF(MAX(A:A)&gt;99,IF(A452&lt;100,"0",""),"")&amp;IF(A452&lt;10,"0","")&amp;A452&amp;IF(G452&lt;&gt;""," "&amp;G452,""))</f>
        <v/>
      </c>
      <c r="C452" s="257"/>
      <c r="D452" s="230"/>
      <c r="E452" s="231"/>
      <c r="F452" s="231"/>
      <c r="G452" s="232"/>
      <c r="H452" s="225"/>
      <c r="I452" s="258"/>
      <c r="J452" s="259"/>
      <c r="K452" s="260"/>
      <c r="L452" s="261"/>
      <c r="M452" s="262"/>
      <c r="N452" s="263"/>
      <c r="O452" s="258"/>
      <c r="P452" s="259"/>
      <c r="Q452" s="260"/>
      <c r="R452" s="261"/>
      <c r="S452" s="262"/>
      <c r="T452" s="263"/>
      <c r="U452" s="263"/>
      <c r="V452" s="263"/>
      <c r="W452" s="263"/>
      <c r="X452" s="263"/>
      <c r="Y452" s="263"/>
      <c r="Z452" s="263"/>
      <c r="AA452" s="263"/>
      <c r="AB452" s="263"/>
      <c r="AC452" s="263"/>
      <c r="AD452" s="263"/>
      <c r="AE452" s="263"/>
      <c r="AF452" s="263"/>
      <c r="AG452" s="264"/>
      <c r="AH452" s="265"/>
      <c r="AI452" s="266"/>
      <c r="AJ452" s="267"/>
      <c r="AK452" s="22" t="s">
        <v>27</v>
      </c>
      <c r="AL452" s="22" t="s">
        <v>27</v>
      </c>
      <c r="AM452" s="22" t="s">
        <v>27</v>
      </c>
    </row>
    <row r="453" spans="1:39" s="22" customFormat="1" x14ac:dyDescent="0.25">
      <c r="A453" s="28" t="str">
        <f>IF(H453&lt;&gt;"",MAX($A$7:A452)+1,"")</f>
        <v/>
      </c>
      <c r="B453" s="227" t="str">
        <f>IF(A453="","",PREF_PREGUNTA&amp;" - "&amp;IF(MAX(A:A)&gt;99,IF(A453&lt;100,"0",""),"")&amp;IF(A453&lt;10,"0","")&amp;A453&amp;IF(G453&lt;&gt;""," "&amp;G453,""))</f>
        <v/>
      </c>
      <c r="C453" s="257"/>
      <c r="D453" s="230"/>
      <c r="E453" s="231"/>
      <c r="F453" s="231"/>
      <c r="G453" s="232"/>
      <c r="H453" s="225"/>
      <c r="I453" s="258"/>
      <c r="J453" s="259"/>
      <c r="K453" s="260"/>
      <c r="L453" s="261"/>
      <c r="M453" s="262"/>
      <c r="N453" s="263"/>
      <c r="O453" s="258"/>
      <c r="P453" s="259"/>
      <c r="Q453" s="260"/>
      <c r="R453" s="261"/>
      <c r="S453" s="262"/>
      <c r="T453" s="263"/>
      <c r="U453" s="263"/>
      <c r="V453" s="263"/>
      <c r="W453" s="263"/>
      <c r="X453" s="263"/>
      <c r="Y453" s="263"/>
      <c r="Z453" s="263"/>
      <c r="AA453" s="263"/>
      <c r="AB453" s="263"/>
      <c r="AC453" s="263"/>
      <c r="AD453" s="263"/>
      <c r="AE453" s="263"/>
      <c r="AF453" s="263"/>
      <c r="AG453" s="264"/>
      <c r="AH453" s="265"/>
      <c r="AI453" s="266"/>
      <c r="AJ453" s="267"/>
      <c r="AK453" s="22" t="s">
        <v>27</v>
      </c>
      <c r="AL453" s="22" t="s">
        <v>27</v>
      </c>
      <c r="AM453" s="22" t="s">
        <v>27</v>
      </c>
    </row>
    <row r="454" spans="1:39" s="22" customFormat="1" x14ac:dyDescent="0.25">
      <c r="A454" s="28" t="str">
        <f>IF(H454&lt;&gt;"",MAX($A$7:A453)+1,"")</f>
        <v/>
      </c>
      <c r="B454" s="227" t="str">
        <f>IF(A454="","",PREF_PREGUNTA&amp;" - "&amp;IF(MAX(A:A)&gt;99,IF(A454&lt;100,"0",""),"")&amp;IF(A454&lt;10,"0","")&amp;A454&amp;IF(G454&lt;&gt;""," "&amp;G454,""))</f>
        <v/>
      </c>
      <c r="C454" s="257"/>
      <c r="D454" s="230"/>
      <c r="E454" s="231"/>
      <c r="F454" s="231"/>
      <c r="G454" s="232"/>
      <c r="H454" s="225"/>
      <c r="I454" s="258"/>
      <c r="J454" s="259"/>
      <c r="K454" s="260"/>
      <c r="L454" s="261"/>
      <c r="M454" s="262"/>
      <c r="N454" s="263"/>
      <c r="O454" s="258"/>
      <c r="P454" s="259"/>
      <c r="Q454" s="260"/>
      <c r="R454" s="261"/>
      <c r="S454" s="262"/>
      <c r="T454" s="263"/>
      <c r="U454" s="263"/>
      <c r="V454" s="263"/>
      <c r="W454" s="263"/>
      <c r="X454" s="263"/>
      <c r="Y454" s="263"/>
      <c r="Z454" s="263"/>
      <c r="AA454" s="263"/>
      <c r="AB454" s="263"/>
      <c r="AC454" s="263"/>
      <c r="AD454" s="263"/>
      <c r="AE454" s="263"/>
      <c r="AF454" s="263"/>
      <c r="AG454" s="264"/>
      <c r="AH454" s="265"/>
      <c r="AI454" s="266"/>
      <c r="AJ454" s="267"/>
      <c r="AK454" s="22" t="s">
        <v>27</v>
      </c>
      <c r="AL454" s="22" t="s">
        <v>27</v>
      </c>
      <c r="AM454" s="22" t="s">
        <v>27</v>
      </c>
    </row>
    <row r="455" spans="1:39" s="22" customFormat="1" x14ac:dyDescent="0.25">
      <c r="A455" s="28" t="str">
        <f>IF(H455&lt;&gt;"",MAX($A$7:A454)+1,"")</f>
        <v/>
      </c>
      <c r="B455" s="227" t="str">
        <f>IF(A455="","",PREF_PREGUNTA&amp;" - "&amp;IF(MAX(A:A)&gt;99,IF(A455&lt;100,"0",""),"")&amp;IF(A455&lt;10,"0","")&amp;A455&amp;IF(G455&lt;&gt;""," "&amp;G455,""))</f>
        <v/>
      </c>
      <c r="C455" s="257"/>
      <c r="D455" s="230"/>
      <c r="E455" s="231"/>
      <c r="F455" s="231"/>
      <c r="G455" s="232"/>
      <c r="H455" s="225"/>
      <c r="I455" s="258"/>
      <c r="J455" s="259"/>
      <c r="K455" s="260"/>
      <c r="L455" s="261"/>
      <c r="M455" s="262"/>
      <c r="N455" s="263"/>
      <c r="O455" s="258"/>
      <c r="P455" s="259"/>
      <c r="Q455" s="260"/>
      <c r="R455" s="261"/>
      <c r="S455" s="262"/>
      <c r="T455" s="263"/>
      <c r="U455" s="263"/>
      <c r="V455" s="263"/>
      <c r="W455" s="263"/>
      <c r="X455" s="263"/>
      <c r="Y455" s="263"/>
      <c r="Z455" s="263"/>
      <c r="AA455" s="263"/>
      <c r="AB455" s="263"/>
      <c r="AC455" s="263"/>
      <c r="AD455" s="263"/>
      <c r="AE455" s="263"/>
      <c r="AF455" s="263"/>
      <c r="AG455" s="264"/>
      <c r="AH455" s="265"/>
      <c r="AI455" s="266"/>
      <c r="AJ455" s="267"/>
      <c r="AK455" s="22" t="s">
        <v>27</v>
      </c>
      <c r="AL455" s="22" t="s">
        <v>27</v>
      </c>
      <c r="AM455" s="22" t="s">
        <v>27</v>
      </c>
    </row>
    <row r="456" spans="1:39" s="22" customFormat="1" x14ac:dyDescent="0.25">
      <c r="A456" s="28" t="str">
        <f>IF(H456&lt;&gt;"",MAX($A$7:A455)+1,"")</f>
        <v/>
      </c>
      <c r="B456" s="227" t="str">
        <f>IF(A456="","",PREF_PREGUNTA&amp;" - "&amp;IF(MAX(A:A)&gt;99,IF(A456&lt;100,"0",""),"")&amp;IF(A456&lt;10,"0","")&amp;A456&amp;IF(G456&lt;&gt;""," "&amp;G456,""))</f>
        <v/>
      </c>
      <c r="C456" s="257"/>
      <c r="D456" s="230"/>
      <c r="E456" s="231"/>
      <c r="F456" s="231"/>
      <c r="G456" s="232"/>
      <c r="H456" s="225"/>
      <c r="I456" s="258"/>
      <c r="J456" s="259"/>
      <c r="K456" s="260"/>
      <c r="L456" s="261"/>
      <c r="M456" s="262"/>
      <c r="N456" s="263"/>
      <c r="O456" s="258"/>
      <c r="P456" s="259"/>
      <c r="Q456" s="260"/>
      <c r="R456" s="261"/>
      <c r="S456" s="262"/>
      <c r="T456" s="263"/>
      <c r="U456" s="263"/>
      <c r="V456" s="263"/>
      <c r="W456" s="263"/>
      <c r="X456" s="263"/>
      <c r="Y456" s="263"/>
      <c r="Z456" s="263"/>
      <c r="AA456" s="263"/>
      <c r="AB456" s="263"/>
      <c r="AC456" s="263"/>
      <c r="AD456" s="263"/>
      <c r="AE456" s="263"/>
      <c r="AF456" s="263"/>
      <c r="AG456" s="264"/>
      <c r="AH456" s="265"/>
      <c r="AI456" s="266"/>
      <c r="AJ456" s="267"/>
      <c r="AK456" s="22" t="s">
        <v>27</v>
      </c>
      <c r="AL456" s="22" t="s">
        <v>27</v>
      </c>
      <c r="AM456" s="22" t="s">
        <v>27</v>
      </c>
    </row>
    <row r="457" spans="1:39" s="22" customFormat="1" x14ac:dyDescent="0.25">
      <c r="A457" s="28" t="str">
        <f>IF(H457&lt;&gt;"",MAX($A$7:A456)+1,"")</f>
        <v/>
      </c>
      <c r="B457" s="227" t="str">
        <f>IF(A457="","",PREF_PREGUNTA&amp;" - "&amp;IF(MAX(A:A)&gt;99,IF(A457&lt;100,"0",""),"")&amp;IF(A457&lt;10,"0","")&amp;A457&amp;IF(G457&lt;&gt;""," "&amp;G457,""))</f>
        <v/>
      </c>
      <c r="C457" s="257"/>
      <c r="D457" s="230"/>
      <c r="E457" s="231"/>
      <c r="F457" s="231"/>
      <c r="G457" s="232"/>
      <c r="H457" s="225"/>
      <c r="I457" s="258"/>
      <c r="J457" s="259"/>
      <c r="K457" s="260"/>
      <c r="L457" s="261"/>
      <c r="M457" s="262"/>
      <c r="N457" s="263"/>
      <c r="O457" s="258"/>
      <c r="P457" s="259"/>
      <c r="Q457" s="260"/>
      <c r="R457" s="261"/>
      <c r="S457" s="262"/>
      <c r="T457" s="263"/>
      <c r="U457" s="263"/>
      <c r="V457" s="263"/>
      <c r="W457" s="263"/>
      <c r="X457" s="263"/>
      <c r="Y457" s="263"/>
      <c r="Z457" s="263"/>
      <c r="AA457" s="263"/>
      <c r="AB457" s="263"/>
      <c r="AC457" s="263"/>
      <c r="AD457" s="263"/>
      <c r="AE457" s="263"/>
      <c r="AF457" s="263"/>
      <c r="AG457" s="264"/>
      <c r="AH457" s="265"/>
      <c r="AI457" s="266"/>
      <c r="AJ457" s="267"/>
      <c r="AK457" s="22" t="s">
        <v>27</v>
      </c>
      <c r="AL457" s="22" t="s">
        <v>27</v>
      </c>
      <c r="AM457" s="22" t="s">
        <v>27</v>
      </c>
    </row>
    <row r="458" spans="1:39" s="22" customFormat="1" x14ac:dyDescent="0.25">
      <c r="A458" s="28" t="str">
        <f>IF(H458&lt;&gt;"",MAX($A$7:A457)+1,"")</f>
        <v/>
      </c>
      <c r="B458" s="227" t="str">
        <f>IF(A458="","",PREF_PREGUNTA&amp;" - "&amp;IF(MAX(A:A)&gt;99,IF(A458&lt;100,"0",""),"")&amp;IF(A458&lt;10,"0","")&amp;A458&amp;IF(G458&lt;&gt;""," "&amp;G458,""))</f>
        <v/>
      </c>
      <c r="C458" s="257"/>
      <c r="D458" s="230"/>
      <c r="E458" s="231"/>
      <c r="F458" s="231"/>
      <c r="G458" s="232"/>
      <c r="H458" s="225"/>
      <c r="I458" s="258"/>
      <c r="J458" s="259"/>
      <c r="K458" s="260"/>
      <c r="L458" s="261"/>
      <c r="M458" s="262"/>
      <c r="N458" s="263"/>
      <c r="O458" s="258"/>
      <c r="P458" s="259"/>
      <c r="Q458" s="260"/>
      <c r="R458" s="261"/>
      <c r="S458" s="262"/>
      <c r="T458" s="263"/>
      <c r="U458" s="263"/>
      <c r="V458" s="263"/>
      <c r="W458" s="263"/>
      <c r="X458" s="263"/>
      <c r="Y458" s="263"/>
      <c r="Z458" s="263"/>
      <c r="AA458" s="263"/>
      <c r="AB458" s="263"/>
      <c r="AC458" s="263"/>
      <c r="AD458" s="263"/>
      <c r="AE458" s="263"/>
      <c r="AF458" s="263"/>
      <c r="AG458" s="264"/>
      <c r="AH458" s="265"/>
      <c r="AI458" s="266"/>
      <c r="AJ458" s="267"/>
      <c r="AK458" s="22" t="s">
        <v>27</v>
      </c>
      <c r="AL458" s="22" t="s">
        <v>27</v>
      </c>
      <c r="AM458" s="22" t="s">
        <v>27</v>
      </c>
    </row>
    <row r="459" spans="1:39" s="22" customFormat="1" x14ac:dyDescent="0.25">
      <c r="A459" s="28" t="str">
        <f>IF(H459&lt;&gt;"",MAX($A$7:A458)+1,"")</f>
        <v/>
      </c>
      <c r="B459" s="227" t="str">
        <f>IF(A459="","",PREF_PREGUNTA&amp;" - "&amp;IF(MAX(A:A)&gt;99,IF(A459&lt;100,"0",""),"")&amp;IF(A459&lt;10,"0","")&amp;A459&amp;IF(G459&lt;&gt;""," "&amp;G459,""))</f>
        <v/>
      </c>
      <c r="C459" s="257"/>
      <c r="D459" s="230"/>
      <c r="E459" s="231"/>
      <c r="F459" s="231"/>
      <c r="G459" s="232"/>
      <c r="H459" s="225"/>
      <c r="I459" s="258"/>
      <c r="J459" s="259"/>
      <c r="K459" s="260"/>
      <c r="L459" s="261"/>
      <c r="M459" s="262"/>
      <c r="N459" s="263"/>
      <c r="O459" s="258"/>
      <c r="P459" s="259"/>
      <c r="Q459" s="260"/>
      <c r="R459" s="261"/>
      <c r="S459" s="262"/>
      <c r="T459" s="263"/>
      <c r="U459" s="263"/>
      <c r="V459" s="263"/>
      <c r="W459" s="263"/>
      <c r="X459" s="263"/>
      <c r="Y459" s="263"/>
      <c r="Z459" s="263"/>
      <c r="AA459" s="263"/>
      <c r="AB459" s="263"/>
      <c r="AC459" s="263"/>
      <c r="AD459" s="263"/>
      <c r="AE459" s="263"/>
      <c r="AF459" s="263"/>
      <c r="AG459" s="264"/>
      <c r="AH459" s="265"/>
      <c r="AI459" s="266"/>
      <c r="AJ459" s="267"/>
      <c r="AK459" s="22" t="s">
        <v>27</v>
      </c>
      <c r="AL459" s="22" t="s">
        <v>27</v>
      </c>
      <c r="AM459" s="22" t="s">
        <v>27</v>
      </c>
    </row>
    <row r="460" spans="1:39" s="22" customFormat="1" x14ac:dyDescent="0.25">
      <c r="A460" s="28" t="str">
        <f>IF(H460&lt;&gt;"",MAX($A$7:A459)+1,"")</f>
        <v/>
      </c>
      <c r="B460" s="227" t="str">
        <f>IF(A460="","",PREF_PREGUNTA&amp;" - "&amp;IF(MAX(A:A)&gt;99,IF(A460&lt;100,"0",""),"")&amp;IF(A460&lt;10,"0","")&amp;A460&amp;IF(G460&lt;&gt;""," "&amp;G460,""))</f>
        <v/>
      </c>
      <c r="C460" s="257"/>
      <c r="D460" s="230"/>
      <c r="E460" s="231"/>
      <c r="F460" s="231"/>
      <c r="G460" s="232"/>
      <c r="H460" s="225"/>
      <c r="I460" s="258"/>
      <c r="J460" s="259"/>
      <c r="K460" s="260"/>
      <c r="L460" s="261"/>
      <c r="M460" s="262"/>
      <c r="N460" s="263"/>
      <c r="O460" s="258"/>
      <c r="P460" s="259"/>
      <c r="Q460" s="260"/>
      <c r="R460" s="261"/>
      <c r="S460" s="262"/>
      <c r="T460" s="263"/>
      <c r="U460" s="263"/>
      <c r="V460" s="263"/>
      <c r="W460" s="263"/>
      <c r="X460" s="263"/>
      <c r="Y460" s="263"/>
      <c r="Z460" s="263"/>
      <c r="AA460" s="263"/>
      <c r="AB460" s="263"/>
      <c r="AC460" s="263"/>
      <c r="AD460" s="263"/>
      <c r="AE460" s="263"/>
      <c r="AF460" s="263"/>
      <c r="AG460" s="264"/>
      <c r="AH460" s="265"/>
      <c r="AI460" s="266"/>
      <c r="AJ460" s="267"/>
      <c r="AK460" s="22" t="s">
        <v>27</v>
      </c>
      <c r="AL460" s="22" t="s">
        <v>27</v>
      </c>
      <c r="AM460" s="22" t="s">
        <v>27</v>
      </c>
    </row>
    <row r="461" spans="1:39" s="22" customFormat="1" x14ac:dyDescent="0.25">
      <c r="A461" s="28" t="str">
        <f>IF(H461&lt;&gt;"",MAX($A$7:A460)+1,"")</f>
        <v/>
      </c>
      <c r="B461" s="227" t="str">
        <f>IF(A461="","",PREF_PREGUNTA&amp;" - "&amp;IF(MAX(A:A)&gt;99,IF(A461&lt;100,"0",""),"")&amp;IF(A461&lt;10,"0","")&amp;A461&amp;IF(G461&lt;&gt;""," "&amp;G461,""))</f>
        <v/>
      </c>
      <c r="C461" s="257"/>
      <c r="D461" s="230"/>
      <c r="E461" s="231"/>
      <c r="F461" s="231"/>
      <c r="G461" s="232"/>
      <c r="H461" s="225"/>
      <c r="I461" s="258"/>
      <c r="J461" s="259"/>
      <c r="K461" s="260"/>
      <c r="L461" s="261"/>
      <c r="M461" s="262"/>
      <c r="N461" s="263"/>
      <c r="O461" s="258"/>
      <c r="P461" s="259"/>
      <c r="Q461" s="260"/>
      <c r="R461" s="261"/>
      <c r="S461" s="262"/>
      <c r="T461" s="263"/>
      <c r="U461" s="263"/>
      <c r="V461" s="263"/>
      <c r="W461" s="263"/>
      <c r="X461" s="263"/>
      <c r="Y461" s="263"/>
      <c r="Z461" s="263"/>
      <c r="AA461" s="263"/>
      <c r="AB461" s="263"/>
      <c r="AC461" s="263"/>
      <c r="AD461" s="263"/>
      <c r="AE461" s="263"/>
      <c r="AF461" s="263"/>
      <c r="AG461" s="264"/>
      <c r="AH461" s="265"/>
      <c r="AI461" s="266"/>
      <c r="AJ461" s="267"/>
      <c r="AK461" s="22" t="s">
        <v>27</v>
      </c>
      <c r="AL461" s="22" t="s">
        <v>27</v>
      </c>
      <c r="AM461" s="22" t="s">
        <v>27</v>
      </c>
    </row>
    <row r="462" spans="1:39" s="22" customFormat="1" x14ac:dyDescent="0.25">
      <c r="A462" s="28" t="str">
        <f>IF(H462&lt;&gt;"",MAX($A$7:A461)+1,"")</f>
        <v/>
      </c>
      <c r="B462" s="227" t="str">
        <f>IF(A462="","",PREF_PREGUNTA&amp;" - "&amp;IF(MAX(A:A)&gt;99,IF(A462&lt;100,"0",""),"")&amp;IF(A462&lt;10,"0","")&amp;A462&amp;IF(G462&lt;&gt;""," "&amp;G462,""))</f>
        <v/>
      </c>
      <c r="C462" s="257"/>
      <c r="D462" s="230"/>
      <c r="E462" s="231"/>
      <c r="F462" s="231"/>
      <c r="G462" s="232"/>
      <c r="H462" s="225"/>
      <c r="I462" s="258"/>
      <c r="J462" s="259"/>
      <c r="K462" s="260"/>
      <c r="L462" s="261"/>
      <c r="M462" s="262"/>
      <c r="N462" s="263"/>
      <c r="O462" s="258"/>
      <c r="P462" s="259"/>
      <c r="Q462" s="260"/>
      <c r="R462" s="261"/>
      <c r="S462" s="262"/>
      <c r="T462" s="263"/>
      <c r="U462" s="263"/>
      <c r="V462" s="263"/>
      <c r="W462" s="263"/>
      <c r="X462" s="263"/>
      <c r="Y462" s="263"/>
      <c r="Z462" s="263"/>
      <c r="AA462" s="263"/>
      <c r="AB462" s="263"/>
      <c r="AC462" s="263"/>
      <c r="AD462" s="263"/>
      <c r="AE462" s="263"/>
      <c r="AF462" s="263"/>
      <c r="AG462" s="264"/>
      <c r="AH462" s="265"/>
      <c r="AI462" s="266"/>
      <c r="AJ462" s="267"/>
      <c r="AK462" s="22" t="s">
        <v>27</v>
      </c>
      <c r="AL462" s="22" t="s">
        <v>27</v>
      </c>
      <c r="AM462" s="22" t="s">
        <v>27</v>
      </c>
    </row>
    <row r="463" spans="1:39" s="22" customFormat="1" x14ac:dyDescent="0.25">
      <c r="A463" s="28" t="str">
        <f>IF(H463&lt;&gt;"",MAX($A$7:A462)+1,"")</f>
        <v/>
      </c>
      <c r="B463" s="227" t="str">
        <f>IF(A463="","",PREF_PREGUNTA&amp;" - "&amp;IF(MAX(A:A)&gt;99,IF(A463&lt;100,"0",""),"")&amp;IF(A463&lt;10,"0","")&amp;A463&amp;IF(G463&lt;&gt;""," "&amp;G463,""))</f>
        <v/>
      </c>
      <c r="C463" s="257"/>
      <c r="D463" s="230"/>
      <c r="E463" s="231"/>
      <c r="F463" s="231"/>
      <c r="G463" s="232"/>
      <c r="H463" s="225"/>
      <c r="I463" s="258"/>
      <c r="J463" s="259"/>
      <c r="K463" s="260"/>
      <c r="L463" s="261"/>
      <c r="M463" s="262"/>
      <c r="N463" s="263"/>
      <c r="O463" s="258"/>
      <c r="P463" s="259"/>
      <c r="Q463" s="260"/>
      <c r="R463" s="261"/>
      <c r="S463" s="262"/>
      <c r="T463" s="263"/>
      <c r="U463" s="263"/>
      <c r="V463" s="263"/>
      <c r="W463" s="263"/>
      <c r="X463" s="263"/>
      <c r="Y463" s="263"/>
      <c r="Z463" s="263"/>
      <c r="AA463" s="263"/>
      <c r="AB463" s="263"/>
      <c r="AC463" s="263"/>
      <c r="AD463" s="263"/>
      <c r="AE463" s="263"/>
      <c r="AF463" s="263"/>
      <c r="AG463" s="264"/>
      <c r="AH463" s="265"/>
      <c r="AI463" s="266"/>
      <c r="AJ463" s="267"/>
      <c r="AK463" s="22" t="s">
        <v>27</v>
      </c>
      <c r="AL463" s="22" t="s">
        <v>27</v>
      </c>
      <c r="AM463" s="22" t="s">
        <v>27</v>
      </c>
    </row>
    <row r="464" spans="1:39" s="22" customFormat="1" x14ac:dyDescent="0.25">
      <c r="A464" s="28" t="str">
        <f>IF(H464&lt;&gt;"",MAX($A$7:A463)+1,"")</f>
        <v/>
      </c>
      <c r="B464" s="227" t="str">
        <f>IF(A464="","",PREF_PREGUNTA&amp;" - "&amp;IF(MAX(A:A)&gt;99,IF(A464&lt;100,"0",""),"")&amp;IF(A464&lt;10,"0","")&amp;A464&amp;IF(G464&lt;&gt;""," "&amp;G464,""))</f>
        <v/>
      </c>
      <c r="C464" s="257"/>
      <c r="D464" s="230"/>
      <c r="E464" s="231"/>
      <c r="F464" s="231"/>
      <c r="G464" s="232"/>
      <c r="H464" s="225"/>
      <c r="I464" s="258"/>
      <c r="J464" s="259"/>
      <c r="K464" s="260"/>
      <c r="L464" s="261"/>
      <c r="M464" s="262"/>
      <c r="N464" s="263"/>
      <c r="O464" s="258"/>
      <c r="P464" s="259"/>
      <c r="Q464" s="260"/>
      <c r="R464" s="261"/>
      <c r="S464" s="262"/>
      <c r="T464" s="263"/>
      <c r="U464" s="263"/>
      <c r="V464" s="263"/>
      <c r="W464" s="263"/>
      <c r="X464" s="263"/>
      <c r="Y464" s="263"/>
      <c r="Z464" s="263"/>
      <c r="AA464" s="263"/>
      <c r="AB464" s="263"/>
      <c r="AC464" s="263"/>
      <c r="AD464" s="263"/>
      <c r="AE464" s="263"/>
      <c r="AF464" s="263"/>
      <c r="AG464" s="264"/>
      <c r="AH464" s="265"/>
      <c r="AI464" s="266"/>
      <c r="AJ464" s="267"/>
      <c r="AK464" s="22" t="s">
        <v>27</v>
      </c>
      <c r="AL464" s="22" t="s">
        <v>27</v>
      </c>
      <c r="AM464" s="22" t="s">
        <v>27</v>
      </c>
    </row>
    <row r="465" spans="1:39" s="22" customFormat="1" x14ac:dyDescent="0.25">
      <c r="A465" s="28" t="str">
        <f>IF(H465&lt;&gt;"",MAX($A$7:A464)+1,"")</f>
        <v/>
      </c>
      <c r="B465" s="227" t="str">
        <f>IF(A465="","",PREF_PREGUNTA&amp;" - "&amp;IF(MAX(A:A)&gt;99,IF(A465&lt;100,"0",""),"")&amp;IF(A465&lt;10,"0","")&amp;A465&amp;IF(G465&lt;&gt;""," "&amp;G465,""))</f>
        <v/>
      </c>
      <c r="C465" s="257"/>
      <c r="D465" s="230"/>
      <c r="E465" s="231"/>
      <c r="F465" s="231"/>
      <c r="G465" s="232"/>
      <c r="H465" s="225"/>
      <c r="I465" s="258"/>
      <c r="J465" s="259"/>
      <c r="K465" s="260"/>
      <c r="L465" s="261"/>
      <c r="M465" s="262"/>
      <c r="N465" s="263"/>
      <c r="O465" s="258"/>
      <c r="P465" s="259"/>
      <c r="Q465" s="260"/>
      <c r="R465" s="261"/>
      <c r="S465" s="262"/>
      <c r="T465" s="263"/>
      <c r="U465" s="263"/>
      <c r="V465" s="263"/>
      <c r="W465" s="263"/>
      <c r="X465" s="263"/>
      <c r="Y465" s="263"/>
      <c r="Z465" s="263"/>
      <c r="AA465" s="263"/>
      <c r="AB465" s="263"/>
      <c r="AC465" s="263"/>
      <c r="AD465" s="263"/>
      <c r="AE465" s="263"/>
      <c r="AF465" s="263"/>
      <c r="AG465" s="264"/>
      <c r="AH465" s="265"/>
      <c r="AI465" s="266"/>
      <c r="AJ465" s="267"/>
      <c r="AK465" s="22" t="s">
        <v>27</v>
      </c>
      <c r="AL465" s="22" t="s">
        <v>27</v>
      </c>
      <c r="AM465" s="22" t="s">
        <v>27</v>
      </c>
    </row>
    <row r="466" spans="1:39" s="22" customFormat="1" x14ac:dyDescent="0.25">
      <c r="A466" s="28" t="str">
        <f>IF(H466&lt;&gt;"",MAX($A$7:A465)+1,"")</f>
        <v/>
      </c>
      <c r="B466" s="227" t="str">
        <f>IF(A466="","",PREF_PREGUNTA&amp;" - "&amp;IF(MAX(A:A)&gt;99,IF(A466&lt;100,"0",""),"")&amp;IF(A466&lt;10,"0","")&amp;A466&amp;IF(G466&lt;&gt;""," "&amp;G466,""))</f>
        <v/>
      </c>
      <c r="C466" s="257"/>
      <c r="D466" s="230"/>
      <c r="E466" s="231"/>
      <c r="F466" s="231"/>
      <c r="G466" s="232"/>
      <c r="H466" s="225"/>
      <c r="I466" s="258"/>
      <c r="J466" s="259"/>
      <c r="K466" s="260"/>
      <c r="L466" s="261"/>
      <c r="M466" s="262"/>
      <c r="N466" s="263"/>
      <c r="O466" s="258"/>
      <c r="P466" s="259"/>
      <c r="Q466" s="260"/>
      <c r="R466" s="261"/>
      <c r="S466" s="262"/>
      <c r="T466" s="263"/>
      <c r="U466" s="263"/>
      <c r="V466" s="263"/>
      <c r="W466" s="263"/>
      <c r="X466" s="263"/>
      <c r="Y466" s="263"/>
      <c r="Z466" s="263"/>
      <c r="AA466" s="263"/>
      <c r="AB466" s="263"/>
      <c r="AC466" s="263"/>
      <c r="AD466" s="263"/>
      <c r="AE466" s="263"/>
      <c r="AF466" s="263"/>
      <c r="AG466" s="264"/>
      <c r="AH466" s="265"/>
      <c r="AI466" s="266"/>
      <c r="AJ466" s="267"/>
      <c r="AK466" s="22" t="s">
        <v>27</v>
      </c>
      <c r="AL466" s="22" t="s">
        <v>27</v>
      </c>
      <c r="AM466" s="22" t="s">
        <v>27</v>
      </c>
    </row>
    <row r="467" spans="1:39" s="22" customFormat="1" x14ac:dyDescent="0.25">
      <c r="A467" s="28" t="str">
        <f>IF(H467&lt;&gt;"",MAX($A$7:A466)+1,"")</f>
        <v/>
      </c>
      <c r="B467" s="227" t="str">
        <f>IF(A467="","",PREF_PREGUNTA&amp;" - "&amp;IF(MAX(A:A)&gt;99,IF(A467&lt;100,"0",""),"")&amp;IF(A467&lt;10,"0","")&amp;A467&amp;IF(G467&lt;&gt;""," "&amp;G467,""))</f>
        <v/>
      </c>
      <c r="C467" s="257"/>
      <c r="D467" s="230"/>
      <c r="E467" s="231"/>
      <c r="F467" s="231"/>
      <c r="G467" s="232"/>
      <c r="H467" s="225"/>
      <c r="I467" s="258"/>
      <c r="J467" s="259"/>
      <c r="K467" s="260"/>
      <c r="L467" s="261"/>
      <c r="M467" s="262"/>
      <c r="N467" s="263"/>
      <c r="O467" s="258"/>
      <c r="P467" s="259"/>
      <c r="Q467" s="260"/>
      <c r="R467" s="261"/>
      <c r="S467" s="262"/>
      <c r="T467" s="263"/>
      <c r="U467" s="263"/>
      <c r="V467" s="263"/>
      <c r="W467" s="263"/>
      <c r="X467" s="263"/>
      <c r="Y467" s="263"/>
      <c r="Z467" s="263"/>
      <c r="AA467" s="263"/>
      <c r="AB467" s="263"/>
      <c r="AC467" s="263"/>
      <c r="AD467" s="263"/>
      <c r="AE467" s="263"/>
      <c r="AF467" s="263"/>
      <c r="AG467" s="264"/>
      <c r="AH467" s="265"/>
      <c r="AI467" s="266"/>
      <c r="AJ467" s="267"/>
      <c r="AK467" s="22" t="s">
        <v>27</v>
      </c>
      <c r="AL467" s="22" t="s">
        <v>27</v>
      </c>
      <c r="AM467" s="22" t="s">
        <v>27</v>
      </c>
    </row>
    <row r="468" spans="1:39" s="22" customFormat="1" x14ac:dyDescent="0.25">
      <c r="A468" s="28" t="str">
        <f>IF(H468&lt;&gt;"",MAX($A$7:A467)+1,"")</f>
        <v/>
      </c>
      <c r="B468" s="227" t="str">
        <f>IF(A468="","",PREF_PREGUNTA&amp;" - "&amp;IF(MAX(A:A)&gt;99,IF(A468&lt;100,"0",""),"")&amp;IF(A468&lt;10,"0","")&amp;A468&amp;IF(G468&lt;&gt;""," "&amp;G468,""))</f>
        <v/>
      </c>
      <c r="C468" s="257"/>
      <c r="D468" s="230"/>
      <c r="E468" s="231"/>
      <c r="F468" s="231"/>
      <c r="G468" s="232"/>
      <c r="H468" s="225"/>
      <c r="I468" s="258"/>
      <c r="J468" s="259"/>
      <c r="K468" s="260"/>
      <c r="L468" s="261"/>
      <c r="M468" s="262"/>
      <c r="N468" s="263"/>
      <c r="O468" s="258"/>
      <c r="P468" s="259"/>
      <c r="Q468" s="260"/>
      <c r="R468" s="261"/>
      <c r="S468" s="262"/>
      <c r="T468" s="263"/>
      <c r="U468" s="263"/>
      <c r="V468" s="263"/>
      <c r="W468" s="263"/>
      <c r="X468" s="263"/>
      <c r="Y468" s="263"/>
      <c r="Z468" s="263"/>
      <c r="AA468" s="263"/>
      <c r="AB468" s="263"/>
      <c r="AC468" s="263"/>
      <c r="AD468" s="263"/>
      <c r="AE468" s="263"/>
      <c r="AF468" s="263"/>
      <c r="AG468" s="264"/>
      <c r="AH468" s="265"/>
      <c r="AI468" s="266"/>
      <c r="AJ468" s="267"/>
      <c r="AK468" s="22" t="s">
        <v>27</v>
      </c>
      <c r="AL468" s="22" t="s">
        <v>27</v>
      </c>
      <c r="AM468" s="22" t="s">
        <v>27</v>
      </c>
    </row>
    <row r="469" spans="1:39" s="22" customFormat="1" x14ac:dyDescent="0.25">
      <c r="A469" s="28" t="str">
        <f>IF(H469&lt;&gt;"",MAX($A$7:A468)+1,"")</f>
        <v/>
      </c>
      <c r="B469" s="227" t="str">
        <f>IF(A469="","",PREF_PREGUNTA&amp;" - "&amp;IF(MAX(A:A)&gt;99,IF(A469&lt;100,"0",""),"")&amp;IF(A469&lt;10,"0","")&amp;A469&amp;IF(G469&lt;&gt;""," "&amp;G469,""))</f>
        <v/>
      </c>
      <c r="C469" s="257"/>
      <c r="D469" s="230"/>
      <c r="E469" s="231"/>
      <c r="F469" s="231"/>
      <c r="G469" s="232"/>
      <c r="H469" s="225"/>
      <c r="I469" s="258"/>
      <c r="J469" s="259"/>
      <c r="K469" s="260"/>
      <c r="L469" s="261"/>
      <c r="M469" s="262"/>
      <c r="N469" s="263"/>
      <c r="O469" s="258"/>
      <c r="P469" s="259"/>
      <c r="Q469" s="260"/>
      <c r="R469" s="261"/>
      <c r="S469" s="262"/>
      <c r="T469" s="263"/>
      <c r="U469" s="263"/>
      <c r="V469" s="263"/>
      <c r="W469" s="263"/>
      <c r="X469" s="263"/>
      <c r="Y469" s="263"/>
      <c r="Z469" s="263"/>
      <c r="AA469" s="263"/>
      <c r="AB469" s="263"/>
      <c r="AC469" s="263"/>
      <c r="AD469" s="263"/>
      <c r="AE469" s="263"/>
      <c r="AF469" s="263"/>
      <c r="AG469" s="264"/>
      <c r="AH469" s="265"/>
      <c r="AI469" s="266"/>
      <c r="AJ469" s="267"/>
      <c r="AK469" s="22" t="s">
        <v>27</v>
      </c>
      <c r="AL469" s="22" t="s">
        <v>27</v>
      </c>
      <c r="AM469" s="22" t="s">
        <v>27</v>
      </c>
    </row>
    <row r="470" spans="1:39" s="22" customFormat="1" x14ac:dyDescent="0.25">
      <c r="A470" s="28" t="str">
        <f>IF(H470&lt;&gt;"",MAX($A$7:A469)+1,"")</f>
        <v/>
      </c>
      <c r="B470" s="227" t="str">
        <f>IF(A470="","",PREF_PREGUNTA&amp;" - "&amp;IF(MAX(A:A)&gt;99,IF(A470&lt;100,"0",""),"")&amp;IF(A470&lt;10,"0","")&amp;A470&amp;IF(G470&lt;&gt;""," "&amp;G470,""))</f>
        <v/>
      </c>
      <c r="C470" s="257"/>
      <c r="D470" s="230"/>
      <c r="E470" s="231"/>
      <c r="F470" s="231"/>
      <c r="G470" s="232"/>
      <c r="H470" s="225"/>
      <c r="I470" s="258"/>
      <c r="J470" s="259"/>
      <c r="K470" s="260"/>
      <c r="L470" s="261"/>
      <c r="M470" s="262"/>
      <c r="N470" s="263"/>
      <c r="O470" s="258"/>
      <c r="P470" s="259"/>
      <c r="Q470" s="260"/>
      <c r="R470" s="261"/>
      <c r="S470" s="262"/>
      <c r="T470" s="263"/>
      <c r="U470" s="263"/>
      <c r="V470" s="263"/>
      <c r="W470" s="263"/>
      <c r="X470" s="263"/>
      <c r="Y470" s="263"/>
      <c r="Z470" s="263"/>
      <c r="AA470" s="263"/>
      <c r="AB470" s="263"/>
      <c r="AC470" s="263"/>
      <c r="AD470" s="263"/>
      <c r="AE470" s="263"/>
      <c r="AF470" s="263"/>
      <c r="AG470" s="264"/>
      <c r="AH470" s="265"/>
      <c r="AI470" s="266"/>
      <c r="AJ470" s="267"/>
      <c r="AK470" s="22" t="s">
        <v>27</v>
      </c>
      <c r="AL470" s="22" t="s">
        <v>27</v>
      </c>
      <c r="AM470" s="22" t="s">
        <v>27</v>
      </c>
    </row>
    <row r="471" spans="1:39" s="22" customFormat="1" x14ac:dyDescent="0.25">
      <c r="A471" s="28" t="str">
        <f>IF(H471&lt;&gt;"",MAX($A$7:A470)+1,"")</f>
        <v/>
      </c>
      <c r="B471" s="227" t="str">
        <f>IF(A471="","",PREF_PREGUNTA&amp;" - "&amp;IF(MAX(A:A)&gt;99,IF(A471&lt;100,"0",""),"")&amp;IF(A471&lt;10,"0","")&amp;A471&amp;IF(G471&lt;&gt;""," "&amp;G471,""))</f>
        <v/>
      </c>
      <c r="C471" s="257"/>
      <c r="D471" s="230"/>
      <c r="E471" s="231"/>
      <c r="F471" s="231"/>
      <c r="G471" s="232"/>
      <c r="H471" s="225"/>
      <c r="I471" s="258"/>
      <c r="J471" s="259"/>
      <c r="K471" s="260"/>
      <c r="L471" s="261"/>
      <c r="M471" s="262"/>
      <c r="N471" s="263"/>
      <c r="O471" s="258"/>
      <c r="P471" s="259"/>
      <c r="Q471" s="260"/>
      <c r="R471" s="261"/>
      <c r="S471" s="262"/>
      <c r="T471" s="263"/>
      <c r="U471" s="263"/>
      <c r="V471" s="263"/>
      <c r="W471" s="263"/>
      <c r="X471" s="263"/>
      <c r="Y471" s="263"/>
      <c r="Z471" s="263"/>
      <c r="AA471" s="263"/>
      <c r="AB471" s="263"/>
      <c r="AC471" s="263"/>
      <c r="AD471" s="263"/>
      <c r="AE471" s="263"/>
      <c r="AF471" s="263"/>
      <c r="AG471" s="264"/>
      <c r="AH471" s="265"/>
      <c r="AI471" s="266"/>
      <c r="AJ471" s="267"/>
      <c r="AK471" s="22" t="s">
        <v>27</v>
      </c>
      <c r="AL471" s="22" t="s">
        <v>27</v>
      </c>
      <c r="AM471" s="22" t="s">
        <v>27</v>
      </c>
    </row>
    <row r="472" spans="1:39" s="22" customFormat="1" x14ac:dyDescent="0.25">
      <c r="A472" s="28" t="str">
        <f>IF(H472&lt;&gt;"",MAX($A$7:A471)+1,"")</f>
        <v/>
      </c>
      <c r="B472" s="227" t="str">
        <f>IF(A472="","",PREF_PREGUNTA&amp;" - "&amp;IF(MAX(A:A)&gt;99,IF(A472&lt;100,"0",""),"")&amp;IF(A472&lt;10,"0","")&amp;A472&amp;IF(G472&lt;&gt;""," "&amp;G472,""))</f>
        <v/>
      </c>
      <c r="C472" s="257"/>
      <c r="D472" s="230"/>
      <c r="E472" s="231"/>
      <c r="F472" s="231"/>
      <c r="G472" s="232"/>
      <c r="H472" s="225"/>
      <c r="I472" s="258"/>
      <c r="J472" s="259"/>
      <c r="K472" s="260"/>
      <c r="L472" s="261"/>
      <c r="M472" s="262"/>
      <c r="N472" s="263"/>
      <c r="O472" s="258"/>
      <c r="P472" s="259"/>
      <c r="Q472" s="260"/>
      <c r="R472" s="261"/>
      <c r="S472" s="262"/>
      <c r="T472" s="263"/>
      <c r="U472" s="263"/>
      <c r="V472" s="263"/>
      <c r="W472" s="263"/>
      <c r="X472" s="263"/>
      <c r="Y472" s="263"/>
      <c r="Z472" s="263"/>
      <c r="AA472" s="263"/>
      <c r="AB472" s="263"/>
      <c r="AC472" s="263"/>
      <c r="AD472" s="263"/>
      <c r="AE472" s="263"/>
      <c r="AF472" s="263"/>
      <c r="AG472" s="264"/>
      <c r="AH472" s="265"/>
      <c r="AI472" s="266"/>
      <c r="AJ472" s="267"/>
      <c r="AK472" s="22" t="s">
        <v>27</v>
      </c>
      <c r="AL472" s="22" t="s">
        <v>27</v>
      </c>
      <c r="AM472" s="22" t="s">
        <v>27</v>
      </c>
    </row>
    <row r="473" spans="1:39" s="22" customFormat="1" x14ac:dyDescent="0.25">
      <c r="A473" s="28" t="str">
        <f>IF(H473&lt;&gt;"",MAX($A$7:A472)+1,"")</f>
        <v/>
      </c>
      <c r="B473" s="227" t="str">
        <f>IF(A473="","",PREF_PREGUNTA&amp;" - "&amp;IF(MAX(A:A)&gt;99,IF(A473&lt;100,"0",""),"")&amp;IF(A473&lt;10,"0","")&amp;A473&amp;IF(G473&lt;&gt;""," "&amp;G473,""))</f>
        <v/>
      </c>
      <c r="C473" s="257"/>
      <c r="D473" s="230"/>
      <c r="E473" s="231"/>
      <c r="F473" s="231"/>
      <c r="G473" s="232"/>
      <c r="H473" s="225"/>
      <c r="I473" s="258"/>
      <c r="J473" s="259"/>
      <c r="K473" s="260"/>
      <c r="L473" s="261"/>
      <c r="M473" s="262"/>
      <c r="N473" s="263"/>
      <c r="O473" s="258"/>
      <c r="P473" s="259"/>
      <c r="Q473" s="260"/>
      <c r="R473" s="261"/>
      <c r="S473" s="262"/>
      <c r="T473" s="263"/>
      <c r="U473" s="263"/>
      <c r="V473" s="263"/>
      <c r="W473" s="263"/>
      <c r="X473" s="263"/>
      <c r="Y473" s="263"/>
      <c r="Z473" s="263"/>
      <c r="AA473" s="263"/>
      <c r="AB473" s="263"/>
      <c r="AC473" s="263"/>
      <c r="AD473" s="263"/>
      <c r="AE473" s="263"/>
      <c r="AF473" s="263"/>
      <c r="AG473" s="264"/>
      <c r="AH473" s="265"/>
      <c r="AI473" s="266"/>
      <c r="AJ473" s="267"/>
      <c r="AK473" s="22" t="s">
        <v>27</v>
      </c>
      <c r="AL473" s="22" t="s">
        <v>27</v>
      </c>
      <c r="AM473" s="22" t="s">
        <v>27</v>
      </c>
    </row>
    <row r="474" spans="1:39" s="22" customFormat="1" x14ac:dyDescent="0.25">
      <c r="A474" s="28" t="str">
        <f>IF(H474&lt;&gt;"",MAX($A$7:A473)+1,"")</f>
        <v/>
      </c>
      <c r="B474" s="227" t="str">
        <f>IF(A474="","",PREF_PREGUNTA&amp;" - "&amp;IF(MAX(A:A)&gt;99,IF(A474&lt;100,"0",""),"")&amp;IF(A474&lt;10,"0","")&amp;A474&amp;IF(G474&lt;&gt;""," "&amp;G474,""))</f>
        <v/>
      </c>
      <c r="C474" s="257"/>
      <c r="D474" s="230"/>
      <c r="E474" s="231"/>
      <c r="F474" s="231"/>
      <c r="G474" s="232"/>
      <c r="H474" s="225"/>
      <c r="I474" s="258"/>
      <c r="J474" s="259"/>
      <c r="K474" s="260"/>
      <c r="L474" s="261"/>
      <c r="M474" s="262"/>
      <c r="N474" s="263"/>
      <c r="O474" s="258"/>
      <c r="P474" s="259"/>
      <c r="Q474" s="260"/>
      <c r="R474" s="261"/>
      <c r="S474" s="262"/>
      <c r="T474" s="263"/>
      <c r="U474" s="263"/>
      <c r="V474" s="263"/>
      <c r="W474" s="263"/>
      <c r="X474" s="263"/>
      <c r="Y474" s="263"/>
      <c r="Z474" s="263"/>
      <c r="AA474" s="263"/>
      <c r="AB474" s="263"/>
      <c r="AC474" s="263"/>
      <c r="AD474" s="263"/>
      <c r="AE474" s="263"/>
      <c r="AF474" s="263"/>
      <c r="AG474" s="264"/>
      <c r="AH474" s="265"/>
      <c r="AI474" s="266"/>
      <c r="AJ474" s="267"/>
      <c r="AK474" s="22" t="s">
        <v>27</v>
      </c>
      <c r="AL474" s="22" t="s">
        <v>27</v>
      </c>
      <c r="AM474" s="22" t="s">
        <v>27</v>
      </c>
    </row>
    <row r="475" spans="1:39" s="22" customFormat="1" x14ac:dyDescent="0.25">
      <c r="A475" s="28" t="str">
        <f>IF(H475&lt;&gt;"",MAX($A$7:A474)+1,"")</f>
        <v/>
      </c>
      <c r="B475" s="227" t="str">
        <f>IF(A475="","",PREF_PREGUNTA&amp;" - "&amp;IF(MAX(A:A)&gt;99,IF(A475&lt;100,"0",""),"")&amp;IF(A475&lt;10,"0","")&amp;A475&amp;IF(G475&lt;&gt;""," "&amp;G475,""))</f>
        <v/>
      </c>
      <c r="C475" s="257"/>
      <c r="D475" s="230"/>
      <c r="E475" s="231"/>
      <c r="F475" s="231"/>
      <c r="G475" s="232"/>
      <c r="H475" s="225"/>
      <c r="I475" s="258"/>
      <c r="J475" s="259"/>
      <c r="K475" s="260"/>
      <c r="L475" s="261"/>
      <c r="M475" s="262"/>
      <c r="N475" s="263"/>
      <c r="O475" s="258"/>
      <c r="P475" s="259"/>
      <c r="Q475" s="260"/>
      <c r="R475" s="261"/>
      <c r="S475" s="262"/>
      <c r="T475" s="263"/>
      <c r="U475" s="263"/>
      <c r="V475" s="263"/>
      <c r="W475" s="263"/>
      <c r="X475" s="263"/>
      <c r="Y475" s="263"/>
      <c r="Z475" s="263"/>
      <c r="AA475" s="263"/>
      <c r="AB475" s="263"/>
      <c r="AC475" s="263"/>
      <c r="AD475" s="263"/>
      <c r="AE475" s="263"/>
      <c r="AF475" s="263"/>
      <c r="AG475" s="264"/>
      <c r="AH475" s="265"/>
      <c r="AI475" s="266"/>
      <c r="AJ475" s="267"/>
      <c r="AK475" s="22" t="s">
        <v>27</v>
      </c>
      <c r="AL475" s="22" t="s">
        <v>27</v>
      </c>
      <c r="AM475" s="22" t="s">
        <v>27</v>
      </c>
    </row>
    <row r="476" spans="1:39" s="22" customFormat="1" x14ac:dyDescent="0.25">
      <c r="A476" s="28" t="str">
        <f>IF(H476&lt;&gt;"",MAX($A$7:A475)+1,"")</f>
        <v/>
      </c>
      <c r="B476" s="227" t="str">
        <f>IF(A476="","",PREF_PREGUNTA&amp;" - "&amp;IF(MAX(A:A)&gt;99,IF(A476&lt;100,"0",""),"")&amp;IF(A476&lt;10,"0","")&amp;A476&amp;IF(G476&lt;&gt;""," "&amp;G476,""))</f>
        <v/>
      </c>
      <c r="C476" s="257"/>
      <c r="D476" s="230"/>
      <c r="E476" s="231"/>
      <c r="F476" s="231"/>
      <c r="G476" s="232"/>
      <c r="H476" s="225"/>
      <c r="I476" s="258"/>
      <c r="J476" s="259"/>
      <c r="K476" s="260"/>
      <c r="L476" s="261"/>
      <c r="M476" s="262"/>
      <c r="N476" s="263"/>
      <c r="O476" s="258"/>
      <c r="P476" s="259"/>
      <c r="Q476" s="260"/>
      <c r="R476" s="261"/>
      <c r="S476" s="262"/>
      <c r="T476" s="263"/>
      <c r="U476" s="263"/>
      <c r="V476" s="263"/>
      <c r="W476" s="263"/>
      <c r="X476" s="263"/>
      <c r="Y476" s="263"/>
      <c r="Z476" s="263"/>
      <c r="AA476" s="263"/>
      <c r="AB476" s="263"/>
      <c r="AC476" s="263"/>
      <c r="AD476" s="263"/>
      <c r="AE476" s="263"/>
      <c r="AF476" s="263"/>
      <c r="AG476" s="264"/>
      <c r="AH476" s="265"/>
      <c r="AI476" s="266"/>
      <c r="AJ476" s="267"/>
      <c r="AK476" s="22" t="s">
        <v>27</v>
      </c>
      <c r="AL476" s="22" t="s">
        <v>27</v>
      </c>
      <c r="AM476" s="22" t="s">
        <v>27</v>
      </c>
    </row>
    <row r="477" spans="1:39" s="22" customFormat="1" x14ac:dyDescent="0.25">
      <c r="A477" s="28" t="str">
        <f>IF(H477&lt;&gt;"",MAX($A$7:A476)+1,"")</f>
        <v/>
      </c>
      <c r="B477" s="227" t="str">
        <f>IF(A477="","",PREF_PREGUNTA&amp;" - "&amp;IF(MAX(A:A)&gt;99,IF(A477&lt;100,"0",""),"")&amp;IF(A477&lt;10,"0","")&amp;A477&amp;IF(G477&lt;&gt;""," "&amp;G477,""))</f>
        <v/>
      </c>
      <c r="C477" s="257"/>
      <c r="D477" s="230"/>
      <c r="E477" s="231"/>
      <c r="F477" s="231"/>
      <c r="G477" s="232"/>
      <c r="H477" s="225"/>
      <c r="I477" s="258"/>
      <c r="J477" s="259"/>
      <c r="K477" s="260"/>
      <c r="L477" s="261"/>
      <c r="M477" s="262"/>
      <c r="N477" s="263"/>
      <c r="O477" s="258"/>
      <c r="P477" s="259"/>
      <c r="Q477" s="260"/>
      <c r="R477" s="261"/>
      <c r="S477" s="262"/>
      <c r="T477" s="263"/>
      <c r="U477" s="263"/>
      <c r="V477" s="263"/>
      <c r="W477" s="263"/>
      <c r="X477" s="263"/>
      <c r="Y477" s="263"/>
      <c r="Z477" s="263"/>
      <c r="AA477" s="263"/>
      <c r="AB477" s="263"/>
      <c r="AC477" s="263"/>
      <c r="AD477" s="263"/>
      <c r="AE477" s="263"/>
      <c r="AF477" s="263"/>
      <c r="AG477" s="264"/>
      <c r="AH477" s="265"/>
      <c r="AI477" s="266"/>
      <c r="AJ477" s="267"/>
      <c r="AK477" s="22" t="s">
        <v>27</v>
      </c>
      <c r="AL477" s="22" t="s">
        <v>27</v>
      </c>
      <c r="AM477" s="22" t="s">
        <v>27</v>
      </c>
    </row>
    <row r="478" spans="1:39" s="22" customFormat="1" x14ac:dyDescent="0.25">
      <c r="A478" s="28" t="str">
        <f>IF(H478&lt;&gt;"",MAX($A$7:A477)+1,"")</f>
        <v/>
      </c>
      <c r="B478" s="227" t="str">
        <f>IF(A478="","",PREF_PREGUNTA&amp;" - "&amp;IF(MAX(A:A)&gt;99,IF(A478&lt;100,"0",""),"")&amp;IF(A478&lt;10,"0","")&amp;A478&amp;IF(G478&lt;&gt;""," "&amp;G478,""))</f>
        <v/>
      </c>
      <c r="C478" s="257"/>
      <c r="D478" s="230"/>
      <c r="E478" s="231"/>
      <c r="F478" s="231"/>
      <c r="G478" s="232"/>
      <c r="H478" s="225"/>
      <c r="I478" s="258"/>
      <c r="J478" s="259"/>
      <c r="K478" s="260"/>
      <c r="L478" s="261"/>
      <c r="M478" s="262"/>
      <c r="N478" s="263"/>
      <c r="O478" s="258"/>
      <c r="P478" s="259"/>
      <c r="Q478" s="260"/>
      <c r="R478" s="261"/>
      <c r="S478" s="262"/>
      <c r="T478" s="263"/>
      <c r="U478" s="263"/>
      <c r="V478" s="263"/>
      <c r="W478" s="263"/>
      <c r="X478" s="263"/>
      <c r="Y478" s="263"/>
      <c r="Z478" s="263"/>
      <c r="AA478" s="263"/>
      <c r="AB478" s="263"/>
      <c r="AC478" s="263"/>
      <c r="AD478" s="263"/>
      <c r="AE478" s="263"/>
      <c r="AF478" s="263"/>
      <c r="AG478" s="264"/>
      <c r="AH478" s="265"/>
      <c r="AI478" s="266"/>
      <c r="AJ478" s="267"/>
      <c r="AK478" s="22" t="s">
        <v>27</v>
      </c>
      <c r="AL478" s="22" t="s">
        <v>27</v>
      </c>
      <c r="AM478" s="22" t="s">
        <v>27</v>
      </c>
    </row>
    <row r="479" spans="1:39" s="22" customFormat="1" x14ac:dyDescent="0.25">
      <c r="A479" s="28" t="str">
        <f>IF(H479&lt;&gt;"",MAX($A$7:A478)+1,"")</f>
        <v/>
      </c>
      <c r="B479" s="227" t="str">
        <f>IF(A479="","",PREF_PREGUNTA&amp;" - "&amp;IF(MAX(A:A)&gt;99,IF(A479&lt;100,"0",""),"")&amp;IF(A479&lt;10,"0","")&amp;A479&amp;IF(G479&lt;&gt;""," "&amp;G479,""))</f>
        <v/>
      </c>
      <c r="C479" s="257"/>
      <c r="D479" s="230"/>
      <c r="E479" s="231"/>
      <c r="F479" s="231"/>
      <c r="G479" s="232"/>
      <c r="H479" s="225"/>
      <c r="I479" s="258"/>
      <c r="J479" s="259"/>
      <c r="K479" s="260"/>
      <c r="L479" s="261"/>
      <c r="M479" s="262"/>
      <c r="N479" s="263"/>
      <c r="O479" s="258"/>
      <c r="P479" s="259"/>
      <c r="Q479" s="260"/>
      <c r="R479" s="261"/>
      <c r="S479" s="262"/>
      <c r="T479" s="263"/>
      <c r="U479" s="263"/>
      <c r="V479" s="263"/>
      <c r="W479" s="263"/>
      <c r="X479" s="263"/>
      <c r="Y479" s="263"/>
      <c r="Z479" s="263"/>
      <c r="AA479" s="263"/>
      <c r="AB479" s="263"/>
      <c r="AC479" s="263"/>
      <c r="AD479" s="263"/>
      <c r="AE479" s="263"/>
      <c r="AF479" s="263"/>
      <c r="AG479" s="264"/>
      <c r="AH479" s="265"/>
      <c r="AI479" s="266"/>
      <c r="AJ479" s="267"/>
      <c r="AK479" s="22" t="s">
        <v>27</v>
      </c>
      <c r="AL479" s="22" t="s">
        <v>27</v>
      </c>
      <c r="AM479" s="22" t="s">
        <v>27</v>
      </c>
    </row>
    <row r="480" spans="1:39" s="22" customFormat="1" x14ac:dyDescent="0.25">
      <c r="A480" s="28" t="str">
        <f>IF(H480&lt;&gt;"",MAX($A$7:A479)+1,"")</f>
        <v/>
      </c>
      <c r="B480" s="227" t="str">
        <f>IF(A480="","",PREF_PREGUNTA&amp;" - "&amp;IF(MAX(A:A)&gt;99,IF(A480&lt;100,"0",""),"")&amp;IF(A480&lt;10,"0","")&amp;A480&amp;IF(G480&lt;&gt;""," "&amp;G480,""))</f>
        <v/>
      </c>
      <c r="C480" s="257"/>
      <c r="D480" s="230"/>
      <c r="E480" s="231"/>
      <c r="F480" s="231"/>
      <c r="G480" s="232"/>
      <c r="H480" s="225"/>
      <c r="I480" s="258"/>
      <c r="J480" s="259"/>
      <c r="K480" s="260"/>
      <c r="L480" s="261"/>
      <c r="M480" s="262"/>
      <c r="N480" s="263"/>
      <c r="O480" s="258"/>
      <c r="P480" s="259"/>
      <c r="Q480" s="260"/>
      <c r="R480" s="261"/>
      <c r="S480" s="262"/>
      <c r="T480" s="263"/>
      <c r="U480" s="263"/>
      <c r="V480" s="263"/>
      <c r="W480" s="263"/>
      <c r="X480" s="263"/>
      <c r="Y480" s="263"/>
      <c r="Z480" s="263"/>
      <c r="AA480" s="263"/>
      <c r="AB480" s="263"/>
      <c r="AC480" s="263"/>
      <c r="AD480" s="263"/>
      <c r="AE480" s="263"/>
      <c r="AF480" s="263"/>
      <c r="AG480" s="264"/>
      <c r="AH480" s="265"/>
      <c r="AI480" s="266"/>
      <c r="AJ480" s="267"/>
      <c r="AK480" s="22" t="s">
        <v>27</v>
      </c>
      <c r="AL480" s="22" t="s">
        <v>27</v>
      </c>
      <c r="AM480" s="22" t="s">
        <v>27</v>
      </c>
    </row>
    <row r="481" spans="1:39" s="22" customFormat="1" x14ac:dyDescent="0.25">
      <c r="A481" s="28" t="str">
        <f>IF(H481&lt;&gt;"",MAX($A$7:A480)+1,"")</f>
        <v/>
      </c>
      <c r="B481" s="227" t="str">
        <f>IF(A481="","",PREF_PREGUNTA&amp;" - "&amp;IF(MAX(A:A)&gt;99,IF(A481&lt;100,"0",""),"")&amp;IF(A481&lt;10,"0","")&amp;A481&amp;IF(G481&lt;&gt;""," "&amp;G481,""))</f>
        <v/>
      </c>
      <c r="C481" s="257"/>
      <c r="D481" s="230"/>
      <c r="E481" s="231"/>
      <c r="F481" s="231"/>
      <c r="G481" s="232"/>
      <c r="H481" s="225"/>
      <c r="I481" s="258"/>
      <c r="J481" s="259"/>
      <c r="K481" s="260"/>
      <c r="L481" s="261"/>
      <c r="M481" s="262"/>
      <c r="N481" s="263"/>
      <c r="O481" s="258"/>
      <c r="P481" s="259"/>
      <c r="Q481" s="260"/>
      <c r="R481" s="261"/>
      <c r="S481" s="262"/>
      <c r="T481" s="263"/>
      <c r="U481" s="263"/>
      <c r="V481" s="263"/>
      <c r="W481" s="263"/>
      <c r="X481" s="263"/>
      <c r="Y481" s="263"/>
      <c r="Z481" s="263"/>
      <c r="AA481" s="263"/>
      <c r="AB481" s="263"/>
      <c r="AC481" s="263"/>
      <c r="AD481" s="263"/>
      <c r="AE481" s="263"/>
      <c r="AF481" s="263"/>
      <c r="AG481" s="264"/>
      <c r="AH481" s="265"/>
      <c r="AI481" s="266"/>
      <c r="AJ481" s="267"/>
      <c r="AK481" s="22" t="s">
        <v>27</v>
      </c>
      <c r="AL481" s="22" t="s">
        <v>27</v>
      </c>
      <c r="AM481" s="22" t="s">
        <v>27</v>
      </c>
    </row>
    <row r="482" spans="1:39" s="22" customFormat="1" x14ac:dyDescent="0.25">
      <c r="A482" s="28" t="str">
        <f>IF(H482&lt;&gt;"",MAX($A$7:A481)+1,"")</f>
        <v/>
      </c>
      <c r="B482" s="227" t="str">
        <f>IF(A482="","",PREF_PREGUNTA&amp;" - "&amp;IF(MAX(A:A)&gt;99,IF(A482&lt;100,"0",""),"")&amp;IF(A482&lt;10,"0","")&amp;A482&amp;IF(G482&lt;&gt;""," "&amp;G482,""))</f>
        <v/>
      </c>
      <c r="C482" s="257"/>
      <c r="D482" s="230"/>
      <c r="E482" s="231"/>
      <c r="F482" s="231"/>
      <c r="G482" s="232"/>
      <c r="H482" s="225"/>
      <c r="I482" s="258"/>
      <c r="J482" s="259"/>
      <c r="K482" s="260"/>
      <c r="L482" s="261"/>
      <c r="M482" s="262"/>
      <c r="N482" s="263"/>
      <c r="O482" s="258"/>
      <c r="P482" s="259"/>
      <c r="Q482" s="260"/>
      <c r="R482" s="261"/>
      <c r="S482" s="262"/>
      <c r="T482" s="263"/>
      <c r="U482" s="263"/>
      <c r="V482" s="263"/>
      <c r="W482" s="263"/>
      <c r="X482" s="263"/>
      <c r="Y482" s="263"/>
      <c r="Z482" s="263"/>
      <c r="AA482" s="263"/>
      <c r="AB482" s="263"/>
      <c r="AC482" s="263"/>
      <c r="AD482" s="263"/>
      <c r="AE482" s="263"/>
      <c r="AF482" s="263"/>
      <c r="AG482" s="264"/>
      <c r="AH482" s="265"/>
      <c r="AI482" s="266"/>
      <c r="AJ482" s="267"/>
      <c r="AK482" s="22" t="s">
        <v>27</v>
      </c>
      <c r="AL482" s="22" t="s">
        <v>27</v>
      </c>
      <c r="AM482" s="22" t="s">
        <v>27</v>
      </c>
    </row>
    <row r="483" spans="1:39" s="22" customFormat="1" x14ac:dyDescent="0.25">
      <c r="A483" s="28" t="str">
        <f>IF(H483&lt;&gt;"",MAX($A$7:A482)+1,"")</f>
        <v/>
      </c>
      <c r="B483" s="227" t="str">
        <f>IF(A483="","",PREF_PREGUNTA&amp;" - "&amp;IF(MAX(A:A)&gt;99,IF(A483&lt;100,"0",""),"")&amp;IF(A483&lt;10,"0","")&amp;A483&amp;IF(G483&lt;&gt;""," "&amp;G483,""))</f>
        <v/>
      </c>
      <c r="C483" s="257"/>
      <c r="D483" s="230"/>
      <c r="E483" s="231"/>
      <c r="F483" s="231"/>
      <c r="G483" s="232"/>
      <c r="H483" s="225"/>
      <c r="I483" s="258"/>
      <c r="J483" s="259"/>
      <c r="K483" s="260"/>
      <c r="L483" s="261"/>
      <c r="M483" s="262"/>
      <c r="N483" s="263"/>
      <c r="O483" s="258"/>
      <c r="P483" s="259"/>
      <c r="Q483" s="260"/>
      <c r="R483" s="261"/>
      <c r="S483" s="262"/>
      <c r="T483" s="263"/>
      <c r="U483" s="263"/>
      <c r="V483" s="263"/>
      <c r="W483" s="263"/>
      <c r="X483" s="263"/>
      <c r="Y483" s="263"/>
      <c r="Z483" s="263"/>
      <c r="AA483" s="263"/>
      <c r="AB483" s="263"/>
      <c r="AC483" s="263"/>
      <c r="AD483" s="263"/>
      <c r="AE483" s="263"/>
      <c r="AF483" s="263"/>
      <c r="AG483" s="264"/>
      <c r="AH483" s="265"/>
      <c r="AI483" s="266"/>
      <c r="AJ483" s="267"/>
      <c r="AK483" s="22" t="s">
        <v>27</v>
      </c>
      <c r="AL483" s="22" t="s">
        <v>27</v>
      </c>
      <c r="AM483" s="22" t="s">
        <v>27</v>
      </c>
    </row>
    <row r="484" spans="1:39" s="22" customFormat="1" x14ac:dyDescent="0.25">
      <c r="A484" s="28" t="str">
        <f>IF(H484&lt;&gt;"",MAX($A$7:A483)+1,"")</f>
        <v/>
      </c>
      <c r="B484" s="227" t="str">
        <f>IF(A484="","",PREF_PREGUNTA&amp;" - "&amp;IF(MAX(A:A)&gt;99,IF(A484&lt;100,"0",""),"")&amp;IF(A484&lt;10,"0","")&amp;A484&amp;IF(G484&lt;&gt;""," "&amp;G484,""))</f>
        <v/>
      </c>
      <c r="C484" s="257"/>
      <c r="D484" s="230"/>
      <c r="E484" s="231"/>
      <c r="F484" s="231"/>
      <c r="G484" s="232"/>
      <c r="H484" s="225"/>
      <c r="I484" s="258"/>
      <c r="J484" s="259"/>
      <c r="K484" s="260"/>
      <c r="L484" s="261"/>
      <c r="M484" s="262"/>
      <c r="N484" s="263"/>
      <c r="O484" s="258"/>
      <c r="P484" s="259"/>
      <c r="Q484" s="260"/>
      <c r="R484" s="261"/>
      <c r="S484" s="262"/>
      <c r="T484" s="263"/>
      <c r="U484" s="263"/>
      <c r="V484" s="263"/>
      <c r="W484" s="263"/>
      <c r="X484" s="263"/>
      <c r="Y484" s="263"/>
      <c r="Z484" s="263"/>
      <c r="AA484" s="263"/>
      <c r="AB484" s="263"/>
      <c r="AC484" s="263"/>
      <c r="AD484" s="263"/>
      <c r="AE484" s="263"/>
      <c r="AF484" s="263"/>
      <c r="AG484" s="264"/>
      <c r="AH484" s="265"/>
      <c r="AI484" s="266"/>
      <c r="AJ484" s="267"/>
      <c r="AK484" s="22" t="s">
        <v>27</v>
      </c>
      <c r="AL484" s="22" t="s">
        <v>27</v>
      </c>
      <c r="AM484" s="22" t="s">
        <v>27</v>
      </c>
    </row>
    <row r="485" spans="1:39" s="22" customFormat="1" x14ac:dyDescent="0.25">
      <c r="A485" s="28" t="str">
        <f>IF(H485&lt;&gt;"",MAX($A$7:A484)+1,"")</f>
        <v/>
      </c>
      <c r="B485" s="227" t="str">
        <f>IF(A485="","",PREF_PREGUNTA&amp;" - "&amp;IF(MAX(A:A)&gt;99,IF(A485&lt;100,"0",""),"")&amp;IF(A485&lt;10,"0","")&amp;A485&amp;IF(G485&lt;&gt;""," "&amp;G485,""))</f>
        <v/>
      </c>
      <c r="C485" s="257"/>
      <c r="D485" s="230"/>
      <c r="E485" s="231"/>
      <c r="F485" s="231"/>
      <c r="G485" s="232"/>
      <c r="H485" s="225"/>
      <c r="I485" s="258"/>
      <c r="J485" s="259"/>
      <c r="K485" s="260"/>
      <c r="L485" s="261"/>
      <c r="M485" s="262"/>
      <c r="N485" s="263"/>
      <c r="O485" s="258"/>
      <c r="P485" s="259"/>
      <c r="Q485" s="260"/>
      <c r="R485" s="261"/>
      <c r="S485" s="262"/>
      <c r="T485" s="263"/>
      <c r="U485" s="263"/>
      <c r="V485" s="263"/>
      <c r="W485" s="263"/>
      <c r="X485" s="263"/>
      <c r="Y485" s="263"/>
      <c r="Z485" s="263"/>
      <c r="AA485" s="263"/>
      <c r="AB485" s="263"/>
      <c r="AC485" s="263"/>
      <c r="AD485" s="263"/>
      <c r="AE485" s="263"/>
      <c r="AF485" s="263"/>
      <c r="AG485" s="264"/>
      <c r="AH485" s="265"/>
      <c r="AI485" s="266"/>
      <c r="AJ485" s="267"/>
      <c r="AK485" s="22" t="s">
        <v>27</v>
      </c>
      <c r="AL485" s="22" t="s">
        <v>27</v>
      </c>
      <c r="AM485" s="22" t="s">
        <v>27</v>
      </c>
    </row>
    <row r="486" spans="1:39" s="22" customFormat="1" x14ac:dyDescent="0.25">
      <c r="A486" s="28" t="str">
        <f>IF(H486&lt;&gt;"",MAX($A$7:A485)+1,"")</f>
        <v/>
      </c>
      <c r="B486" s="227" t="str">
        <f>IF(A486="","",PREF_PREGUNTA&amp;" - "&amp;IF(MAX(A:A)&gt;99,IF(A486&lt;100,"0",""),"")&amp;IF(A486&lt;10,"0","")&amp;A486&amp;IF(G486&lt;&gt;""," "&amp;G486,""))</f>
        <v/>
      </c>
      <c r="C486" s="257"/>
      <c r="D486" s="230"/>
      <c r="E486" s="231"/>
      <c r="F486" s="231"/>
      <c r="G486" s="232"/>
      <c r="H486" s="225"/>
      <c r="I486" s="258"/>
      <c r="J486" s="259"/>
      <c r="K486" s="260"/>
      <c r="L486" s="261"/>
      <c r="M486" s="262"/>
      <c r="N486" s="263"/>
      <c r="O486" s="258"/>
      <c r="P486" s="259"/>
      <c r="Q486" s="260"/>
      <c r="R486" s="261"/>
      <c r="S486" s="262"/>
      <c r="T486" s="263"/>
      <c r="U486" s="263"/>
      <c r="V486" s="263"/>
      <c r="W486" s="263"/>
      <c r="X486" s="263"/>
      <c r="Y486" s="263"/>
      <c r="Z486" s="263"/>
      <c r="AA486" s="263"/>
      <c r="AB486" s="263"/>
      <c r="AC486" s="263"/>
      <c r="AD486" s="263"/>
      <c r="AE486" s="263"/>
      <c r="AF486" s="263"/>
      <c r="AG486" s="264"/>
      <c r="AH486" s="265"/>
      <c r="AI486" s="266"/>
      <c r="AJ486" s="267"/>
      <c r="AK486" s="22" t="s">
        <v>27</v>
      </c>
      <c r="AL486" s="22" t="s">
        <v>27</v>
      </c>
      <c r="AM486" s="22" t="s">
        <v>27</v>
      </c>
    </row>
    <row r="487" spans="1:39" s="22" customFormat="1" x14ac:dyDescent="0.25">
      <c r="A487" s="28" t="str">
        <f>IF(H487&lt;&gt;"",MAX($A$7:A486)+1,"")</f>
        <v/>
      </c>
      <c r="B487" s="227" t="str">
        <f>IF(A487="","",PREF_PREGUNTA&amp;" - "&amp;IF(MAX(A:A)&gt;99,IF(A487&lt;100,"0",""),"")&amp;IF(A487&lt;10,"0","")&amp;A487&amp;IF(G487&lt;&gt;""," "&amp;G487,""))</f>
        <v/>
      </c>
      <c r="C487" s="257"/>
      <c r="D487" s="230"/>
      <c r="E487" s="231"/>
      <c r="F487" s="231"/>
      <c r="G487" s="232"/>
      <c r="H487" s="225"/>
      <c r="I487" s="258"/>
      <c r="J487" s="259"/>
      <c r="K487" s="260"/>
      <c r="L487" s="261"/>
      <c r="M487" s="262"/>
      <c r="N487" s="263"/>
      <c r="O487" s="258"/>
      <c r="P487" s="259"/>
      <c r="Q487" s="260"/>
      <c r="R487" s="261"/>
      <c r="S487" s="262"/>
      <c r="T487" s="263"/>
      <c r="U487" s="263"/>
      <c r="V487" s="263"/>
      <c r="W487" s="263"/>
      <c r="X487" s="263"/>
      <c r="Y487" s="263"/>
      <c r="Z487" s="263"/>
      <c r="AA487" s="263"/>
      <c r="AB487" s="263"/>
      <c r="AC487" s="263"/>
      <c r="AD487" s="263"/>
      <c r="AE487" s="263"/>
      <c r="AF487" s="263"/>
      <c r="AG487" s="264"/>
      <c r="AH487" s="265"/>
      <c r="AI487" s="266"/>
      <c r="AJ487" s="267"/>
      <c r="AK487" s="22" t="s">
        <v>27</v>
      </c>
      <c r="AL487" s="22" t="s">
        <v>27</v>
      </c>
      <c r="AM487" s="22" t="s">
        <v>27</v>
      </c>
    </row>
    <row r="488" spans="1:39" s="22" customFormat="1" x14ac:dyDescent="0.25">
      <c r="A488" s="28" t="str">
        <f>IF(H488&lt;&gt;"",MAX($A$7:A487)+1,"")</f>
        <v/>
      </c>
      <c r="B488" s="227" t="str">
        <f>IF(A488="","",PREF_PREGUNTA&amp;" - "&amp;IF(MAX(A:A)&gt;99,IF(A488&lt;100,"0",""),"")&amp;IF(A488&lt;10,"0","")&amp;A488&amp;IF(G488&lt;&gt;""," "&amp;G488,""))</f>
        <v/>
      </c>
      <c r="C488" s="257"/>
      <c r="D488" s="230"/>
      <c r="E488" s="231"/>
      <c r="F488" s="231"/>
      <c r="G488" s="232"/>
      <c r="H488" s="225"/>
      <c r="I488" s="258"/>
      <c r="J488" s="259"/>
      <c r="K488" s="260"/>
      <c r="L488" s="261"/>
      <c r="M488" s="262"/>
      <c r="N488" s="263"/>
      <c r="O488" s="258"/>
      <c r="P488" s="259"/>
      <c r="Q488" s="260"/>
      <c r="R488" s="261"/>
      <c r="S488" s="262"/>
      <c r="T488" s="263"/>
      <c r="U488" s="263"/>
      <c r="V488" s="263"/>
      <c r="W488" s="263"/>
      <c r="X488" s="263"/>
      <c r="Y488" s="263"/>
      <c r="Z488" s="263"/>
      <c r="AA488" s="263"/>
      <c r="AB488" s="263"/>
      <c r="AC488" s="263"/>
      <c r="AD488" s="263"/>
      <c r="AE488" s="263"/>
      <c r="AF488" s="263"/>
      <c r="AG488" s="264"/>
      <c r="AH488" s="265"/>
      <c r="AI488" s="266"/>
      <c r="AJ488" s="267"/>
      <c r="AK488" s="22" t="s">
        <v>27</v>
      </c>
      <c r="AL488" s="22" t="s">
        <v>27</v>
      </c>
      <c r="AM488" s="22" t="s">
        <v>27</v>
      </c>
    </row>
    <row r="489" spans="1:39" s="22" customFormat="1" x14ac:dyDescent="0.25">
      <c r="A489" s="28" t="str">
        <f>IF(H489&lt;&gt;"",MAX($A$7:A488)+1,"")</f>
        <v/>
      </c>
      <c r="B489" s="227" t="str">
        <f>IF(A489="","",PREF_PREGUNTA&amp;" - "&amp;IF(MAX(A:A)&gt;99,IF(A489&lt;100,"0",""),"")&amp;IF(A489&lt;10,"0","")&amp;A489&amp;IF(G489&lt;&gt;""," "&amp;G489,""))</f>
        <v/>
      </c>
      <c r="C489" s="257"/>
      <c r="D489" s="230"/>
      <c r="E489" s="231"/>
      <c r="F489" s="231"/>
      <c r="G489" s="232"/>
      <c r="H489" s="225"/>
      <c r="I489" s="258"/>
      <c r="J489" s="259"/>
      <c r="K489" s="260"/>
      <c r="L489" s="261"/>
      <c r="M489" s="262"/>
      <c r="N489" s="263"/>
      <c r="O489" s="258"/>
      <c r="P489" s="259"/>
      <c r="Q489" s="260"/>
      <c r="R489" s="261"/>
      <c r="S489" s="262"/>
      <c r="T489" s="263"/>
      <c r="U489" s="263"/>
      <c r="V489" s="263"/>
      <c r="W489" s="263"/>
      <c r="X489" s="263"/>
      <c r="Y489" s="263"/>
      <c r="Z489" s="263"/>
      <c r="AA489" s="263"/>
      <c r="AB489" s="263"/>
      <c r="AC489" s="263"/>
      <c r="AD489" s="263"/>
      <c r="AE489" s="263"/>
      <c r="AF489" s="263"/>
      <c r="AG489" s="264"/>
      <c r="AH489" s="265"/>
      <c r="AI489" s="266"/>
      <c r="AJ489" s="267"/>
      <c r="AK489" s="22" t="s">
        <v>27</v>
      </c>
      <c r="AL489" s="22" t="s">
        <v>27</v>
      </c>
      <c r="AM489" s="22" t="s">
        <v>27</v>
      </c>
    </row>
    <row r="490" spans="1:39" s="22" customFormat="1" x14ac:dyDescent="0.25">
      <c r="A490" s="28" t="str">
        <f>IF(H490&lt;&gt;"",MAX($A$7:A489)+1,"")</f>
        <v/>
      </c>
      <c r="B490" s="227" t="str">
        <f>IF(A490="","",PREF_PREGUNTA&amp;" - "&amp;IF(MAX(A:A)&gt;99,IF(A490&lt;100,"0",""),"")&amp;IF(A490&lt;10,"0","")&amp;A490&amp;IF(G490&lt;&gt;""," "&amp;G490,""))</f>
        <v/>
      </c>
      <c r="C490" s="257"/>
      <c r="D490" s="230"/>
      <c r="E490" s="231"/>
      <c r="F490" s="231"/>
      <c r="G490" s="232"/>
      <c r="H490" s="225"/>
      <c r="I490" s="258"/>
      <c r="J490" s="259"/>
      <c r="K490" s="260"/>
      <c r="L490" s="261"/>
      <c r="M490" s="262"/>
      <c r="N490" s="263"/>
      <c r="O490" s="258"/>
      <c r="P490" s="259"/>
      <c r="Q490" s="260"/>
      <c r="R490" s="261"/>
      <c r="S490" s="262"/>
      <c r="T490" s="263"/>
      <c r="U490" s="263"/>
      <c r="V490" s="263"/>
      <c r="W490" s="263"/>
      <c r="X490" s="263"/>
      <c r="Y490" s="263"/>
      <c r="Z490" s="263"/>
      <c r="AA490" s="263"/>
      <c r="AB490" s="263"/>
      <c r="AC490" s="263"/>
      <c r="AD490" s="263"/>
      <c r="AE490" s="263"/>
      <c r="AF490" s="263"/>
      <c r="AG490" s="264"/>
      <c r="AH490" s="265"/>
      <c r="AI490" s="266"/>
      <c r="AJ490" s="267"/>
      <c r="AK490" s="22" t="s">
        <v>27</v>
      </c>
      <c r="AL490" s="22" t="s">
        <v>27</v>
      </c>
      <c r="AM490" s="22" t="s">
        <v>27</v>
      </c>
    </row>
    <row r="491" spans="1:39" s="22" customFormat="1" x14ac:dyDescent="0.25">
      <c r="A491" s="28" t="str">
        <f>IF(H491&lt;&gt;"",MAX($A$7:A490)+1,"")</f>
        <v/>
      </c>
      <c r="B491" s="227" t="str">
        <f>IF(A491="","",PREF_PREGUNTA&amp;" - "&amp;IF(MAX(A:A)&gt;99,IF(A491&lt;100,"0",""),"")&amp;IF(A491&lt;10,"0","")&amp;A491&amp;IF(G491&lt;&gt;""," "&amp;G491,""))</f>
        <v/>
      </c>
      <c r="C491" s="257"/>
      <c r="D491" s="230"/>
      <c r="E491" s="231"/>
      <c r="F491" s="231"/>
      <c r="G491" s="232"/>
      <c r="H491" s="225"/>
      <c r="I491" s="258"/>
      <c r="J491" s="259"/>
      <c r="K491" s="260"/>
      <c r="L491" s="261"/>
      <c r="M491" s="262"/>
      <c r="N491" s="263"/>
      <c r="O491" s="258"/>
      <c r="P491" s="259"/>
      <c r="Q491" s="260"/>
      <c r="R491" s="261"/>
      <c r="S491" s="262"/>
      <c r="T491" s="263"/>
      <c r="U491" s="263"/>
      <c r="V491" s="263"/>
      <c r="W491" s="263"/>
      <c r="X491" s="263"/>
      <c r="Y491" s="263"/>
      <c r="Z491" s="263"/>
      <c r="AA491" s="263"/>
      <c r="AB491" s="263"/>
      <c r="AC491" s="263"/>
      <c r="AD491" s="263"/>
      <c r="AE491" s="263"/>
      <c r="AF491" s="263"/>
      <c r="AG491" s="264"/>
      <c r="AH491" s="265"/>
      <c r="AI491" s="266"/>
      <c r="AJ491" s="267"/>
      <c r="AK491" s="22" t="s">
        <v>27</v>
      </c>
      <c r="AL491" s="22" t="s">
        <v>27</v>
      </c>
      <c r="AM491" s="22" t="s">
        <v>27</v>
      </c>
    </row>
    <row r="492" spans="1:39" s="22" customFormat="1" x14ac:dyDescent="0.25">
      <c r="A492" s="28" t="str">
        <f>IF(H492&lt;&gt;"",MAX($A$7:A491)+1,"")</f>
        <v/>
      </c>
      <c r="B492" s="227" t="str">
        <f>IF(A492="","",PREF_PREGUNTA&amp;" - "&amp;IF(MAX(A:A)&gt;99,IF(A492&lt;100,"0",""),"")&amp;IF(A492&lt;10,"0","")&amp;A492&amp;IF(G492&lt;&gt;""," "&amp;G492,""))</f>
        <v/>
      </c>
      <c r="C492" s="257"/>
      <c r="D492" s="230"/>
      <c r="E492" s="231"/>
      <c r="F492" s="231"/>
      <c r="G492" s="232"/>
      <c r="H492" s="225"/>
      <c r="I492" s="258"/>
      <c r="J492" s="259"/>
      <c r="K492" s="260"/>
      <c r="L492" s="261"/>
      <c r="M492" s="262"/>
      <c r="N492" s="263"/>
      <c r="O492" s="258"/>
      <c r="P492" s="259"/>
      <c r="Q492" s="260"/>
      <c r="R492" s="261"/>
      <c r="S492" s="262"/>
      <c r="T492" s="263"/>
      <c r="U492" s="263"/>
      <c r="V492" s="263"/>
      <c r="W492" s="263"/>
      <c r="X492" s="263"/>
      <c r="Y492" s="263"/>
      <c r="Z492" s="263"/>
      <c r="AA492" s="263"/>
      <c r="AB492" s="263"/>
      <c r="AC492" s="263"/>
      <c r="AD492" s="263"/>
      <c r="AE492" s="263"/>
      <c r="AF492" s="263"/>
      <c r="AG492" s="264"/>
      <c r="AH492" s="265"/>
      <c r="AI492" s="266"/>
      <c r="AJ492" s="267"/>
      <c r="AK492" s="22" t="s">
        <v>27</v>
      </c>
      <c r="AL492" s="22" t="s">
        <v>27</v>
      </c>
      <c r="AM492" s="22" t="s">
        <v>27</v>
      </c>
    </row>
    <row r="493" spans="1:39" s="22" customFormat="1" x14ac:dyDescent="0.25">
      <c r="A493" s="28" t="str">
        <f>IF(H493&lt;&gt;"",MAX($A$7:A492)+1,"")</f>
        <v/>
      </c>
      <c r="B493" s="227" t="str">
        <f>IF(A493="","",PREF_PREGUNTA&amp;" - "&amp;IF(MAX(A:A)&gt;99,IF(A493&lt;100,"0",""),"")&amp;IF(A493&lt;10,"0","")&amp;A493&amp;IF(G493&lt;&gt;""," "&amp;G493,""))</f>
        <v/>
      </c>
      <c r="C493" s="257"/>
      <c r="D493" s="230"/>
      <c r="E493" s="231"/>
      <c r="F493" s="231"/>
      <c r="G493" s="232"/>
      <c r="H493" s="225"/>
      <c r="I493" s="258"/>
      <c r="J493" s="259"/>
      <c r="K493" s="260"/>
      <c r="L493" s="261"/>
      <c r="M493" s="262"/>
      <c r="N493" s="263"/>
      <c r="O493" s="258"/>
      <c r="P493" s="259"/>
      <c r="Q493" s="260"/>
      <c r="R493" s="261"/>
      <c r="S493" s="262"/>
      <c r="T493" s="263"/>
      <c r="U493" s="263"/>
      <c r="V493" s="263"/>
      <c r="W493" s="263"/>
      <c r="X493" s="263"/>
      <c r="Y493" s="263"/>
      <c r="Z493" s="263"/>
      <c r="AA493" s="263"/>
      <c r="AB493" s="263"/>
      <c r="AC493" s="263"/>
      <c r="AD493" s="263"/>
      <c r="AE493" s="263"/>
      <c r="AF493" s="263"/>
      <c r="AG493" s="264"/>
      <c r="AH493" s="265"/>
      <c r="AI493" s="266"/>
      <c r="AJ493" s="267"/>
      <c r="AK493" s="22" t="s">
        <v>27</v>
      </c>
      <c r="AL493" s="22" t="s">
        <v>27</v>
      </c>
      <c r="AM493" s="22" t="s">
        <v>27</v>
      </c>
    </row>
    <row r="494" spans="1:39" s="22" customFormat="1" x14ac:dyDescent="0.25">
      <c r="A494" s="28" t="str">
        <f>IF(H494&lt;&gt;"",MAX($A$7:A493)+1,"")</f>
        <v/>
      </c>
      <c r="B494" s="227" t="str">
        <f>IF(A494="","",PREF_PREGUNTA&amp;" - "&amp;IF(MAX(A:A)&gt;99,IF(A494&lt;100,"0",""),"")&amp;IF(A494&lt;10,"0","")&amp;A494&amp;IF(G494&lt;&gt;""," "&amp;G494,""))</f>
        <v/>
      </c>
      <c r="C494" s="257"/>
      <c r="D494" s="230"/>
      <c r="E494" s="231"/>
      <c r="F494" s="231"/>
      <c r="G494" s="232"/>
      <c r="H494" s="225"/>
      <c r="I494" s="258"/>
      <c r="J494" s="259"/>
      <c r="K494" s="260"/>
      <c r="L494" s="261"/>
      <c r="M494" s="262"/>
      <c r="N494" s="263"/>
      <c r="O494" s="258"/>
      <c r="P494" s="259"/>
      <c r="Q494" s="260"/>
      <c r="R494" s="261"/>
      <c r="S494" s="262"/>
      <c r="T494" s="263"/>
      <c r="U494" s="263"/>
      <c r="V494" s="263"/>
      <c r="W494" s="263"/>
      <c r="X494" s="263"/>
      <c r="Y494" s="263"/>
      <c r="Z494" s="263"/>
      <c r="AA494" s="263"/>
      <c r="AB494" s="263"/>
      <c r="AC494" s="263"/>
      <c r="AD494" s="263"/>
      <c r="AE494" s="263"/>
      <c r="AF494" s="263"/>
      <c r="AG494" s="264"/>
      <c r="AH494" s="265"/>
      <c r="AI494" s="266"/>
      <c r="AJ494" s="267"/>
      <c r="AK494" s="22" t="s">
        <v>27</v>
      </c>
      <c r="AL494" s="22" t="s">
        <v>27</v>
      </c>
      <c r="AM494" s="22" t="s">
        <v>27</v>
      </c>
    </row>
    <row r="495" spans="1:39" s="22" customFormat="1" x14ac:dyDescent="0.25">
      <c r="A495" s="28" t="str">
        <f>IF(H495&lt;&gt;"",MAX($A$7:A494)+1,"")</f>
        <v/>
      </c>
      <c r="B495" s="227" t="str">
        <f>IF(A495="","",PREF_PREGUNTA&amp;" - "&amp;IF(MAX(A:A)&gt;99,IF(A495&lt;100,"0",""),"")&amp;IF(A495&lt;10,"0","")&amp;A495&amp;IF(G495&lt;&gt;""," "&amp;G495,""))</f>
        <v/>
      </c>
      <c r="C495" s="257"/>
      <c r="D495" s="230"/>
      <c r="E495" s="231"/>
      <c r="F495" s="231"/>
      <c r="G495" s="232"/>
      <c r="H495" s="225"/>
      <c r="I495" s="258"/>
      <c r="J495" s="259"/>
      <c r="K495" s="260"/>
      <c r="L495" s="261"/>
      <c r="M495" s="262"/>
      <c r="N495" s="263"/>
      <c r="O495" s="258"/>
      <c r="P495" s="259"/>
      <c r="Q495" s="260"/>
      <c r="R495" s="261"/>
      <c r="S495" s="262"/>
      <c r="T495" s="263"/>
      <c r="U495" s="263"/>
      <c r="V495" s="263"/>
      <c r="W495" s="263"/>
      <c r="X495" s="263"/>
      <c r="Y495" s="263"/>
      <c r="Z495" s="263"/>
      <c r="AA495" s="263"/>
      <c r="AB495" s="263"/>
      <c r="AC495" s="263"/>
      <c r="AD495" s="263"/>
      <c r="AE495" s="263"/>
      <c r="AF495" s="263"/>
      <c r="AG495" s="264"/>
      <c r="AH495" s="265"/>
      <c r="AI495" s="266"/>
      <c r="AJ495" s="267"/>
      <c r="AK495" s="22" t="s">
        <v>27</v>
      </c>
      <c r="AL495" s="22" t="s">
        <v>27</v>
      </c>
      <c r="AM495" s="22" t="s">
        <v>27</v>
      </c>
    </row>
    <row r="496" spans="1:39" s="22" customFormat="1" x14ac:dyDescent="0.25">
      <c r="A496" s="28" t="str">
        <f>IF(H496&lt;&gt;"",MAX($A$7:A495)+1,"")</f>
        <v/>
      </c>
      <c r="B496" s="227" t="str">
        <f>IF(A496="","",PREF_PREGUNTA&amp;" - "&amp;IF(MAX(A:A)&gt;99,IF(A496&lt;100,"0",""),"")&amp;IF(A496&lt;10,"0","")&amp;A496&amp;IF(G496&lt;&gt;""," "&amp;G496,""))</f>
        <v/>
      </c>
      <c r="C496" s="257"/>
      <c r="D496" s="230"/>
      <c r="E496" s="231"/>
      <c r="F496" s="231"/>
      <c r="G496" s="232"/>
      <c r="H496" s="225"/>
      <c r="I496" s="258"/>
      <c r="J496" s="259"/>
      <c r="K496" s="260"/>
      <c r="L496" s="261"/>
      <c r="M496" s="262"/>
      <c r="N496" s="263"/>
      <c r="O496" s="258"/>
      <c r="P496" s="259"/>
      <c r="Q496" s="260"/>
      <c r="R496" s="261"/>
      <c r="S496" s="262"/>
      <c r="T496" s="263"/>
      <c r="U496" s="263"/>
      <c r="V496" s="263"/>
      <c r="W496" s="263"/>
      <c r="X496" s="263"/>
      <c r="Y496" s="263"/>
      <c r="Z496" s="263"/>
      <c r="AA496" s="263"/>
      <c r="AB496" s="263"/>
      <c r="AC496" s="263"/>
      <c r="AD496" s="263"/>
      <c r="AE496" s="263"/>
      <c r="AF496" s="263"/>
      <c r="AG496" s="264"/>
      <c r="AH496" s="265"/>
      <c r="AI496" s="266"/>
      <c r="AJ496" s="267"/>
      <c r="AK496" s="22" t="s">
        <v>27</v>
      </c>
      <c r="AL496" s="22" t="s">
        <v>27</v>
      </c>
      <c r="AM496" s="22" t="s">
        <v>27</v>
      </c>
    </row>
    <row r="497" spans="1:39" s="22" customFormat="1" x14ac:dyDescent="0.25">
      <c r="A497" s="28" t="str">
        <f>IF(H497&lt;&gt;"",MAX($A$7:A496)+1,"")</f>
        <v/>
      </c>
      <c r="B497" s="227" t="str">
        <f>IF(A497="","",PREF_PREGUNTA&amp;" - "&amp;IF(MAX(A:A)&gt;99,IF(A497&lt;100,"0",""),"")&amp;IF(A497&lt;10,"0","")&amp;A497&amp;IF(G497&lt;&gt;""," "&amp;G497,""))</f>
        <v/>
      </c>
      <c r="C497" s="257"/>
      <c r="D497" s="230"/>
      <c r="E497" s="231"/>
      <c r="F497" s="231"/>
      <c r="G497" s="232"/>
      <c r="H497" s="225"/>
      <c r="I497" s="258"/>
      <c r="J497" s="259"/>
      <c r="K497" s="260"/>
      <c r="L497" s="261"/>
      <c r="M497" s="262"/>
      <c r="N497" s="263"/>
      <c r="O497" s="258"/>
      <c r="P497" s="259"/>
      <c r="Q497" s="260"/>
      <c r="R497" s="261"/>
      <c r="S497" s="262"/>
      <c r="T497" s="263"/>
      <c r="U497" s="263"/>
      <c r="V497" s="263"/>
      <c r="W497" s="263"/>
      <c r="X497" s="263"/>
      <c r="Y497" s="263"/>
      <c r="Z497" s="263"/>
      <c r="AA497" s="263"/>
      <c r="AB497" s="263"/>
      <c r="AC497" s="263"/>
      <c r="AD497" s="263"/>
      <c r="AE497" s="263"/>
      <c r="AF497" s="263"/>
      <c r="AG497" s="264"/>
      <c r="AH497" s="265"/>
      <c r="AI497" s="266"/>
      <c r="AJ497" s="267"/>
      <c r="AK497" s="22" t="s">
        <v>27</v>
      </c>
      <c r="AL497" s="22" t="s">
        <v>27</v>
      </c>
      <c r="AM497" s="22" t="s">
        <v>27</v>
      </c>
    </row>
    <row r="498" spans="1:39" s="22" customFormat="1" x14ac:dyDescent="0.25">
      <c r="A498" s="28" t="str">
        <f>IF(H498&lt;&gt;"",MAX($A$7:A497)+1,"")</f>
        <v/>
      </c>
      <c r="B498" s="227" t="str">
        <f>IF(A498="","",PREF_PREGUNTA&amp;" - "&amp;IF(MAX(A:A)&gt;99,IF(A498&lt;100,"0",""),"")&amp;IF(A498&lt;10,"0","")&amp;A498&amp;IF(G498&lt;&gt;""," "&amp;G498,""))</f>
        <v/>
      </c>
      <c r="C498" s="257"/>
      <c r="D498" s="230"/>
      <c r="E498" s="231"/>
      <c r="F498" s="231"/>
      <c r="G498" s="232"/>
      <c r="H498" s="225"/>
      <c r="I498" s="258"/>
      <c r="J498" s="259"/>
      <c r="K498" s="260"/>
      <c r="L498" s="261"/>
      <c r="M498" s="262"/>
      <c r="N498" s="263"/>
      <c r="O498" s="258"/>
      <c r="P498" s="259"/>
      <c r="Q498" s="260"/>
      <c r="R498" s="261"/>
      <c r="S498" s="262"/>
      <c r="T498" s="263"/>
      <c r="U498" s="263"/>
      <c r="V498" s="263"/>
      <c r="W498" s="263"/>
      <c r="X498" s="263"/>
      <c r="Y498" s="263"/>
      <c r="Z498" s="263"/>
      <c r="AA498" s="263"/>
      <c r="AB498" s="263"/>
      <c r="AC498" s="263"/>
      <c r="AD498" s="263"/>
      <c r="AE498" s="263"/>
      <c r="AF498" s="263"/>
      <c r="AG498" s="264"/>
      <c r="AH498" s="265"/>
      <c r="AI498" s="266"/>
      <c r="AJ498" s="267"/>
      <c r="AK498" s="22" t="s">
        <v>27</v>
      </c>
      <c r="AL498" s="22" t="s">
        <v>27</v>
      </c>
      <c r="AM498" s="22" t="s">
        <v>27</v>
      </c>
    </row>
    <row r="499" spans="1:39" s="22" customFormat="1" x14ac:dyDescent="0.25">
      <c r="A499" s="28" t="str">
        <f>IF(H499&lt;&gt;"",MAX($A$7:A498)+1,"")</f>
        <v/>
      </c>
      <c r="B499" s="227" t="str">
        <f>IF(A499="","",PREF_PREGUNTA&amp;" - "&amp;IF(MAX(A:A)&gt;99,IF(A499&lt;100,"0",""),"")&amp;IF(A499&lt;10,"0","")&amp;A499&amp;IF(G499&lt;&gt;""," "&amp;G499,""))</f>
        <v/>
      </c>
      <c r="C499" s="257"/>
      <c r="D499" s="230"/>
      <c r="E499" s="231"/>
      <c r="F499" s="231"/>
      <c r="G499" s="232"/>
      <c r="H499" s="225"/>
      <c r="I499" s="258"/>
      <c r="J499" s="259"/>
      <c r="K499" s="260"/>
      <c r="L499" s="261"/>
      <c r="M499" s="262"/>
      <c r="N499" s="263"/>
      <c r="O499" s="258"/>
      <c r="P499" s="259"/>
      <c r="Q499" s="260"/>
      <c r="R499" s="261"/>
      <c r="S499" s="262"/>
      <c r="T499" s="263"/>
      <c r="U499" s="263"/>
      <c r="V499" s="263"/>
      <c r="W499" s="263"/>
      <c r="X499" s="263"/>
      <c r="Y499" s="263"/>
      <c r="Z499" s="263"/>
      <c r="AA499" s="263"/>
      <c r="AB499" s="263"/>
      <c r="AC499" s="263"/>
      <c r="AD499" s="263"/>
      <c r="AE499" s="263"/>
      <c r="AF499" s="263"/>
      <c r="AG499" s="264"/>
      <c r="AH499" s="265"/>
      <c r="AI499" s="266"/>
      <c r="AJ499" s="267"/>
      <c r="AK499" s="22" t="s">
        <v>27</v>
      </c>
      <c r="AL499" s="22" t="s">
        <v>27</v>
      </c>
      <c r="AM499" s="22" t="s">
        <v>27</v>
      </c>
    </row>
    <row r="500" spans="1:39" s="22" customFormat="1" x14ac:dyDescent="0.25">
      <c r="A500" s="28" t="str">
        <f>IF(H500&lt;&gt;"",MAX($A$7:A499)+1,"")</f>
        <v/>
      </c>
      <c r="B500" s="227" t="str">
        <f>IF(A500="","",PREF_PREGUNTA&amp;" - "&amp;IF(MAX(A:A)&gt;99,IF(A500&lt;100,"0",""),"")&amp;IF(A500&lt;10,"0","")&amp;A500&amp;IF(G500&lt;&gt;""," "&amp;G500,""))</f>
        <v/>
      </c>
      <c r="C500" s="257"/>
      <c r="D500" s="230"/>
      <c r="E500" s="231"/>
      <c r="F500" s="231"/>
      <c r="G500" s="232"/>
      <c r="H500" s="225"/>
      <c r="I500" s="258"/>
      <c r="J500" s="259"/>
      <c r="K500" s="260"/>
      <c r="L500" s="261"/>
      <c r="M500" s="262"/>
      <c r="N500" s="263"/>
      <c r="O500" s="258"/>
      <c r="P500" s="259"/>
      <c r="Q500" s="260"/>
      <c r="R500" s="261"/>
      <c r="S500" s="262"/>
      <c r="T500" s="263"/>
      <c r="U500" s="263"/>
      <c r="V500" s="263"/>
      <c r="W500" s="263"/>
      <c r="X500" s="263"/>
      <c r="Y500" s="263"/>
      <c r="Z500" s="263"/>
      <c r="AA500" s="263"/>
      <c r="AB500" s="263"/>
      <c r="AC500" s="263"/>
      <c r="AD500" s="263"/>
      <c r="AE500" s="263"/>
      <c r="AF500" s="263"/>
      <c r="AG500" s="264"/>
      <c r="AH500" s="265"/>
      <c r="AI500" s="266"/>
      <c r="AJ500" s="267"/>
      <c r="AK500" s="22" t="s">
        <v>27</v>
      </c>
      <c r="AL500" s="22" t="s">
        <v>27</v>
      </c>
      <c r="AM500" s="22" t="s">
        <v>27</v>
      </c>
    </row>
    <row r="501" spans="1:39" s="22" customFormat="1" x14ac:dyDescent="0.25">
      <c r="A501" s="28" t="str">
        <f>IF(H501&lt;&gt;"",MAX($A$7:A500)+1,"")</f>
        <v/>
      </c>
      <c r="B501" s="227" t="str">
        <f>IF(A501="","",PREF_PREGUNTA&amp;" - "&amp;IF(MAX(A:A)&gt;99,IF(A501&lt;100,"0",""),"")&amp;IF(A501&lt;10,"0","")&amp;A501&amp;IF(G501&lt;&gt;""," "&amp;G501,""))</f>
        <v/>
      </c>
      <c r="C501" s="257"/>
      <c r="D501" s="230"/>
      <c r="E501" s="231"/>
      <c r="F501" s="231"/>
      <c r="G501" s="232"/>
      <c r="H501" s="225"/>
      <c r="I501" s="258"/>
      <c r="J501" s="259"/>
      <c r="K501" s="260"/>
      <c r="L501" s="261"/>
      <c r="M501" s="262"/>
      <c r="N501" s="263"/>
      <c r="O501" s="258"/>
      <c r="P501" s="259"/>
      <c r="Q501" s="260"/>
      <c r="R501" s="261"/>
      <c r="S501" s="262"/>
      <c r="T501" s="263"/>
      <c r="U501" s="263"/>
      <c r="V501" s="263"/>
      <c r="W501" s="263"/>
      <c r="X501" s="263"/>
      <c r="Y501" s="263"/>
      <c r="Z501" s="263"/>
      <c r="AA501" s="263"/>
      <c r="AB501" s="263"/>
      <c r="AC501" s="263"/>
      <c r="AD501" s="263"/>
      <c r="AE501" s="263"/>
      <c r="AF501" s="263"/>
      <c r="AG501" s="264"/>
      <c r="AH501" s="265"/>
      <c r="AI501" s="266"/>
      <c r="AJ501" s="267"/>
      <c r="AK501" s="22" t="s">
        <v>27</v>
      </c>
      <c r="AL501" s="22" t="s">
        <v>27</v>
      </c>
      <c r="AM501" s="22" t="s">
        <v>27</v>
      </c>
    </row>
    <row r="502" spans="1:39" s="22" customFormat="1" x14ac:dyDescent="0.25">
      <c r="A502" s="28" t="str">
        <f>IF(H502&lt;&gt;"",MAX($A$7:A501)+1,"")</f>
        <v/>
      </c>
      <c r="B502" s="227" t="str">
        <f>IF(A502="","",PREF_PREGUNTA&amp;" - "&amp;IF(MAX(A:A)&gt;99,IF(A502&lt;100,"0",""),"")&amp;IF(A502&lt;10,"0","")&amp;A502&amp;IF(G502&lt;&gt;""," "&amp;G502,""))</f>
        <v/>
      </c>
      <c r="C502" s="257"/>
      <c r="D502" s="230"/>
      <c r="E502" s="231"/>
      <c r="F502" s="231"/>
      <c r="G502" s="232"/>
      <c r="H502" s="225"/>
      <c r="I502" s="258"/>
      <c r="J502" s="259"/>
      <c r="K502" s="260"/>
      <c r="L502" s="261"/>
      <c r="M502" s="262"/>
      <c r="N502" s="263"/>
      <c r="O502" s="258"/>
      <c r="P502" s="259"/>
      <c r="Q502" s="260"/>
      <c r="R502" s="261"/>
      <c r="S502" s="262"/>
      <c r="T502" s="263"/>
      <c r="U502" s="263"/>
      <c r="V502" s="263"/>
      <c r="W502" s="263"/>
      <c r="X502" s="263"/>
      <c r="Y502" s="263"/>
      <c r="Z502" s="263"/>
      <c r="AA502" s="263"/>
      <c r="AB502" s="263"/>
      <c r="AC502" s="263"/>
      <c r="AD502" s="263"/>
      <c r="AE502" s="263"/>
      <c r="AF502" s="263"/>
      <c r="AG502" s="264"/>
      <c r="AH502" s="265"/>
      <c r="AI502" s="266"/>
      <c r="AJ502" s="267"/>
      <c r="AK502" s="22" t="s">
        <v>27</v>
      </c>
      <c r="AL502" s="22" t="s">
        <v>27</v>
      </c>
      <c r="AM502" s="22" t="s">
        <v>27</v>
      </c>
    </row>
    <row r="503" spans="1:39" s="22" customFormat="1" x14ac:dyDescent="0.25">
      <c r="A503" s="28" t="str">
        <f>IF(H503&lt;&gt;"",MAX($A$7:A502)+1,"")</f>
        <v/>
      </c>
      <c r="B503" s="227" t="str">
        <f>IF(A503="","",PREF_PREGUNTA&amp;" - "&amp;IF(MAX(A:A)&gt;99,IF(A503&lt;100,"0",""),"")&amp;IF(A503&lt;10,"0","")&amp;A503&amp;IF(G503&lt;&gt;""," "&amp;G503,""))</f>
        <v/>
      </c>
      <c r="C503" s="257"/>
      <c r="D503" s="230"/>
      <c r="E503" s="231"/>
      <c r="F503" s="231"/>
      <c r="G503" s="232"/>
      <c r="H503" s="225"/>
      <c r="I503" s="258"/>
      <c r="J503" s="259"/>
      <c r="K503" s="260"/>
      <c r="L503" s="261"/>
      <c r="M503" s="262"/>
      <c r="N503" s="263"/>
      <c r="O503" s="258"/>
      <c r="P503" s="259"/>
      <c r="Q503" s="260"/>
      <c r="R503" s="261"/>
      <c r="S503" s="262"/>
      <c r="T503" s="263"/>
      <c r="U503" s="263"/>
      <c r="V503" s="263"/>
      <c r="W503" s="263"/>
      <c r="X503" s="263"/>
      <c r="Y503" s="263"/>
      <c r="Z503" s="263"/>
      <c r="AA503" s="263"/>
      <c r="AB503" s="263"/>
      <c r="AC503" s="263"/>
      <c r="AD503" s="263"/>
      <c r="AE503" s="263"/>
      <c r="AF503" s="263"/>
      <c r="AG503" s="264"/>
      <c r="AH503" s="265"/>
      <c r="AI503" s="266"/>
      <c r="AJ503" s="267"/>
      <c r="AK503" s="22" t="s">
        <v>27</v>
      </c>
      <c r="AL503" s="22" t="s">
        <v>27</v>
      </c>
      <c r="AM503" s="22" t="s">
        <v>27</v>
      </c>
    </row>
    <row r="504" spans="1:39" s="22" customFormat="1" x14ac:dyDescent="0.25">
      <c r="A504" s="28" t="str">
        <f>IF(H504&lt;&gt;"",MAX($A$7:A503)+1,"")</f>
        <v/>
      </c>
      <c r="B504" s="227" t="str">
        <f>IF(A504="","",PREF_PREGUNTA&amp;" - "&amp;IF(MAX(A:A)&gt;99,IF(A504&lt;100,"0",""),"")&amp;IF(A504&lt;10,"0","")&amp;A504&amp;IF(G504&lt;&gt;""," "&amp;G504,""))</f>
        <v/>
      </c>
      <c r="C504" s="257"/>
      <c r="D504" s="230"/>
      <c r="E504" s="231"/>
      <c r="F504" s="231"/>
      <c r="G504" s="232"/>
      <c r="H504" s="225"/>
      <c r="I504" s="258"/>
      <c r="J504" s="259"/>
      <c r="K504" s="260"/>
      <c r="L504" s="261"/>
      <c r="M504" s="262"/>
      <c r="N504" s="263"/>
      <c r="O504" s="258"/>
      <c r="P504" s="259"/>
      <c r="Q504" s="260"/>
      <c r="R504" s="261"/>
      <c r="S504" s="262"/>
      <c r="T504" s="263"/>
      <c r="U504" s="263"/>
      <c r="V504" s="263"/>
      <c r="W504" s="263"/>
      <c r="X504" s="263"/>
      <c r="Y504" s="263"/>
      <c r="Z504" s="263"/>
      <c r="AA504" s="263"/>
      <c r="AB504" s="263"/>
      <c r="AC504" s="263"/>
      <c r="AD504" s="263"/>
      <c r="AE504" s="263"/>
      <c r="AF504" s="263"/>
      <c r="AG504" s="264"/>
      <c r="AH504" s="265"/>
      <c r="AI504" s="266"/>
      <c r="AJ504" s="267"/>
      <c r="AK504" s="22" t="s">
        <v>27</v>
      </c>
      <c r="AL504" s="22" t="s">
        <v>27</v>
      </c>
      <c r="AM504" s="22" t="s">
        <v>27</v>
      </c>
    </row>
    <row r="505" spans="1:39" s="22" customFormat="1" x14ac:dyDescent="0.25">
      <c r="A505" s="28" t="str">
        <f>IF(H505&lt;&gt;"",MAX($A$7:A504)+1,"")</f>
        <v/>
      </c>
      <c r="B505" s="227" t="str">
        <f>IF(A505="","",PREF_PREGUNTA&amp;" - "&amp;IF(MAX(A:A)&gt;99,IF(A505&lt;100,"0",""),"")&amp;IF(A505&lt;10,"0","")&amp;A505&amp;IF(G505&lt;&gt;""," "&amp;G505,""))</f>
        <v/>
      </c>
      <c r="C505" s="257"/>
      <c r="D505" s="230"/>
      <c r="E505" s="231"/>
      <c r="F505" s="231"/>
      <c r="G505" s="232"/>
      <c r="H505" s="225"/>
      <c r="I505" s="258"/>
      <c r="J505" s="259"/>
      <c r="K505" s="260"/>
      <c r="L505" s="261"/>
      <c r="M505" s="262"/>
      <c r="N505" s="263"/>
      <c r="O505" s="258"/>
      <c r="P505" s="259"/>
      <c r="Q505" s="260"/>
      <c r="R505" s="261"/>
      <c r="S505" s="262"/>
      <c r="T505" s="263"/>
      <c r="U505" s="263"/>
      <c r="V505" s="263"/>
      <c r="W505" s="263"/>
      <c r="X505" s="263"/>
      <c r="Y505" s="263"/>
      <c r="Z505" s="263"/>
      <c r="AA505" s="263"/>
      <c r="AB505" s="263"/>
      <c r="AC505" s="263"/>
      <c r="AD505" s="263"/>
      <c r="AE505" s="263"/>
      <c r="AF505" s="263"/>
      <c r="AG505" s="264"/>
      <c r="AH505" s="265"/>
      <c r="AI505" s="266"/>
      <c r="AJ505" s="267"/>
      <c r="AK505" s="22" t="s">
        <v>27</v>
      </c>
      <c r="AL505" s="22" t="s">
        <v>27</v>
      </c>
      <c r="AM505" s="22" t="s">
        <v>27</v>
      </c>
    </row>
    <row r="506" spans="1:39" s="22" customFormat="1" x14ac:dyDescent="0.25">
      <c r="A506" s="28" t="str">
        <f>IF(H506&lt;&gt;"",MAX($A$7:A505)+1,"")</f>
        <v/>
      </c>
      <c r="B506" s="227" t="str">
        <f>IF(A506="","",PREF_PREGUNTA&amp;" - "&amp;IF(MAX(A:A)&gt;99,IF(A506&lt;100,"0",""),"")&amp;IF(A506&lt;10,"0","")&amp;A506&amp;IF(G506&lt;&gt;""," "&amp;G506,""))</f>
        <v/>
      </c>
      <c r="C506" s="257"/>
      <c r="D506" s="230"/>
      <c r="E506" s="231"/>
      <c r="F506" s="231"/>
      <c r="G506" s="232"/>
      <c r="H506" s="225"/>
      <c r="I506" s="258"/>
      <c r="J506" s="259"/>
      <c r="K506" s="260"/>
      <c r="L506" s="261"/>
      <c r="M506" s="262"/>
      <c r="N506" s="263"/>
      <c r="O506" s="258"/>
      <c r="P506" s="259"/>
      <c r="Q506" s="260"/>
      <c r="R506" s="261"/>
      <c r="S506" s="262"/>
      <c r="T506" s="263"/>
      <c r="U506" s="263"/>
      <c r="V506" s="263"/>
      <c r="W506" s="263"/>
      <c r="X506" s="263"/>
      <c r="Y506" s="263"/>
      <c r="Z506" s="263"/>
      <c r="AA506" s="263"/>
      <c r="AB506" s="263"/>
      <c r="AC506" s="263"/>
      <c r="AD506" s="263"/>
      <c r="AE506" s="263"/>
      <c r="AF506" s="263"/>
      <c r="AG506" s="264"/>
      <c r="AH506" s="265"/>
      <c r="AI506" s="266"/>
      <c r="AJ506" s="267"/>
      <c r="AK506" s="22" t="s">
        <v>27</v>
      </c>
      <c r="AL506" s="22" t="s">
        <v>27</v>
      </c>
      <c r="AM506" s="22" t="s">
        <v>27</v>
      </c>
    </row>
    <row r="507" spans="1:39" s="22" customFormat="1" x14ac:dyDescent="0.25">
      <c r="A507" s="28" t="str">
        <f>IF(H507&lt;&gt;"",MAX($A$7:A506)+1,"")</f>
        <v/>
      </c>
      <c r="B507" s="227" t="str">
        <f t="shared" ref="B455:B518" si="4">IF(A507="","",PREF_PREGUNTA&amp;" - "&amp;IF(MAX(A:A)&gt;99,IF(A507&lt;100,"0",""),"")&amp;IF(A507&lt;10,"0","")&amp;A507&amp;IF(G507&lt;&gt;""," "&amp;G507,""))</f>
        <v/>
      </c>
      <c r="C507" s="257"/>
      <c r="D507" s="230"/>
      <c r="E507" s="231"/>
      <c r="F507" s="231"/>
      <c r="G507" s="232"/>
      <c r="H507" s="225"/>
      <c r="I507" s="258"/>
      <c r="J507" s="259"/>
      <c r="K507" s="260"/>
      <c r="L507" s="261"/>
      <c r="M507" s="262"/>
      <c r="N507" s="263"/>
      <c r="O507" s="258"/>
      <c r="P507" s="259"/>
      <c r="Q507" s="260"/>
      <c r="R507" s="261"/>
      <c r="S507" s="262"/>
      <c r="T507" s="263"/>
      <c r="U507" s="263"/>
      <c r="V507" s="263"/>
      <c r="W507" s="263"/>
      <c r="X507" s="263"/>
      <c r="Y507" s="263"/>
      <c r="Z507" s="263"/>
      <c r="AA507" s="263"/>
      <c r="AB507" s="263"/>
      <c r="AC507" s="263"/>
      <c r="AD507" s="263"/>
      <c r="AE507" s="263"/>
      <c r="AF507" s="263"/>
      <c r="AG507" s="264"/>
      <c r="AH507" s="265"/>
      <c r="AI507" s="266"/>
      <c r="AJ507" s="267"/>
      <c r="AK507" s="22" t="s">
        <v>27</v>
      </c>
      <c r="AL507" s="22" t="s">
        <v>27</v>
      </c>
      <c r="AM507" s="22" t="s">
        <v>27</v>
      </c>
    </row>
    <row r="508" spans="1:39" s="22" customFormat="1" x14ac:dyDescent="0.25">
      <c r="A508" s="28" t="str">
        <f>IF(H508&lt;&gt;"",MAX($A$7:A507)+1,"")</f>
        <v/>
      </c>
      <c r="B508" s="227" t="str">
        <f t="shared" si="4"/>
        <v/>
      </c>
      <c r="C508" s="257"/>
      <c r="D508" s="230"/>
      <c r="E508" s="231"/>
      <c r="F508" s="231"/>
      <c r="G508" s="232"/>
      <c r="H508" s="225"/>
      <c r="I508" s="258"/>
      <c r="J508" s="259"/>
      <c r="K508" s="260"/>
      <c r="L508" s="261"/>
      <c r="M508" s="262"/>
      <c r="N508" s="263"/>
      <c r="O508" s="258"/>
      <c r="P508" s="259"/>
      <c r="Q508" s="260"/>
      <c r="R508" s="261"/>
      <c r="S508" s="262"/>
      <c r="T508" s="263"/>
      <c r="U508" s="263"/>
      <c r="V508" s="263"/>
      <c r="W508" s="263"/>
      <c r="X508" s="263"/>
      <c r="Y508" s="263"/>
      <c r="Z508" s="263"/>
      <c r="AA508" s="263"/>
      <c r="AB508" s="263"/>
      <c r="AC508" s="263"/>
      <c r="AD508" s="263"/>
      <c r="AE508" s="263"/>
      <c r="AF508" s="263"/>
      <c r="AG508" s="264"/>
      <c r="AH508" s="265"/>
      <c r="AI508" s="266"/>
      <c r="AJ508" s="267"/>
      <c r="AK508" s="22" t="s">
        <v>27</v>
      </c>
      <c r="AL508" s="22" t="s">
        <v>27</v>
      </c>
      <c r="AM508" s="22" t="s">
        <v>27</v>
      </c>
    </row>
  </sheetData>
  <sheetProtection algorithmName="SHA-512" hashValue="ID25CiJVmTX51FeuD65qxSkrMYX1sOtnAqBGifBkE9kY0shdnbnIq6JRcM2cHAEUyBA1Ffhb21fNU1f/9Ht0ew==" saltValue="K5bxhM76b5KkgKlGQGILxg==" spinCount="100000" sheet="1" objects="1" scenarios="1" selectLockedCells="1"/>
  <conditionalFormatting sqref="B4:D4 H4">
    <cfRule type="expression" dxfId="168" priority="198">
      <formula>MAX($D$7:$D$156)&gt;1</formula>
    </cfRule>
  </conditionalFormatting>
  <conditionalFormatting sqref="B5:AJ5 C6:F6 I6:AJ6">
    <cfRule type="cellIs" dxfId="167" priority="199" operator="equal">
      <formula>""</formula>
    </cfRule>
    <cfRule type="cellIs" dxfId="166" priority="200" operator="equal">
      <formula>0</formula>
    </cfRule>
  </conditionalFormatting>
  <conditionalFormatting sqref="H6">
    <cfRule type="cellIs" dxfId="165" priority="57" operator="equal">
      <formula>""</formula>
    </cfRule>
    <cfRule type="cellIs" dxfId="164" priority="58" operator="equal">
      <formula>0</formula>
    </cfRule>
  </conditionalFormatting>
  <conditionalFormatting sqref="B6">
    <cfRule type="cellIs" dxfId="163" priority="55" operator="equal">
      <formula>""</formula>
    </cfRule>
    <cfRule type="cellIs" dxfId="162" priority="56" operator="equal">
      <formula>0</formula>
    </cfRule>
  </conditionalFormatting>
  <conditionalFormatting sqref="G6">
    <cfRule type="cellIs" dxfId="161" priority="53" operator="equal">
      <formula>""</formula>
    </cfRule>
    <cfRule type="cellIs" dxfId="160" priority="54" operator="equal">
      <formula>0</formula>
    </cfRule>
  </conditionalFormatting>
  <conditionalFormatting sqref="B507:B508">
    <cfRule type="cellIs" dxfId="159" priority="39" operator="equal">
      <formula>""</formula>
    </cfRule>
    <cfRule type="cellIs" dxfId="158" priority="40" operator="equal">
      <formula>0</formula>
    </cfRule>
  </conditionalFormatting>
  <conditionalFormatting sqref="C507:AJ508">
    <cfRule type="cellIs" dxfId="157" priority="37" operator="equal">
      <formula>""</formula>
    </cfRule>
    <cfRule type="cellIs" dxfId="156" priority="38" operator="equal">
      <formula>0</formula>
    </cfRule>
  </conditionalFormatting>
  <conditionalFormatting sqref="B7:B506">
    <cfRule type="cellIs" dxfId="29" priority="3" operator="equal">
      <formula>""</formula>
    </cfRule>
    <cfRule type="cellIs" dxfId="28" priority="4" operator="equal">
      <formula>0</formula>
    </cfRule>
  </conditionalFormatting>
  <conditionalFormatting sqref="C7:AJ506">
    <cfRule type="cellIs" dxfId="27" priority="1" operator="equal">
      <formula>""</formula>
    </cfRule>
    <cfRule type="cellIs" dxfId="26"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 type="list" allowBlank="1" showInputMessage="1" showErrorMessage="1" sqref="I7:I508">
      <formula1>"VERDADERO,FALSO"</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D28"/>
  <sheetViews>
    <sheetView showGridLines="0" showRowColHeaders="0" zoomScale="145" zoomScaleNormal="145" workbookViewId="0">
      <pane ySplit="2" topLeftCell="A3" activePane="bottomLeft" state="frozen"/>
      <selection activeCell="J7" sqref="J7:P7"/>
      <selection pane="bottomLeft"/>
    </sheetView>
  </sheetViews>
  <sheetFormatPr baseColWidth="10" defaultRowHeight="15" x14ac:dyDescent="0.25"/>
  <cols>
    <col min="1" max="1" width="66.42578125" style="37" customWidth="1"/>
    <col min="2" max="2" width="15.7109375" style="38" hidden="1" customWidth="1"/>
    <col min="3" max="3" width="15.7109375" style="37" hidden="1" customWidth="1"/>
    <col min="4" max="4" width="10.85546875" style="37" customWidth="1"/>
  </cols>
  <sheetData>
    <row r="1" spans="1:3" x14ac:dyDescent="0.25">
      <c r="A1" s="37" t="str">
        <f>"&lt;!-- question: "&amp;'Datos VF'!A2&amp;"  --&gt;"</f>
        <v>&lt;!-- question: 1  --&gt;</v>
      </c>
      <c r="B1" s="40">
        <f>COUNTA(A1:A27)</f>
        <v>27</v>
      </c>
    </row>
    <row r="2" spans="1:3" x14ac:dyDescent="0.25">
      <c r="A2" s="71" t="s">
        <v>70</v>
      </c>
      <c r="B2" s="39" t="s">
        <v>71</v>
      </c>
    </row>
    <row r="3" spans="1:3" x14ac:dyDescent="0.25">
      <c r="A3" s="37" t="s">
        <v>30</v>
      </c>
      <c r="B3" s="37" t="s">
        <v>31</v>
      </c>
    </row>
    <row r="4" spans="1:3" x14ac:dyDescent="0.25">
      <c r="A4" s="37" t="e">
        <f>"      &lt;text&gt;"&amp;B4&amp;"&lt;/text&gt;"</f>
        <v>#N/A</v>
      </c>
      <c r="B4" s="40" t="e">
        <f>NOMBRE_VF</f>
        <v>#N/A</v>
      </c>
    </row>
    <row r="5" spans="1:3" x14ac:dyDescent="0.25">
      <c r="A5" s="37" t="s">
        <v>32</v>
      </c>
    </row>
    <row r="6" spans="1:3" x14ac:dyDescent="0.25">
      <c r="A6" s="37" t="s">
        <v>33</v>
      </c>
      <c r="B6" s="38" t="s">
        <v>26</v>
      </c>
    </row>
    <row r="7" spans="1:3" x14ac:dyDescent="0.25">
      <c r="A7" s="37" t="e">
        <f>"      &lt;text&gt;&lt;![CDATA[&lt;p&gt;"&amp;B7&amp;"&lt;/p&gt;]]&gt;&lt;/text&gt;"</f>
        <v>#N/A</v>
      </c>
      <c r="B7" s="40" t="e">
        <f>ENUNCIADO_VF</f>
        <v>#N/A</v>
      </c>
    </row>
    <row r="8" spans="1:3" x14ac:dyDescent="0.25">
      <c r="A8" s="37" t="s">
        <v>34</v>
      </c>
    </row>
    <row r="9" spans="1:3" x14ac:dyDescent="0.25">
      <c r="A9" s="37" t="s">
        <v>35</v>
      </c>
      <c r="B9" s="64" t="s">
        <v>74</v>
      </c>
    </row>
    <row r="10" spans="1:3" x14ac:dyDescent="0.25">
      <c r="A10" s="37" t="str">
        <f>"      &lt;text&gt;&lt;![CDATA[&lt;p&gt;"&amp;B10&amp;"&lt;/p&gt;]]&gt;&lt;/text&gt;"</f>
        <v xml:space="preserve">      &lt;text&gt;&lt;![CDATA[&lt;p&gt;Tomo nota de tus respuestas&lt;/p&gt;]]&gt;&lt;/text&gt;</v>
      </c>
      <c r="B10" s="40"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&lt;penalty&gt;"&amp;REPLACE(B13,2,1,".")&amp;"&lt;/penalty&gt;"</f>
        <v xml:space="preserve">    &lt;penalty&gt;0.333333333333333&lt;/penalty&gt;</v>
      </c>
      <c r="B13" s="42">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IF(CONTRASEN_A="","",A15)</f>
        <v/>
      </c>
      <c r="C15" s="37" t="s">
        <v>41</v>
      </c>
    </row>
    <row r="16" spans="1:3" x14ac:dyDescent="0.25">
      <c r="A16" s="47" t="s">
        <v>72</v>
      </c>
      <c r="B16" s="45" t="s">
        <v>76</v>
      </c>
    </row>
    <row r="17" spans="1:2" x14ac:dyDescent="0.25">
      <c r="A17" s="37" t="e">
        <f>"      &lt;text&gt;"&amp;IF(B17="'FALSO","false","true")&amp;"&lt;/text&gt;"</f>
        <v>#N/A</v>
      </c>
      <c r="B17" s="46" t="e">
        <f>"'"&amp;RESPUESTA_1_VF</f>
        <v>#N/A</v>
      </c>
    </row>
    <row r="18" spans="1:2" x14ac:dyDescent="0.25">
      <c r="A18" s="37" t="s">
        <v>55</v>
      </c>
      <c r="B18" s="40"/>
    </row>
    <row r="19" spans="1:2" x14ac:dyDescent="0.25">
      <c r="A19" s="37" t="e">
        <f>"      &lt;text&gt;&lt;![CDATA[&lt;p&gt;"&amp;B19&amp;"&lt;/p&gt;]]&gt;&lt;/text&gt;"</f>
        <v>#N/A</v>
      </c>
      <c r="B19" s="39" t="e">
        <f>RETROAL_1_VF</f>
        <v>#N/A</v>
      </c>
    </row>
    <row r="20" spans="1:2" x14ac:dyDescent="0.25">
      <c r="A20" s="37" t="s">
        <v>67</v>
      </c>
      <c r="B20" s="39"/>
    </row>
    <row r="21" spans="1:2" x14ac:dyDescent="0.25">
      <c r="A21" s="37" t="s">
        <v>68</v>
      </c>
    </row>
    <row r="22" spans="1:2" x14ac:dyDescent="0.25">
      <c r="A22" s="47" t="s">
        <v>73</v>
      </c>
      <c r="B22" s="45" t="s">
        <v>75</v>
      </c>
    </row>
    <row r="23" spans="1:2" x14ac:dyDescent="0.25">
      <c r="A23" s="37" t="e">
        <f>"      &lt;text&gt;"&amp;IF(B23="'FALSO","false","true")&amp;"&lt;/text&gt;"</f>
        <v>#N/A</v>
      </c>
      <c r="B23" s="46" t="e">
        <f>IF(B17="'VERDADERO","'FALSO","'VERDADERO")</f>
        <v>#N/A</v>
      </c>
    </row>
    <row r="24" spans="1:2" x14ac:dyDescent="0.25">
      <c r="A24" s="37" t="s">
        <v>55</v>
      </c>
    </row>
    <row r="25" spans="1:2" x14ac:dyDescent="0.25">
      <c r="A25" s="37" t="e">
        <f>"      &lt;text&gt;&lt;![CDATA[&lt;p&gt;"&amp;B25&amp;"&lt;/p&gt;]]&gt;&lt;/text&gt;"</f>
        <v>#N/A</v>
      </c>
      <c r="B25" s="39" t="e">
        <f>RETROAL_2_VF</f>
        <v>#N/A</v>
      </c>
    </row>
    <row r="26" spans="1:2" x14ac:dyDescent="0.25">
      <c r="A26" s="37" t="str">
        <f>A20</f>
        <v xml:space="preserve">      &lt;/feedback&gt;</v>
      </c>
    </row>
    <row r="27" spans="1:2" x14ac:dyDescent="0.25">
      <c r="A27" s="37" t="str">
        <f>A21</f>
        <v xml:space="preserve">    &lt;/answer&gt;</v>
      </c>
    </row>
    <row r="28" spans="1:2" x14ac:dyDescent="0.25">
      <c r="A28"/>
      <c r="B28" s="49"/>
    </row>
  </sheetData>
  <sheetProtection algorithmName="SHA-512" hashValue="t/oPfoeBfDzWfvwidkRaEpbSnn04ezKC+1J5KBhI6fjdsDWBQMjfpzo/bslTxR9R62A+U8H8fZc+np2QidD/nQ==" saltValue="XE8d3BibMLOnq2K6GtKEDA==" spinCount="100000" sheet="1" objects="1" scenarios="1" selectLockedCell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Z72"/>
  <sheetViews>
    <sheetView showGridLines="0" showRowColHeaders="0" zoomScale="139" zoomScaleNormal="139" workbookViewId="0">
      <pane xSplit="38" ySplit="73" topLeftCell="AM74" activePane="bottomRight" state="frozen"/>
      <selection activeCell="J7" sqref="J7:P7"/>
      <selection pane="topRight" activeCell="J7" sqref="J7:P7"/>
      <selection pane="bottomLeft" activeCell="J7" sqref="J7:P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58" t="str">
        <f ca="1">'Formulario OM'!A1</f>
        <v>CÓDIGOS 
ESPECIALES</v>
      </c>
      <c r="B1" s="501" t="str">
        <f ca="1">APP&amp;" - "&amp;Tipo_4</f>
        <v>FastTest PlugIn - Emparejar</v>
      </c>
      <c r="C1" s="502"/>
      <c r="D1" s="502"/>
      <c r="E1" s="502"/>
      <c r="F1" s="502"/>
      <c r="G1" s="502"/>
      <c r="H1" s="502"/>
      <c r="I1" s="502"/>
      <c r="J1" s="502"/>
      <c r="K1" s="502"/>
      <c r="L1" s="281"/>
      <c r="M1" s="281"/>
      <c r="N1" s="281"/>
      <c r="O1" s="281"/>
      <c r="P1" s="281"/>
      <c r="Q1" s="281"/>
      <c r="R1" s="281"/>
      <c r="S1" s="281"/>
      <c r="T1" s="281"/>
      <c r="U1" s="281"/>
      <c r="V1" s="281"/>
      <c r="W1" s="281"/>
      <c r="X1" s="282"/>
      <c r="Y1" s="480" t="str">
        <f>'Formulario OM'!Y1</f>
        <v>NO USAR CORTAR [Ctrl+X]</v>
      </c>
    </row>
    <row r="2" spans="1:25" ht="24.95" customHeight="1" x14ac:dyDescent="0.25">
      <c r="A2" s="459"/>
      <c r="B2" s="503"/>
      <c r="C2" s="504"/>
      <c r="D2" s="504"/>
      <c r="E2" s="504"/>
      <c r="F2" s="504"/>
      <c r="G2" s="504"/>
      <c r="H2" s="504"/>
      <c r="I2" s="504"/>
      <c r="J2" s="504"/>
      <c r="K2" s="504"/>
      <c r="L2" s="524" t="str">
        <f ca="1">'Formulario OM'!L2</f>
        <v>DATOS 
GENERALES</v>
      </c>
      <c r="M2" s="509">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7" t="s">
        <v>163</v>
      </c>
      <c r="Y2" s="481"/>
    </row>
    <row r="3" spans="1:25" ht="2.25" customHeight="1" thickBot="1" x14ac:dyDescent="0.3">
      <c r="A3" s="460"/>
      <c r="B3" s="503"/>
      <c r="C3" s="504"/>
      <c r="D3" s="504"/>
      <c r="E3" s="504"/>
      <c r="F3" s="504"/>
      <c r="G3" s="504"/>
      <c r="H3" s="504"/>
      <c r="I3" s="504"/>
      <c r="J3" s="504"/>
      <c r="K3" s="504"/>
      <c r="L3" s="296"/>
      <c r="M3" s="297"/>
      <c r="N3" s="298"/>
      <c r="O3" s="299"/>
      <c r="P3" s="298"/>
      <c r="Q3" s="299"/>
      <c r="R3" s="298"/>
      <c r="S3" s="299"/>
      <c r="T3" s="298"/>
      <c r="U3" s="299"/>
      <c r="V3" s="298"/>
      <c r="W3" s="299"/>
      <c r="X3" s="300"/>
      <c r="Y3" s="482"/>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5"/>
    </row>
    <row r="5" spans="1:25" x14ac:dyDescent="0.25">
      <c r="A5" s="303" t="str">
        <f ca="1">'Formulario OM'!A5</f>
        <v>FÓRMULA</v>
      </c>
      <c r="B5" s="124"/>
      <c r="C5" s="125"/>
      <c r="D5" s="125"/>
      <c r="E5" s="125"/>
      <c r="F5" s="144"/>
      <c r="G5" s="352" t="str">
        <f ca="1">'Formulario OM'!G5</f>
        <v>Nº Inicial del Banco de Preguntas</v>
      </c>
      <c r="H5" s="69">
        <f>'Datos E'!A7</f>
        <v>41</v>
      </c>
      <c r="I5" s="144"/>
      <c r="J5" s="145"/>
      <c r="K5" s="352" t="str">
        <f ca="1">'Formulario OM'!K5</f>
        <v>Pregunta Nº</v>
      </c>
      <c r="L5" s="450"/>
      <c r="M5" s="145"/>
      <c r="N5" s="145"/>
      <c r="O5" s="144"/>
      <c r="P5" s="144"/>
      <c r="Q5" s="143"/>
      <c r="R5" s="538" t="str">
        <f ca="1">'DATOS GENERALES'!R5</f>
        <v>Rango de preguntas almacenadas: 0 - 0</v>
      </c>
      <c r="S5" s="538"/>
      <c r="T5" s="538"/>
      <c r="U5" s="538"/>
      <c r="V5" s="538"/>
      <c r="W5" s="538"/>
      <c r="X5" s="127"/>
      <c r="Y5" s="307"/>
    </row>
    <row r="6" spans="1:25" ht="6" customHeight="1" x14ac:dyDescent="0.25">
      <c r="A6" s="35"/>
      <c r="B6" s="119"/>
      <c r="C6" s="120"/>
      <c r="D6" s="120"/>
      <c r="E6" s="120"/>
      <c r="F6" s="146"/>
      <c r="G6" s="146"/>
      <c r="H6" s="147">
        <f>'Datos E'!B3</f>
        <v>2</v>
      </c>
      <c r="I6" s="148"/>
      <c r="J6" s="148"/>
      <c r="K6" s="148"/>
      <c r="L6" s="148">
        <f>N_E</f>
        <v>0</v>
      </c>
      <c r="M6" s="148"/>
      <c r="N6" s="148"/>
      <c r="O6" s="147"/>
      <c r="P6" s="148"/>
      <c r="Q6" s="148"/>
      <c r="R6" s="148"/>
      <c r="S6" s="149"/>
      <c r="T6" s="149"/>
      <c r="U6" s="149"/>
      <c r="V6" s="147"/>
      <c r="W6" s="147"/>
      <c r="X6" s="123"/>
      <c r="Y6" s="306"/>
    </row>
    <row r="7" spans="1:25" x14ac:dyDescent="0.25">
      <c r="A7" s="303" t="str">
        <f ca="1">'Formulario OM'!A7</f>
        <v>SUPERÍNDICE</v>
      </c>
      <c r="B7" s="124"/>
      <c r="C7" s="125"/>
      <c r="D7" s="125"/>
      <c r="E7" s="125"/>
      <c r="F7" s="144"/>
      <c r="G7" s="352" t="str">
        <f ca="1">'Formulario OM'!G7</f>
        <v>Nombre de la pregunta</v>
      </c>
      <c r="H7" s="513" t="str">
        <f>IFERROR(VLOOKUP(L5,'Datos E'!$A$7:$AG$500,2,1),"")</f>
        <v/>
      </c>
      <c r="I7" s="513"/>
      <c r="J7" s="513"/>
      <c r="K7" s="513"/>
      <c r="L7" s="513"/>
      <c r="M7" s="513"/>
      <c r="N7" s="148"/>
      <c r="O7" s="147"/>
      <c r="P7" s="148"/>
      <c r="Q7" s="144"/>
      <c r="R7" s="144"/>
      <c r="S7" s="149"/>
      <c r="T7" s="149"/>
      <c r="U7" s="149"/>
      <c r="V7" s="144"/>
      <c r="W7" s="144"/>
      <c r="X7" s="127"/>
      <c r="Y7" s="307"/>
    </row>
    <row r="8" spans="1:25" ht="6" customHeight="1" x14ac:dyDescent="0.25">
      <c r="A8" s="36"/>
      <c r="B8" s="119"/>
      <c r="C8" s="120"/>
      <c r="D8" s="120"/>
      <c r="E8" s="120"/>
      <c r="F8" s="146"/>
      <c r="G8" s="148"/>
      <c r="H8" s="148">
        <f>'Datos E'!G3</f>
        <v>7</v>
      </c>
      <c r="I8" s="147"/>
      <c r="J8" s="147"/>
      <c r="K8" s="147"/>
      <c r="L8" s="147"/>
      <c r="M8" s="148"/>
      <c r="N8" s="148"/>
      <c r="O8" s="149"/>
      <c r="P8" s="149"/>
      <c r="Q8" s="148"/>
      <c r="R8" s="149"/>
      <c r="S8" s="149"/>
      <c r="T8" s="149"/>
      <c r="U8" s="149"/>
      <c r="V8" s="144"/>
      <c r="W8" s="144"/>
      <c r="X8" s="123"/>
      <c r="Y8" s="158"/>
    </row>
    <row r="9" spans="1:25" x14ac:dyDescent="0.25">
      <c r="A9" s="303" t="str">
        <f ca="1">'Formulario OM'!A9</f>
        <v>SUBÍNDICE</v>
      </c>
      <c r="B9" s="124"/>
      <c r="C9" s="125"/>
      <c r="D9" s="125"/>
      <c r="E9" s="125"/>
      <c r="F9" s="144"/>
      <c r="G9" s="352" t="str">
        <f ca="1">'Formulario OM'!G9</f>
        <v>Descripción</v>
      </c>
      <c r="H9" s="511" t="s">
        <v>1586</v>
      </c>
      <c r="I9" s="511"/>
      <c r="J9" s="511"/>
      <c r="K9" s="511"/>
      <c r="L9" s="511"/>
      <c r="M9" s="511"/>
      <c r="N9" s="149"/>
      <c r="O9" s="150"/>
      <c r="P9" s="148"/>
      <c r="Q9" s="143"/>
      <c r="R9" s="149"/>
      <c r="S9" s="149"/>
      <c r="T9" s="149"/>
      <c r="U9" s="149"/>
      <c r="V9" s="144"/>
      <c r="W9" s="144"/>
      <c r="X9" s="127"/>
      <c r="Y9" s="308"/>
    </row>
    <row r="10" spans="1:25" ht="6" customHeight="1" x14ac:dyDescent="0.25">
      <c r="A10" s="35"/>
      <c r="B10" s="119"/>
      <c r="C10" s="120"/>
      <c r="D10" s="120"/>
      <c r="E10" s="120"/>
      <c r="F10" s="146"/>
      <c r="G10" s="146"/>
      <c r="H10" s="147">
        <f>'Datos E'!H3</f>
        <v>8</v>
      </c>
      <c r="I10" s="148"/>
      <c r="J10" s="148"/>
      <c r="K10" s="148"/>
      <c r="L10" s="148"/>
      <c r="M10" s="148"/>
      <c r="N10" s="148"/>
      <c r="O10" s="148"/>
      <c r="P10" s="148"/>
      <c r="Q10" s="148"/>
      <c r="R10" s="148"/>
      <c r="S10" s="148"/>
      <c r="T10" s="147"/>
      <c r="U10" s="147"/>
      <c r="V10" s="144"/>
      <c r="W10" s="144"/>
      <c r="X10" s="123"/>
      <c r="Y10" s="158"/>
    </row>
    <row r="11" spans="1:25" x14ac:dyDescent="0.25">
      <c r="A11" s="303" t="str">
        <f ca="1">'Formulario OM'!A11</f>
        <v>SALTO LÍNEA</v>
      </c>
      <c r="B11" s="124"/>
      <c r="C11" s="125"/>
      <c r="D11" s="125"/>
      <c r="E11" s="125"/>
      <c r="F11" s="144"/>
      <c r="G11" s="352" t="str">
        <f ca="1">'Formulario OM'!G11</f>
        <v>Enunciado de la pregunta</v>
      </c>
      <c r="H11" s="519" t="s">
        <v>1561</v>
      </c>
      <c r="I11" s="519"/>
      <c r="J11" s="519"/>
      <c r="K11" s="519"/>
      <c r="L11" s="519"/>
      <c r="M11" s="519"/>
      <c r="N11" s="519"/>
      <c r="O11" s="519"/>
      <c r="P11" s="519"/>
      <c r="Q11" s="519"/>
      <c r="R11" s="519"/>
      <c r="S11" s="519"/>
      <c r="T11" s="519"/>
      <c r="U11" s="519"/>
      <c r="V11" s="519"/>
      <c r="W11" s="519"/>
      <c r="X11" s="127"/>
      <c r="Y11" s="308"/>
    </row>
    <row r="12" spans="1:25" ht="6" customHeight="1" thickBot="1" x14ac:dyDescent="0.3">
      <c r="A12" s="2"/>
      <c r="B12" s="119"/>
      <c r="C12" s="125"/>
      <c r="D12" s="125"/>
      <c r="E12" s="125"/>
      <c r="F12" s="125"/>
      <c r="G12" s="125"/>
      <c r="H12" s="519"/>
      <c r="I12" s="519"/>
      <c r="J12" s="519"/>
      <c r="K12" s="519"/>
      <c r="L12" s="519"/>
      <c r="M12" s="519"/>
      <c r="N12" s="519"/>
      <c r="O12" s="519"/>
      <c r="P12" s="519"/>
      <c r="Q12" s="519"/>
      <c r="R12" s="519"/>
      <c r="S12" s="519"/>
      <c r="T12" s="519"/>
      <c r="U12" s="519"/>
      <c r="V12" s="519"/>
      <c r="W12" s="519"/>
      <c r="X12" s="123"/>
      <c r="Y12" s="158"/>
    </row>
    <row r="13" spans="1:25" x14ac:dyDescent="0.25">
      <c r="A13" s="303" t="str">
        <f ca="1">'Formulario OM'!A13</f>
        <v>CONCATENAR</v>
      </c>
      <c r="B13" s="124"/>
      <c r="C13" s="125"/>
      <c r="D13" s="125"/>
      <c r="E13" s="125"/>
      <c r="F13" s="125"/>
      <c r="G13" s="125"/>
      <c r="H13" s="519"/>
      <c r="I13" s="519"/>
      <c r="J13" s="519"/>
      <c r="K13" s="519"/>
      <c r="L13" s="519"/>
      <c r="M13" s="519"/>
      <c r="N13" s="519"/>
      <c r="O13" s="519"/>
      <c r="P13" s="519"/>
      <c r="Q13" s="519"/>
      <c r="R13" s="519"/>
      <c r="S13" s="519"/>
      <c r="T13" s="519"/>
      <c r="U13" s="519"/>
      <c r="V13" s="519"/>
      <c r="W13" s="519"/>
      <c r="X13" s="127"/>
      <c r="Y13" s="162"/>
    </row>
    <row r="14" spans="1:25" ht="6" customHeight="1" x14ac:dyDescent="0.25">
      <c r="B14" s="137"/>
      <c r="C14" s="125"/>
      <c r="D14" s="125"/>
      <c r="E14" s="125"/>
      <c r="F14" s="125"/>
      <c r="G14" s="125"/>
      <c r="H14" s="519"/>
      <c r="I14" s="519"/>
      <c r="J14" s="519"/>
      <c r="K14" s="519"/>
      <c r="L14" s="519"/>
      <c r="M14" s="519"/>
      <c r="N14" s="519"/>
      <c r="O14" s="519"/>
      <c r="P14" s="519"/>
      <c r="Q14" s="519"/>
      <c r="R14" s="519"/>
      <c r="S14" s="519"/>
      <c r="T14" s="519"/>
      <c r="U14" s="519"/>
      <c r="V14" s="519"/>
      <c r="W14" s="519"/>
      <c r="X14" s="142"/>
      <c r="Y14" s="158"/>
    </row>
    <row r="15" spans="1:25" x14ac:dyDescent="0.25">
      <c r="A15" s="303" t="str">
        <f ca="1">'Formulario OM'!A15</f>
        <v>NEGRITA</v>
      </c>
      <c r="B15" s="124"/>
      <c r="C15" s="125"/>
      <c r="D15" s="125"/>
      <c r="E15" s="125"/>
      <c r="F15" s="125"/>
      <c r="G15" s="125"/>
      <c r="H15" s="519"/>
      <c r="I15" s="519"/>
      <c r="J15" s="519"/>
      <c r="K15" s="519"/>
      <c r="L15" s="519"/>
      <c r="M15" s="519"/>
      <c r="N15" s="519"/>
      <c r="O15" s="519"/>
      <c r="P15" s="519"/>
      <c r="Q15" s="519"/>
      <c r="R15" s="519"/>
      <c r="S15" s="519"/>
      <c r="T15" s="519"/>
      <c r="U15" s="519"/>
      <c r="V15" s="519"/>
      <c r="W15" s="519"/>
      <c r="X15" s="127"/>
      <c r="Y15" s="308"/>
    </row>
    <row r="16" spans="1:25" ht="6" customHeight="1" x14ac:dyDescent="0.25">
      <c r="B16" s="137"/>
      <c r="C16" s="120"/>
      <c r="D16" s="120"/>
      <c r="E16" s="120"/>
      <c r="F16" s="146"/>
      <c r="G16" s="146"/>
      <c r="H16" s="147"/>
      <c r="I16" s="148"/>
      <c r="J16" s="148"/>
      <c r="K16" s="148"/>
      <c r="L16" s="148"/>
      <c r="M16" s="148"/>
      <c r="N16" s="148"/>
      <c r="O16" s="148"/>
      <c r="P16" s="148"/>
      <c r="Q16" s="148"/>
      <c r="R16" s="148"/>
      <c r="S16" s="148"/>
      <c r="T16" s="147"/>
      <c r="U16" s="147"/>
      <c r="V16" s="147"/>
      <c r="W16" s="147"/>
      <c r="X16" s="142"/>
      <c r="Y16" s="158"/>
    </row>
    <row r="17" spans="1:26" ht="15" customHeight="1" x14ac:dyDescent="0.25">
      <c r="A17" s="303" t="str">
        <f ca="1">'Formulario OM'!A17</f>
        <v>ESPACIOS (+1)</v>
      </c>
      <c r="B17" s="124"/>
      <c r="C17" s="125"/>
      <c r="D17" s="125"/>
      <c r="E17" s="139" t="str">
        <f ca="1">INDIRECT("Z_EM_01_"&amp;IDIOMA)</f>
        <v xml:space="preserve">Grupo </v>
      </c>
      <c r="F17" s="540" t="str">
        <f ca="1">UPPER($E$17)&amp;" 1"</f>
        <v>GRUPO  1</v>
      </c>
      <c r="G17" s="540"/>
      <c r="H17" s="540"/>
      <c r="I17" s="540"/>
      <c r="J17" s="539" t="str">
        <f ca="1">UPPER($E$17)&amp;" 2"</f>
        <v>GRUPO  2</v>
      </c>
      <c r="K17" s="539"/>
      <c r="L17" s="539"/>
      <c r="M17" s="539"/>
      <c r="N17" s="151"/>
      <c r="O17" s="151"/>
      <c r="P17" s="540" t="str">
        <f ca="1">F17</f>
        <v>GRUPO  1</v>
      </c>
      <c r="Q17" s="540"/>
      <c r="R17" s="540"/>
      <c r="S17" s="540"/>
      <c r="T17" s="539" t="str">
        <f ca="1">J17</f>
        <v>GRUPO  2</v>
      </c>
      <c r="U17" s="539"/>
      <c r="V17" s="539"/>
      <c r="W17" s="539"/>
      <c r="X17" s="127"/>
      <c r="Y17" s="308"/>
    </row>
    <row r="18" spans="1:26" ht="6" customHeight="1" x14ac:dyDescent="0.25">
      <c r="B18" s="137"/>
      <c r="C18" s="138"/>
      <c r="D18" s="138"/>
      <c r="E18" s="139" t="str">
        <f ca="1">INDIRECT("Z_EM_02_"&amp;IDIOMA)</f>
        <v xml:space="preserve">Pareja </v>
      </c>
      <c r="F18" s="138">
        <f>H10+1</f>
        <v>9</v>
      </c>
      <c r="G18" s="139"/>
      <c r="H18" s="140"/>
      <c r="I18" s="141"/>
      <c r="J18" s="141">
        <f>F18+1</f>
        <v>10</v>
      </c>
      <c r="K18" s="141"/>
      <c r="L18" s="141"/>
      <c r="M18" s="141"/>
      <c r="N18" s="141"/>
      <c r="O18" s="141"/>
      <c r="P18" s="141">
        <f>J18+1</f>
        <v>11</v>
      </c>
      <c r="Q18" s="141"/>
      <c r="R18" s="141"/>
      <c r="S18" s="141"/>
      <c r="T18" s="141">
        <f>P18+1</f>
        <v>12</v>
      </c>
      <c r="U18" s="141"/>
      <c r="V18" s="141"/>
      <c r="W18" s="141"/>
      <c r="X18" s="142"/>
      <c r="Y18" s="158"/>
    </row>
    <row r="19" spans="1:26" ht="15.75" customHeight="1" x14ac:dyDescent="0.25">
      <c r="A19" s="303" t="str">
        <f ca="1">'Formulario OM'!A19</f>
        <v>TEXTO ROJO</v>
      </c>
      <c r="B19" s="124"/>
      <c r="C19" s="125"/>
      <c r="D19" s="125"/>
      <c r="E19" s="352" t="str">
        <f ca="1">$E$18&amp;"01"</f>
        <v>Pareja 01</v>
      </c>
      <c r="F19" s="531" t="s">
        <v>1562</v>
      </c>
      <c r="G19" s="531"/>
      <c r="H19" s="531"/>
      <c r="I19" s="537"/>
      <c r="J19" s="535" t="s">
        <v>1563</v>
      </c>
      <c r="K19" s="531"/>
      <c r="L19" s="531"/>
      <c r="M19" s="531"/>
      <c r="N19" s="143"/>
      <c r="O19" s="352" t="str">
        <f ca="1">$E$18&amp;"02"</f>
        <v>Pareja 02</v>
      </c>
      <c r="P19" s="531" t="s">
        <v>1564</v>
      </c>
      <c r="Q19" s="531"/>
      <c r="R19" s="531"/>
      <c r="S19" s="537"/>
      <c r="T19" s="535" t="s">
        <v>1565</v>
      </c>
      <c r="U19" s="531"/>
      <c r="V19" s="531"/>
      <c r="W19" s="531"/>
      <c r="X19" s="127"/>
      <c r="Y19" s="308"/>
    </row>
    <row r="20" spans="1:26" ht="6" customHeight="1" x14ac:dyDescent="0.25">
      <c r="A20" s="304"/>
      <c r="B20" s="137"/>
      <c r="C20" s="138"/>
      <c r="D20" s="138"/>
      <c r="E20" s="138"/>
      <c r="F20" s="409">
        <f>T18+1</f>
        <v>13</v>
      </c>
      <c r="G20" s="409"/>
      <c r="H20" s="410"/>
      <c r="I20" s="410"/>
      <c r="J20" s="410">
        <f>F20+1</f>
        <v>14</v>
      </c>
      <c r="K20" s="410"/>
      <c r="L20" s="410"/>
      <c r="M20" s="410"/>
      <c r="N20" s="141"/>
      <c r="O20" s="141"/>
      <c r="P20" s="410">
        <f>J20+1</f>
        <v>15</v>
      </c>
      <c r="Q20" s="410"/>
      <c r="R20" s="410"/>
      <c r="S20" s="410"/>
      <c r="T20" s="410">
        <f>P20+1</f>
        <v>16</v>
      </c>
      <c r="U20" s="410"/>
      <c r="V20" s="410"/>
      <c r="W20" s="410"/>
      <c r="X20" s="142"/>
      <c r="Y20" s="158"/>
    </row>
    <row r="21" spans="1:26" x14ac:dyDescent="0.25">
      <c r="A21" s="303" t="str">
        <f ca="1">'Formulario OM'!A21</f>
        <v>TEXTO AZUL</v>
      </c>
      <c r="B21" s="124"/>
      <c r="C21" s="125"/>
      <c r="D21" s="125"/>
      <c r="E21" s="352" t="str">
        <f ca="1">$E$18&amp;"03"</f>
        <v>Pareja 03</v>
      </c>
      <c r="F21" s="531" t="s">
        <v>1566</v>
      </c>
      <c r="G21" s="531"/>
      <c r="H21" s="531"/>
      <c r="I21" s="537"/>
      <c r="J21" s="535" t="s">
        <v>1567</v>
      </c>
      <c r="K21" s="531"/>
      <c r="L21" s="531"/>
      <c r="M21" s="531"/>
      <c r="N21" s="143"/>
      <c r="O21" s="352" t="str">
        <f ca="1">$E$18&amp;"04"</f>
        <v>Pareja 04</v>
      </c>
      <c r="P21" s="511" t="s">
        <v>1568</v>
      </c>
      <c r="Q21" s="511"/>
      <c r="R21" s="511"/>
      <c r="S21" s="534"/>
      <c r="T21" s="536" t="s">
        <v>1569</v>
      </c>
      <c r="U21" s="511"/>
      <c r="V21" s="511"/>
      <c r="W21" s="511"/>
      <c r="X21" s="127"/>
      <c r="Y21" s="308"/>
    </row>
    <row r="22" spans="1:26" ht="6" customHeight="1" x14ac:dyDescent="0.25">
      <c r="B22" s="137"/>
      <c r="C22" s="138"/>
      <c r="D22" s="138"/>
      <c r="E22" s="138"/>
      <c r="F22" s="409">
        <f>T20+1</f>
        <v>17</v>
      </c>
      <c r="G22" s="409"/>
      <c r="H22" s="410"/>
      <c r="I22" s="410"/>
      <c r="J22" s="410">
        <f>F22+1</f>
        <v>18</v>
      </c>
      <c r="K22" s="410"/>
      <c r="L22" s="410"/>
      <c r="M22" s="410"/>
      <c r="N22" s="141"/>
      <c r="O22" s="138"/>
      <c r="P22" s="410">
        <f>J22+1</f>
        <v>19</v>
      </c>
      <c r="Q22" s="410"/>
      <c r="R22" s="410"/>
      <c r="S22" s="410"/>
      <c r="T22" s="410">
        <f>P22+1</f>
        <v>20</v>
      </c>
      <c r="U22" s="410"/>
      <c r="V22" s="410"/>
      <c r="W22" s="410"/>
      <c r="X22" s="142"/>
      <c r="Y22" s="158"/>
      <c r="Z22" s="32"/>
    </row>
    <row r="23" spans="1:26" x14ac:dyDescent="0.25">
      <c r="A23" s="303" t="str">
        <f ca="1">'Formulario OM'!A23</f>
        <v>OTRO COLOR</v>
      </c>
      <c r="B23" s="124"/>
      <c r="C23" s="125"/>
      <c r="D23" s="125"/>
      <c r="E23" s="352" t="str">
        <f ca="1">$E$18&amp;"05"</f>
        <v>Pareja 05</v>
      </c>
      <c r="F23" s="511" t="s">
        <v>1570</v>
      </c>
      <c r="G23" s="511"/>
      <c r="H23" s="511"/>
      <c r="I23" s="534"/>
      <c r="J23" s="536" t="s">
        <v>1571</v>
      </c>
      <c r="K23" s="511"/>
      <c r="L23" s="511"/>
      <c r="M23" s="511"/>
      <c r="N23" s="143"/>
      <c r="O23" s="352" t="str">
        <f ca="1">$E$18&amp;"06"</f>
        <v>Pareja 06</v>
      </c>
      <c r="P23" s="511" t="s">
        <v>1572</v>
      </c>
      <c r="Q23" s="511"/>
      <c r="R23" s="511"/>
      <c r="S23" s="534"/>
      <c r="T23" s="536" t="s">
        <v>1573</v>
      </c>
      <c r="U23" s="511"/>
      <c r="V23" s="511"/>
      <c r="W23" s="511"/>
      <c r="X23" s="127"/>
      <c r="Y23" s="308"/>
      <c r="Z23" s="32"/>
    </row>
    <row r="24" spans="1:26" ht="6" customHeight="1" thickBot="1" x14ac:dyDescent="0.3">
      <c r="B24" s="137"/>
      <c r="C24" s="138"/>
      <c r="D24" s="138"/>
      <c r="E24" s="138"/>
      <c r="F24" s="409">
        <f>T22+1</f>
        <v>21</v>
      </c>
      <c r="G24" s="409"/>
      <c r="H24" s="410"/>
      <c r="I24" s="410"/>
      <c r="J24" s="410">
        <f>F24+1</f>
        <v>22</v>
      </c>
      <c r="K24" s="410"/>
      <c r="L24" s="410"/>
      <c r="M24" s="410"/>
      <c r="N24" s="141"/>
      <c r="O24" s="138"/>
      <c r="P24" s="410">
        <f>J24+1</f>
        <v>23</v>
      </c>
      <c r="Q24" s="410"/>
      <c r="R24" s="410"/>
      <c r="S24" s="410"/>
      <c r="T24" s="410">
        <f>P24+1</f>
        <v>24</v>
      </c>
      <c r="U24" s="410"/>
      <c r="V24" s="410"/>
      <c r="W24" s="410"/>
      <c r="X24" s="142"/>
      <c r="Y24" s="162"/>
      <c r="Z24" s="32"/>
    </row>
    <row r="25" spans="1:26" ht="15" customHeight="1" x14ac:dyDescent="0.25">
      <c r="A25" s="506" t="str">
        <f ca="1">'Formulario OM'!A25</f>
        <v>INSERTAR
IMÁGENES</v>
      </c>
      <c r="B25" s="124"/>
      <c r="C25" s="125"/>
      <c r="D25" s="125"/>
      <c r="E25" s="352" t="str">
        <f ca="1">$E$18&amp;"07"</f>
        <v>Pareja 07</v>
      </c>
      <c r="F25" s="511" t="s">
        <v>1574</v>
      </c>
      <c r="G25" s="511"/>
      <c r="H25" s="511"/>
      <c r="I25" s="534"/>
      <c r="J25" s="536" t="s">
        <v>1575</v>
      </c>
      <c r="K25" s="511"/>
      <c r="L25" s="511"/>
      <c r="M25" s="511"/>
      <c r="N25" s="143"/>
      <c r="O25" s="352" t="str">
        <f ca="1">$E$18&amp;"08"</f>
        <v>Pareja 08</v>
      </c>
      <c r="P25" s="511" t="s">
        <v>1576</v>
      </c>
      <c r="Q25" s="511"/>
      <c r="R25" s="511"/>
      <c r="S25" s="534"/>
      <c r="T25" s="536" t="s">
        <v>1577</v>
      </c>
      <c r="U25" s="511"/>
      <c r="V25" s="511"/>
      <c r="W25" s="511"/>
      <c r="X25" s="127"/>
      <c r="Y25" s="308"/>
      <c r="Z25" s="32"/>
    </row>
    <row r="26" spans="1:26" ht="6" customHeight="1" x14ac:dyDescent="0.25">
      <c r="A26" s="507"/>
      <c r="B26" s="137"/>
      <c r="C26" s="138"/>
      <c r="D26" s="138"/>
      <c r="E26" s="138"/>
      <c r="F26" s="409">
        <f>T24+1</f>
        <v>25</v>
      </c>
      <c r="G26" s="409"/>
      <c r="H26" s="410"/>
      <c r="I26" s="410"/>
      <c r="J26" s="410">
        <f>F26+1</f>
        <v>26</v>
      </c>
      <c r="K26" s="410"/>
      <c r="L26" s="410"/>
      <c r="M26" s="410"/>
      <c r="N26" s="141"/>
      <c r="O26" s="138"/>
      <c r="P26" s="410">
        <f>J26+1</f>
        <v>27</v>
      </c>
      <c r="Q26" s="410"/>
      <c r="R26" s="410"/>
      <c r="S26" s="410"/>
      <c r="T26" s="410">
        <f>P26+1</f>
        <v>28</v>
      </c>
      <c r="U26" s="410"/>
      <c r="V26" s="410"/>
      <c r="W26" s="410"/>
      <c r="X26" s="142"/>
      <c r="Y26" s="158"/>
      <c r="Z26" s="32"/>
    </row>
    <row r="27" spans="1:26" ht="15" customHeight="1" thickBot="1" x14ac:dyDescent="0.3">
      <c r="A27" s="508"/>
      <c r="B27" s="137"/>
      <c r="C27" s="125"/>
      <c r="D27" s="125"/>
      <c r="E27" s="352" t="str">
        <f ca="1">$E$18&amp;"09"</f>
        <v>Pareja 09</v>
      </c>
      <c r="F27" s="511" t="s">
        <v>1578</v>
      </c>
      <c r="G27" s="511"/>
      <c r="H27" s="511"/>
      <c r="I27" s="534"/>
      <c r="J27" s="536" t="s">
        <v>1579</v>
      </c>
      <c r="K27" s="511"/>
      <c r="L27" s="511"/>
      <c r="M27" s="511"/>
      <c r="N27" s="143"/>
      <c r="O27" s="352" t="str">
        <f ca="1">$E$18&amp;"10"</f>
        <v>Pareja 10</v>
      </c>
      <c r="P27" s="511" t="s">
        <v>1580</v>
      </c>
      <c r="Q27" s="511"/>
      <c r="R27" s="511"/>
      <c r="S27" s="534"/>
      <c r="T27" s="536" t="s">
        <v>1581</v>
      </c>
      <c r="U27" s="511"/>
      <c r="V27" s="511"/>
      <c r="W27" s="511"/>
      <c r="X27" s="142"/>
      <c r="Y27" s="162"/>
      <c r="Z27" s="32"/>
    </row>
    <row r="28" spans="1:26" ht="6" customHeight="1" thickBot="1" x14ac:dyDescent="0.3">
      <c r="B28" s="137"/>
      <c r="C28" s="138"/>
      <c r="D28" s="138"/>
      <c r="E28" s="138"/>
      <c r="F28" s="409">
        <f>T26+1</f>
        <v>29</v>
      </c>
      <c r="G28" s="409"/>
      <c r="H28" s="410"/>
      <c r="I28" s="410"/>
      <c r="J28" s="410">
        <f>F28+1</f>
        <v>30</v>
      </c>
      <c r="K28" s="410"/>
      <c r="L28" s="410"/>
      <c r="M28" s="410"/>
      <c r="N28" s="141"/>
      <c r="O28" s="138"/>
      <c r="P28" s="410">
        <f>J28+1</f>
        <v>31</v>
      </c>
      <c r="Q28" s="410"/>
      <c r="R28" s="410"/>
      <c r="S28" s="410"/>
      <c r="T28" s="410">
        <f>P28+1</f>
        <v>32</v>
      </c>
      <c r="U28" s="410"/>
      <c r="V28" s="410"/>
      <c r="W28" s="410"/>
      <c r="X28" s="142"/>
      <c r="Y28" s="158"/>
      <c r="Z28" s="32"/>
    </row>
    <row r="29" spans="1:26" ht="15" customHeight="1" x14ac:dyDescent="0.25">
      <c r="A29" s="506" t="str">
        <f ca="1">'Formulario OM'!A29</f>
        <v>USAR DATOS VARIABLES</v>
      </c>
      <c r="B29" s="124"/>
      <c r="C29" s="125"/>
      <c r="D29" s="125"/>
      <c r="E29" s="352" t="str">
        <f ca="1">$E$18&amp;"11"</f>
        <v>Pareja 11</v>
      </c>
      <c r="F29" s="511" t="s">
        <v>1582</v>
      </c>
      <c r="G29" s="511"/>
      <c r="H29" s="511"/>
      <c r="I29" s="534"/>
      <c r="J29" s="536" t="s">
        <v>1583</v>
      </c>
      <c r="K29" s="511"/>
      <c r="L29" s="511"/>
      <c r="M29" s="511"/>
      <c r="N29" s="143"/>
      <c r="O29" s="352" t="str">
        <f ca="1">$E$18&amp;"12"</f>
        <v>Pareja 12</v>
      </c>
      <c r="P29" s="511" t="s">
        <v>1584</v>
      </c>
      <c r="Q29" s="511"/>
      <c r="R29" s="511"/>
      <c r="S29" s="534"/>
      <c r="T29" s="536" t="s">
        <v>1585</v>
      </c>
      <c r="U29" s="511"/>
      <c r="V29" s="511"/>
      <c r="W29" s="511"/>
      <c r="X29" s="289"/>
      <c r="Y29" s="162"/>
      <c r="Z29" s="32"/>
    </row>
    <row r="30" spans="1:26" ht="6" customHeight="1" x14ac:dyDescent="0.25">
      <c r="A30" s="507"/>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thickBot="1" x14ac:dyDescent="0.3">
      <c r="A31" s="508"/>
      <c r="B31" s="124"/>
      <c r="C31" s="125"/>
      <c r="D31" s="125"/>
      <c r="E31" s="128"/>
      <c r="F31" s="139">
        <v>1</v>
      </c>
      <c r="G31" s="520" t="str">
        <f ca="1">INDIRECT("Z_OM_11_"&amp;IDIOMA)</f>
        <v>PISTA</v>
      </c>
      <c r="H31" s="520"/>
      <c r="I31" s="520"/>
      <c r="J31" s="520"/>
      <c r="K31" s="520"/>
      <c r="L31" s="520"/>
      <c r="M31" s="520"/>
      <c r="N31" s="520"/>
      <c r="O31" s="520"/>
      <c r="P31" s="520"/>
      <c r="Q31" s="520"/>
      <c r="R31" s="288"/>
      <c r="S31" s="474"/>
      <c r="T31" s="474"/>
      <c r="U31" s="474"/>
      <c r="V31" s="474"/>
      <c r="W31" s="474"/>
      <c r="X31" s="475"/>
      <c r="Y31" s="162"/>
      <c r="Z31" s="32"/>
    </row>
    <row r="32" spans="1:26" ht="6" customHeight="1" x14ac:dyDescent="0.25">
      <c r="A32" s="304"/>
      <c r="B32" s="124"/>
      <c r="C32" s="505" t="str">
        <f>'DATOS GENERALES'!C5</f>
        <v>?</v>
      </c>
      <c r="D32" s="505"/>
      <c r="E32" s="128"/>
      <c r="F32" s="139"/>
      <c r="G32" s="138">
        <f>'Datos OM'!AG3</f>
        <v>33</v>
      </c>
      <c r="H32" s="138"/>
      <c r="I32" s="138"/>
      <c r="J32" s="130"/>
      <c r="K32" s="130"/>
      <c r="L32" s="130"/>
      <c r="M32" s="138">
        <f>G32+1</f>
        <v>34</v>
      </c>
      <c r="N32" s="130"/>
      <c r="O32" s="130"/>
      <c r="P32" s="130"/>
      <c r="Q32" s="130"/>
      <c r="R32" s="288"/>
      <c r="S32" s="474"/>
      <c r="T32" s="474"/>
      <c r="U32" s="474"/>
      <c r="V32" s="474"/>
      <c r="W32" s="474"/>
      <c r="X32" s="475"/>
      <c r="Y32" s="158"/>
    </row>
    <row r="33" spans="1:25" x14ac:dyDescent="0.25">
      <c r="A33" s="303" t="str">
        <f ca="1">'Formulario OM'!A33</f>
        <v>ACTIVAR</v>
      </c>
      <c r="B33" s="124"/>
      <c r="C33" s="505"/>
      <c r="D33" s="505"/>
      <c r="E33" s="128"/>
      <c r="F33" s="352" t="s">
        <v>1178</v>
      </c>
      <c r="G33" s="521"/>
      <c r="H33" s="521"/>
      <c r="I33" s="521"/>
      <c r="J33" s="521"/>
      <c r="K33" s="521"/>
      <c r="L33" s="352" t="s">
        <v>1176</v>
      </c>
      <c r="M33" s="521"/>
      <c r="N33" s="521"/>
      <c r="O33" s="521"/>
      <c r="P33" s="521"/>
      <c r="Q33" s="521"/>
      <c r="R33" s="288"/>
      <c r="S33" s="474"/>
      <c r="T33" s="474"/>
      <c r="U33" s="474"/>
      <c r="V33" s="474"/>
      <c r="W33" s="474"/>
      <c r="X33" s="475"/>
      <c r="Y33" s="162"/>
    </row>
    <row r="34" spans="1:25" ht="6" customHeight="1" thickBot="1" x14ac:dyDescent="0.3">
      <c r="A34" s="2"/>
      <c r="B34" s="124"/>
      <c r="C34" s="505"/>
      <c r="D34" s="505"/>
      <c r="E34" s="128"/>
      <c r="F34" s="139"/>
      <c r="G34" s="138">
        <f>M32+1</f>
        <v>35</v>
      </c>
      <c r="H34" s="138"/>
      <c r="I34" s="138"/>
      <c r="J34" s="130"/>
      <c r="K34" s="130"/>
      <c r="L34" s="130"/>
      <c r="M34" s="138">
        <f>G34+1</f>
        <v>36</v>
      </c>
      <c r="N34" s="131"/>
      <c r="O34" s="131"/>
      <c r="P34" s="131"/>
      <c r="Q34" s="131"/>
      <c r="R34" s="288"/>
      <c r="S34" s="474"/>
      <c r="T34" s="474"/>
      <c r="U34" s="474"/>
      <c r="V34" s="474"/>
      <c r="W34" s="474"/>
      <c r="X34" s="475"/>
      <c r="Y34" s="158"/>
    </row>
    <row r="35" spans="1:25" x14ac:dyDescent="0.25">
      <c r="A35" s="303" t="str">
        <f ca="1">'Formulario OM'!A35</f>
        <v>DESACTIVAR</v>
      </c>
      <c r="B35" s="124"/>
      <c r="C35" s="505"/>
      <c r="D35" s="505"/>
      <c r="E35" s="128"/>
      <c r="F35" s="352" t="s">
        <v>1179</v>
      </c>
      <c r="G35" s="521"/>
      <c r="H35" s="521"/>
      <c r="I35" s="521"/>
      <c r="J35" s="521"/>
      <c r="K35" s="521"/>
      <c r="L35" s="352" t="s">
        <v>1177</v>
      </c>
      <c r="M35" s="521"/>
      <c r="N35" s="521"/>
      <c r="O35" s="521"/>
      <c r="P35" s="521"/>
      <c r="Q35" s="521"/>
      <c r="R35" s="288"/>
      <c r="S35" s="474"/>
      <c r="T35" s="474"/>
      <c r="U35" s="474"/>
      <c r="V35" s="474"/>
      <c r="W35" s="474"/>
      <c r="X35" s="475"/>
      <c r="Y35" s="162"/>
    </row>
    <row r="36" spans="1:25" ht="9.9499999999999993" customHeight="1" thickBot="1" x14ac:dyDescent="0.3">
      <c r="B36" s="132"/>
      <c r="C36" s="133"/>
      <c r="D36" s="133"/>
      <c r="E36" s="133"/>
      <c r="F36" s="398">
        <v>4</v>
      </c>
      <c r="G36" s="133"/>
      <c r="H36" s="133"/>
      <c r="I36" s="133"/>
      <c r="J36" s="133"/>
      <c r="K36" s="133"/>
      <c r="L36" s="133"/>
      <c r="M36" s="133"/>
      <c r="N36" s="133"/>
      <c r="O36" s="133"/>
      <c r="P36" s="133"/>
      <c r="Q36" s="133"/>
      <c r="R36" s="290"/>
      <c r="S36" s="476"/>
      <c r="T36" s="476"/>
      <c r="U36" s="476"/>
      <c r="V36" s="476"/>
      <c r="W36" s="476"/>
      <c r="X36" s="477"/>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09"/>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gYMUb8+I6nIrfdVdG0cRFYpje9eNhwtHb8jzB5nZj/zJRXtJt0zqh8F9RjUeR+5GezqQbWFVTSkC4+RZWnkckA==" saltValue="nx1BjxcaQUmJq47/DdrGTA==" spinCount="100000" sheet="1" objects="1" scenarios="1" selectLockedCells="1"/>
  <mergeCells count="50">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Y1:Y3"/>
    <mergeCell ref="L2:M2"/>
    <mergeCell ref="V2:W2"/>
    <mergeCell ref="T2:U2"/>
    <mergeCell ref="R2:S2"/>
    <mergeCell ref="P2:Q2"/>
    <mergeCell ref="N2:O2"/>
    <mergeCell ref="F21:I21"/>
    <mergeCell ref="F27:I27"/>
    <mergeCell ref="F29:I29"/>
    <mergeCell ref="J19:M19"/>
    <mergeCell ref="J21:M21"/>
    <mergeCell ref="J23:M23"/>
    <mergeCell ref="J27:M27"/>
    <mergeCell ref="J29:M29"/>
    <mergeCell ref="F25:I25"/>
    <mergeCell ref="J25:M25"/>
    <mergeCell ref="P29:S29"/>
    <mergeCell ref="T19:W19"/>
    <mergeCell ref="T21:W21"/>
    <mergeCell ref="T23:W23"/>
    <mergeCell ref="T25:W25"/>
    <mergeCell ref="T27:W27"/>
    <mergeCell ref="T29:W29"/>
    <mergeCell ref="P19:S19"/>
    <mergeCell ref="P21:S21"/>
    <mergeCell ref="P23:S23"/>
    <mergeCell ref="P25:S25"/>
    <mergeCell ref="P27:S27"/>
  </mergeCells>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I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3313" r:id="rId6" name="Spinner 1">
              <controlPr defaultSize="0" print="0" autoPict="0" macro="[0]!Ver_Datos_Preguntas" altText="Para consultar los datos de cada pregunta.">
                <anchor moveWithCells="1" sizeWithCells="1">
                  <from>
                    <xdr:col>12</xdr:col>
                    <xdr:colOff>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331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3315" r:id="rId8" name="Spinner 3">
              <controlPr defaultSize="0" print="0" autoPict="0" macro="[0]!Cambiar_N_I_Banco_Preguntas" altText="Para consultar los datos de cada pregunta.">
                <anchor moveWithCells="1" sizeWithCells="1">
                  <from>
                    <xdr:col>8</xdr:col>
                    <xdr:colOff>76200</xdr:colOff>
                    <xdr:row>4</xdr:row>
                    <xdr:rowOff>0</xdr:rowOff>
                  </from>
                  <to>
                    <xdr:col>8</xdr:col>
                    <xdr:colOff>200025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J7" sqref="J7:P7"/>
      <selection pane="topRight" activeCell="J7" sqref="J7:P7"/>
      <selection pane="bottomLeft" activeCell="J7" sqref="J7:P7"/>
      <selection pane="bottomRight" activeCell="D7" sqref="D7:AJ506"/>
    </sheetView>
  </sheetViews>
  <sheetFormatPr baseColWidth="10" defaultColWidth="11.42578125" defaultRowHeight="15" x14ac:dyDescent="0.25"/>
  <cols>
    <col min="1" max="1" width="3.5703125" style="14" hidden="1" customWidth="1"/>
    <col min="2" max="2" width="9.140625" style="29" customWidth="1"/>
    <col min="3" max="3" width="4.85546875" style="14" customWidth="1"/>
    <col min="4" max="4" width="3.42578125" style="14" hidden="1" customWidth="1"/>
    <col min="5" max="5" width="5.28515625" style="30" hidden="1" customWidth="1"/>
    <col min="6" max="6" width="5.7109375" style="30" hidden="1" customWidth="1"/>
    <col min="7" max="7" width="10.140625" style="30" customWidth="1"/>
    <col min="8" max="8" width="59.5703125" style="14" customWidth="1"/>
    <col min="9" max="14" width="12.5703125" style="14" customWidth="1"/>
    <col min="15" max="29" width="14.28515625" style="14" customWidth="1"/>
    <col min="30" max="16384" width="11.42578125" style="14"/>
  </cols>
  <sheetData>
    <row r="1" spans="1:36" hidden="1" x14ac:dyDescent="0.25">
      <c r="A1" s="12">
        <f>MAX(A7:A500)</f>
        <v>41</v>
      </c>
      <c r="B1" s="13" t="str">
        <f>B5</f>
        <v>T01 - 00 Lógica</v>
      </c>
      <c r="C1" s="13" t="str">
        <f t="shared" ref="C1:J1" ca="1" si="0">C6</f>
        <v xml:space="preserve">Pareja </v>
      </c>
      <c r="D1" s="13">
        <f t="shared" si="0"/>
        <v>0</v>
      </c>
      <c r="E1" s="13">
        <f t="shared" si="0"/>
        <v>0</v>
      </c>
      <c r="F1" s="13">
        <f t="shared" si="0"/>
        <v>0</v>
      </c>
      <c r="G1" s="13" t="str">
        <f t="shared" ca="1" si="0"/>
        <v>Descripción</v>
      </c>
      <c r="H1" s="13" t="str">
        <f t="shared" ca="1" si="0"/>
        <v>FastTest PlugIn - Emparejar
Enunciado de la pregunta</v>
      </c>
      <c r="I1" s="13" t="str">
        <f t="shared" ca="1" si="0"/>
        <v>Pareja 01.1</v>
      </c>
      <c r="J1" s="13" t="str">
        <f t="shared" ca="1" si="0"/>
        <v>Pareja 01.2</v>
      </c>
      <c r="K1" s="13" t="str">
        <f t="shared" ref="K1:AJ1" ca="1" si="1">K6</f>
        <v>Pareja 02.1</v>
      </c>
      <c r="L1" s="13" t="str">
        <f t="shared" ca="1" si="1"/>
        <v>Pareja 02.2</v>
      </c>
      <c r="M1" s="13" t="str">
        <f t="shared" ca="1" si="1"/>
        <v>Pareja 03.1</v>
      </c>
      <c r="N1" s="13" t="str">
        <f t="shared" ca="1" si="1"/>
        <v>Pareja 03.2</v>
      </c>
      <c r="O1" s="13" t="str">
        <f t="shared" ca="1" si="1"/>
        <v>Pareja 04.1</v>
      </c>
      <c r="P1" s="13" t="str">
        <f t="shared" ca="1" si="1"/>
        <v>Pareja 04.2</v>
      </c>
      <c r="Q1" s="13" t="str">
        <f t="shared" ca="1" si="1"/>
        <v>Pareja 05.1</v>
      </c>
      <c r="R1" s="13" t="str">
        <f t="shared" ca="1" si="1"/>
        <v>Pareja 05.2</v>
      </c>
      <c r="S1" s="13" t="str">
        <f t="shared" ca="1" si="1"/>
        <v>Pareja 06.1</v>
      </c>
      <c r="T1" s="13" t="str">
        <f t="shared" ca="1" si="1"/>
        <v>Pareja 06.2</v>
      </c>
      <c r="U1" s="13" t="str">
        <f t="shared" ca="1" si="1"/>
        <v>Pareja 07.1</v>
      </c>
      <c r="V1" s="13" t="str">
        <f t="shared" ca="1" si="1"/>
        <v>Pareja 07.2</v>
      </c>
      <c r="W1" s="13" t="str">
        <f t="shared" ca="1" si="1"/>
        <v>Pareja 08.1</v>
      </c>
      <c r="X1" s="13" t="str">
        <f t="shared" ca="1" si="1"/>
        <v>Pareja 08.2</v>
      </c>
      <c r="Y1" s="13" t="str">
        <f t="shared" ca="1" si="1"/>
        <v>Pareja 09.1</v>
      </c>
      <c r="Z1" s="13" t="str">
        <f t="shared" ca="1" si="1"/>
        <v>Pareja 09.2</v>
      </c>
      <c r="AA1" s="13" t="str">
        <f t="shared" ca="1" si="1"/>
        <v>Pareja 10.1</v>
      </c>
      <c r="AB1" s="13" t="str">
        <f t="shared" ca="1" si="1"/>
        <v>Pareja 10.2</v>
      </c>
      <c r="AC1" s="13" t="str">
        <f t="shared" ca="1" si="1"/>
        <v>Pareja 11.1</v>
      </c>
      <c r="AD1" s="13" t="str">
        <f t="shared" ca="1" si="1"/>
        <v>Pareja 11.2</v>
      </c>
      <c r="AE1" s="13" t="str">
        <f t="shared" ca="1" si="1"/>
        <v>Pareja 12.1</v>
      </c>
      <c r="AF1" s="13" t="str">
        <f t="shared" ca="1" si="1"/>
        <v>Pareja 12.2</v>
      </c>
      <c r="AG1" s="13" t="str">
        <f t="shared" ca="1" si="1"/>
        <v>PISTA: 1</v>
      </c>
      <c r="AH1" s="13" t="str">
        <f t="shared" ca="1" si="1"/>
        <v>PISTA: 2</v>
      </c>
      <c r="AI1" s="13" t="str">
        <f t="shared" ca="1" si="1"/>
        <v>PISTA: 3</v>
      </c>
      <c r="AJ1" s="13" t="str">
        <f t="shared" ca="1" si="1"/>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0</v>
      </c>
      <c r="B3" s="20">
        <v>2</v>
      </c>
      <c r="C3" s="21">
        <f t="shared" ref="C3:J3" si="2">B3+1</f>
        <v>3</v>
      </c>
      <c r="D3" s="21">
        <f t="shared" si="2"/>
        <v>4</v>
      </c>
      <c r="E3" s="21">
        <f t="shared" si="2"/>
        <v>5</v>
      </c>
      <c r="F3" s="21">
        <f t="shared" si="2"/>
        <v>6</v>
      </c>
      <c r="G3" s="330">
        <f t="shared" si="2"/>
        <v>7</v>
      </c>
      <c r="H3" s="330">
        <f t="shared" si="2"/>
        <v>8</v>
      </c>
      <c r="I3" s="21">
        <f t="shared" si="2"/>
        <v>9</v>
      </c>
      <c r="J3" s="21">
        <f t="shared" si="2"/>
        <v>10</v>
      </c>
      <c r="K3" s="21">
        <f t="shared" ref="K3:AJ3" si="3">J3+1</f>
        <v>11</v>
      </c>
      <c r="L3" s="21">
        <f t="shared" si="3"/>
        <v>12</v>
      </c>
      <c r="M3" s="21">
        <f t="shared" si="3"/>
        <v>13</v>
      </c>
      <c r="N3" s="21">
        <f t="shared" si="3"/>
        <v>14</v>
      </c>
      <c r="O3" s="21">
        <f t="shared" si="3"/>
        <v>15</v>
      </c>
      <c r="P3" s="21">
        <f t="shared" si="3"/>
        <v>16</v>
      </c>
      <c r="Q3" s="21">
        <f t="shared" si="3"/>
        <v>17</v>
      </c>
      <c r="R3" s="21">
        <f t="shared" si="3"/>
        <v>18</v>
      </c>
      <c r="S3" s="21">
        <f t="shared" si="3"/>
        <v>19</v>
      </c>
      <c r="T3" s="21">
        <f t="shared" si="3"/>
        <v>20</v>
      </c>
      <c r="U3" s="21">
        <f t="shared" si="3"/>
        <v>21</v>
      </c>
      <c r="V3" s="21">
        <f t="shared" si="3"/>
        <v>22</v>
      </c>
      <c r="W3" s="21">
        <f t="shared" si="3"/>
        <v>23</v>
      </c>
      <c r="X3" s="21">
        <f t="shared" si="3"/>
        <v>24</v>
      </c>
      <c r="Y3" s="21">
        <f t="shared" si="3"/>
        <v>25</v>
      </c>
      <c r="Z3" s="21">
        <f t="shared" si="3"/>
        <v>26</v>
      </c>
      <c r="AA3" s="21">
        <f t="shared" si="3"/>
        <v>27</v>
      </c>
      <c r="AB3" s="21">
        <f t="shared" si="3"/>
        <v>28</v>
      </c>
      <c r="AC3" s="21">
        <f t="shared" si="3"/>
        <v>29</v>
      </c>
      <c r="AD3" s="21">
        <f t="shared" si="3"/>
        <v>30</v>
      </c>
      <c r="AE3" s="21">
        <f t="shared" si="3"/>
        <v>31</v>
      </c>
      <c r="AF3" s="21">
        <f t="shared" si="3"/>
        <v>32</v>
      </c>
      <c r="AG3" s="21">
        <f t="shared" si="3"/>
        <v>33</v>
      </c>
      <c r="AH3" s="21">
        <f t="shared" si="3"/>
        <v>34</v>
      </c>
      <c r="AI3" s="21">
        <f t="shared" si="3"/>
        <v>35</v>
      </c>
      <c r="AJ3" s="21">
        <f t="shared" si="3"/>
        <v>36</v>
      </c>
    </row>
    <row r="4" spans="1:36" s="22" customFormat="1" x14ac:dyDescent="0.25">
      <c r="A4" s="19">
        <f>N_FINAL</f>
        <v>0</v>
      </c>
      <c r="B4" s="23"/>
      <c r="C4" s="24"/>
      <c r="D4" s="23"/>
      <c r="E4" s="25"/>
      <c r="F4" s="25"/>
      <c r="G4" s="541" t="str">
        <f ca="1">'Datos OM'!E4</f>
        <v>DATOS 
GENERALES | FORMULARIO | DAR 
FORMATO</v>
      </c>
      <c r="H4" s="541"/>
      <c r="I4" s="214">
        <f>COUNTA(H7:H500)</f>
        <v>0</v>
      </c>
      <c r="J4" s="311" t="str">
        <f ca="1">'Datos OM'!J4</f>
        <v>Preguntas Almacenadas</v>
      </c>
    </row>
    <row r="5" spans="1:36" s="226" customFormat="1" hidden="1" x14ac:dyDescent="0.25">
      <c r="A5" s="221">
        <v>0</v>
      </c>
      <c r="B5" s="227" t="str">
        <f>IF(A5="","",PREF_PREGUNTA&amp;" - "&amp;IF(MAX(A:A)&gt;99,IF(A5&lt;100,"0",""),"")&amp;IF(A5&lt;10,"0","")&amp;A5&amp;IF(G5&lt;&gt;""," "&amp;G5,""))</f>
        <v>T01 - 00 Lógica</v>
      </c>
      <c r="C5" s="414">
        <f>IF(COUNTA(I5:N5)-D5=0,"",COUNTA(I5:N5)-D5)</f>
        <v>6</v>
      </c>
      <c r="D5" s="222"/>
      <c r="E5" s="223"/>
      <c r="F5" s="223"/>
      <c r="G5" s="224" t="str">
        <f>IF('Formulario E'!H9="","",'Formulario E'!H9)</f>
        <v>Lógica</v>
      </c>
      <c r="H5" s="225" t="str">
        <f>IF('Formulario E'!H11="","",'Formulario E'!H11)</f>
        <v>&lt;p&gt;Enlace las parejas.&lt;/p&gt;</v>
      </c>
      <c r="I5" s="426" t="str">
        <f>IF('Formulario E'!$F19="","",'Formulario E'!$F19)</f>
        <v>&lt;p&gt;1&lt;/p&gt;</v>
      </c>
      <c r="J5" s="426" t="str">
        <f>IF('Formulario E'!$J19="","",'Formulario E'!$J19)</f>
        <v>uno</v>
      </c>
      <c r="K5" s="427" t="str">
        <f>IF('Formulario E'!$P19="","",'Formulario E'!$P19)</f>
        <v>&lt;p&gt;2&lt;/p&gt;</v>
      </c>
      <c r="L5" s="427" t="str">
        <f>IF('Formulario E'!$T19="","",'Formulario E'!$T19)</f>
        <v>dos</v>
      </c>
      <c r="M5" s="428" t="str">
        <f>IF('Formulario E'!$F21="","",'Formulario E'!$F21)</f>
        <v>&lt;p&gt;3&lt;/p&gt;</v>
      </c>
      <c r="N5" s="428" t="str">
        <f>IF('Formulario E'!$J21="","",'Formulario E'!$J21)</f>
        <v>tres</v>
      </c>
      <c r="O5" s="429" t="str">
        <f>IF('Formulario E'!$P21="","",'Formulario E'!$P21)</f>
        <v>&lt;p&gt;4&lt;/p&gt;</v>
      </c>
      <c r="P5" s="429" t="str">
        <f>IF('Formulario E'!$T21="","",'Formulario E'!$T21)</f>
        <v>cuatro</v>
      </c>
      <c r="Q5" s="430" t="str">
        <f>IF('Formulario E'!$F23="","",'Formulario E'!$F23)</f>
        <v>&lt;p&gt;5&lt;/p&gt;</v>
      </c>
      <c r="R5" s="430" t="str">
        <f>IF('Formulario E'!$J23="","",'Formulario E'!$J23)</f>
        <v>cinco</v>
      </c>
      <c r="S5" s="431" t="str">
        <f>IF('Formulario E'!$P23="","",'Formulario E'!$P23)</f>
        <v>&lt;p&gt;6&lt;/p&gt;</v>
      </c>
      <c r="T5" s="431" t="str">
        <f>IF('Formulario E'!$T23="","",'Formulario E'!$T23)</f>
        <v>seis</v>
      </c>
      <c r="U5" s="426" t="str">
        <f>IF('Formulario E'!$F25="","",'Formulario E'!$F25)</f>
        <v>&lt;p&gt;7&lt;/p&gt;</v>
      </c>
      <c r="V5" s="426" t="str">
        <f>IF('Formulario E'!$J25="","",'Formulario E'!$J25)</f>
        <v>siete</v>
      </c>
      <c r="W5" s="427" t="str">
        <f>IF('Formulario E'!$P25="","",'Formulario E'!$P25)</f>
        <v>&lt;p&gt;8&lt;/p&gt;</v>
      </c>
      <c r="X5" s="427" t="str">
        <f>IF('Formulario E'!$T25="","",'Formulario E'!$T25)</f>
        <v>ocho</v>
      </c>
      <c r="Y5" s="428" t="str">
        <f>IF('Formulario E'!$F27="","",'Formulario E'!$F27)</f>
        <v>&lt;p&gt;9&lt;/p&gt;</v>
      </c>
      <c r="Z5" s="428" t="str">
        <f>IF('Formulario E'!$J27="","",'Formulario E'!$J27)</f>
        <v>nueve</v>
      </c>
      <c r="AA5" s="429" t="str">
        <f>IF('Formulario E'!$P27="","",'Formulario E'!$P27)</f>
        <v>&lt;p&gt;10&lt;/p&gt;</v>
      </c>
      <c r="AB5" s="429" t="str">
        <f>IF('Formulario E'!$T27="","",'Formulario E'!$T27)</f>
        <v>diez</v>
      </c>
      <c r="AC5" s="430" t="str">
        <f>IF('Formulario E'!$F29="","",'Formulario E'!$F29)</f>
        <v>&lt;p&gt;11&lt;/p&gt;</v>
      </c>
      <c r="AD5" s="430" t="str">
        <f>IF('Formulario E'!$J29="","",'Formulario E'!$J29)</f>
        <v>once</v>
      </c>
      <c r="AE5" s="431" t="str">
        <f>IF('Formulario E'!$P29="","",'Formulario E'!$P29)</f>
        <v>&lt;p&gt;12&lt;/p&gt;</v>
      </c>
      <c r="AF5" s="431" t="str">
        <f>IF('Formulario E'!$T29="","",'Formulario E'!$T29)</f>
        <v>doce</v>
      </c>
      <c r="AG5" s="264" t="str">
        <f>IF('Formulario E'!G33="","",'Formulario E'!G33)</f>
        <v/>
      </c>
      <c r="AH5" s="265" t="str">
        <f>IF('Formulario E'!M33="","",'Formulario E'!M33)</f>
        <v/>
      </c>
      <c r="AI5" s="266" t="str">
        <f>IF('Formulario E'!G35="","",'Formulario E'!G35)</f>
        <v/>
      </c>
      <c r="AJ5" s="267" t="str">
        <f>IF('Formulario E'!M35="","",'Formulario E'!M35)</f>
        <v/>
      </c>
    </row>
    <row r="6" spans="1:36" s="27" customFormat="1" ht="50.1" customHeight="1" x14ac:dyDescent="0.25">
      <c r="A6" s="26">
        <v>0</v>
      </c>
      <c r="B6" s="318" t="str">
        <f ca="1">'Datos OM'!B6</f>
        <v>Nombre de la pregunta</v>
      </c>
      <c r="C6" s="452" t="str">
        <f ca="1">'Formulario E'!E18</f>
        <v xml:space="preserve">Pareja </v>
      </c>
      <c r="D6" s="63"/>
      <c r="E6" s="55"/>
      <c r="F6" s="55"/>
      <c r="G6" s="319" t="str">
        <f ca="1">'Datos OM'!G6</f>
        <v>Descripción</v>
      </c>
      <c r="H6" s="331" t="str">
        <f ca="1">'Formulario E'!B1&amp;"
"&amp;'Formulario OM'!G11</f>
        <v>FastTest PlugIn - Emparejar
Enunciado de la pregunta</v>
      </c>
      <c r="I6" s="369" t="str">
        <f ca="1">'Formulario E'!$E$19&amp;".1"</f>
        <v>Pareja 01.1</v>
      </c>
      <c r="J6" s="369" t="str">
        <f ca="1">'Formulario E'!$E$19&amp;".2"</f>
        <v>Pareja 01.2</v>
      </c>
      <c r="K6" s="370" t="str">
        <f ca="1">'Formulario E'!$O$19&amp;".1"</f>
        <v>Pareja 02.1</v>
      </c>
      <c r="L6" s="370" t="str">
        <f ca="1">'Formulario E'!$O$19&amp;".2"</f>
        <v>Pareja 02.2</v>
      </c>
      <c r="M6" s="371" t="str">
        <f ca="1">'Formulario E'!$E$21&amp;".1"</f>
        <v>Pareja 03.1</v>
      </c>
      <c r="N6" s="371" t="str">
        <f ca="1">'Formulario E'!$E$21&amp;".2"</f>
        <v>Pareja 03.2</v>
      </c>
      <c r="O6" s="372" t="str">
        <f ca="1">'Formulario E'!$O$21&amp;".1"</f>
        <v>Pareja 04.1</v>
      </c>
      <c r="P6" s="372" t="str">
        <f ca="1">'Formulario E'!$O$21&amp;".2"</f>
        <v>Pareja 04.2</v>
      </c>
      <c r="Q6" s="373" t="str">
        <f ca="1">'Formulario E'!$E$23&amp;".1"</f>
        <v>Pareja 05.1</v>
      </c>
      <c r="R6" s="373" t="str">
        <f ca="1">'Formulario E'!$E$23&amp;".2"</f>
        <v>Pareja 05.2</v>
      </c>
      <c r="S6" s="374" t="str">
        <f ca="1">'Formulario E'!$O$23&amp;".1"</f>
        <v>Pareja 06.1</v>
      </c>
      <c r="T6" s="374" t="str">
        <f ca="1">'Formulario E'!$O$23&amp;".2"</f>
        <v>Pareja 06.2</v>
      </c>
      <c r="U6" s="369" t="str">
        <f ca="1">'Formulario E'!$E$25&amp;".1"</f>
        <v>Pareja 07.1</v>
      </c>
      <c r="V6" s="369" t="str">
        <f ca="1">'Formulario E'!$E$25&amp;".2"</f>
        <v>Pareja 07.2</v>
      </c>
      <c r="W6" s="370" t="str">
        <f ca="1">'Formulario E'!$O$25&amp;".1"</f>
        <v>Pareja 08.1</v>
      </c>
      <c r="X6" s="370" t="str">
        <f ca="1">'Formulario E'!$O$25&amp;".2"</f>
        <v>Pareja 08.2</v>
      </c>
      <c r="Y6" s="371" t="str">
        <f ca="1">'Formulario E'!$E$27&amp;".1"</f>
        <v>Pareja 09.1</v>
      </c>
      <c r="Z6" s="375" t="str">
        <f ca="1">'Formulario E'!$E$27&amp;".2"</f>
        <v>Pareja 09.2</v>
      </c>
      <c r="AA6" s="372" t="str">
        <f ca="1">'Formulario E'!$O$27&amp;".1"</f>
        <v>Pareja 10.1</v>
      </c>
      <c r="AB6" s="372" t="str">
        <f ca="1">'Formulario E'!$O$27&amp;".2"</f>
        <v>Pareja 10.2</v>
      </c>
      <c r="AC6" s="373" t="str">
        <f ca="1">'Formulario E'!$E$29&amp;".1"</f>
        <v>Pareja 11.1</v>
      </c>
      <c r="AD6" s="373" t="str">
        <f ca="1">'Formulario E'!$E$29&amp;".2"</f>
        <v>Pareja 11.2</v>
      </c>
      <c r="AE6" s="374" t="str">
        <f ca="1">'Formulario E'!$O$29&amp;".1"</f>
        <v>Pareja 12.1</v>
      </c>
      <c r="AF6" s="374" t="str">
        <f ca="1">'Formulario E'!$O$29&amp;".2"</f>
        <v>Pareja 12.2</v>
      </c>
      <c r="AG6" s="362" t="str">
        <f ca="1">'Datos OM'!AG6</f>
        <v>PISTA: 1</v>
      </c>
      <c r="AH6" s="363" t="str">
        <f ca="1">'Datos OM'!AH6</f>
        <v>PISTA: 2</v>
      </c>
      <c r="AI6" s="364" t="str">
        <f ca="1">'Datos OM'!AI6</f>
        <v>PISTA: 3</v>
      </c>
      <c r="AJ6" s="365" t="str">
        <f ca="1">'Datos OM'!AJ6</f>
        <v>PISTA: 4</v>
      </c>
    </row>
    <row r="7" spans="1:36" s="22" customFormat="1" x14ac:dyDescent="0.25">
      <c r="A7" s="34">
        <v>41</v>
      </c>
      <c r="B7" s="227" t="str">
        <f>IF(A7="","",PREF_PREGUNTA&amp;" - "&amp;IF(MAX(A:A)&gt;99,IF(A7&lt;100,"0",""),"")&amp;IF(A7&lt;10,"0","")&amp;A7&amp;IF(G7&lt;&gt;""," "&amp;G7,""))</f>
        <v>T01 - 41</v>
      </c>
      <c r="C7" s="414" t="str">
        <f t="shared" ref="C7:C70" si="4">IF(COUNTA(I7:N7)-D7=0,"",COUNTA(I7:N7)-D7)</f>
        <v/>
      </c>
      <c r="D7" s="222"/>
      <c r="E7" s="223"/>
      <c r="F7" s="223"/>
      <c r="G7" s="224"/>
      <c r="H7" s="225"/>
      <c r="I7" s="426"/>
      <c r="J7" s="426"/>
      <c r="K7" s="427"/>
      <c r="L7" s="427"/>
      <c r="M7" s="428"/>
      <c r="N7" s="428"/>
      <c r="O7" s="429"/>
      <c r="P7" s="429"/>
      <c r="Q7" s="430"/>
      <c r="R7" s="430"/>
      <c r="S7" s="431"/>
      <c r="T7" s="431"/>
      <c r="U7" s="426"/>
      <c r="V7" s="426"/>
      <c r="W7" s="427"/>
      <c r="X7" s="427"/>
      <c r="Y7" s="428"/>
      <c r="Z7" s="428"/>
      <c r="AA7" s="429"/>
      <c r="AB7" s="429"/>
      <c r="AC7" s="430"/>
      <c r="AD7" s="430"/>
      <c r="AE7" s="431"/>
      <c r="AF7" s="431"/>
      <c r="AG7" s="264"/>
      <c r="AH7" s="265"/>
      <c r="AI7" s="266"/>
      <c r="AJ7" s="267"/>
    </row>
    <row r="8" spans="1:36" s="22" customFormat="1" x14ac:dyDescent="0.25">
      <c r="A8" s="28" t="str">
        <f>IF(H8&lt;&gt;"",MAX($A$7:A7)+1,"")</f>
        <v/>
      </c>
      <c r="B8" s="227" t="str">
        <f>IF(A8="","",PREF_PREGUNTA&amp;" - "&amp;IF(MAX(A:A)&gt;99,IF(A8&lt;100,"0",""),"")&amp;IF(A8&lt;10,"0","")&amp;A8&amp;IF(G8&lt;&gt;""," "&amp;G8,""))</f>
        <v/>
      </c>
      <c r="C8" s="414" t="str">
        <f t="shared" si="4"/>
        <v/>
      </c>
      <c r="D8" s="222"/>
      <c r="E8" s="223"/>
      <c r="F8" s="223"/>
      <c r="G8" s="224"/>
      <c r="H8" s="225"/>
      <c r="I8" s="426"/>
      <c r="J8" s="426"/>
      <c r="K8" s="427"/>
      <c r="L8" s="427"/>
      <c r="M8" s="428"/>
      <c r="N8" s="428"/>
      <c r="O8" s="429"/>
      <c r="P8" s="429"/>
      <c r="Q8" s="430"/>
      <c r="R8" s="430"/>
      <c r="S8" s="431"/>
      <c r="T8" s="431"/>
      <c r="U8" s="426"/>
      <c r="V8" s="426"/>
      <c r="W8" s="427"/>
      <c r="X8" s="427"/>
      <c r="Y8" s="428"/>
      <c r="Z8" s="428"/>
      <c r="AA8" s="429"/>
      <c r="AB8" s="429"/>
      <c r="AC8" s="430"/>
      <c r="AD8" s="430"/>
      <c r="AE8" s="431"/>
      <c r="AF8" s="431"/>
      <c r="AG8" s="264"/>
      <c r="AH8" s="265"/>
      <c r="AI8" s="266"/>
      <c r="AJ8" s="267"/>
    </row>
    <row r="9" spans="1:36" s="22" customFormat="1" x14ac:dyDescent="0.25">
      <c r="A9" s="28" t="str">
        <f>IF(H9&lt;&gt;"",MAX($A$7:A8)+1,"")</f>
        <v/>
      </c>
      <c r="B9" s="227" t="str">
        <f>IF(A9="","",PREF_PREGUNTA&amp;" - "&amp;IF(MAX(A:A)&gt;99,IF(A9&lt;100,"0",""),"")&amp;IF(A9&lt;10,"0","")&amp;A9&amp;IF(G9&lt;&gt;""," "&amp;G9,""))</f>
        <v/>
      </c>
      <c r="C9" s="414" t="str">
        <f t="shared" si="4"/>
        <v/>
      </c>
      <c r="D9" s="222"/>
      <c r="E9" s="223"/>
      <c r="F9" s="223"/>
      <c r="G9" s="224"/>
      <c r="H9" s="225"/>
      <c r="I9" s="426"/>
      <c r="J9" s="426"/>
      <c r="K9" s="427"/>
      <c r="L9" s="427"/>
      <c r="M9" s="428"/>
      <c r="N9" s="428"/>
      <c r="O9" s="429"/>
      <c r="P9" s="429"/>
      <c r="Q9" s="430"/>
      <c r="R9" s="430"/>
      <c r="S9" s="431"/>
      <c r="T9" s="431"/>
      <c r="U9" s="426"/>
      <c r="V9" s="426"/>
      <c r="W9" s="427"/>
      <c r="X9" s="427"/>
      <c r="Y9" s="428"/>
      <c r="Z9" s="428"/>
      <c r="AA9" s="429"/>
      <c r="AB9" s="429"/>
      <c r="AC9" s="430"/>
      <c r="AD9" s="430"/>
      <c r="AE9" s="431"/>
      <c r="AF9" s="431"/>
      <c r="AG9" s="264"/>
      <c r="AH9" s="265"/>
      <c r="AI9" s="266"/>
      <c r="AJ9" s="267"/>
    </row>
    <row r="10" spans="1:36" s="22" customFormat="1" x14ac:dyDescent="0.25">
      <c r="A10" s="28" t="str">
        <f>IF(H10&lt;&gt;"",MAX($A$7:A9)+1,"")</f>
        <v/>
      </c>
      <c r="B10" s="227" t="str">
        <f>IF(A10="","",PREF_PREGUNTA&amp;" - "&amp;IF(MAX(A:A)&gt;99,IF(A10&lt;100,"0",""),"")&amp;IF(A10&lt;10,"0","")&amp;A10&amp;IF(G10&lt;&gt;""," "&amp;G10,""))</f>
        <v/>
      </c>
      <c r="C10" s="414" t="str">
        <f t="shared" si="4"/>
        <v/>
      </c>
      <c r="D10" s="222"/>
      <c r="E10" s="223"/>
      <c r="F10" s="223"/>
      <c r="G10" s="224"/>
      <c r="H10" s="225"/>
      <c r="I10" s="426"/>
      <c r="J10" s="426"/>
      <c r="K10" s="427"/>
      <c r="L10" s="427"/>
      <c r="M10" s="428"/>
      <c r="N10" s="428"/>
      <c r="O10" s="429"/>
      <c r="P10" s="429"/>
      <c r="Q10" s="430"/>
      <c r="R10" s="430"/>
      <c r="S10" s="431"/>
      <c r="T10" s="431"/>
      <c r="U10" s="426"/>
      <c r="V10" s="426"/>
      <c r="W10" s="427"/>
      <c r="X10" s="427"/>
      <c r="Y10" s="428"/>
      <c r="Z10" s="428"/>
      <c r="AA10" s="429"/>
      <c r="AB10" s="429"/>
      <c r="AC10" s="430"/>
      <c r="AD10" s="430"/>
      <c r="AE10" s="431"/>
      <c r="AF10" s="431"/>
      <c r="AG10" s="264"/>
      <c r="AH10" s="265"/>
      <c r="AI10" s="266"/>
      <c r="AJ10" s="267"/>
    </row>
    <row r="11" spans="1:36" s="22" customFormat="1" x14ac:dyDescent="0.25">
      <c r="A11" s="28" t="str">
        <f>IF(H11&lt;&gt;"",MAX($A$7:A10)+1,"")</f>
        <v/>
      </c>
      <c r="B11" s="227" t="str">
        <f>IF(A11="","",PREF_PREGUNTA&amp;" - "&amp;IF(MAX(A:A)&gt;99,IF(A11&lt;100,"0",""),"")&amp;IF(A11&lt;10,"0","")&amp;A11&amp;IF(G11&lt;&gt;""," "&amp;G11,""))</f>
        <v/>
      </c>
      <c r="C11" s="414" t="str">
        <f t="shared" si="4"/>
        <v/>
      </c>
      <c r="D11" s="222"/>
      <c r="E11" s="223"/>
      <c r="F11" s="223"/>
      <c r="G11" s="224"/>
      <c r="H11" s="225"/>
      <c r="I11" s="426"/>
      <c r="J11" s="426"/>
      <c r="K11" s="427"/>
      <c r="L11" s="427"/>
      <c r="M11" s="428"/>
      <c r="N11" s="428"/>
      <c r="O11" s="429"/>
      <c r="P11" s="429"/>
      <c r="Q11" s="430"/>
      <c r="R11" s="430"/>
      <c r="S11" s="431"/>
      <c r="T11" s="431"/>
      <c r="U11" s="426"/>
      <c r="V11" s="426"/>
      <c r="W11" s="427"/>
      <c r="X11" s="427"/>
      <c r="Y11" s="428"/>
      <c r="Z11" s="428"/>
      <c r="AA11" s="429"/>
      <c r="AB11" s="429"/>
      <c r="AC11" s="430"/>
      <c r="AD11" s="430"/>
      <c r="AE11" s="431"/>
      <c r="AF11" s="431"/>
      <c r="AG11" s="264"/>
      <c r="AH11" s="265"/>
      <c r="AI11" s="266"/>
      <c r="AJ11" s="267"/>
    </row>
    <row r="12" spans="1:36" s="22" customFormat="1" x14ac:dyDescent="0.25">
      <c r="A12" s="28" t="str">
        <f>IF(H12&lt;&gt;"",MAX($A$7:A11)+1,"")</f>
        <v/>
      </c>
      <c r="B12" s="227" t="str">
        <f>IF(A12="","",PREF_PREGUNTA&amp;" - "&amp;IF(MAX(A:A)&gt;99,IF(A12&lt;100,"0",""),"")&amp;IF(A12&lt;10,"0","")&amp;A12&amp;IF(G12&lt;&gt;""," "&amp;G12,""))</f>
        <v/>
      </c>
      <c r="C12" s="414" t="str">
        <f t="shared" si="4"/>
        <v/>
      </c>
      <c r="D12" s="222"/>
      <c r="E12" s="223"/>
      <c r="F12" s="223"/>
      <c r="G12" s="224"/>
      <c r="H12" s="225"/>
      <c r="I12" s="426"/>
      <c r="J12" s="426"/>
      <c r="K12" s="427"/>
      <c r="L12" s="427"/>
      <c r="M12" s="428"/>
      <c r="N12" s="428"/>
      <c r="O12" s="429"/>
      <c r="P12" s="429"/>
      <c r="Q12" s="430"/>
      <c r="R12" s="430"/>
      <c r="S12" s="431"/>
      <c r="T12" s="431"/>
      <c r="U12" s="426"/>
      <c r="V12" s="426"/>
      <c r="W12" s="427"/>
      <c r="X12" s="427"/>
      <c r="Y12" s="428"/>
      <c r="Z12" s="428"/>
      <c r="AA12" s="429"/>
      <c r="AB12" s="429"/>
      <c r="AC12" s="430"/>
      <c r="AD12" s="430"/>
      <c r="AE12" s="431"/>
      <c r="AF12" s="431"/>
      <c r="AG12" s="264"/>
      <c r="AH12" s="265"/>
      <c r="AI12" s="266"/>
      <c r="AJ12" s="267"/>
    </row>
    <row r="13" spans="1:36" s="22" customFormat="1" x14ac:dyDescent="0.25">
      <c r="A13" s="28" t="str">
        <f>IF(H13&lt;&gt;"",MAX($A$7:A12)+1,"")</f>
        <v/>
      </c>
      <c r="B13" s="227" t="str">
        <f>IF(A13="","",PREF_PREGUNTA&amp;" - "&amp;IF(MAX(A:A)&gt;99,IF(A13&lt;100,"0",""),"")&amp;IF(A13&lt;10,"0","")&amp;A13&amp;IF(G13&lt;&gt;""," "&amp;G13,""))</f>
        <v/>
      </c>
      <c r="C13" s="414" t="str">
        <f t="shared" si="4"/>
        <v/>
      </c>
      <c r="D13" s="222"/>
      <c r="E13" s="223"/>
      <c r="F13" s="223"/>
      <c r="G13" s="224"/>
      <c r="H13" s="225"/>
      <c r="I13" s="426"/>
      <c r="J13" s="426"/>
      <c r="K13" s="427"/>
      <c r="L13" s="427"/>
      <c r="M13" s="428"/>
      <c r="N13" s="428"/>
      <c r="O13" s="429"/>
      <c r="P13" s="429"/>
      <c r="Q13" s="430"/>
      <c r="R13" s="430"/>
      <c r="S13" s="431"/>
      <c r="T13" s="431"/>
      <c r="U13" s="426"/>
      <c r="V13" s="426"/>
      <c r="W13" s="427"/>
      <c r="X13" s="427"/>
      <c r="Y13" s="428"/>
      <c r="Z13" s="428"/>
      <c r="AA13" s="429"/>
      <c r="AB13" s="429"/>
      <c r="AC13" s="430"/>
      <c r="AD13" s="430"/>
      <c r="AE13" s="431"/>
      <c r="AF13" s="431"/>
      <c r="AG13" s="264"/>
      <c r="AH13" s="265"/>
      <c r="AI13" s="266"/>
      <c r="AJ13" s="267"/>
    </row>
    <row r="14" spans="1:36" s="22" customFormat="1" x14ac:dyDescent="0.25">
      <c r="A14" s="28" t="str">
        <f>IF(H14&lt;&gt;"",MAX($A$7:A13)+1,"")</f>
        <v/>
      </c>
      <c r="B14" s="227" t="str">
        <f>IF(A14="","",PREF_PREGUNTA&amp;" - "&amp;IF(MAX(A:A)&gt;99,IF(A14&lt;100,"0",""),"")&amp;IF(A14&lt;10,"0","")&amp;A14&amp;IF(G14&lt;&gt;""," "&amp;G14,""))</f>
        <v/>
      </c>
      <c r="C14" s="414" t="str">
        <f t="shared" si="4"/>
        <v/>
      </c>
      <c r="D14" s="222"/>
      <c r="E14" s="223"/>
      <c r="F14" s="223"/>
      <c r="G14" s="224"/>
      <c r="H14" s="225"/>
      <c r="I14" s="426"/>
      <c r="J14" s="426"/>
      <c r="K14" s="427"/>
      <c r="L14" s="427"/>
      <c r="M14" s="428"/>
      <c r="N14" s="428"/>
      <c r="O14" s="429"/>
      <c r="P14" s="429"/>
      <c r="Q14" s="430"/>
      <c r="R14" s="430"/>
      <c r="S14" s="431"/>
      <c r="T14" s="431"/>
      <c r="U14" s="426"/>
      <c r="V14" s="426"/>
      <c r="W14" s="427"/>
      <c r="X14" s="427"/>
      <c r="Y14" s="428"/>
      <c r="Z14" s="428"/>
      <c r="AA14" s="429"/>
      <c r="AB14" s="429"/>
      <c r="AC14" s="430"/>
      <c r="AD14" s="430"/>
      <c r="AE14" s="431"/>
      <c r="AF14" s="431"/>
      <c r="AG14" s="264"/>
      <c r="AH14" s="265"/>
      <c r="AI14" s="266"/>
      <c r="AJ14" s="267"/>
    </row>
    <row r="15" spans="1:36" s="22" customFormat="1" x14ac:dyDescent="0.25">
      <c r="A15" s="28" t="str">
        <f>IF(H15&lt;&gt;"",MAX($A$7:A14)+1,"")</f>
        <v/>
      </c>
      <c r="B15" s="227" t="str">
        <f>IF(A15="","",PREF_PREGUNTA&amp;" - "&amp;IF(MAX(A:A)&gt;99,IF(A15&lt;100,"0",""),"")&amp;IF(A15&lt;10,"0","")&amp;A15&amp;IF(G15&lt;&gt;""," "&amp;G15,""))</f>
        <v/>
      </c>
      <c r="C15" s="414" t="str">
        <f t="shared" si="4"/>
        <v/>
      </c>
      <c r="D15" s="222"/>
      <c r="E15" s="223"/>
      <c r="F15" s="223"/>
      <c r="G15" s="224"/>
      <c r="H15" s="225"/>
      <c r="I15" s="426"/>
      <c r="J15" s="426"/>
      <c r="K15" s="427"/>
      <c r="L15" s="427"/>
      <c r="M15" s="428"/>
      <c r="N15" s="428"/>
      <c r="O15" s="429"/>
      <c r="P15" s="429"/>
      <c r="Q15" s="430"/>
      <c r="R15" s="430"/>
      <c r="S15" s="431"/>
      <c r="T15" s="431"/>
      <c r="U15" s="426"/>
      <c r="V15" s="426"/>
      <c r="W15" s="427"/>
      <c r="X15" s="427"/>
      <c r="Y15" s="428"/>
      <c r="Z15" s="428"/>
      <c r="AA15" s="429"/>
      <c r="AB15" s="429"/>
      <c r="AC15" s="430"/>
      <c r="AD15" s="430"/>
      <c r="AE15" s="431"/>
      <c r="AF15" s="431"/>
      <c r="AG15" s="264"/>
      <c r="AH15" s="265"/>
      <c r="AI15" s="266"/>
      <c r="AJ15" s="267"/>
    </row>
    <row r="16" spans="1:36" s="22" customFormat="1" x14ac:dyDescent="0.25">
      <c r="A16" s="28" t="str">
        <f>IF(H16&lt;&gt;"",MAX($A$7:A15)+1,"")</f>
        <v/>
      </c>
      <c r="B16" s="227" t="str">
        <f>IF(A16="","",PREF_PREGUNTA&amp;" - "&amp;IF(MAX(A:A)&gt;99,IF(A16&lt;100,"0",""),"")&amp;IF(A16&lt;10,"0","")&amp;A16&amp;IF(G16&lt;&gt;""," "&amp;G16,""))</f>
        <v/>
      </c>
      <c r="C16" s="414" t="str">
        <f t="shared" si="4"/>
        <v/>
      </c>
      <c r="D16" s="222"/>
      <c r="E16" s="223"/>
      <c r="F16" s="223"/>
      <c r="G16" s="224"/>
      <c r="H16" s="225"/>
      <c r="I16" s="426"/>
      <c r="J16" s="426"/>
      <c r="K16" s="427"/>
      <c r="L16" s="427"/>
      <c r="M16" s="428"/>
      <c r="N16" s="428"/>
      <c r="O16" s="429"/>
      <c r="P16" s="429"/>
      <c r="Q16" s="430"/>
      <c r="R16" s="430"/>
      <c r="S16" s="431"/>
      <c r="T16" s="431"/>
      <c r="U16" s="426"/>
      <c r="V16" s="426"/>
      <c r="W16" s="427"/>
      <c r="X16" s="427"/>
      <c r="Y16" s="428"/>
      <c r="Z16" s="428"/>
      <c r="AA16" s="429"/>
      <c r="AB16" s="429"/>
      <c r="AC16" s="430"/>
      <c r="AD16" s="430"/>
      <c r="AE16" s="431"/>
      <c r="AF16" s="431"/>
      <c r="AG16" s="264"/>
      <c r="AH16" s="265"/>
      <c r="AI16" s="266"/>
      <c r="AJ16" s="267"/>
    </row>
    <row r="17" spans="1:36" s="22" customFormat="1" x14ac:dyDescent="0.25">
      <c r="A17" s="28" t="str">
        <f>IF(H17&lt;&gt;"",MAX($A$7:A16)+1,"")</f>
        <v/>
      </c>
      <c r="B17" s="227" t="str">
        <f>IF(A17="","",PREF_PREGUNTA&amp;" - "&amp;IF(MAX(A:A)&gt;99,IF(A17&lt;100,"0",""),"")&amp;IF(A17&lt;10,"0","")&amp;A17&amp;IF(G17&lt;&gt;""," "&amp;G17,""))</f>
        <v/>
      </c>
      <c r="C17" s="414" t="str">
        <f t="shared" si="4"/>
        <v/>
      </c>
      <c r="D17" s="222"/>
      <c r="E17" s="223"/>
      <c r="F17" s="223"/>
      <c r="G17" s="224"/>
      <c r="H17" s="225"/>
      <c r="I17" s="426"/>
      <c r="J17" s="426"/>
      <c r="K17" s="427"/>
      <c r="L17" s="427"/>
      <c r="M17" s="428"/>
      <c r="N17" s="428"/>
      <c r="O17" s="429"/>
      <c r="P17" s="429"/>
      <c r="Q17" s="430"/>
      <c r="R17" s="430"/>
      <c r="S17" s="431"/>
      <c r="T17" s="431"/>
      <c r="U17" s="426"/>
      <c r="V17" s="426"/>
      <c r="W17" s="427"/>
      <c r="X17" s="427"/>
      <c r="Y17" s="428"/>
      <c r="Z17" s="428"/>
      <c r="AA17" s="429"/>
      <c r="AB17" s="429"/>
      <c r="AC17" s="430"/>
      <c r="AD17" s="430"/>
      <c r="AE17" s="431"/>
      <c r="AF17" s="431"/>
      <c r="AG17" s="264"/>
      <c r="AH17" s="265"/>
      <c r="AI17" s="266"/>
      <c r="AJ17" s="267"/>
    </row>
    <row r="18" spans="1:36" s="22" customFormat="1" x14ac:dyDescent="0.25">
      <c r="A18" s="28" t="str">
        <f>IF(H18&lt;&gt;"",MAX($A$7:A17)+1,"")</f>
        <v/>
      </c>
      <c r="B18" s="227" t="str">
        <f>IF(A18="","",PREF_PREGUNTA&amp;" - "&amp;IF(MAX(A:A)&gt;99,IF(A18&lt;100,"0",""),"")&amp;IF(A18&lt;10,"0","")&amp;A18&amp;IF(G18&lt;&gt;""," "&amp;G18,""))</f>
        <v/>
      </c>
      <c r="C18" s="414" t="str">
        <f t="shared" si="4"/>
        <v/>
      </c>
      <c r="D18" s="222"/>
      <c r="E18" s="223"/>
      <c r="F18" s="223"/>
      <c r="G18" s="224"/>
      <c r="H18" s="225"/>
      <c r="I18" s="426"/>
      <c r="J18" s="426"/>
      <c r="K18" s="427"/>
      <c r="L18" s="427"/>
      <c r="M18" s="428"/>
      <c r="N18" s="428"/>
      <c r="O18" s="429"/>
      <c r="P18" s="429"/>
      <c r="Q18" s="430"/>
      <c r="R18" s="430"/>
      <c r="S18" s="431"/>
      <c r="T18" s="431"/>
      <c r="U18" s="426"/>
      <c r="V18" s="426"/>
      <c r="W18" s="427"/>
      <c r="X18" s="427"/>
      <c r="Y18" s="428"/>
      <c r="Z18" s="428"/>
      <c r="AA18" s="429"/>
      <c r="AB18" s="429"/>
      <c r="AC18" s="430"/>
      <c r="AD18" s="430"/>
      <c r="AE18" s="431"/>
      <c r="AF18" s="431"/>
      <c r="AG18" s="264"/>
      <c r="AH18" s="265"/>
      <c r="AI18" s="266"/>
      <c r="AJ18" s="267"/>
    </row>
    <row r="19" spans="1:36" s="22" customFormat="1" x14ac:dyDescent="0.25">
      <c r="A19" s="28" t="str">
        <f>IF(H19&lt;&gt;"",MAX($A$7:A18)+1,"")</f>
        <v/>
      </c>
      <c r="B19" s="227" t="str">
        <f>IF(A19="","",PREF_PREGUNTA&amp;" - "&amp;IF(MAX(A:A)&gt;99,IF(A19&lt;100,"0",""),"")&amp;IF(A19&lt;10,"0","")&amp;A19&amp;IF(G19&lt;&gt;""," "&amp;G19,""))</f>
        <v/>
      </c>
      <c r="C19" s="414" t="str">
        <f t="shared" si="4"/>
        <v/>
      </c>
      <c r="D19" s="222"/>
      <c r="E19" s="223"/>
      <c r="F19" s="223"/>
      <c r="G19" s="224"/>
      <c r="H19" s="225"/>
      <c r="I19" s="426"/>
      <c r="J19" s="426"/>
      <c r="K19" s="427"/>
      <c r="L19" s="427"/>
      <c r="M19" s="428"/>
      <c r="N19" s="428"/>
      <c r="O19" s="429"/>
      <c r="P19" s="429"/>
      <c r="Q19" s="430"/>
      <c r="R19" s="430"/>
      <c r="S19" s="431"/>
      <c r="T19" s="431"/>
      <c r="U19" s="426"/>
      <c r="V19" s="426"/>
      <c r="W19" s="427"/>
      <c r="X19" s="427"/>
      <c r="Y19" s="428"/>
      <c r="Z19" s="428"/>
      <c r="AA19" s="429"/>
      <c r="AB19" s="429"/>
      <c r="AC19" s="430"/>
      <c r="AD19" s="430"/>
      <c r="AE19" s="431"/>
      <c r="AF19" s="431"/>
      <c r="AG19" s="264"/>
      <c r="AH19" s="265"/>
      <c r="AI19" s="266"/>
      <c r="AJ19" s="267"/>
    </row>
    <row r="20" spans="1:36" s="22" customFormat="1" x14ac:dyDescent="0.25">
      <c r="A20" s="28" t="str">
        <f>IF(H20&lt;&gt;"",MAX($A$7:A19)+1,"")</f>
        <v/>
      </c>
      <c r="B20" s="227" t="str">
        <f>IF(A20="","",PREF_PREGUNTA&amp;" - "&amp;IF(MAX(A:A)&gt;99,IF(A20&lt;100,"0",""),"")&amp;IF(A20&lt;10,"0","")&amp;A20&amp;IF(G20&lt;&gt;""," "&amp;G20,""))</f>
        <v/>
      </c>
      <c r="C20" s="414" t="str">
        <f t="shared" si="4"/>
        <v/>
      </c>
      <c r="D20" s="222"/>
      <c r="E20" s="223"/>
      <c r="F20" s="223"/>
      <c r="G20" s="224"/>
      <c r="H20" s="225"/>
      <c r="I20" s="426"/>
      <c r="J20" s="426"/>
      <c r="K20" s="427"/>
      <c r="L20" s="427"/>
      <c r="M20" s="428"/>
      <c r="N20" s="428"/>
      <c r="O20" s="429"/>
      <c r="P20" s="429"/>
      <c r="Q20" s="430"/>
      <c r="R20" s="430"/>
      <c r="S20" s="431"/>
      <c r="T20" s="431"/>
      <c r="U20" s="426"/>
      <c r="V20" s="426"/>
      <c r="W20" s="427"/>
      <c r="X20" s="427"/>
      <c r="Y20" s="428"/>
      <c r="Z20" s="428"/>
      <c r="AA20" s="429"/>
      <c r="AB20" s="429"/>
      <c r="AC20" s="430"/>
      <c r="AD20" s="430"/>
      <c r="AE20" s="431"/>
      <c r="AF20" s="431"/>
      <c r="AG20" s="264"/>
      <c r="AH20" s="265"/>
      <c r="AI20" s="266"/>
      <c r="AJ20" s="267"/>
    </row>
    <row r="21" spans="1:36" s="22" customFormat="1" x14ac:dyDescent="0.25">
      <c r="A21" s="28" t="str">
        <f>IF(H21&lt;&gt;"",MAX($A$7:A20)+1,"")</f>
        <v/>
      </c>
      <c r="B21" s="227" t="str">
        <f>IF(A21="","",PREF_PREGUNTA&amp;" - "&amp;IF(MAX(A:A)&gt;99,IF(A21&lt;100,"0",""),"")&amp;IF(A21&lt;10,"0","")&amp;A21&amp;IF(G21&lt;&gt;""," "&amp;G21,""))</f>
        <v/>
      </c>
      <c r="C21" s="414" t="str">
        <f t="shared" si="4"/>
        <v/>
      </c>
      <c r="D21" s="222"/>
      <c r="E21" s="223"/>
      <c r="F21" s="223"/>
      <c r="G21" s="224"/>
      <c r="H21" s="225"/>
      <c r="I21" s="426"/>
      <c r="J21" s="426"/>
      <c r="K21" s="427"/>
      <c r="L21" s="427"/>
      <c r="M21" s="428"/>
      <c r="N21" s="428"/>
      <c r="O21" s="429"/>
      <c r="P21" s="429"/>
      <c r="Q21" s="430"/>
      <c r="R21" s="430"/>
      <c r="S21" s="431"/>
      <c r="T21" s="431"/>
      <c r="U21" s="426"/>
      <c r="V21" s="426"/>
      <c r="W21" s="427"/>
      <c r="X21" s="427"/>
      <c r="Y21" s="428"/>
      <c r="Z21" s="428"/>
      <c r="AA21" s="429"/>
      <c r="AB21" s="429"/>
      <c r="AC21" s="430"/>
      <c r="AD21" s="430"/>
      <c r="AE21" s="431"/>
      <c r="AF21" s="431"/>
      <c r="AG21" s="264"/>
      <c r="AH21" s="265"/>
      <c r="AI21" s="266"/>
      <c r="AJ21" s="267"/>
    </row>
    <row r="22" spans="1:36" s="22" customFormat="1" x14ac:dyDescent="0.25">
      <c r="A22" s="28" t="str">
        <f>IF(H22&lt;&gt;"",MAX($A$7:A21)+1,"")</f>
        <v/>
      </c>
      <c r="B22" s="227" t="str">
        <f>IF(A22="","",PREF_PREGUNTA&amp;" - "&amp;IF(MAX(A:A)&gt;99,IF(A22&lt;100,"0",""),"")&amp;IF(A22&lt;10,"0","")&amp;A22&amp;IF(G22&lt;&gt;""," "&amp;G22,""))</f>
        <v/>
      </c>
      <c r="C22" s="414" t="str">
        <f t="shared" si="4"/>
        <v/>
      </c>
      <c r="D22" s="222"/>
      <c r="E22" s="223"/>
      <c r="F22" s="223"/>
      <c r="G22" s="224"/>
      <c r="H22" s="225"/>
      <c r="I22" s="426"/>
      <c r="J22" s="426"/>
      <c r="K22" s="427"/>
      <c r="L22" s="427"/>
      <c r="M22" s="428"/>
      <c r="N22" s="428"/>
      <c r="O22" s="429"/>
      <c r="P22" s="429"/>
      <c r="Q22" s="430"/>
      <c r="R22" s="430"/>
      <c r="S22" s="431"/>
      <c r="T22" s="431"/>
      <c r="U22" s="426"/>
      <c r="V22" s="426"/>
      <c r="W22" s="427"/>
      <c r="X22" s="427"/>
      <c r="Y22" s="428"/>
      <c r="Z22" s="428"/>
      <c r="AA22" s="429"/>
      <c r="AB22" s="429"/>
      <c r="AC22" s="430"/>
      <c r="AD22" s="430"/>
      <c r="AE22" s="431"/>
      <c r="AF22" s="431"/>
      <c r="AG22" s="264"/>
      <c r="AH22" s="265"/>
      <c r="AI22" s="266"/>
      <c r="AJ22" s="267"/>
    </row>
    <row r="23" spans="1:36" s="22" customFormat="1" x14ac:dyDescent="0.25">
      <c r="A23" s="28" t="str">
        <f>IF(H23&lt;&gt;"",MAX($A$7:A22)+1,"")</f>
        <v/>
      </c>
      <c r="B23" s="227" t="str">
        <f>IF(A23="","",PREF_PREGUNTA&amp;" - "&amp;IF(MAX(A:A)&gt;99,IF(A23&lt;100,"0",""),"")&amp;IF(A23&lt;10,"0","")&amp;A23&amp;IF(G23&lt;&gt;""," "&amp;G23,""))</f>
        <v/>
      </c>
      <c r="C23" s="414" t="str">
        <f t="shared" si="4"/>
        <v/>
      </c>
      <c r="D23" s="222"/>
      <c r="E23" s="223"/>
      <c r="F23" s="223"/>
      <c r="G23" s="224"/>
      <c r="H23" s="225"/>
      <c r="I23" s="426"/>
      <c r="J23" s="426"/>
      <c r="K23" s="427"/>
      <c r="L23" s="427"/>
      <c r="M23" s="428"/>
      <c r="N23" s="428"/>
      <c r="O23" s="429"/>
      <c r="P23" s="429"/>
      <c r="Q23" s="430"/>
      <c r="R23" s="430"/>
      <c r="S23" s="431"/>
      <c r="T23" s="431"/>
      <c r="U23" s="426"/>
      <c r="V23" s="426"/>
      <c r="W23" s="427"/>
      <c r="X23" s="427"/>
      <c r="Y23" s="428"/>
      <c r="Z23" s="428"/>
      <c r="AA23" s="429"/>
      <c r="AB23" s="429"/>
      <c r="AC23" s="430"/>
      <c r="AD23" s="430"/>
      <c r="AE23" s="431"/>
      <c r="AF23" s="431"/>
      <c r="AG23" s="264"/>
      <c r="AH23" s="265"/>
      <c r="AI23" s="266"/>
      <c r="AJ23" s="267"/>
    </row>
    <row r="24" spans="1:36" s="22" customFormat="1" x14ac:dyDescent="0.25">
      <c r="A24" s="28" t="str">
        <f>IF(H24&lt;&gt;"",MAX($A$7:A23)+1,"")</f>
        <v/>
      </c>
      <c r="B24" s="227" t="str">
        <f>IF(A24="","",PREF_PREGUNTA&amp;" - "&amp;IF(MAX(A:A)&gt;99,IF(A24&lt;100,"0",""),"")&amp;IF(A24&lt;10,"0","")&amp;A24&amp;IF(G24&lt;&gt;""," "&amp;G24,""))</f>
        <v/>
      </c>
      <c r="C24" s="414" t="str">
        <f t="shared" si="4"/>
        <v/>
      </c>
      <c r="D24" s="222"/>
      <c r="E24" s="223"/>
      <c r="F24" s="223"/>
      <c r="G24" s="224"/>
      <c r="H24" s="225"/>
      <c r="I24" s="426"/>
      <c r="J24" s="426"/>
      <c r="K24" s="427"/>
      <c r="L24" s="427"/>
      <c r="M24" s="428"/>
      <c r="N24" s="428"/>
      <c r="O24" s="429"/>
      <c r="P24" s="429"/>
      <c r="Q24" s="430"/>
      <c r="R24" s="430"/>
      <c r="S24" s="431"/>
      <c r="T24" s="431"/>
      <c r="U24" s="426"/>
      <c r="V24" s="426"/>
      <c r="W24" s="427"/>
      <c r="X24" s="427"/>
      <c r="Y24" s="428"/>
      <c r="Z24" s="428"/>
      <c r="AA24" s="429"/>
      <c r="AB24" s="429"/>
      <c r="AC24" s="430"/>
      <c r="AD24" s="430"/>
      <c r="AE24" s="431"/>
      <c r="AF24" s="431"/>
      <c r="AG24" s="264"/>
      <c r="AH24" s="265"/>
      <c r="AI24" s="266"/>
      <c r="AJ24" s="267"/>
    </row>
    <row r="25" spans="1:36" s="22" customFormat="1" x14ac:dyDescent="0.25">
      <c r="A25" s="28" t="str">
        <f>IF(H25&lt;&gt;"",MAX($A$7:A24)+1,"")</f>
        <v/>
      </c>
      <c r="B25" s="227" t="str">
        <f>IF(A25="","",PREF_PREGUNTA&amp;" - "&amp;IF(MAX(A:A)&gt;99,IF(A25&lt;100,"0",""),"")&amp;IF(A25&lt;10,"0","")&amp;A25&amp;IF(G25&lt;&gt;""," "&amp;G25,""))</f>
        <v/>
      </c>
      <c r="C25" s="414" t="str">
        <f t="shared" si="4"/>
        <v/>
      </c>
      <c r="D25" s="222"/>
      <c r="E25" s="223"/>
      <c r="F25" s="223"/>
      <c r="G25" s="224"/>
      <c r="H25" s="225"/>
      <c r="I25" s="426"/>
      <c r="J25" s="426"/>
      <c r="K25" s="427"/>
      <c r="L25" s="427"/>
      <c r="M25" s="428"/>
      <c r="N25" s="428"/>
      <c r="O25" s="429"/>
      <c r="P25" s="429"/>
      <c r="Q25" s="430"/>
      <c r="R25" s="430"/>
      <c r="S25" s="431"/>
      <c r="T25" s="431"/>
      <c r="U25" s="426"/>
      <c r="V25" s="426"/>
      <c r="W25" s="427"/>
      <c r="X25" s="427"/>
      <c r="Y25" s="428"/>
      <c r="Z25" s="428"/>
      <c r="AA25" s="429"/>
      <c r="AB25" s="429"/>
      <c r="AC25" s="430"/>
      <c r="AD25" s="430"/>
      <c r="AE25" s="431"/>
      <c r="AF25" s="431"/>
      <c r="AG25" s="264"/>
      <c r="AH25" s="265"/>
      <c r="AI25" s="266"/>
      <c r="AJ25" s="267"/>
    </row>
    <row r="26" spans="1:36" s="22" customFormat="1" x14ac:dyDescent="0.25">
      <c r="A26" s="28" t="str">
        <f>IF(H26&lt;&gt;"",MAX($A$7:A25)+1,"")</f>
        <v/>
      </c>
      <c r="B26" s="227" t="str">
        <f>IF(A26="","",PREF_PREGUNTA&amp;" - "&amp;IF(MAX(A:A)&gt;99,IF(A26&lt;100,"0",""),"")&amp;IF(A26&lt;10,"0","")&amp;A26&amp;IF(G26&lt;&gt;""," "&amp;G26,""))</f>
        <v/>
      </c>
      <c r="C26" s="414" t="str">
        <f t="shared" si="4"/>
        <v/>
      </c>
      <c r="D26" s="222"/>
      <c r="E26" s="223"/>
      <c r="F26" s="223"/>
      <c r="G26" s="224"/>
      <c r="H26" s="225"/>
      <c r="I26" s="426"/>
      <c r="J26" s="426"/>
      <c r="K26" s="427"/>
      <c r="L26" s="427"/>
      <c r="M26" s="428"/>
      <c r="N26" s="428"/>
      <c r="O26" s="429"/>
      <c r="P26" s="429"/>
      <c r="Q26" s="430"/>
      <c r="R26" s="430"/>
      <c r="S26" s="431"/>
      <c r="T26" s="431"/>
      <c r="U26" s="426"/>
      <c r="V26" s="426"/>
      <c r="W26" s="427"/>
      <c r="X26" s="427"/>
      <c r="Y26" s="428"/>
      <c r="Z26" s="428"/>
      <c r="AA26" s="429"/>
      <c r="AB26" s="429"/>
      <c r="AC26" s="430"/>
      <c r="AD26" s="430"/>
      <c r="AE26" s="431"/>
      <c r="AF26" s="431"/>
      <c r="AG26" s="264"/>
      <c r="AH26" s="265"/>
      <c r="AI26" s="266"/>
      <c r="AJ26" s="267"/>
    </row>
    <row r="27" spans="1:36" s="22" customFormat="1" x14ac:dyDescent="0.25">
      <c r="A27" s="28" t="str">
        <f>IF(H27&lt;&gt;"",MAX($A$7:A26)+1,"")</f>
        <v/>
      </c>
      <c r="B27" s="227" t="str">
        <f>IF(A27="","",PREF_PREGUNTA&amp;" - "&amp;IF(MAX(A:A)&gt;99,IF(A27&lt;100,"0",""),"")&amp;IF(A27&lt;10,"0","")&amp;A27&amp;IF(G27&lt;&gt;""," "&amp;G27,""))</f>
        <v/>
      </c>
      <c r="C27" s="414" t="str">
        <f t="shared" si="4"/>
        <v/>
      </c>
      <c r="D27" s="222"/>
      <c r="E27" s="223"/>
      <c r="F27" s="223"/>
      <c r="G27" s="224"/>
      <c r="H27" s="225"/>
      <c r="I27" s="426"/>
      <c r="J27" s="426"/>
      <c r="K27" s="427"/>
      <c r="L27" s="427"/>
      <c r="M27" s="428"/>
      <c r="N27" s="428"/>
      <c r="O27" s="429"/>
      <c r="P27" s="429"/>
      <c r="Q27" s="430"/>
      <c r="R27" s="430"/>
      <c r="S27" s="431"/>
      <c r="T27" s="431"/>
      <c r="U27" s="426"/>
      <c r="V27" s="426"/>
      <c r="W27" s="427"/>
      <c r="X27" s="427"/>
      <c r="Y27" s="428"/>
      <c r="Z27" s="428"/>
      <c r="AA27" s="429"/>
      <c r="AB27" s="429"/>
      <c r="AC27" s="430"/>
      <c r="AD27" s="430"/>
      <c r="AE27" s="431"/>
      <c r="AF27" s="431"/>
      <c r="AG27" s="264"/>
      <c r="AH27" s="265"/>
      <c r="AI27" s="266"/>
      <c r="AJ27" s="267"/>
    </row>
    <row r="28" spans="1:36" s="22" customFormat="1" x14ac:dyDescent="0.25">
      <c r="A28" s="28" t="str">
        <f>IF(H28&lt;&gt;"",MAX($A$7:A27)+1,"")</f>
        <v/>
      </c>
      <c r="B28" s="227" t="str">
        <f>IF(A28="","",PREF_PREGUNTA&amp;" - "&amp;IF(MAX(A:A)&gt;99,IF(A28&lt;100,"0",""),"")&amp;IF(A28&lt;10,"0","")&amp;A28&amp;IF(G28&lt;&gt;""," "&amp;G28,""))</f>
        <v/>
      </c>
      <c r="C28" s="414" t="str">
        <f t="shared" si="4"/>
        <v/>
      </c>
      <c r="D28" s="222"/>
      <c r="E28" s="223"/>
      <c r="F28" s="223"/>
      <c r="G28" s="224"/>
      <c r="H28" s="225"/>
      <c r="I28" s="426"/>
      <c r="J28" s="426"/>
      <c r="K28" s="427"/>
      <c r="L28" s="427"/>
      <c r="M28" s="428"/>
      <c r="N28" s="428"/>
      <c r="O28" s="429"/>
      <c r="P28" s="429"/>
      <c r="Q28" s="430"/>
      <c r="R28" s="430"/>
      <c r="S28" s="431"/>
      <c r="T28" s="431"/>
      <c r="U28" s="426"/>
      <c r="V28" s="426"/>
      <c r="W28" s="427"/>
      <c r="X28" s="427"/>
      <c r="Y28" s="428"/>
      <c r="Z28" s="428"/>
      <c r="AA28" s="429"/>
      <c r="AB28" s="429"/>
      <c r="AC28" s="430"/>
      <c r="AD28" s="430"/>
      <c r="AE28" s="431"/>
      <c r="AF28" s="431"/>
      <c r="AG28" s="264"/>
      <c r="AH28" s="265"/>
      <c r="AI28" s="266"/>
      <c r="AJ28" s="267"/>
    </row>
    <row r="29" spans="1:36" s="22" customFormat="1" x14ac:dyDescent="0.25">
      <c r="A29" s="28" t="str">
        <f>IF(H29&lt;&gt;"",MAX($A$7:A28)+1,"")</f>
        <v/>
      </c>
      <c r="B29" s="227" t="str">
        <f>IF(A29="","",PREF_PREGUNTA&amp;" - "&amp;IF(MAX(A:A)&gt;99,IF(A29&lt;100,"0",""),"")&amp;IF(A29&lt;10,"0","")&amp;A29&amp;IF(G29&lt;&gt;""," "&amp;G29,""))</f>
        <v/>
      </c>
      <c r="C29" s="414" t="str">
        <f t="shared" si="4"/>
        <v/>
      </c>
      <c r="D29" s="222"/>
      <c r="E29" s="223"/>
      <c r="F29" s="223"/>
      <c r="G29" s="224"/>
      <c r="H29" s="225"/>
      <c r="I29" s="426"/>
      <c r="J29" s="426"/>
      <c r="K29" s="427"/>
      <c r="L29" s="427"/>
      <c r="M29" s="428"/>
      <c r="N29" s="428"/>
      <c r="O29" s="429"/>
      <c r="P29" s="429"/>
      <c r="Q29" s="430"/>
      <c r="R29" s="430"/>
      <c r="S29" s="431"/>
      <c r="T29" s="431"/>
      <c r="U29" s="426"/>
      <c r="V29" s="426"/>
      <c r="W29" s="427"/>
      <c r="X29" s="427"/>
      <c r="Y29" s="428"/>
      <c r="Z29" s="428"/>
      <c r="AA29" s="429"/>
      <c r="AB29" s="429"/>
      <c r="AC29" s="430"/>
      <c r="AD29" s="430"/>
      <c r="AE29" s="431"/>
      <c r="AF29" s="431"/>
      <c r="AG29" s="264"/>
      <c r="AH29" s="265"/>
      <c r="AI29" s="266"/>
      <c r="AJ29" s="267"/>
    </row>
    <row r="30" spans="1:36" s="22" customFormat="1" x14ac:dyDescent="0.25">
      <c r="A30" s="28" t="str">
        <f>IF(H30&lt;&gt;"",MAX($A$7:A29)+1,"")</f>
        <v/>
      </c>
      <c r="B30" s="227" t="str">
        <f>IF(A30="","",PREF_PREGUNTA&amp;" - "&amp;IF(MAX(A:A)&gt;99,IF(A30&lt;100,"0",""),"")&amp;IF(A30&lt;10,"0","")&amp;A30&amp;IF(G30&lt;&gt;""," "&amp;G30,""))</f>
        <v/>
      </c>
      <c r="C30" s="414" t="str">
        <f t="shared" si="4"/>
        <v/>
      </c>
      <c r="D30" s="222"/>
      <c r="E30" s="223"/>
      <c r="F30" s="223"/>
      <c r="G30" s="224"/>
      <c r="H30" s="225"/>
      <c r="I30" s="426"/>
      <c r="J30" s="426"/>
      <c r="K30" s="427"/>
      <c r="L30" s="427"/>
      <c r="M30" s="428"/>
      <c r="N30" s="428"/>
      <c r="O30" s="429"/>
      <c r="P30" s="429"/>
      <c r="Q30" s="430"/>
      <c r="R30" s="430"/>
      <c r="S30" s="431"/>
      <c r="T30" s="431"/>
      <c r="U30" s="426"/>
      <c r="V30" s="426"/>
      <c r="W30" s="427"/>
      <c r="X30" s="427"/>
      <c r="Y30" s="428"/>
      <c r="Z30" s="428"/>
      <c r="AA30" s="429"/>
      <c r="AB30" s="429"/>
      <c r="AC30" s="430"/>
      <c r="AD30" s="430"/>
      <c r="AE30" s="431"/>
      <c r="AF30" s="431"/>
      <c r="AG30" s="264"/>
      <c r="AH30" s="265"/>
      <c r="AI30" s="266"/>
      <c r="AJ30" s="267"/>
    </row>
    <row r="31" spans="1:36" s="22" customFormat="1" x14ac:dyDescent="0.25">
      <c r="A31" s="28" t="str">
        <f>IF(H31&lt;&gt;"",MAX($A$7:A30)+1,"")</f>
        <v/>
      </c>
      <c r="B31" s="227" t="str">
        <f>IF(A31="","",PREF_PREGUNTA&amp;" - "&amp;IF(MAX(A:A)&gt;99,IF(A31&lt;100,"0",""),"")&amp;IF(A31&lt;10,"0","")&amp;A31&amp;IF(G31&lt;&gt;""," "&amp;G31,""))</f>
        <v/>
      </c>
      <c r="C31" s="414" t="str">
        <f t="shared" si="4"/>
        <v/>
      </c>
      <c r="D31" s="222"/>
      <c r="E31" s="223"/>
      <c r="F31" s="223"/>
      <c r="G31" s="224"/>
      <c r="H31" s="225"/>
      <c r="I31" s="426"/>
      <c r="J31" s="426"/>
      <c r="K31" s="427"/>
      <c r="L31" s="427"/>
      <c r="M31" s="428"/>
      <c r="N31" s="428"/>
      <c r="O31" s="429"/>
      <c r="P31" s="429"/>
      <c r="Q31" s="430"/>
      <c r="R31" s="430"/>
      <c r="S31" s="431"/>
      <c r="T31" s="431"/>
      <c r="U31" s="426"/>
      <c r="V31" s="426"/>
      <c r="W31" s="427"/>
      <c r="X31" s="427"/>
      <c r="Y31" s="428"/>
      <c r="Z31" s="428"/>
      <c r="AA31" s="429"/>
      <c r="AB31" s="429"/>
      <c r="AC31" s="430"/>
      <c r="AD31" s="430"/>
      <c r="AE31" s="431"/>
      <c r="AF31" s="431"/>
      <c r="AG31" s="264"/>
      <c r="AH31" s="265"/>
      <c r="AI31" s="266"/>
      <c r="AJ31" s="267"/>
    </row>
    <row r="32" spans="1:36" s="22" customFormat="1" x14ac:dyDescent="0.25">
      <c r="A32" s="28" t="str">
        <f>IF(H32&lt;&gt;"",MAX($A$7:A31)+1,"")</f>
        <v/>
      </c>
      <c r="B32" s="227" t="str">
        <f>IF(A32="","",PREF_PREGUNTA&amp;" - "&amp;IF(MAX(A:A)&gt;99,IF(A32&lt;100,"0",""),"")&amp;IF(A32&lt;10,"0","")&amp;A32&amp;IF(G32&lt;&gt;""," "&amp;G32,""))</f>
        <v/>
      </c>
      <c r="C32" s="414" t="str">
        <f t="shared" si="4"/>
        <v/>
      </c>
      <c r="D32" s="222"/>
      <c r="E32" s="223"/>
      <c r="F32" s="223"/>
      <c r="G32" s="224"/>
      <c r="H32" s="225"/>
      <c r="I32" s="426"/>
      <c r="J32" s="426"/>
      <c r="K32" s="427"/>
      <c r="L32" s="427"/>
      <c r="M32" s="428"/>
      <c r="N32" s="428"/>
      <c r="O32" s="429"/>
      <c r="P32" s="429"/>
      <c r="Q32" s="430"/>
      <c r="R32" s="430"/>
      <c r="S32" s="431"/>
      <c r="T32" s="431"/>
      <c r="U32" s="426"/>
      <c r="V32" s="426"/>
      <c r="W32" s="427"/>
      <c r="X32" s="427"/>
      <c r="Y32" s="428"/>
      <c r="Z32" s="428"/>
      <c r="AA32" s="429"/>
      <c r="AB32" s="429"/>
      <c r="AC32" s="430"/>
      <c r="AD32" s="430"/>
      <c r="AE32" s="431"/>
      <c r="AF32" s="431"/>
      <c r="AG32" s="264"/>
      <c r="AH32" s="265"/>
      <c r="AI32" s="266"/>
      <c r="AJ32" s="267"/>
    </row>
    <row r="33" spans="1:36" s="22" customFormat="1" x14ac:dyDescent="0.25">
      <c r="A33" s="28" t="str">
        <f>IF(H33&lt;&gt;"",MAX($A$7:A32)+1,"")</f>
        <v/>
      </c>
      <c r="B33" s="227" t="str">
        <f>IF(A33="","",PREF_PREGUNTA&amp;" - "&amp;IF(MAX(A:A)&gt;99,IF(A33&lt;100,"0",""),"")&amp;IF(A33&lt;10,"0","")&amp;A33&amp;IF(G33&lt;&gt;""," "&amp;G33,""))</f>
        <v/>
      </c>
      <c r="C33" s="414" t="str">
        <f t="shared" si="4"/>
        <v/>
      </c>
      <c r="D33" s="222"/>
      <c r="E33" s="223"/>
      <c r="F33" s="223"/>
      <c r="G33" s="224"/>
      <c r="H33" s="225"/>
      <c r="I33" s="426"/>
      <c r="J33" s="426"/>
      <c r="K33" s="427"/>
      <c r="L33" s="427"/>
      <c r="M33" s="428"/>
      <c r="N33" s="428"/>
      <c r="O33" s="429"/>
      <c r="P33" s="429"/>
      <c r="Q33" s="430"/>
      <c r="R33" s="430"/>
      <c r="S33" s="431"/>
      <c r="T33" s="431"/>
      <c r="U33" s="426"/>
      <c r="V33" s="426"/>
      <c r="W33" s="427"/>
      <c r="X33" s="427"/>
      <c r="Y33" s="428"/>
      <c r="Z33" s="428"/>
      <c r="AA33" s="429"/>
      <c r="AB33" s="429"/>
      <c r="AC33" s="430"/>
      <c r="AD33" s="430"/>
      <c r="AE33" s="431"/>
      <c r="AF33" s="431"/>
      <c r="AG33" s="264"/>
      <c r="AH33" s="265"/>
      <c r="AI33" s="266"/>
      <c r="AJ33" s="267"/>
    </row>
    <row r="34" spans="1:36" s="22" customFormat="1" x14ac:dyDescent="0.25">
      <c r="A34" s="28" t="str">
        <f>IF(H34&lt;&gt;"",MAX($A$7:A33)+1,"")</f>
        <v/>
      </c>
      <c r="B34" s="227" t="str">
        <f>IF(A34="","",PREF_PREGUNTA&amp;" - "&amp;IF(MAX(A:A)&gt;99,IF(A34&lt;100,"0",""),"")&amp;IF(A34&lt;10,"0","")&amp;A34&amp;IF(G34&lt;&gt;""," "&amp;G34,""))</f>
        <v/>
      </c>
      <c r="C34" s="414" t="str">
        <f t="shared" si="4"/>
        <v/>
      </c>
      <c r="D34" s="222"/>
      <c r="E34" s="223"/>
      <c r="F34" s="223"/>
      <c r="G34" s="224"/>
      <c r="H34" s="225"/>
      <c r="I34" s="426"/>
      <c r="J34" s="426"/>
      <c r="K34" s="427"/>
      <c r="L34" s="427"/>
      <c r="M34" s="428"/>
      <c r="N34" s="428"/>
      <c r="O34" s="429"/>
      <c r="P34" s="429"/>
      <c r="Q34" s="430"/>
      <c r="R34" s="430"/>
      <c r="S34" s="431"/>
      <c r="T34" s="431"/>
      <c r="U34" s="426"/>
      <c r="V34" s="426"/>
      <c r="W34" s="427"/>
      <c r="X34" s="427"/>
      <c r="Y34" s="428"/>
      <c r="Z34" s="428"/>
      <c r="AA34" s="429"/>
      <c r="AB34" s="429"/>
      <c r="AC34" s="430"/>
      <c r="AD34" s="430"/>
      <c r="AE34" s="431"/>
      <c r="AF34" s="431"/>
      <c r="AG34" s="264"/>
      <c r="AH34" s="265"/>
      <c r="AI34" s="266"/>
      <c r="AJ34" s="267"/>
    </row>
    <row r="35" spans="1:36" s="22" customFormat="1" x14ac:dyDescent="0.25">
      <c r="A35" s="28" t="str">
        <f>IF(H35&lt;&gt;"",MAX($A$7:A34)+1,"")</f>
        <v/>
      </c>
      <c r="B35" s="227" t="str">
        <f>IF(A35="","",PREF_PREGUNTA&amp;" - "&amp;IF(MAX(A:A)&gt;99,IF(A35&lt;100,"0",""),"")&amp;IF(A35&lt;10,"0","")&amp;A35&amp;IF(G35&lt;&gt;""," "&amp;G35,""))</f>
        <v/>
      </c>
      <c r="C35" s="414" t="str">
        <f t="shared" si="4"/>
        <v/>
      </c>
      <c r="D35" s="222"/>
      <c r="E35" s="223"/>
      <c r="F35" s="223"/>
      <c r="G35" s="224"/>
      <c r="H35" s="225"/>
      <c r="I35" s="426"/>
      <c r="J35" s="426"/>
      <c r="K35" s="427"/>
      <c r="L35" s="427"/>
      <c r="M35" s="428"/>
      <c r="N35" s="428"/>
      <c r="O35" s="429"/>
      <c r="P35" s="429"/>
      <c r="Q35" s="430"/>
      <c r="R35" s="430"/>
      <c r="S35" s="431"/>
      <c r="T35" s="431"/>
      <c r="U35" s="426"/>
      <c r="V35" s="426"/>
      <c r="W35" s="427"/>
      <c r="X35" s="427"/>
      <c r="Y35" s="428"/>
      <c r="Z35" s="428"/>
      <c r="AA35" s="429"/>
      <c r="AB35" s="429"/>
      <c r="AC35" s="430"/>
      <c r="AD35" s="430"/>
      <c r="AE35" s="431"/>
      <c r="AF35" s="431"/>
      <c r="AG35" s="264"/>
      <c r="AH35" s="265"/>
      <c r="AI35" s="266"/>
      <c r="AJ35" s="267"/>
    </row>
    <row r="36" spans="1:36" s="22" customFormat="1" x14ac:dyDescent="0.25">
      <c r="A36" s="28" t="str">
        <f>IF(H36&lt;&gt;"",MAX($A$7:A35)+1,"")</f>
        <v/>
      </c>
      <c r="B36" s="227" t="str">
        <f>IF(A36="","",PREF_PREGUNTA&amp;" - "&amp;IF(MAX(A:A)&gt;99,IF(A36&lt;100,"0",""),"")&amp;IF(A36&lt;10,"0","")&amp;A36&amp;IF(G36&lt;&gt;""," "&amp;G36,""))</f>
        <v/>
      </c>
      <c r="C36" s="414" t="str">
        <f t="shared" si="4"/>
        <v/>
      </c>
      <c r="D36" s="222"/>
      <c r="E36" s="223"/>
      <c r="F36" s="223"/>
      <c r="G36" s="224"/>
      <c r="H36" s="225"/>
      <c r="I36" s="426"/>
      <c r="J36" s="426"/>
      <c r="K36" s="427"/>
      <c r="L36" s="427"/>
      <c r="M36" s="428"/>
      <c r="N36" s="428"/>
      <c r="O36" s="429"/>
      <c r="P36" s="429"/>
      <c r="Q36" s="430"/>
      <c r="R36" s="430"/>
      <c r="S36" s="431"/>
      <c r="T36" s="431"/>
      <c r="U36" s="426"/>
      <c r="V36" s="426"/>
      <c r="W36" s="427"/>
      <c r="X36" s="427"/>
      <c r="Y36" s="428"/>
      <c r="Z36" s="428"/>
      <c r="AA36" s="429"/>
      <c r="AB36" s="429"/>
      <c r="AC36" s="430"/>
      <c r="AD36" s="430"/>
      <c r="AE36" s="431"/>
      <c r="AF36" s="431"/>
      <c r="AG36" s="264"/>
      <c r="AH36" s="265"/>
      <c r="AI36" s="266"/>
      <c r="AJ36" s="267"/>
    </row>
    <row r="37" spans="1:36" s="22" customFormat="1" x14ac:dyDescent="0.25">
      <c r="A37" s="28" t="str">
        <f>IF(H37&lt;&gt;"",MAX($A$7:A36)+1,"")</f>
        <v/>
      </c>
      <c r="B37" s="227" t="str">
        <f>IF(A37="","",PREF_PREGUNTA&amp;" - "&amp;IF(MAX(A:A)&gt;99,IF(A37&lt;100,"0",""),"")&amp;IF(A37&lt;10,"0","")&amp;A37&amp;IF(G37&lt;&gt;""," "&amp;G37,""))</f>
        <v/>
      </c>
      <c r="C37" s="414" t="str">
        <f t="shared" si="4"/>
        <v/>
      </c>
      <c r="D37" s="222"/>
      <c r="E37" s="223"/>
      <c r="F37" s="223"/>
      <c r="G37" s="224"/>
      <c r="H37" s="225"/>
      <c r="I37" s="426"/>
      <c r="J37" s="426"/>
      <c r="K37" s="427"/>
      <c r="L37" s="427"/>
      <c r="M37" s="428"/>
      <c r="N37" s="428"/>
      <c r="O37" s="429"/>
      <c r="P37" s="429"/>
      <c r="Q37" s="430"/>
      <c r="R37" s="430"/>
      <c r="S37" s="431"/>
      <c r="T37" s="431"/>
      <c r="U37" s="426"/>
      <c r="V37" s="426"/>
      <c r="W37" s="427"/>
      <c r="X37" s="427"/>
      <c r="Y37" s="428"/>
      <c r="Z37" s="428"/>
      <c r="AA37" s="429"/>
      <c r="AB37" s="429"/>
      <c r="AC37" s="430"/>
      <c r="AD37" s="430"/>
      <c r="AE37" s="431"/>
      <c r="AF37" s="431"/>
      <c r="AG37" s="264"/>
      <c r="AH37" s="265"/>
      <c r="AI37" s="266"/>
      <c r="AJ37" s="267"/>
    </row>
    <row r="38" spans="1:36" s="22" customFormat="1" x14ac:dyDescent="0.25">
      <c r="A38" s="28" t="str">
        <f>IF(H38&lt;&gt;"",MAX($A$7:A37)+1,"")</f>
        <v/>
      </c>
      <c r="B38" s="227" t="str">
        <f>IF(A38="","",PREF_PREGUNTA&amp;" - "&amp;IF(MAX(A:A)&gt;99,IF(A38&lt;100,"0",""),"")&amp;IF(A38&lt;10,"0","")&amp;A38&amp;IF(G38&lt;&gt;""," "&amp;G38,""))</f>
        <v/>
      </c>
      <c r="C38" s="414" t="str">
        <f t="shared" si="4"/>
        <v/>
      </c>
      <c r="D38" s="222"/>
      <c r="E38" s="223"/>
      <c r="F38" s="223"/>
      <c r="G38" s="224"/>
      <c r="H38" s="225"/>
      <c r="I38" s="426"/>
      <c r="J38" s="426"/>
      <c r="K38" s="427"/>
      <c r="L38" s="427"/>
      <c r="M38" s="428"/>
      <c r="N38" s="428"/>
      <c r="O38" s="429"/>
      <c r="P38" s="429"/>
      <c r="Q38" s="430"/>
      <c r="R38" s="430"/>
      <c r="S38" s="431"/>
      <c r="T38" s="431"/>
      <c r="U38" s="426"/>
      <c r="V38" s="426"/>
      <c r="W38" s="427"/>
      <c r="X38" s="427"/>
      <c r="Y38" s="428"/>
      <c r="Z38" s="428"/>
      <c r="AA38" s="429"/>
      <c r="AB38" s="429"/>
      <c r="AC38" s="430"/>
      <c r="AD38" s="430"/>
      <c r="AE38" s="431"/>
      <c r="AF38" s="431"/>
      <c r="AG38" s="264"/>
      <c r="AH38" s="265"/>
      <c r="AI38" s="266"/>
      <c r="AJ38" s="267"/>
    </row>
    <row r="39" spans="1:36" s="22" customFormat="1" x14ac:dyDescent="0.25">
      <c r="A39" s="28" t="str">
        <f>IF(H39&lt;&gt;"",MAX($A$7:A38)+1,"")</f>
        <v/>
      </c>
      <c r="B39" s="227" t="str">
        <f>IF(A39="","",PREF_PREGUNTA&amp;" - "&amp;IF(MAX(A:A)&gt;99,IF(A39&lt;100,"0",""),"")&amp;IF(A39&lt;10,"0","")&amp;A39&amp;IF(G39&lt;&gt;""," "&amp;G39,""))</f>
        <v/>
      </c>
      <c r="C39" s="414" t="str">
        <f t="shared" si="4"/>
        <v/>
      </c>
      <c r="D39" s="222"/>
      <c r="E39" s="223"/>
      <c r="F39" s="223"/>
      <c r="G39" s="224"/>
      <c r="H39" s="225"/>
      <c r="I39" s="426"/>
      <c r="J39" s="426"/>
      <c r="K39" s="427"/>
      <c r="L39" s="427"/>
      <c r="M39" s="428"/>
      <c r="N39" s="428"/>
      <c r="O39" s="429"/>
      <c r="P39" s="429"/>
      <c r="Q39" s="430"/>
      <c r="R39" s="430"/>
      <c r="S39" s="431"/>
      <c r="T39" s="431"/>
      <c r="U39" s="426"/>
      <c r="V39" s="426"/>
      <c r="W39" s="427"/>
      <c r="X39" s="427"/>
      <c r="Y39" s="428"/>
      <c r="Z39" s="428"/>
      <c r="AA39" s="429"/>
      <c r="AB39" s="429"/>
      <c r="AC39" s="430"/>
      <c r="AD39" s="430"/>
      <c r="AE39" s="431"/>
      <c r="AF39" s="431"/>
      <c r="AG39" s="264"/>
      <c r="AH39" s="265"/>
      <c r="AI39" s="266"/>
      <c r="AJ39" s="267"/>
    </row>
    <row r="40" spans="1:36" s="22" customFormat="1" x14ac:dyDescent="0.25">
      <c r="A40" s="28" t="str">
        <f>IF(H40&lt;&gt;"",MAX($A$7:A39)+1,"")</f>
        <v/>
      </c>
      <c r="B40" s="227" t="str">
        <f>IF(A40="","",PREF_PREGUNTA&amp;" - "&amp;IF(MAX(A:A)&gt;99,IF(A40&lt;100,"0",""),"")&amp;IF(A40&lt;10,"0","")&amp;A40&amp;IF(G40&lt;&gt;""," "&amp;G40,""))</f>
        <v/>
      </c>
      <c r="C40" s="414" t="str">
        <f t="shared" si="4"/>
        <v/>
      </c>
      <c r="D40" s="222"/>
      <c r="E40" s="223"/>
      <c r="F40" s="223"/>
      <c r="G40" s="224"/>
      <c r="H40" s="225"/>
      <c r="I40" s="426"/>
      <c r="J40" s="426"/>
      <c r="K40" s="427"/>
      <c r="L40" s="427"/>
      <c r="M40" s="428"/>
      <c r="N40" s="428"/>
      <c r="O40" s="429"/>
      <c r="P40" s="429"/>
      <c r="Q40" s="430"/>
      <c r="R40" s="430"/>
      <c r="S40" s="431"/>
      <c r="T40" s="431"/>
      <c r="U40" s="426"/>
      <c r="V40" s="426"/>
      <c r="W40" s="427"/>
      <c r="X40" s="427"/>
      <c r="Y40" s="428"/>
      <c r="Z40" s="428"/>
      <c r="AA40" s="429"/>
      <c r="AB40" s="429"/>
      <c r="AC40" s="430"/>
      <c r="AD40" s="430"/>
      <c r="AE40" s="431"/>
      <c r="AF40" s="431"/>
      <c r="AG40" s="264"/>
      <c r="AH40" s="265"/>
      <c r="AI40" s="266"/>
      <c r="AJ40" s="267"/>
    </row>
    <row r="41" spans="1:36" s="22" customFormat="1" x14ac:dyDescent="0.25">
      <c r="A41" s="28" t="str">
        <f>IF(H41&lt;&gt;"",MAX($A$7:A40)+1,"")</f>
        <v/>
      </c>
      <c r="B41" s="227" t="str">
        <f>IF(A41="","",PREF_PREGUNTA&amp;" - "&amp;IF(MAX(A:A)&gt;99,IF(A41&lt;100,"0",""),"")&amp;IF(A41&lt;10,"0","")&amp;A41&amp;IF(G41&lt;&gt;""," "&amp;G41,""))</f>
        <v/>
      </c>
      <c r="C41" s="414" t="str">
        <f t="shared" si="4"/>
        <v/>
      </c>
      <c r="D41" s="222"/>
      <c r="E41" s="223"/>
      <c r="F41" s="223"/>
      <c r="G41" s="224"/>
      <c r="H41" s="225"/>
      <c r="I41" s="426"/>
      <c r="J41" s="426"/>
      <c r="K41" s="427"/>
      <c r="L41" s="427"/>
      <c r="M41" s="428"/>
      <c r="N41" s="428"/>
      <c r="O41" s="429"/>
      <c r="P41" s="429"/>
      <c r="Q41" s="430"/>
      <c r="R41" s="430"/>
      <c r="S41" s="431"/>
      <c r="T41" s="431"/>
      <c r="U41" s="426"/>
      <c r="V41" s="426"/>
      <c r="W41" s="427"/>
      <c r="X41" s="427"/>
      <c r="Y41" s="428"/>
      <c r="Z41" s="428"/>
      <c r="AA41" s="429"/>
      <c r="AB41" s="429"/>
      <c r="AC41" s="430"/>
      <c r="AD41" s="430"/>
      <c r="AE41" s="431"/>
      <c r="AF41" s="431"/>
      <c r="AG41" s="264"/>
      <c r="AH41" s="265"/>
      <c r="AI41" s="266"/>
      <c r="AJ41" s="267"/>
    </row>
    <row r="42" spans="1:36" s="22" customFormat="1" x14ac:dyDescent="0.25">
      <c r="A42" s="28" t="str">
        <f>IF(H42&lt;&gt;"",MAX($A$7:A41)+1,"")</f>
        <v/>
      </c>
      <c r="B42" s="227" t="str">
        <f>IF(A42="","",PREF_PREGUNTA&amp;" - "&amp;IF(MAX(A:A)&gt;99,IF(A42&lt;100,"0",""),"")&amp;IF(A42&lt;10,"0","")&amp;A42&amp;IF(G42&lt;&gt;""," "&amp;G42,""))</f>
        <v/>
      </c>
      <c r="C42" s="414" t="str">
        <f t="shared" si="4"/>
        <v/>
      </c>
      <c r="D42" s="222"/>
      <c r="E42" s="223"/>
      <c r="F42" s="223"/>
      <c r="G42" s="224"/>
      <c r="H42" s="225"/>
      <c r="I42" s="426"/>
      <c r="J42" s="426"/>
      <c r="K42" s="427"/>
      <c r="L42" s="427"/>
      <c r="M42" s="428"/>
      <c r="N42" s="428"/>
      <c r="O42" s="429"/>
      <c r="P42" s="429"/>
      <c r="Q42" s="430"/>
      <c r="R42" s="430"/>
      <c r="S42" s="431"/>
      <c r="T42" s="431"/>
      <c r="U42" s="426"/>
      <c r="V42" s="426"/>
      <c r="W42" s="427"/>
      <c r="X42" s="427"/>
      <c r="Y42" s="428"/>
      <c r="Z42" s="428"/>
      <c r="AA42" s="429"/>
      <c r="AB42" s="429"/>
      <c r="AC42" s="430"/>
      <c r="AD42" s="430"/>
      <c r="AE42" s="431"/>
      <c r="AF42" s="431"/>
      <c r="AG42" s="264"/>
      <c r="AH42" s="265"/>
      <c r="AI42" s="266"/>
      <c r="AJ42" s="267"/>
    </row>
    <row r="43" spans="1:36" s="22" customFormat="1" x14ac:dyDescent="0.25">
      <c r="A43" s="28" t="str">
        <f>IF(H43&lt;&gt;"",MAX($A$7:A42)+1,"")</f>
        <v/>
      </c>
      <c r="B43" s="227" t="str">
        <f>IF(A43="","",PREF_PREGUNTA&amp;" - "&amp;IF(MAX(A:A)&gt;99,IF(A43&lt;100,"0",""),"")&amp;IF(A43&lt;10,"0","")&amp;A43&amp;IF(G43&lt;&gt;""," "&amp;G43,""))</f>
        <v/>
      </c>
      <c r="C43" s="414" t="str">
        <f t="shared" si="4"/>
        <v/>
      </c>
      <c r="D43" s="222"/>
      <c r="E43" s="223"/>
      <c r="F43" s="223"/>
      <c r="G43" s="224"/>
      <c r="H43" s="225"/>
      <c r="I43" s="426"/>
      <c r="J43" s="426"/>
      <c r="K43" s="427"/>
      <c r="L43" s="427"/>
      <c r="M43" s="428"/>
      <c r="N43" s="428"/>
      <c r="O43" s="429"/>
      <c r="P43" s="429"/>
      <c r="Q43" s="430"/>
      <c r="R43" s="430"/>
      <c r="S43" s="431"/>
      <c r="T43" s="431"/>
      <c r="U43" s="426"/>
      <c r="V43" s="426"/>
      <c r="W43" s="427"/>
      <c r="X43" s="427"/>
      <c r="Y43" s="428"/>
      <c r="Z43" s="428"/>
      <c r="AA43" s="429"/>
      <c r="AB43" s="429"/>
      <c r="AC43" s="430"/>
      <c r="AD43" s="430"/>
      <c r="AE43" s="431"/>
      <c r="AF43" s="431"/>
      <c r="AG43" s="264"/>
      <c r="AH43" s="265"/>
      <c r="AI43" s="266"/>
      <c r="AJ43" s="267"/>
    </row>
    <row r="44" spans="1:36" s="22" customFormat="1" x14ac:dyDescent="0.25">
      <c r="A44" s="28" t="str">
        <f>IF(H44&lt;&gt;"",MAX($A$7:A43)+1,"")</f>
        <v/>
      </c>
      <c r="B44" s="227" t="str">
        <f>IF(A44="","",PREF_PREGUNTA&amp;" - "&amp;IF(MAX(A:A)&gt;99,IF(A44&lt;100,"0",""),"")&amp;IF(A44&lt;10,"0","")&amp;A44&amp;IF(G44&lt;&gt;""," "&amp;G44,""))</f>
        <v/>
      </c>
      <c r="C44" s="414" t="str">
        <f t="shared" si="4"/>
        <v/>
      </c>
      <c r="D44" s="222"/>
      <c r="E44" s="223"/>
      <c r="F44" s="223"/>
      <c r="G44" s="224"/>
      <c r="H44" s="225"/>
      <c r="I44" s="426"/>
      <c r="J44" s="426"/>
      <c r="K44" s="427"/>
      <c r="L44" s="427"/>
      <c r="M44" s="428"/>
      <c r="N44" s="428"/>
      <c r="O44" s="429"/>
      <c r="P44" s="429"/>
      <c r="Q44" s="430"/>
      <c r="R44" s="430"/>
      <c r="S44" s="431"/>
      <c r="T44" s="431"/>
      <c r="U44" s="426"/>
      <c r="V44" s="426"/>
      <c r="W44" s="427"/>
      <c r="X44" s="427"/>
      <c r="Y44" s="428"/>
      <c r="Z44" s="428"/>
      <c r="AA44" s="429"/>
      <c r="AB44" s="429"/>
      <c r="AC44" s="430"/>
      <c r="AD44" s="430"/>
      <c r="AE44" s="431"/>
      <c r="AF44" s="431"/>
      <c r="AG44" s="264"/>
      <c r="AH44" s="265"/>
      <c r="AI44" s="266"/>
      <c r="AJ44" s="267"/>
    </row>
    <row r="45" spans="1:36" s="22" customFormat="1" x14ac:dyDescent="0.25">
      <c r="A45" s="28" t="str">
        <f>IF(H45&lt;&gt;"",MAX($A$7:A44)+1,"")</f>
        <v/>
      </c>
      <c r="B45" s="227" t="str">
        <f>IF(A45="","",PREF_PREGUNTA&amp;" - "&amp;IF(MAX(A:A)&gt;99,IF(A45&lt;100,"0",""),"")&amp;IF(A45&lt;10,"0","")&amp;A45&amp;IF(G45&lt;&gt;""," "&amp;G45,""))</f>
        <v/>
      </c>
      <c r="C45" s="414" t="str">
        <f t="shared" si="4"/>
        <v/>
      </c>
      <c r="D45" s="222"/>
      <c r="E45" s="223"/>
      <c r="F45" s="223"/>
      <c r="G45" s="224"/>
      <c r="H45" s="225"/>
      <c r="I45" s="426"/>
      <c r="J45" s="426"/>
      <c r="K45" s="427"/>
      <c r="L45" s="427"/>
      <c r="M45" s="428"/>
      <c r="N45" s="428"/>
      <c r="O45" s="429"/>
      <c r="P45" s="429"/>
      <c r="Q45" s="430"/>
      <c r="R45" s="430"/>
      <c r="S45" s="431"/>
      <c r="T45" s="431"/>
      <c r="U45" s="426"/>
      <c r="V45" s="426"/>
      <c r="W45" s="427"/>
      <c r="X45" s="427"/>
      <c r="Y45" s="428"/>
      <c r="Z45" s="428"/>
      <c r="AA45" s="429"/>
      <c r="AB45" s="429"/>
      <c r="AC45" s="430"/>
      <c r="AD45" s="430"/>
      <c r="AE45" s="431"/>
      <c r="AF45" s="431"/>
      <c r="AG45" s="264"/>
      <c r="AH45" s="265"/>
      <c r="AI45" s="266"/>
      <c r="AJ45" s="267"/>
    </row>
    <row r="46" spans="1:36" s="22" customFormat="1" x14ac:dyDescent="0.25">
      <c r="A46" s="28" t="str">
        <f>IF(H46&lt;&gt;"",MAX($A$7:A45)+1,"")</f>
        <v/>
      </c>
      <c r="B46" s="227" t="str">
        <f>IF(A46="","",PREF_PREGUNTA&amp;" - "&amp;IF(MAX(A:A)&gt;99,IF(A46&lt;100,"0",""),"")&amp;IF(A46&lt;10,"0","")&amp;A46&amp;IF(G46&lt;&gt;""," "&amp;G46,""))</f>
        <v/>
      </c>
      <c r="C46" s="414" t="str">
        <f t="shared" si="4"/>
        <v/>
      </c>
      <c r="D46" s="222"/>
      <c r="E46" s="223"/>
      <c r="F46" s="223"/>
      <c r="G46" s="224"/>
      <c r="H46" s="225"/>
      <c r="I46" s="426"/>
      <c r="J46" s="426"/>
      <c r="K46" s="427"/>
      <c r="L46" s="427"/>
      <c r="M46" s="428"/>
      <c r="N46" s="428"/>
      <c r="O46" s="429"/>
      <c r="P46" s="429"/>
      <c r="Q46" s="430"/>
      <c r="R46" s="430"/>
      <c r="S46" s="431"/>
      <c r="T46" s="431"/>
      <c r="U46" s="426"/>
      <c r="V46" s="426"/>
      <c r="W46" s="427"/>
      <c r="X46" s="427"/>
      <c r="Y46" s="428"/>
      <c r="Z46" s="428"/>
      <c r="AA46" s="429"/>
      <c r="AB46" s="429"/>
      <c r="AC46" s="430"/>
      <c r="AD46" s="430"/>
      <c r="AE46" s="431"/>
      <c r="AF46" s="431"/>
      <c r="AG46" s="264"/>
      <c r="AH46" s="265"/>
      <c r="AI46" s="266"/>
      <c r="AJ46" s="267"/>
    </row>
    <row r="47" spans="1:36" s="22" customFormat="1" x14ac:dyDescent="0.25">
      <c r="A47" s="28" t="str">
        <f>IF(H47&lt;&gt;"",MAX($A$7:A46)+1,"")</f>
        <v/>
      </c>
      <c r="B47" s="227" t="str">
        <f>IF(A47="","",PREF_PREGUNTA&amp;" - "&amp;IF(MAX(A:A)&gt;99,IF(A47&lt;100,"0",""),"")&amp;IF(A47&lt;10,"0","")&amp;A47&amp;IF(G47&lt;&gt;""," "&amp;G47,""))</f>
        <v/>
      </c>
      <c r="C47" s="414" t="str">
        <f t="shared" si="4"/>
        <v/>
      </c>
      <c r="D47" s="222"/>
      <c r="E47" s="223"/>
      <c r="F47" s="223"/>
      <c r="G47" s="224"/>
      <c r="H47" s="225"/>
      <c r="I47" s="426"/>
      <c r="J47" s="426"/>
      <c r="K47" s="427"/>
      <c r="L47" s="427"/>
      <c r="M47" s="428"/>
      <c r="N47" s="428"/>
      <c r="O47" s="429"/>
      <c r="P47" s="429"/>
      <c r="Q47" s="430"/>
      <c r="R47" s="430"/>
      <c r="S47" s="431"/>
      <c r="T47" s="431"/>
      <c r="U47" s="426"/>
      <c r="V47" s="426"/>
      <c r="W47" s="427"/>
      <c r="X47" s="427"/>
      <c r="Y47" s="428"/>
      <c r="Z47" s="428"/>
      <c r="AA47" s="429"/>
      <c r="AB47" s="429"/>
      <c r="AC47" s="430"/>
      <c r="AD47" s="430"/>
      <c r="AE47" s="431"/>
      <c r="AF47" s="431"/>
      <c r="AG47" s="264"/>
      <c r="AH47" s="265"/>
      <c r="AI47" s="266"/>
      <c r="AJ47" s="267"/>
    </row>
    <row r="48" spans="1:36" s="22" customFormat="1" x14ac:dyDescent="0.25">
      <c r="A48" s="28" t="str">
        <f>IF(H48&lt;&gt;"",MAX($A$7:A47)+1,"")</f>
        <v/>
      </c>
      <c r="B48" s="227" t="str">
        <f>IF(A48="","",PREF_PREGUNTA&amp;" - "&amp;IF(MAX(A:A)&gt;99,IF(A48&lt;100,"0",""),"")&amp;IF(A48&lt;10,"0","")&amp;A48&amp;IF(G48&lt;&gt;""," "&amp;G48,""))</f>
        <v/>
      </c>
      <c r="C48" s="414" t="str">
        <f t="shared" si="4"/>
        <v/>
      </c>
      <c r="D48" s="222"/>
      <c r="E48" s="223"/>
      <c r="F48" s="223"/>
      <c r="G48" s="224"/>
      <c r="H48" s="225"/>
      <c r="I48" s="426"/>
      <c r="J48" s="426"/>
      <c r="K48" s="427"/>
      <c r="L48" s="427"/>
      <c r="M48" s="428"/>
      <c r="N48" s="428"/>
      <c r="O48" s="429"/>
      <c r="P48" s="429"/>
      <c r="Q48" s="430"/>
      <c r="R48" s="430"/>
      <c r="S48" s="431"/>
      <c r="T48" s="431"/>
      <c r="U48" s="426"/>
      <c r="V48" s="426"/>
      <c r="W48" s="427"/>
      <c r="X48" s="427"/>
      <c r="Y48" s="428"/>
      <c r="Z48" s="428"/>
      <c r="AA48" s="429"/>
      <c r="AB48" s="429"/>
      <c r="AC48" s="430"/>
      <c r="AD48" s="430"/>
      <c r="AE48" s="431"/>
      <c r="AF48" s="431"/>
      <c r="AG48" s="264"/>
      <c r="AH48" s="265"/>
      <c r="AI48" s="266"/>
      <c r="AJ48" s="267"/>
    </row>
    <row r="49" spans="1:36" s="22" customFormat="1" x14ac:dyDescent="0.25">
      <c r="A49" s="28" t="str">
        <f>IF(H49&lt;&gt;"",MAX($A$7:A48)+1,"")</f>
        <v/>
      </c>
      <c r="B49" s="227" t="str">
        <f>IF(A49="","",PREF_PREGUNTA&amp;" - "&amp;IF(MAX(A:A)&gt;99,IF(A49&lt;100,"0",""),"")&amp;IF(A49&lt;10,"0","")&amp;A49&amp;IF(G49&lt;&gt;""," "&amp;G49,""))</f>
        <v/>
      </c>
      <c r="C49" s="414" t="str">
        <f t="shared" si="4"/>
        <v/>
      </c>
      <c r="D49" s="222"/>
      <c r="E49" s="223"/>
      <c r="F49" s="223"/>
      <c r="G49" s="224"/>
      <c r="H49" s="225"/>
      <c r="I49" s="426"/>
      <c r="J49" s="426"/>
      <c r="K49" s="427"/>
      <c r="L49" s="427"/>
      <c r="M49" s="428"/>
      <c r="N49" s="428"/>
      <c r="O49" s="429"/>
      <c r="P49" s="429"/>
      <c r="Q49" s="430"/>
      <c r="R49" s="430"/>
      <c r="S49" s="431"/>
      <c r="T49" s="431"/>
      <c r="U49" s="426"/>
      <c r="V49" s="426"/>
      <c r="W49" s="427"/>
      <c r="X49" s="427"/>
      <c r="Y49" s="428"/>
      <c r="Z49" s="428"/>
      <c r="AA49" s="429"/>
      <c r="AB49" s="429"/>
      <c r="AC49" s="430"/>
      <c r="AD49" s="430"/>
      <c r="AE49" s="431"/>
      <c r="AF49" s="431"/>
      <c r="AG49" s="264"/>
      <c r="AH49" s="265"/>
      <c r="AI49" s="266"/>
      <c r="AJ49" s="267"/>
    </row>
    <row r="50" spans="1:36" s="22" customFormat="1" x14ac:dyDescent="0.25">
      <c r="A50" s="28" t="str">
        <f>IF(H50&lt;&gt;"",MAX($A$7:A49)+1,"")</f>
        <v/>
      </c>
      <c r="B50" s="227" t="str">
        <f>IF(A50="","",PREF_PREGUNTA&amp;" - "&amp;IF(MAX(A:A)&gt;99,IF(A50&lt;100,"0",""),"")&amp;IF(A50&lt;10,"0","")&amp;A50&amp;IF(G50&lt;&gt;""," "&amp;G50,""))</f>
        <v/>
      </c>
      <c r="C50" s="414" t="str">
        <f t="shared" si="4"/>
        <v/>
      </c>
      <c r="D50" s="222"/>
      <c r="E50" s="223"/>
      <c r="F50" s="223"/>
      <c r="G50" s="224"/>
      <c r="H50" s="225"/>
      <c r="I50" s="426"/>
      <c r="J50" s="426"/>
      <c r="K50" s="427"/>
      <c r="L50" s="427"/>
      <c r="M50" s="428"/>
      <c r="N50" s="428"/>
      <c r="O50" s="429"/>
      <c r="P50" s="429"/>
      <c r="Q50" s="430"/>
      <c r="R50" s="430"/>
      <c r="S50" s="431"/>
      <c r="T50" s="431"/>
      <c r="U50" s="426"/>
      <c r="V50" s="426"/>
      <c r="W50" s="427"/>
      <c r="X50" s="427"/>
      <c r="Y50" s="428"/>
      <c r="Z50" s="428"/>
      <c r="AA50" s="429"/>
      <c r="AB50" s="429"/>
      <c r="AC50" s="430"/>
      <c r="AD50" s="430"/>
      <c r="AE50" s="431"/>
      <c r="AF50" s="431"/>
      <c r="AG50" s="264"/>
      <c r="AH50" s="265"/>
      <c r="AI50" s="266"/>
      <c r="AJ50" s="267"/>
    </row>
    <row r="51" spans="1:36" s="22" customFormat="1" x14ac:dyDescent="0.25">
      <c r="A51" s="28" t="str">
        <f>IF(H51&lt;&gt;"",MAX($A$7:A50)+1,"")</f>
        <v/>
      </c>
      <c r="B51" s="227" t="str">
        <f>IF(A51="","",PREF_PREGUNTA&amp;" - "&amp;IF(MAX(A:A)&gt;99,IF(A51&lt;100,"0",""),"")&amp;IF(A51&lt;10,"0","")&amp;A51&amp;IF(G51&lt;&gt;""," "&amp;G51,""))</f>
        <v/>
      </c>
      <c r="C51" s="414" t="str">
        <f t="shared" si="4"/>
        <v/>
      </c>
      <c r="D51" s="222"/>
      <c r="E51" s="223"/>
      <c r="F51" s="223"/>
      <c r="G51" s="224"/>
      <c r="H51" s="225"/>
      <c r="I51" s="426"/>
      <c r="J51" s="426"/>
      <c r="K51" s="427"/>
      <c r="L51" s="427"/>
      <c r="M51" s="428"/>
      <c r="N51" s="428"/>
      <c r="O51" s="429"/>
      <c r="P51" s="429"/>
      <c r="Q51" s="430"/>
      <c r="R51" s="430"/>
      <c r="S51" s="431"/>
      <c r="T51" s="431"/>
      <c r="U51" s="426"/>
      <c r="V51" s="426"/>
      <c r="W51" s="427"/>
      <c r="X51" s="427"/>
      <c r="Y51" s="428"/>
      <c r="Z51" s="428"/>
      <c r="AA51" s="429"/>
      <c r="AB51" s="429"/>
      <c r="AC51" s="430"/>
      <c r="AD51" s="430"/>
      <c r="AE51" s="431"/>
      <c r="AF51" s="431"/>
      <c r="AG51" s="264"/>
      <c r="AH51" s="265"/>
      <c r="AI51" s="266"/>
      <c r="AJ51" s="267"/>
    </row>
    <row r="52" spans="1:36" s="22" customFormat="1" x14ac:dyDescent="0.25">
      <c r="A52" s="28" t="str">
        <f>IF(H52&lt;&gt;"",MAX($A$7:A51)+1,"")</f>
        <v/>
      </c>
      <c r="B52" s="227" t="str">
        <f>IF(A52="","",PREF_PREGUNTA&amp;" - "&amp;IF(MAX(A:A)&gt;99,IF(A52&lt;100,"0",""),"")&amp;IF(A52&lt;10,"0","")&amp;A52&amp;IF(G52&lt;&gt;""," "&amp;G52,""))</f>
        <v/>
      </c>
      <c r="C52" s="414" t="str">
        <f t="shared" si="4"/>
        <v/>
      </c>
      <c r="D52" s="222"/>
      <c r="E52" s="223"/>
      <c r="F52" s="223"/>
      <c r="G52" s="224"/>
      <c r="H52" s="225"/>
      <c r="I52" s="426"/>
      <c r="J52" s="426"/>
      <c r="K52" s="427"/>
      <c r="L52" s="427"/>
      <c r="M52" s="428"/>
      <c r="N52" s="428"/>
      <c r="O52" s="429"/>
      <c r="P52" s="429"/>
      <c r="Q52" s="430"/>
      <c r="R52" s="430"/>
      <c r="S52" s="431"/>
      <c r="T52" s="431"/>
      <c r="U52" s="426"/>
      <c r="V52" s="426"/>
      <c r="W52" s="427"/>
      <c r="X52" s="427"/>
      <c r="Y52" s="428"/>
      <c r="Z52" s="428"/>
      <c r="AA52" s="429"/>
      <c r="AB52" s="429"/>
      <c r="AC52" s="430"/>
      <c r="AD52" s="430"/>
      <c r="AE52" s="431"/>
      <c r="AF52" s="431"/>
      <c r="AG52" s="264"/>
      <c r="AH52" s="265"/>
      <c r="AI52" s="266"/>
      <c r="AJ52" s="267"/>
    </row>
    <row r="53" spans="1:36" s="22" customFormat="1" x14ac:dyDescent="0.25">
      <c r="A53" s="28" t="str">
        <f>IF(H53&lt;&gt;"",MAX($A$7:A52)+1,"")</f>
        <v/>
      </c>
      <c r="B53" s="227" t="str">
        <f>IF(A53="","",PREF_PREGUNTA&amp;" - "&amp;IF(MAX(A:A)&gt;99,IF(A53&lt;100,"0",""),"")&amp;IF(A53&lt;10,"0","")&amp;A53&amp;IF(G53&lt;&gt;""," "&amp;G53,""))</f>
        <v/>
      </c>
      <c r="C53" s="414" t="str">
        <f t="shared" si="4"/>
        <v/>
      </c>
      <c r="D53" s="222"/>
      <c r="E53" s="223"/>
      <c r="F53" s="223"/>
      <c r="G53" s="224"/>
      <c r="H53" s="225"/>
      <c r="I53" s="426"/>
      <c r="J53" s="426"/>
      <c r="K53" s="427"/>
      <c r="L53" s="427"/>
      <c r="M53" s="428"/>
      <c r="N53" s="428"/>
      <c r="O53" s="429"/>
      <c r="P53" s="429"/>
      <c r="Q53" s="430"/>
      <c r="R53" s="430"/>
      <c r="S53" s="431"/>
      <c r="T53" s="431"/>
      <c r="U53" s="426"/>
      <c r="V53" s="426"/>
      <c r="W53" s="427"/>
      <c r="X53" s="427"/>
      <c r="Y53" s="428"/>
      <c r="Z53" s="428"/>
      <c r="AA53" s="429"/>
      <c r="AB53" s="429"/>
      <c r="AC53" s="430"/>
      <c r="AD53" s="430"/>
      <c r="AE53" s="431"/>
      <c r="AF53" s="431"/>
      <c r="AG53" s="264"/>
      <c r="AH53" s="265"/>
      <c r="AI53" s="266"/>
      <c r="AJ53" s="267"/>
    </row>
    <row r="54" spans="1:36" s="22" customFormat="1" x14ac:dyDescent="0.25">
      <c r="A54" s="28" t="str">
        <f>IF(H54&lt;&gt;"",MAX($A$7:A53)+1,"")</f>
        <v/>
      </c>
      <c r="B54" s="227" t="str">
        <f>IF(A54="","",PREF_PREGUNTA&amp;" - "&amp;IF(MAX(A:A)&gt;99,IF(A54&lt;100,"0",""),"")&amp;IF(A54&lt;10,"0","")&amp;A54&amp;IF(G54&lt;&gt;""," "&amp;G54,""))</f>
        <v/>
      </c>
      <c r="C54" s="414" t="str">
        <f t="shared" si="4"/>
        <v/>
      </c>
      <c r="D54" s="222"/>
      <c r="E54" s="223"/>
      <c r="F54" s="223"/>
      <c r="G54" s="224"/>
      <c r="H54" s="225"/>
      <c r="I54" s="426"/>
      <c r="J54" s="426"/>
      <c r="K54" s="427"/>
      <c r="L54" s="427"/>
      <c r="M54" s="428"/>
      <c r="N54" s="428"/>
      <c r="O54" s="429"/>
      <c r="P54" s="429"/>
      <c r="Q54" s="430"/>
      <c r="R54" s="430"/>
      <c r="S54" s="431"/>
      <c r="T54" s="431"/>
      <c r="U54" s="426"/>
      <c r="V54" s="426"/>
      <c r="W54" s="427"/>
      <c r="X54" s="427"/>
      <c r="Y54" s="428"/>
      <c r="Z54" s="428"/>
      <c r="AA54" s="429"/>
      <c r="AB54" s="429"/>
      <c r="AC54" s="430"/>
      <c r="AD54" s="430"/>
      <c r="AE54" s="431"/>
      <c r="AF54" s="431"/>
      <c r="AG54" s="264"/>
      <c r="AH54" s="265"/>
      <c r="AI54" s="266"/>
      <c r="AJ54" s="267"/>
    </row>
    <row r="55" spans="1:36" s="22" customFormat="1" x14ac:dyDescent="0.25">
      <c r="A55" s="28" t="str">
        <f>IF(H55&lt;&gt;"",MAX($A$7:A54)+1,"")</f>
        <v/>
      </c>
      <c r="B55" s="227" t="str">
        <f>IF(A55="","",PREF_PREGUNTA&amp;" - "&amp;IF(MAX(A:A)&gt;99,IF(A55&lt;100,"0",""),"")&amp;IF(A55&lt;10,"0","")&amp;A55&amp;IF(G55&lt;&gt;""," "&amp;G55,""))</f>
        <v/>
      </c>
      <c r="C55" s="414" t="str">
        <f t="shared" si="4"/>
        <v/>
      </c>
      <c r="D55" s="222"/>
      <c r="E55" s="223"/>
      <c r="F55" s="223"/>
      <c r="G55" s="224"/>
      <c r="H55" s="225"/>
      <c r="I55" s="426"/>
      <c r="J55" s="426"/>
      <c r="K55" s="427"/>
      <c r="L55" s="427"/>
      <c r="M55" s="428"/>
      <c r="N55" s="428"/>
      <c r="O55" s="429"/>
      <c r="P55" s="429"/>
      <c r="Q55" s="430"/>
      <c r="R55" s="430"/>
      <c r="S55" s="431"/>
      <c r="T55" s="431"/>
      <c r="U55" s="426"/>
      <c r="V55" s="426"/>
      <c r="W55" s="427"/>
      <c r="X55" s="427"/>
      <c r="Y55" s="428"/>
      <c r="Z55" s="428"/>
      <c r="AA55" s="429"/>
      <c r="AB55" s="429"/>
      <c r="AC55" s="430"/>
      <c r="AD55" s="430"/>
      <c r="AE55" s="431"/>
      <c r="AF55" s="431"/>
      <c r="AG55" s="264"/>
      <c r="AH55" s="265"/>
      <c r="AI55" s="266"/>
      <c r="AJ55" s="267"/>
    </row>
    <row r="56" spans="1:36" s="22" customFormat="1" x14ac:dyDescent="0.25">
      <c r="A56" s="28" t="str">
        <f>IF(H56&lt;&gt;"",MAX($A$7:A55)+1,"")</f>
        <v/>
      </c>
      <c r="B56" s="227" t="str">
        <f>IF(A56="","",PREF_PREGUNTA&amp;" - "&amp;IF(MAX(A:A)&gt;99,IF(A56&lt;100,"0",""),"")&amp;IF(A56&lt;10,"0","")&amp;A56&amp;IF(G56&lt;&gt;""," "&amp;G56,""))</f>
        <v/>
      </c>
      <c r="C56" s="414" t="str">
        <f t="shared" si="4"/>
        <v/>
      </c>
      <c r="D56" s="222"/>
      <c r="E56" s="223"/>
      <c r="F56" s="223"/>
      <c r="G56" s="224"/>
      <c r="H56" s="225"/>
      <c r="I56" s="426"/>
      <c r="J56" s="426"/>
      <c r="K56" s="427"/>
      <c r="L56" s="427"/>
      <c r="M56" s="428"/>
      <c r="N56" s="428"/>
      <c r="O56" s="429"/>
      <c r="P56" s="429"/>
      <c r="Q56" s="430"/>
      <c r="R56" s="430"/>
      <c r="S56" s="431"/>
      <c r="T56" s="431"/>
      <c r="U56" s="426"/>
      <c r="V56" s="426"/>
      <c r="W56" s="427"/>
      <c r="X56" s="427"/>
      <c r="Y56" s="428"/>
      <c r="Z56" s="428"/>
      <c r="AA56" s="429"/>
      <c r="AB56" s="429"/>
      <c r="AC56" s="430"/>
      <c r="AD56" s="430"/>
      <c r="AE56" s="431"/>
      <c r="AF56" s="431"/>
      <c r="AG56" s="264"/>
      <c r="AH56" s="265"/>
      <c r="AI56" s="266"/>
      <c r="AJ56" s="267"/>
    </row>
    <row r="57" spans="1:36" s="22" customFormat="1" x14ac:dyDescent="0.25">
      <c r="A57" s="28" t="str">
        <f>IF(H57&lt;&gt;"",MAX($A$7:A56)+1,"")</f>
        <v/>
      </c>
      <c r="B57" s="227" t="str">
        <f>IF(A57="","",PREF_PREGUNTA&amp;" - "&amp;IF(MAX(A:A)&gt;99,IF(A57&lt;100,"0",""),"")&amp;IF(A57&lt;10,"0","")&amp;A57&amp;IF(G57&lt;&gt;""," "&amp;G57,""))</f>
        <v/>
      </c>
      <c r="C57" s="414" t="str">
        <f t="shared" si="4"/>
        <v/>
      </c>
      <c r="D57" s="222"/>
      <c r="E57" s="223"/>
      <c r="F57" s="223"/>
      <c r="G57" s="224"/>
      <c r="H57" s="225"/>
      <c r="I57" s="426"/>
      <c r="J57" s="426"/>
      <c r="K57" s="427"/>
      <c r="L57" s="427"/>
      <c r="M57" s="428"/>
      <c r="N57" s="428"/>
      <c r="O57" s="429"/>
      <c r="P57" s="429"/>
      <c r="Q57" s="430"/>
      <c r="R57" s="430"/>
      <c r="S57" s="431"/>
      <c r="T57" s="431"/>
      <c r="U57" s="426"/>
      <c r="V57" s="426"/>
      <c r="W57" s="427"/>
      <c r="X57" s="427"/>
      <c r="Y57" s="428"/>
      <c r="Z57" s="428"/>
      <c r="AA57" s="429"/>
      <c r="AB57" s="429"/>
      <c r="AC57" s="430"/>
      <c r="AD57" s="430"/>
      <c r="AE57" s="431"/>
      <c r="AF57" s="431"/>
      <c r="AG57" s="264"/>
      <c r="AH57" s="265"/>
      <c r="AI57" s="266"/>
      <c r="AJ57" s="267"/>
    </row>
    <row r="58" spans="1:36" s="22" customFormat="1" x14ac:dyDescent="0.25">
      <c r="A58" s="28" t="str">
        <f>IF(H58&lt;&gt;"",MAX($A$7:A57)+1,"")</f>
        <v/>
      </c>
      <c r="B58" s="227" t="str">
        <f>IF(A58="","",PREF_PREGUNTA&amp;" - "&amp;IF(MAX(A:A)&gt;99,IF(A58&lt;100,"0",""),"")&amp;IF(A58&lt;10,"0","")&amp;A58&amp;IF(G58&lt;&gt;""," "&amp;G58,""))</f>
        <v/>
      </c>
      <c r="C58" s="414" t="str">
        <f t="shared" si="4"/>
        <v/>
      </c>
      <c r="D58" s="222"/>
      <c r="E58" s="223"/>
      <c r="F58" s="223"/>
      <c r="G58" s="224"/>
      <c r="H58" s="225"/>
      <c r="I58" s="426"/>
      <c r="J58" s="426"/>
      <c r="K58" s="427"/>
      <c r="L58" s="427"/>
      <c r="M58" s="428"/>
      <c r="N58" s="428"/>
      <c r="O58" s="429"/>
      <c r="P58" s="429"/>
      <c r="Q58" s="430"/>
      <c r="R58" s="430"/>
      <c r="S58" s="431"/>
      <c r="T58" s="431"/>
      <c r="U58" s="426"/>
      <c r="V58" s="426"/>
      <c r="W58" s="427"/>
      <c r="X58" s="427"/>
      <c r="Y58" s="428"/>
      <c r="Z58" s="428"/>
      <c r="AA58" s="429"/>
      <c r="AB58" s="429"/>
      <c r="AC58" s="430"/>
      <c r="AD58" s="430"/>
      <c r="AE58" s="431"/>
      <c r="AF58" s="431"/>
      <c r="AG58" s="264"/>
      <c r="AH58" s="265"/>
      <c r="AI58" s="266"/>
      <c r="AJ58" s="267"/>
    </row>
    <row r="59" spans="1:36" s="22" customFormat="1" x14ac:dyDescent="0.25">
      <c r="A59" s="28" t="str">
        <f>IF(H59&lt;&gt;"",MAX($A$7:A58)+1,"")</f>
        <v/>
      </c>
      <c r="B59" s="227" t="str">
        <f>IF(A59="","",PREF_PREGUNTA&amp;" - "&amp;IF(MAX(A:A)&gt;99,IF(A59&lt;100,"0",""),"")&amp;IF(A59&lt;10,"0","")&amp;A59&amp;IF(G59&lt;&gt;""," "&amp;G59,""))</f>
        <v/>
      </c>
      <c r="C59" s="414" t="str">
        <f t="shared" si="4"/>
        <v/>
      </c>
      <c r="D59" s="222"/>
      <c r="E59" s="223"/>
      <c r="F59" s="223"/>
      <c r="G59" s="224"/>
      <c r="H59" s="225"/>
      <c r="I59" s="426"/>
      <c r="J59" s="426"/>
      <c r="K59" s="427"/>
      <c r="L59" s="427"/>
      <c r="M59" s="428"/>
      <c r="N59" s="428"/>
      <c r="O59" s="429"/>
      <c r="P59" s="429"/>
      <c r="Q59" s="430"/>
      <c r="R59" s="430"/>
      <c r="S59" s="431"/>
      <c r="T59" s="431"/>
      <c r="U59" s="426"/>
      <c r="V59" s="426"/>
      <c r="W59" s="427"/>
      <c r="X59" s="427"/>
      <c r="Y59" s="428"/>
      <c r="Z59" s="428"/>
      <c r="AA59" s="429"/>
      <c r="AB59" s="429"/>
      <c r="AC59" s="430"/>
      <c r="AD59" s="430"/>
      <c r="AE59" s="431"/>
      <c r="AF59" s="431"/>
      <c r="AG59" s="264"/>
      <c r="AH59" s="265"/>
      <c r="AI59" s="266"/>
      <c r="AJ59" s="267"/>
    </row>
    <row r="60" spans="1:36" s="22" customFormat="1" x14ac:dyDescent="0.25">
      <c r="A60" s="28" t="str">
        <f>IF(H60&lt;&gt;"",MAX($A$7:A59)+1,"")</f>
        <v/>
      </c>
      <c r="B60" s="227" t="str">
        <f>IF(A60="","",PREF_PREGUNTA&amp;" - "&amp;IF(MAX(A:A)&gt;99,IF(A60&lt;100,"0",""),"")&amp;IF(A60&lt;10,"0","")&amp;A60&amp;IF(G60&lt;&gt;""," "&amp;G60,""))</f>
        <v/>
      </c>
      <c r="C60" s="414" t="str">
        <f t="shared" si="4"/>
        <v/>
      </c>
      <c r="D60" s="222"/>
      <c r="E60" s="223"/>
      <c r="F60" s="223"/>
      <c r="G60" s="224"/>
      <c r="H60" s="225"/>
      <c r="I60" s="426"/>
      <c r="J60" s="426"/>
      <c r="K60" s="427"/>
      <c r="L60" s="427"/>
      <c r="M60" s="428"/>
      <c r="N60" s="428"/>
      <c r="O60" s="429"/>
      <c r="P60" s="429"/>
      <c r="Q60" s="430"/>
      <c r="R60" s="430"/>
      <c r="S60" s="431"/>
      <c r="T60" s="431"/>
      <c r="U60" s="426"/>
      <c r="V60" s="426"/>
      <c r="W60" s="427"/>
      <c r="X60" s="427"/>
      <c r="Y60" s="428"/>
      <c r="Z60" s="428"/>
      <c r="AA60" s="429"/>
      <c r="AB60" s="429"/>
      <c r="AC60" s="430"/>
      <c r="AD60" s="430"/>
      <c r="AE60" s="431"/>
      <c r="AF60" s="431"/>
      <c r="AG60" s="264"/>
      <c r="AH60" s="265"/>
      <c r="AI60" s="266"/>
      <c r="AJ60" s="267"/>
    </row>
    <row r="61" spans="1:36" s="22" customFormat="1" x14ac:dyDescent="0.25">
      <c r="A61" s="28" t="str">
        <f>IF(H61&lt;&gt;"",MAX($A$7:A60)+1,"")</f>
        <v/>
      </c>
      <c r="B61" s="227" t="str">
        <f>IF(A61="","",PREF_PREGUNTA&amp;" - "&amp;IF(MAX(A:A)&gt;99,IF(A61&lt;100,"0",""),"")&amp;IF(A61&lt;10,"0","")&amp;A61&amp;IF(G61&lt;&gt;""," "&amp;G61,""))</f>
        <v/>
      </c>
      <c r="C61" s="414" t="str">
        <f t="shared" si="4"/>
        <v/>
      </c>
      <c r="D61" s="222"/>
      <c r="E61" s="223"/>
      <c r="F61" s="223"/>
      <c r="G61" s="224"/>
      <c r="H61" s="225"/>
      <c r="I61" s="426"/>
      <c r="J61" s="426"/>
      <c r="K61" s="427"/>
      <c r="L61" s="427"/>
      <c r="M61" s="428"/>
      <c r="N61" s="428"/>
      <c r="O61" s="429"/>
      <c r="P61" s="429"/>
      <c r="Q61" s="430"/>
      <c r="R61" s="430"/>
      <c r="S61" s="431"/>
      <c r="T61" s="431"/>
      <c r="U61" s="426"/>
      <c r="V61" s="426"/>
      <c r="W61" s="427"/>
      <c r="X61" s="427"/>
      <c r="Y61" s="428"/>
      <c r="Z61" s="428"/>
      <c r="AA61" s="429"/>
      <c r="AB61" s="429"/>
      <c r="AC61" s="430"/>
      <c r="AD61" s="430"/>
      <c r="AE61" s="431"/>
      <c r="AF61" s="431"/>
      <c r="AG61" s="264"/>
      <c r="AH61" s="265"/>
      <c r="AI61" s="266"/>
      <c r="AJ61" s="267"/>
    </row>
    <row r="62" spans="1:36" s="22" customFormat="1" x14ac:dyDescent="0.25">
      <c r="A62" s="28" t="str">
        <f>IF(H62&lt;&gt;"",MAX($A$7:A61)+1,"")</f>
        <v/>
      </c>
      <c r="B62" s="227" t="str">
        <f>IF(A62="","",PREF_PREGUNTA&amp;" - "&amp;IF(MAX(A:A)&gt;99,IF(A62&lt;100,"0",""),"")&amp;IF(A62&lt;10,"0","")&amp;A62&amp;IF(G62&lt;&gt;""," "&amp;G62,""))</f>
        <v/>
      </c>
      <c r="C62" s="414" t="str">
        <f t="shared" si="4"/>
        <v/>
      </c>
      <c r="D62" s="222"/>
      <c r="E62" s="223"/>
      <c r="F62" s="223"/>
      <c r="G62" s="224"/>
      <c r="H62" s="225"/>
      <c r="I62" s="426"/>
      <c r="J62" s="426"/>
      <c r="K62" s="427"/>
      <c r="L62" s="427"/>
      <c r="M62" s="428"/>
      <c r="N62" s="428"/>
      <c r="O62" s="429"/>
      <c r="P62" s="429"/>
      <c r="Q62" s="430"/>
      <c r="R62" s="430"/>
      <c r="S62" s="431"/>
      <c r="T62" s="431"/>
      <c r="U62" s="426"/>
      <c r="V62" s="426"/>
      <c r="W62" s="427"/>
      <c r="X62" s="427"/>
      <c r="Y62" s="428"/>
      <c r="Z62" s="428"/>
      <c r="AA62" s="429"/>
      <c r="AB62" s="429"/>
      <c r="AC62" s="430"/>
      <c r="AD62" s="430"/>
      <c r="AE62" s="431"/>
      <c r="AF62" s="431"/>
      <c r="AG62" s="264"/>
      <c r="AH62" s="265"/>
      <c r="AI62" s="266"/>
      <c r="AJ62" s="267"/>
    </row>
    <row r="63" spans="1:36" s="22" customFormat="1" x14ac:dyDescent="0.25">
      <c r="A63" s="28" t="str">
        <f>IF(H63&lt;&gt;"",MAX($A$7:A62)+1,"")</f>
        <v/>
      </c>
      <c r="B63" s="227" t="str">
        <f>IF(A63="","",PREF_PREGUNTA&amp;" - "&amp;IF(MAX(A:A)&gt;99,IF(A63&lt;100,"0",""),"")&amp;IF(A63&lt;10,"0","")&amp;A63&amp;IF(G63&lt;&gt;""," "&amp;G63,""))</f>
        <v/>
      </c>
      <c r="C63" s="414" t="str">
        <f t="shared" si="4"/>
        <v/>
      </c>
      <c r="D63" s="222"/>
      <c r="E63" s="223"/>
      <c r="F63" s="223"/>
      <c r="G63" s="224"/>
      <c r="H63" s="225"/>
      <c r="I63" s="426"/>
      <c r="J63" s="426"/>
      <c r="K63" s="427"/>
      <c r="L63" s="427"/>
      <c r="M63" s="428"/>
      <c r="N63" s="428"/>
      <c r="O63" s="429"/>
      <c r="P63" s="429"/>
      <c r="Q63" s="430"/>
      <c r="R63" s="430"/>
      <c r="S63" s="431"/>
      <c r="T63" s="431"/>
      <c r="U63" s="426"/>
      <c r="V63" s="426"/>
      <c r="W63" s="427"/>
      <c r="X63" s="427"/>
      <c r="Y63" s="428"/>
      <c r="Z63" s="428"/>
      <c r="AA63" s="429"/>
      <c r="AB63" s="429"/>
      <c r="AC63" s="430"/>
      <c r="AD63" s="430"/>
      <c r="AE63" s="431"/>
      <c r="AF63" s="431"/>
      <c r="AG63" s="264"/>
      <c r="AH63" s="265"/>
      <c r="AI63" s="266"/>
      <c r="AJ63" s="267"/>
    </row>
    <row r="64" spans="1:36" s="22" customFormat="1" x14ac:dyDescent="0.25">
      <c r="A64" s="28" t="str">
        <f>IF(H64&lt;&gt;"",MAX($A$7:A63)+1,"")</f>
        <v/>
      </c>
      <c r="B64" s="227" t="str">
        <f>IF(A64="","",PREF_PREGUNTA&amp;" - "&amp;IF(MAX(A:A)&gt;99,IF(A64&lt;100,"0",""),"")&amp;IF(A64&lt;10,"0","")&amp;A64&amp;IF(G64&lt;&gt;""," "&amp;G64,""))</f>
        <v/>
      </c>
      <c r="C64" s="414" t="str">
        <f t="shared" si="4"/>
        <v/>
      </c>
      <c r="D64" s="222"/>
      <c r="E64" s="223"/>
      <c r="F64" s="223"/>
      <c r="G64" s="224"/>
      <c r="H64" s="225"/>
      <c r="I64" s="426"/>
      <c r="J64" s="426"/>
      <c r="K64" s="427"/>
      <c r="L64" s="427"/>
      <c r="M64" s="428"/>
      <c r="N64" s="428"/>
      <c r="O64" s="429"/>
      <c r="P64" s="429"/>
      <c r="Q64" s="430"/>
      <c r="R64" s="430"/>
      <c r="S64" s="431"/>
      <c r="T64" s="431"/>
      <c r="U64" s="426"/>
      <c r="V64" s="426"/>
      <c r="W64" s="427"/>
      <c r="X64" s="427"/>
      <c r="Y64" s="428"/>
      <c r="Z64" s="428"/>
      <c r="AA64" s="429"/>
      <c r="AB64" s="429"/>
      <c r="AC64" s="430"/>
      <c r="AD64" s="430"/>
      <c r="AE64" s="431"/>
      <c r="AF64" s="431"/>
      <c r="AG64" s="264"/>
      <c r="AH64" s="265"/>
      <c r="AI64" s="266"/>
      <c r="AJ64" s="267"/>
    </row>
    <row r="65" spans="1:36" s="22" customFormat="1" x14ac:dyDescent="0.25">
      <c r="A65" s="28" t="str">
        <f>IF(H65&lt;&gt;"",MAX($A$7:A64)+1,"")</f>
        <v/>
      </c>
      <c r="B65" s="227" t="str">
        <f>IF(A65="","",PREF_PREGUNTA&amp;" - "&amp;IF(MAX(A:A)&gt;99,IF(A65&lt;100,"0",""),"")&amp;IF(A65&lt;10,"0","")&amp;A65&amp;IF(G65&lt;&gt;""," "&amp;G65,""))</f>
        <v/>
      </c>
      <c r="C65" s="414" t="str">
        <f t="shared" si="4"/>
        <v/>
      </c>
      <c r="D65" s="222"/>
      <c r="E65" s="223"/>
      <c r="F65" s="223"/>
      <c r="G65" s="224"/>
      <c r="H65" s="225"/>
      <c r="I65" s="426"/>
      <c r="J65" s="426"/>
      <c r="K65" s="427"/>
      <c r="L65" s="427"/>
      <c r="M65" s="428"/>
      <c r="N65" s="428"/>
      <c r="O65" s="429"/>
      <c r="P65" s="429"/>
      <c r="Q65" s="430"/>
      <c r="R65" s="430"/>
      <c r="S65" s="431"/>
      <c r="T65" s="431"/>
      <c r="U65" s="426"/>
      <c r="V65" s="426"/>
      <c r="W65" s="427"/>
      <c r="X65" s="427"/>
      <c r="Y65" s="428"/>
      <c r="Z65" s="428"/>
      <c r="AA65" s="429"/>
      <c r="AB65" s="429"/>
      <c r="AC65" s="430"/>
      <c r="AD65" s="430"/>
      <c r="AE65" s="431"/>
      <c r="AF65" s="431"/>
      <c r="AG65" s="264"/>
      <c r="AH65" s="265"/>
      <c r="AI65" s="266"/>
      <c r="AJ65" s="267"/>
    </row>
    <row r="66" spans="1:36" s="22" customFormat="1" x14ac:dyDescent="0.25">
      <c r="A66" s="28" t="str">
        <f>IF(H66&lt;&gt;"",MAX($A$7:A65)+1,"")</f>
        <v/>
      </c>
      <c r="B66" s="227" t="str">
        <f>IF(A66="","",PREF_PREGUNTA&amp;" - "&amp;IF(MAX(A:A)&gt;99,IF(A66&lt;100,"0",""),"")&amp;IF(A66&lt;10,"0","")&amp;A66&amp;IF(G66&lt;&gt;""," "&amp;G66,""))</f>
        <v/>
      </c>
      <c r="C66" s="414" t="str">
        <f t="shared" si="4"/>
        <v/>
      </c>
      <c r="D66" s="222"/>
      <c r="E66" s="223"/>
      <c r="F66" s="223"/>
      <c r="G66" s="224"/>
      <c r="H66" s="225"/>
      <c r="I66" s="426"/>
      <c r="J66" s="426"/>
      <c r="K66" s="427"/>
      <c r="L66" s="427"/>
      <c r="M66" s="428"/>
      <c r="N66" s="428"/>
      <c r="O66" s="429"/>
      <c r="P66" s="429"/>
      <c r="Q66" s="430"/>
      <c r="R66" s="430"/>
      <c r="S66" s="431"/>
      <c r="T66" s="431"/>
      <c r="U66" s="426"/>
      <c r="V66" s="426"/>
      <c r="W66" s="427"/>
      <c r="X66" s="427"/>
      <c r="Y66" s="428"/>
      <c r="Z66" s="428"/>
      <c r="AA66" s="429"/>
      <c r="AB66" s="429"/>
      <c r="AC66" s="430"/>
      <c r="AD66" s="430"/>
      <c r="AE66" s="431"/>
      <c r="AF66" s="431"/>
      <c r="AG66" s="264"/>
      <c r="AH66" s="265"/>
      <c r="AI66" s="266"/>
      <c r="AJ66" s="267"/>
    </row>
    <row r="67" spans="1:36" s="22" customFormat="1" x14ac:dyDescent="0.25">
      <c r="A67" s="28" t="str">
        <f>IF(H67&lt;&gt;"",MAX($A$7:A66)+1,"")</f>
        <v/>
      </c>
      <c r="B67" s="227" t="str">
        <f>IF(A67="","",PREF_PREGUNTA&amp;" - "&amp;IF(MAX(A:A)&gt;99,IF(A67&lt;100,"0",""),"")&amp;IF(A67&lt;10,"0","")&amp;A67&amp;IF(G67&lt;&gt;""," "&amp;G67,""))</f>
        <v/>
      </c>
      <c r="C67" s="414" t="str">
        <f t="shared" si="4"/>
        <v/>
      </c>
      <c r="D67" s="222"/>
      <c r="E67" s="223"/>
      <c r="F67" s="223"/>
      <c r="G67" s="224"/>
      <c r="H67" s="225"/>
      <c r="I67" s="426"/>
      <c r="J67" s="426"/>
      <c r="K67" s="427"/>
      <c r="L67" s="427"/>
      <c r="M67" s="428"/>
      <c r="N67" s="428"/>
      <c r="O67" s="429"/>
      <c r="P67" s="429"/>
      <c r="Q67" s="430"/>
      <c r="R67" s="430"/>
      <c r="S67" s="431"/>
      <c r="T67" s="431"/>
      <c r="U67" s="426"/>
      <c r="V67" s="426"/>
      <c r="W67" s="427"/>
      <c r="X67" s="427"/>
      <c r="Y67" s="428"/>
      <c r="Z67" s="428"/>
      <c r="AA67" s="429"/>
      <c r="AB67" s="429"/>
      <c r="AC67" s="430"/>
      <c r="AD67" s="430"/>
      <c r="AE67" s="431"/>
      <c r="AF67" s="431"/>
      <c r="AG67" s="264"/>
      <c r="AH67" s="265"/>
      <c r="AI67" s="266"/>
      <c r="AJ67" s="267"/>
    </row>
    <row r="68" spans="1:36" s="22" customFormat="1" x14ac:dyDescent="0.25">
      <c r="A68" s="28" t="str">
        <f>IF(H68&lt;&gt;"",MAX($A$7:A67)+1,"")</f>
        <v/>
      </c>
      <c r="B68" s="227" t="str">
        <f>IF(A68="","",PREF_PREGUNTA&amp;" - "&amp;IF(MAX(A:A)&gt;99,IF(A68&lt;100,"0",""),"")&amp;IF(A68&lt;10,"0","")&amp;A68&amp;IF(G68&lt;&gt;""," "&amp;G68,""))</f>
        <v/>
      </c>
      <c r="C68" s="414" t="str">
        <f t="shared" si="4"/>
        <v/>
      </c>
      <c r="D68" s="222"/>
      <c r="E68" s="223"/>
      <c r="F68" s="223"/>
      <c r="G68" s="224"/>
      <c r="H68" s="225"/>
      <c r="I68" s="426"/>
      <c r="J68" s="426"/>
      <c r="K68" s="427"/>
      <c r="L68" s="427"/>
      <c r="M68" s="428"/>
      <c r="N68" s="428"/>
      <c r="O68" s="429"/>
      <c r="P68" s="429"/>
      <c r="Q68" s="430"/>
      <c r="R68" s="430"/>
      <c r="S68" s="431"/>
      <c r="T68" s="431"/>
      <c r="U68" s="426"/>
      <c r="V68" s="426"/>
      <c r="W68" s="427"/>
      <c r="X68" s="427"/>
      <c r="Y68" s="428"/>
      <c r="Z68" s="428"/>
      <c r="AA68" s="429"/>
      <c r="AB68" s="429"/>
      <c r="AC68" s="430"/>
      <c r="AD68" s="430"/>
      <c r="AE68" s="431"/>
      <c r="AF68" s="431"/>
      <c r="AG68" s="264"/>
      <c r="AH68" s="265"/>
      <c r="AI68" s="266"/>
      <c r="AJ68" s="267"/>
    </row>
    <row r="69" spans="1:36" s="22" customFormat="1" x14ac:dyDescent="0.25">
      <c r="A69" s="28" t="str">
        <f>IF(H69&lt;&gt;"",MAX($A$7:A68)+1,"")</f>
        <v/>
      </c>
      <c r="B69" s="227" t="str">
        <f>IF(A69="","",PREF_PREGUNTA&amp;" - "&amp;IF(MAX(A:A)&gt;99,IF(A69&lt;100,"0",""),"")&amp;IF(A69&lt;10,"0","")&amp;A69&amp;IF(G69&lt;&gt;""," "&amp;G69,""))</f>
        <v/>
      </c>
      <c r="C69" s="414" t="str">
        <f t="shared" si="4"/>
        <v/>
      </c>
      <c r="D69" s="222"/>
      <c r="E69" s="223"/>
      <c r="F69" s="223"/>
      <c r="G69" s="224"/>
      <c r="H69" s="225"/>
      <c r="I69" s="426"/>
      <c r="J69" s="426"/>
      <c r="K69" s="427"/>
      <c r="L69" s="427"/>
      <c r="M69" s="428"/>
      <c r="N69" s="428"/>
      <c r="O69" s="429"/>
      <c r="P69" s="429"/>
      <c r="Q69" s="430"/>
      <c r="R69" s="430"/>
      <c r="S69" s="431"/>
      <c r="T69" s="431"/>
      <c r="U69" s="426"/>
      <c r="V69" s="426"/>
      <c r="W69" s="427"/>
      <c r="X69" s="427"/>
      <c r="Y69" s="428"/>
      <c r="Z69" s="428"/>
      <c r="AA69" s="429"/>
      <c r="AB69" s="429"/>
      <c r="AC69" s="430"/>
      <c r="AD69" s="430"/>
      <c r="AE69" s="431"/>
      <c r="AF69" s="431"/>
      <c r="AG69" s="264"/>
      <c r="AH69" s="265"/>
      <c r="AI69" s="266"/>
      <c r="AJ69" s="267"/>
    </row>
    <row r="70" spans="1:36" s="22" customFormat="1" x14ac:dyDescent="0.25">
      <c r="A70" s="28" t="str">
        <f>IF(H70&lt;&gt;"",MAX($A$7:A69)+1,"")</f>
        <v/>
      </c>
      <c r="B70" s="227" t="str">
        <f>IF(A70="","",PREF_PREGUNTA&amp;" - "&amp;IF(MAX(A:A)&gt;99,IF(A70&lt;100,"0",""),"")&amp;IF(A70&lt;10,"0","")&amp;A70&amp;IF(G70&lt;&gt;""," "&amp;G70,""))</f>
        <v/>
      </c>
      <c r="C70" s="414" t="str">
        <f t="shared" si="4"/>
        <v/>
      </c>
      <c r="D70" s="222"/>
      <c r="E70" s="223"/>
      <c r="F70" s="223"/>
      <c r="G70" s="224"/>
      <c r="H70" s="225"/>
      <c r="I70" s="426"/>
      <c r="J70" s="426"/>
      <c r="K70" s="427"/>
      <c r="L70" s="427"/>
      <c r="M70" s="428"/>
      <c r="N70" s="428"/>
      <c r="O70" s="429"/>
      <c r="P70" s="429"/>
      <c r="Q70" s="430"/>
      <c r="R70" s="430"/>
      <c r="S70" s="431"/>
      <c r="T70" s="431"/>
      <c r="U70" s="426"/>
      <c r="V70" s="426"/>
      <c r="W70" s="427"/>
      <c r="X70" s="427"/>
      <c r="Y70" s="428"/>
      <c r="Z70" s="428"/>
      <c r="AA70" s="429"/>
      <c r="AB70" s="429"/>
      <c r="AC70" s="430"/>
      <c r="AD70" s="430"/>
      <c r="AE70" s="431"/>
      <c r="AF70" s="431"/>
      <c r="AG70" s="264"/>
      <c r="AH70" s="265"/>
      <c r="AI70" s="266"/>
      <c r="AJ70" s="267"/>
    </row>
    <row r="71" spans="1:36" s="22" customFormat="1" x14ac:dyDescent="0.25">
      <c r="A71" s="28" t="str">
        <f>IF(H71&lt;&gt;"",MAX($A$7:A70)+1,"")</f>
        <v/>
      </c>
      <c r="B71" s="227" t="str">
        <f>IF(A71="","",PREF_PREGUNTA&amp;" - "&amp;IF(MAX(A:A)&gt;99,IF(A71&lt;100,"0",""),"")&amp;IF(A71&lt;10,"0","")&amp;A71&amp;IF(G71&lt;&gt;""," "&amp;G71,""))</f>
        <v/>
      </c>
      <c r="C71" s="414" t="str">
        <f t="shared" ref="C71:C134" si="5">IF(COUNTA(I71:N71)-D71=0,"",COUNTA(I71:N71)-D71)</f>
        <v/>
      </c>
      <c r="D71" s="222"/>
      <c r="E71" s="223"/>
      <c r="F71" s="223"/>
      <c r="G71" s="224"/>
      <c r="H71" s="225"/>
      <c r="I71" s="426"/>
      <c r="J71" s="426"/>
      <c r="K71" s="427"/>
      <c r="L71" s="427"/>
      <c r="M71" s="428"/>
      <c r="N71" s="428"/>
      <c r="O71" s="429"/>
      <c r="P71" s="429"/>
      <c r="Q71" s="430"/>
      <c r="R71" s="430"/>
      <c r="S71" s="431"/>
      <c r="T71" s="431"/>
      <c r="U71" s="426"/>
      <c r="V71" s="426"/>
      <c r="W71" s="427"/>
      <c r="X71" s="427"/>
      <c r="Y71" s="428"/>
      <c r="Z71" s="428"/>
      <c r="AA71" s="429"/>
      <c r="AB71" s="429"/>
      <c r="AC71" s="430"/>
      <c r="AD71" s="430"/>
      <c r="AE71" s="431"/>
      <c r="AF71" s="431"/>
      <c r="AG71" s="264"/>
      <c r="AH71" s="265"/>
      <c r="AI71" s="266"/>
      <c r="AJ71" s="267"/>
    </row>
    <row r="72" spans="1:36" s="22" customFormat="1" x14ac:dyDescent="0.25">
      <c r="A72" s="28" t="str">
        <f>IF(H72&lt;&gt;"",MAX($A$7:A71)+1,"")</f>
        <v/>
      </c>
      <c r="B72" s="227" t="str">
        <f>IF(A72="","",PREF_PREGUNTA&amp;" - "&amp;IF(MAX(A:A)&gt;99,IF(A72&lt;100,"0",""),"")&amp;IF(A72&lt;10,"0","")&amp;A72&amp;IF(G72&lt;&gt;""," "&amp;G72,""))</f>
        <v/>
      </c>
      <c r="C72" s="414" t="str">
        <f t="shared" si="5"/>
        <v/>
      </c>
      <c r="D72" s="222"/>
      <c r="E72" s="223"/>
      <c r="F72" s="223"/>
      <c r="G72" s="224"/>
      <c r="H72" s="225"/>
      <c r="I72" s="426"/>
      <c r="J72" s="426"/>
      <c r="K72" s="427"/>
      <c r="L72" s="427"/>
      <c r="M72" s="428"/>
      <c r="N72" s="428"/>
      <c r="O72" s="429"/>
      <c r="P72" s="429"/>
      <c r="Q72" s="430"/>
      <c r="R72" s="430"/>
      <c r="S72" s="431"/>
      <c r="T72" s="431"/>
      <c r="U72" s="426"/>
      <c r="V72" s="426"/>
      <c r="W72" s="427"/>
      <c r="X72" s="427"/>
      <c r="Y72" s="428"/>
      <c r="Z72" s="428"/>
      <c r="AA72" s="429"/>
      <c r="AB72" s="429"/>
      <c r="AC72" s="430"/>
      <c r="AD72" s="430"/>
      <c r="AE72" s="431"/>
      <c r="AF72" s="431"/>
      <c r="AG72" s="264"/>
      <c r="AH72" s="265"/>
      <c r="AI72" s="266"/>
      <c r="AJ72" s="267"/>
    </row>
    <row r="73" spans="1:36" s="22" customFormat="1" x14ac:dyDescent="0.25">
      <c r="A73" s="28" t="str">
        <f>IF(H73&lt;&gt;"",MAX($A$7:A72)+1,"")</f>
        <v/>
      </c>
      <c r="B73" s="227" t="str">
        <f>IF(A73="","",PREF_PREGUNTA&amp;" - "&amp;IF(MAX(A:A)&gt;99,IF(A73&lt;100,"0",""),"")&amp;IF(A73&lt;10,"0","")&amp;A73&amp;IF(G73&lt;&gt;""," "&amp;G73,""))</f>
        <v/>
      </c>
      <c r="C73" s="414" t="str">
        <f t="shared" si="5"/>
        <v/>
      </c>
      <c r="D73" s="222"/>
      <c r="E73" s="223"/>
      <c r="F73" s="223"/>
      <c r="G73" s="224"/>
      <c r="H73" s="225"/>
      <c r="I73" s="426"/>
      <c r="J73" s="426"/>
      <c r="K73" s="427"/>
      <c r="L73" s="427"/>
      <c r="M73" s="428"/>
      <c r="N73" s="428"/>
      <c r="O73" s="429"/>
      <c r="P73" s="429"/>
      <c r="Q73" s="430"/>
      <c r="R73" s="430"/>
      <c r="S73" s="431"/>
      <c r="T73" s="431"/>
      <c r="U73" s="426"/>
      <c r="V73" s="426"/>
      <c r="W73" s="427"/>
      <c r="X73" s="427"/>
      <c r="Y73" s="428"/>
      <c r="Z73" s="428"/>
      <c r="AA73" s="429"/>
      <c r="AB73" s="429"/>
      <c r="AC73" s="430"/>
      <c r="AD73" s="430"/>
      <c r="AE73" s="431"/>
      <c r="AF73" s="431"/>
      <c r="AG73" s="264"/>
      <c r="AH73" s="265"/>
      <c r="AI73" s="266"/>
      <c r="AJ73" s="267"/>
    </row>
    <row r="74" spans="1:36" s="22" customFormat="1" x14ac:dyDescent="0.25">
      <c r="A74" s="28" t="str">
        <f>IF(H74&lt;&gt;"",MAX($A$7:A73)+1,"")</f>
        <v/>
      </c>
      <c r="B74" s="227" t="str">
        <f>IF(A74="","",PREF_PREGUNTA&amp;" - "&amp;IF(MAX(A:A)&gt;99,IF(A74&lt;100,"0",""),"")&amp;IF(A74&lt;10,"0","")&amp;A74&amp;IF(G74&lt;&gt;""," "&amp;G74,""))</f>
        <v/>
      </c>
      <c r="C74" s="414" t="str">
        <f t="shared" si="5"/>
        <v/>
      </c>
      <c r="D74" s="222"/>
      <c r="E74" s="223"/>
      <c r="F74" s="223"/>
      <c r="G74" s="224"/>
      <c r="H74" s="225"/>
      <c r="I74" s="426"/>
      <c r="J74" s="426"/>
      <c r="K74" s="427"/>
      <c r="L74" s="427"/>
      <c r="M74" s="428"/>
      <c r="N74" s="428"/>
      <c r="O74" s="429"/>
      <c r="P74" s="429"/>
      <c r="Q74" s="430"/>
      <c r="R74" s="430"/>
      <c r="S74" s="431"/>
      <c r="T74" s="431"/>
      <c r="U74" s="426"/>
      <c r="V74" s="426"/>
      <c r="W74" s="427"/>
      <c r="X74" s="427"/>
      <c r="Y74" s="428"/>
      <c r="Z74" s="428"/>
      <c r="AA74" s="429"/>
      <c r="AB74" s="429"/>
      <c r="AC74" s="430"/>
      <c r="AD74" s="430"/>
      <c r="AE74" s="431"/>
      <c r="AF74" s="431"/>
      <c r="AG74" s="264"/>
      <c r="AH74" s="265"/>
      <c r="AI74" s="266"/>
      <c r="AJ74" s="267"/>
    </row>
    <row r="75" spans="1:36" s="22" customFormat="1" x14ac:dyDescent="0.25">
      <c r="A75" s="28" t="str">
        <f>IF(H75&lt;&gt;"",MAX($A$7:A74)+1,"")</f>
        <v/>
      </c>
      <c r="B75" s="227" t="str">
        <f>IF(A75="","",PREF_PREGUNTA&amp;" - "&amp;IF(MAX(A:A)&gt;99,IF(A75&lt;100,"0",""),"")&amp;IF(A75&lt;10,"0","")&amp;A75&amp;IF(G75&lt;&gt;""," "&amp;G75,""))</f>
        <v/>
      </c>
      <c r="C75" s="414" t="str">
        <f t="shared" si="5"/>
        <v/>
      </c>
      <c r="D75" s="222"/>
      <c r="E75" s="223"/>
      <c r="F75" s="223"/>
      <c r="G75" s="224"/>
      <c r="H75" s="225"/>
      <c r="I75" s="426"/>
      <c r="J75" s="426"/>
      <c r="K75" s="427"/>
      <c r="L75" s="427"/>
      <c r="M75" s="428"/>
      <c r="N75" s="428"/>
      <c r="O75" s="429"/>
      <c r="P75" s="429"/>
      <c r="Q75" s="430"/>
      <c r="R75" s="430"/>
      <c r="S75" s="431"/>
      <c r="T75" s="431"/>
      <c r="U75" s="426"/>
      <c r="V75" s="426"/>
      <c r="W75" s="427"/>
      <c r="X75" s="427"/>
      <c r="Y75" s="428"/>
      <c r="Z75" s="428"/>
      <c r="AA75" s="429"/>
      <c r="AB75" s="429"/>
      <c r="AC75" s="430"/>
      <c r="AD75" s="430"/>
      <c r="AE75" s="431"/>
      <c r="AF75" s="431"/>
      <c r="AG75" s="264"/>
      <c r="AH75" s="265"/>
      <c r="AI75" s="266"/>
      <c r="AJ75" s="267"/>
    </row>
    <row r="76" spans="1:36" s="22" customFormat="1" x14ac:dyDescent="0.25">
      <c r="A76" s="28" t="str">
        <f>IF(H76&lt;&gt;"",MAX($A$7:A75)+1,"")</f>
        <v/>
      </c>
      <c r="B76" s="227" t="str">
        <f>IF(A76="","",PREF_PREGUNTA&amp;" - "&amp;IF(MAX(A:A)&gt;99,IF(A76&lt;100,"0",""),"")&amp;IF(A76&lt;10,"0","")&amp;A76&amp;IF(G76&lt;&gt;""," "&amp;G76,""))</f>
        <v/>
      </c>
      <c r="C76" s="414" t="str">
        <f t="shared" si="5"/>
        <v/>
      </c>
      <c r="D76" s="222"/>
      <c r="E76" s="223"/>
      <c r="F76" s="223"/>
      <c r="G76" s="224"/>
      <c r="H76" s="225"/>
      <c r="I76" s="426"/>
      <c r="J76" s="426"/>
      <c r="K76" s="427"/>
      <c r="L76" s="427"/>
      <c r="M76" s="428"/>
      <c r="N76" s="428"/>
      <c r="O76" s="429"/>
      <c r="P76" s="429"/>
      <c r="Q76" s="430"/>
      <c r="R76" s="430"/>
      <c r="S76" s="431"/>
      <c r="T76" s="431"/>
      <c r="U76" s="426"/>
      <c r="V76" s="426"/>
      <c r="W76" s="427"/>
      <c r="X76" s="427"/>
      <c r="Y76" s="428"/>
      <c r="Z76" s="428"/>
      <c r="AA76" s="429"/>
      <c r="AB76" s="429"/>
      <c r="AC76" s="430"/>
      <c r="AD76" s="430"/>
      <c r="AE76" s="431"/>
      <c r="AF76" s="431"/>
      <c r="AG76" s="264"/>
      <c r="AH76" s="265"/>
      <c r="AI76" s="266"/>
      <c r="AJ76" s="267"/>
    </row>
    <row r="77" spans="1:36" s="22" customFormat="1" x14ac:dyDescent="0.25">
      <c r="A77" s="28" t="str">
        <f>IF(H77&lt;&gt;"",MAX($A$7:A76)+1,"")</f>
        <v/>
      </c>
      <c r="B77" s="227" t="str">
        <f>IF(A77="","",PREF_PREGUNTA&amp;" - "&amp;IF(MAX(A:A)&gt;99,IF(A77&lt;100,"0",""),"")&amp;IF(A77&lt;10,"0","")&amp;A77&amp;IF(G77&lt;&gt;""," "&amp;G77,""))</f>
        <v/>
      </c>
      <c r="C77" s="414" t="str">
        <f t="shared" si="5"/>
        <v/>
      </c>
      <c r="D77" s="222"/>
      <c r="E77" s="223"/>
      <c r="F77" s="223"/>
      <c r="G77" s="224"/>
      <c r="H77" s="225"/>
      <c r="I77" s="426"/>
      <c r="J77" s="426"/>
      <c r="K77" s="427"/>
      <c r="L77" s="427"/>
      <c r="M77" s="428"/>
      <c r="N77" s="428"/>
      <c r="O77" s="429"/>
      <c r="P77" s="429"/>
      <c r="Q77" s="430"/>
      <c r="R77" s="430"/>
      <c r="S77" s="431"/>
      <c r="T77" s="431"/>
      <c r="U77" s="426"/>
      <c r="V77" s="426"/>
      <c r="W77" s="427"/>
      <c r="X77" s="427"/>
      <c r="Y77" s="428"/>
      <c r="Z77" s="428"/>
      <c r="AA77" s="429"/>
      <c r="AB77" s="429"/>
      <c r="AC77" s="430"/>
      <c r="AD77" s="430"/>
      <c r="AE77" s="431"/>
      <c r="AF77" s="431"/>
      <c r="AG77" s="264"/>
      <c r="AH77" s="265"/>
      <c r="AI77" s="266"/>
      <c r="AJ77" s="267"/>
    </row>
    <row r="78" spans="1:36" s="22" customFormat="1" x14ac:dyDescent="0.25">
      <c r="A78" s="28" t="str">
        <f>IF(H78&lt;&gt;"",MAX($A$7:A77)+1,"")</f>
        <v/>
      </c>
      <c r="B78" s="227" t="str">
        <f>IF(A78="","",PREF_PREGUNTA&amp;" - "&amp;IF(MAX(A:A)&gt;99,IF(A78&lt;100,"0",""),"")&amp;IF(A78&lt;10,"0","")&amp;A78&amp;IF(G78&lt;&gt;""," "&amp;G78,""))</f>
        <v/>
      </c>
      <c r="C78" s="414" t="str">
        <f t="shared" si="5"/>
        <v/>
      </c>
      <c r="D78" s="222"/>
      <c r="E78" s="223"/>
      <c r="F78" s="223"/>
      <c r="G78" s="224"/>
      <c r="H78" s="225"/>
      <c r="I78" s="426"/>
      <c r="J78" s="426"/>
      <c r="K78" s="427"/>
      <c r="L78" s="427"/>
      <c r="M78" s="428"/>
      <c r="N78" s="428"/>
      <c r="O78" s="429"/>
      <c r="P78" s="429"/>
      <c r="Q78" s="430"/>
      <c r="R78" s="430"/>
      <c r="S78" s="431"/>
      <c r="T78" s="431"/>
      <c r="U78" s="426"/>
      <c r="V78" s="426"/>
      <c r="W78" s="427"/>
      <c r="X78" s="427"/>
      <c r="Y78" s="428"/>
      <c r="Z78" s="428"/>
      <c r="AA78" s="429"/>
      <c r="AB78" s="429"/>
      <c r="AC78" s="430"/>
      <c r="AD78" s="430"/>
      <c r="AE78" s="431"/>
      <c r="AF78" s="431"/>
      <c r="AG78" s="264"/>
      <c r="AH78" s="265"/>
      <c r="AI78" s="266"/>
      <c r="AJ78" s="267"/>
    </row>
    <row r="79" spans="1:36" s="22" customFormat="1" x14ac:dyDescent="0.25">
      <c r="A79" s="28" t="str">
        <f>IF(H79&lt;&gt;"",MAX($A$7:A78)+1,"")</f>
        <v/>
      </c>
      <c r="B79" s="227" t="str">
        <f>IF(A79="","",PREF_PREGUNTA&amp;" - "&amp;IF(MAX(A:A)&gt;99,IF(A79&lt;100,"0",""),"")&amp;IF(A79&lt;10,"0","")&amp;A79&amp;IF(G79&lt;&gt;""," "&amp;G79,""))</f>
        <v/>
      </c>
      <c r="C79" s="414" t="str">
        <f t="shared" si="5"/>
        <v/>
      </c>
      <c r="D79" s="222"/>
      <c r="E79" s="223"/>
      <c r="F79" s="223"/>
      <c r="G79" s="224"/>
      <c r="H79" s="225"/>
      <c r="I79" s="426"/>
      <c r="J79" s="426"/>
      <c r="K79" s="427"/>
      <c r="L79" s="427"/>
      <c r="M79" s="428"/>
      <c r="N79" s="428"/>
      <c r="O79" s="429"/>
      <c r="P79" s="429"/>
      <c r="Q79" s="430"/>
      <c r="R79" s="430"/>
      <c r="S79" s="431"/>
      <c r="T79" s="431"/>
      <c r="U79" s="426"/>
      <c r="V79" s="426"/>
      <c r="W79" s="427"/>
      <c r="X79" s="427"/>
      <c r="Y79" s="428"/>
      <c r="Z79" s="428"/>
      <c r="AA79" s="429"/>
      <c r="AB79" s="429"/>
      <c r="AC79" s="430"/>
      <c r="AD79" s="430"/>
      <c r="AE79" s="431"/>
      <c r="AF79" s="431"/>
      <c r="AG79" s="264"/>
      <c r="AH79" s="265"/>
      <c r="AI79" s="266"/>
      <c r="AJ79" s="267"/>
    </row>
    <row r="80" spans="1:36" s="22" customFormat="1" x14ac:dyDescent="0.25">
      <c r="A80" s="28" t="str">
        <f>IF(H80&lt;&gt;"",MAX($A$7:A79)+1,"")</f>
        <v/>
      </c>
      <c r="B80" s="227" t="str">
        <f>IF(A80="","",PREF_PREGUNTA&amp;" - "&amp;IF(MAX(A:A)&gt;99,IF(A80&lt;100,"0",""),"")&amp;IF(A80&lt;10,"0","")&amp;A80&amp;IF(G80&lt;&gt;""," "&amp;G80,""))</f>
        <v/>
      </c>
      <c r="C80" s="414" t="str">
        <f t="shared" si="5"/>
        <v/>
      </c>
      <c r="D80" s="222"/>
      <c r="E80" s="223"/>
      <c r="F80" s="223"/>
      <c r="G80" s="224"/>
      <c r="H80" s="225"/>
      <c r="I80" s="426"/>
      <c r="J80" s="426"/>
      <c r="K80" s="427"/>
      <c r="L80" s="427"/>
      <c r="M80" s="428"/>
      <c r="N80" s="428"/>
      <c r="O80" s="429"/>
      <c r="P80" s="429"/>
      <c r="Q80" s="430"/>
      <c r="R80" s="430"/>
      <c r="S80" s="431"/>
      <c r="T80" s="431"/>
      <c r="U80" s="426"/>
      <c r="V80" s="426"/>
      <c r="W80" s="427"/>
      <c r="X80" s="427"/>
      <c r="Y80" s="428"/>
      <c r="Z80" s="428"/>
      <c r="AA80" s="429"/>
      <c r="AB80" s="429"/>
      <c r="AC80" s="430"/>
      <c r="AD80" s="430"/>
      <c r="AE80" s="431"/>
      <c r="AF80" s="431"/>
      <c r="AG80" s="264"/>
      <c r="AH80" s="265"/>
      <c r="AI80" s="266"/>
      <c r="AJ80" s="267"/>
    </row>
    <row r="81" spans="1:36" s="22" customFormat="1" x14ac:dyDescent="0.25">
      <c r="A81" s="28" t="str">
        <f>IF(H81&lt;&gt;"",MAX($A$7:A80)+1,"")</f>
        <v/>
      </c>
      <c r="B81" s="227" t="str">
        <f>IF(A81="","",PREF_PREGUNTA&amp;" - "&amp;IF(MAX(A:A)&gt;99,IF(A81&lt;100,"0",""),"")&amp;IF(A81&lt;10,"0","")&amp;A81&amp;IF(G81&lt;&gt;""," "&amp;G81,""))</f>
        <v/>
      </c>
      <c r="C81" s="414" t="str">
        <f t="shared" si="5"/>
        <v/>
      </c>
      <c r="D81" s="222"/>
      <c r="E81" s="223"/>
      <c r="F81" s="223"/>
      <c r="G81" s="224"/>
      <c r="H81" s="225"/>
      <c r="I81" s="426"/>
      <c r="J81" s="426"/>
      <c r="K81" s="427"/>
      <c r="L81" s="427"/>
      <c r="M81" s="428"/>
      <c r="N81" s="428"/>
      <c r="O81" s="429"/>
      <c r="P81" s="429"/>
      <c r="Q81" s="430"/>
      <c r="R81" s="430"/>
      <c r="S81" s="431"/>
      <c r="T81" s="431"/>
      <c r="U81" s="426"/>
      <c r="V81" s="426"/>
      <c r="W81" s="427"/>
      <c r="X81" s="427"/>
      <c r="Y81" s="428"/>
      <c r="Z81" s="428"/>
      <c r="AA81" s="429"/>
      <c r="AB81" s="429"/>
      <c r="AC81" s="430"/>
      <c r="AD81" s="430"/>
      <c r="AE81" s="431"/>
      <c r="AF81" s="431"/>
      <c r="AG81" s="264"/>
      <c r="AH81" s="265"/>
      <c r="AI81" s="266"/>
      <c r="AJ81" s="267"/>
    </row>
    <row r="82" spans="1:36" s="22" customFormat="1" x14ac:dyDescent="0.25">
      <c r="A82" s="28" t="str">
        <f>IF(H82&lt;&gt;"",MAX($A$7:A81)+1,"")</f>
        <v/>
      </c>
      <c r="B82" s="227" t="str">
        <f>IF(A82="","",PREF_PREGUNTA&amp;" - "&amp;IF(MAX(A:A)&gt;99,IF(A82&lt;100,"0",""),"")&amp;IF(A82&lt;10,"0","")&amp;A82&amp;IF(G82&lt;&gt;""," "&amp;G82,""))</f>
        <v/>
      </c>
      <c r="C82" s="414" t="str">
        <f t="shared" si="5"/>
        <v/>
      </c>
      <c r="D82" s="222"/>
      <c r="E82" s="223"/>
      <c r="F82" s="223"/>
      <c r="G82" s="224"/>
      <c r="H82" s="225"/>
      <c r="I82" s="426"/>
      <c r="J82" s="426"/>
      <c r="K82" s="427"/>
      <c r="L82" s="427"/>
      <c r="M82" s="428"/>
      <c r="N82" s="428"/>
      <c r="O82" s="429"/>
      <c r="P82" s="429"/>
      <c r="Q82" s="430"/>
      <c r="R82" s="430"/>
      <c r="S82" s="431"/>
      <c r="T82" s="431"/>
      <c r="U82" s="426"/>
      <c r="V82" s="426"/>
      <c r="W82" s="427"/>
      <c r="X82" s="427"/>
      <c r="Y82" s="428"/>
      <c r="Z82" s="428"/>
      <c r="AA82" s="429"/>
      <c r="AB82" s="429"/>
      <c r="AC82" s="430"/>
      <c r="AD82" s="430"/>
      <c r="AE82" s="431"/>
      <c r="AF82" s="431"/>
      <c r="AG82" s="264"/>
      <c r="AH82" s="265"/>
      <c r="AI82" s="266"/>
      <c r="AJ82" s="267"/>
    </row>
    <row r="83" spans="1:36" s="22" customFormat="1" x14ac:dyDescent="0.25">
      <c r="A83" s="28" t="str">
        <f>IF(H83&lt;&gt;"",MAX($A$7:A82)+1,"")</f>
        <v/>
      </c>
      <c r="B83" s="227" t="str">
        <f>IF(A83="","",PREF_PREGUNTA&amp;" - "&amp;IF(MAX(A:A)&gt;99,IF(A83&lt;100,"0",""),"")&amp;IF(A83&lt;10,"0","")&amp;A83&amp;IF(G83&lt;&gt;""," "&amp;G83,""))</f>
        <v/>
      </c>
      <c r="C83" s="414" t="str">
        <f t="shared" si="5"/>
        <v/>
      </c>
      <c r="D83" s="222"/>
      <c r="E83" s="223"/>
      <c r="F83" s="223"/>
      <c r="G83" s="224"/>
      <c r="H83" s="225"/>
      <c r="I83" s="426"/>
      <c r="J83" s="426"/>
      <c r="K83" s="427"/>
      <c r="L83" s="427"/>
      <c r="M83" s="428"/>
      <c r="N83" s="428"/>
      <c r="O83" s="429"/>
      <c r="P83" s="429"/>
      <c r="Q83" s="430"/>
      <c r="R83" s="430"/>
      <c r="S83" s="431"/>
      <c r="T83" s="431"/>
      <c r="U83" s="426"/>
      <c r="V83" s="426"/>
      <c r="W83" s="427"/>
      <c r="X83" s="427"/>
      <c r="Y83" s="428"/>
      <c r="Z83" s="428"/>
      <c r="AA83" s="429"/>
      <c r="AB83" s="429"/>
      <c r="AC83" s="430"/>
      <c r="AD83" s="430"/>
      <c r="AE83" s="431"/>
      <c r="AF83" s="431"/>
      <c r="AG83" s="264"/>
      <c r="AH83" s="265"/>
      <c r="AI83" s="266"/>
      <c r="AJ83" s="267"/>
    </row>
    <row r="84" spans="1:36" s="22" customFormat="1" x14ac:dyDescent="0.25">
      <c r="A84" s="28" t="str">
        <f>IF(H84&lt;&gt;"",MAX($A$7:A83)+1,"")</f>
        <v/>
      </c>
      <c r="B84" s="227" t="str">
        <f>IF(A84="","",PREF_PREGUNTA&amp;" - "&amp;IF(MAX(A:A)&gt;99,IF(A84&lt;100,"0",""),"")&amp;IF(A84&lt;10,"0","")&amp;A84&amp;IF(G84&lt;&gt;""," "&amp;G84,""))</f>
        <v/>
      </c>
      <c r="C84" s="414" t="str">
        <f t="shared" si="5"/>
        <v/>
      </c>
      <c r="D84" s="222"/>
      <c r="E84" s="223"/>
      <c r="F84" s="223"/>
      <c r="G84" s="224"/>
      <c r="H84" s="225"/>
      <c r="I84" s="426"/>
      <c r="J84" s="426"/>
      <c r="K84" s="427"/>
      <c r="L84" s="427"/>
      <c r="M84" s="428"/>
      <c r="N84" s="428"/>
      <c r="O84" s="429"/>
      <c r="P84" s="429"/>
      <c r="Q84" s="430"/>
      <c r="R84" s="430"/>
      <c r="S84" s="431"/>
      <c r="T84" s="431"/>
      <c r="U84" s="426"/>
      <c r="V84" s="426"/>
      <c r="W84" s="427"/>
      <c r="X84" s="427"/>
      <c r="Y84" s="428"/>
      <c r="Z84" s="428"/>
      <c r="AA84" s="429"/>
      <c r="AB84" s="429"/>
      <c r="AC84" s="430"/>
      <c r="AD84" s="430"/>
      <c r="AE84" s="431"/>
      <c r="AF84" s="431"/>
      <c r="AG84" s="264"/>
      <c r="AH84" s="265"/>
      <c r="AI84" s="266"/>
      <c r="AJ84" s="267"/>
    </row>
    <row r="85" spans="1:36" s="22" customFormat="1" x14ac:dyDescent="0.25">
      <c r="A85" s="28" t="str">
        <f>IF(H85&lt;&gt;"",MAX($A$7:A84)+1,"")</f>
        <v/>
      </c>
      <c r="B85" s="227" t="str">
        <f>IF(A85="","",PREF_PREGUNTA&amp;" - "&amp;IF(MAX(A:A)&gt;99,IF(A85&lt;100,"0",""),"")&amp;IF(A85&lt;10,"0","")&amp;A85&amp;IF(G85&lt;&gt;""," "&amp;G85,""))</f>
        <v/>
      </c>
      <c r="C85" s="414" t="str">
        <f t="shared" si="5"/>
        <v/>
      </c>
      <c r="D85" s="222"/>
      <c r="E85" s="223"/>
      <c r="F85" s="223"/>
      <c r="G85" s="224"/>
      <c r="H85" s="225"/>
      <c r="I85" s="426"/>
      <c r="J85" s="426"/>
      <c r="K85" s="427"/>
      <c r="L85" s="427"/>
      <c r="M85" s="428"/>
      <c r="N85" s="428"/>
      <c r="O85" s="429"/>
      <c r="P85" s="429"/>
      <c r="Q85" s="430"/>
      <c r="R85" s="430"/>
      <c r="S85" s="431"/>
      <c r="T85" s="431"/>
      <c r="U85" s="426"/>
      <c r="V85" s="426"/>
      <c r="W85" s="427"/>
      <c r="X85" s="427"/>
      <c r="Y85" s="428"/>
      <c r="Z85" s="428"/>
      <c r="AA85" s="429"/>
      <c r="AB85" s="429"/>
      <c r="AC85" s="430"/>
      <c r="AD85" s="430"/>
      <c r="AE85" s="431"/>
      <c r="AF85" s="431"/>
      <c r="AG85" s="264"/>
      <c r="AH85" s="265"/>
      <c r="AI85" s="266"/>
      <c r="AJ85" s="267"/>
    </row>
    <row r="86" spans="1:36" s="22" customFormat="1" x14ac:dyDescent="0.25">
      <c r="A86" s="28" t="str">
        <f>IF(H86&lt;&gt;"",MAX($A$7:A85)+1,"")</f>
        <v/>
      </c>
      <c r="B86" s="227" t="str">
        <f>IF(A86="","",PREF_PREGUNTA&amp;" - "&amp;IF(MAX(A:A)&gt;99,IF(A86&lt;100,"0",""),"")&amp;IF(A86&lt;10,"0","")&amp;A86&amp;IF(G86&lt;&gt;""," "&amp;G86,""))</f>
        <v/>
      </c>
      <c r="C86" s="414" t="str">
        <f t="shared" si="5"/>
        <v/>
      </c>
      <c r="D86" s="222"/>
      <c r="E86" s="223"/>
      <c r="F86" s="223"/>
      <c r="G86" s="224"/>
      <c r="H86" s="225"/>
      <c r="I86" s="426"/>
      <c r="J86" s="426"/>
      <c r="K86" s="427"/>
      <c r="L86" s="427"/>
      <c r="M86" s="428"/>
      <c r="N86" s="428"/>
      <c r="O86" s="429"/>
      <c r="P86" s="429"/>
      <c r="Q86" s="430"/>
      <c r="R86" s="430"/>
      <c r="S86" s="431"/>
      <c r="T86" s="431"/>
      <c r="U86" s="426"/>
      <c r="V86" s="426"/>
      <c r="W86" s="427"/>
      <c r="X86" s="427"/>
      <c r="Y86" s="428"/>
      <c r="Z86" s="428"/>
      <c r="AA86" s="429"/>
      <c r="AB86" s="429"/>
      <c r="AC86" s="430"/>
      <c r="AD86" s="430"/>
      <c r="AE86" s="431"/>
      <c r="AF86" s="431"/>
      <c r="AG86" s="264"/>
      <c r="AH86" s="265"/>
      <c r="AI86" s="266"/>
      <c r="AJ86" s="267"/>
    </row>
    <row r="87" spans="1:36" s="22" customFormat="1" x14ac:dyDescent="0.25">
      <c r="A87" s="28" t="str">
        <f>IF(H87&lt;&gt;"",MAX($A$7:A86)+1,"")</f>
        <v/>
      </c>
      <c r="B87" s="227" t="str">
        <f>IF(A87="","",PREF_PREGUNTA&amp;" - "&amp;IF(MAX(A:A)&gt;99,IF(A87&lt;100,"0",""),"")&amp;IF(A87&lt;10,"0","")&amp;A87&amp;IF(G87&lt;&gt;""," "&amp;G87,""))</f>
        <v/>
      </c>
      <c r="C87" s="414" t="str">
        <f t="shared" si="5"/>
        <v/>
      </c>
      <c r="D87" s="222"/>
      <c r="E87" s="223"/>
      <c r="F87" s="223"/>
      <c r="G87" s="224"/>
      <c r="H87" s="225"/>
      <c r="I87" s="426"/>
      <c r="J87" s="426"/>
      <c r="K87" s="427"/>
      <c r="L87" s="427"/>
      <c r="M87" s="428"/>
      <c r="N87" s="428"/>
      <c r="O87" s="429"/>
      <c r="P87" s="429"/>
      <c r="Q87" s="430"/>
      <c r="R87" s="430"/>
      <c r="S87" s="431"/>
      <c r="T87" s="431"/>
      <c r="U87" s="426"/>
      <c r="V87" s="426"/>
      <c r="W87" s="427"/>
      <c r="X87" s="427"/>
      <c r="Y87" s="428"/>
      <c r="Z87" s="428"/>
      <c r="AA87" s="429"/>
      <c r="AB87" s="429"/>
      <c r="AC87" s="430"/>
      <c r="AD87" s="430"/>
      <c r="AE87" s="431"/>
      <c r="AF87" s="431"/>
      <c r="AG87" s="264"/>
      <c r="AH87" s="265"/>
      <c r="AI87" s="266"/>
      <c r="AJ87" s="267"/>
    </row>
    <row r="88" spans="1:36" s="22" customFormat="1" x14ac:dyDescent="0.25">
      <c r="A88" s="28" t="str">
        <f>IF(H88&lt;&gt;"",MAX($A$7:A87)+1,"")</f>
        <v/>
      </c>
      <c r="B88" s="227" t="str">
        <f>IF(A88="","",PREF_PREGUNTA&amp;" - "&amp;IF(MAX(A:A)&gt;99,IF(A88&lt;100,"0",""),"")&amp;IF(A88&lt;10,"0","")&amp;A88&amp;IF(G88&lt;&gt;""," "&amp;G88,""))</f>
        <v/>
      </c>
      <c r="C88" s="414" t="str">
        <f t="shared" si="5"/>
        <v/>
      </c>
      <c r="D88" s="222"/>
      <c r="E88" s="223"/>
      <c r="F88" s="223"/>
      <c r="G88" s="224"/>
      <c r="H88" s="225"/>
      <c r="I88" s="426"/>
      <c r="J88" s="426"/>
      <c r="K88" s="427"/>
      <c r="L88" s="427"/>
      <c r="M88" s="428"/>
      <c r="N88" s="428"/>
      <c r="O88" s="429"/>
      <c r="P88" s="429"/>
      <c r="Q88" s="430"/>
      <c r="R88" s="430"/>
      <c r="S88" s="431"/>
      <c r="T88" s="431"/>
      <c r="U88" s="426"/>
      <c r="V88" s="426"/>
      <c r="W88" s="427"/>
      <c r="X88" s="427"/>
      <c r="Y88" s="428"/>
      <c r="Z88" s="428"/>
      <c r="AA88" s="429"/>
      <c r="AB88" s="429"/>
      <c r="AC88" s="430"/>
      <c r="AD88" s="430"/>
      <c r="AE88" s="431"/>
      <c r="AF88" s="431"/>
      <c r="AG88" s="264"/>
      <c r="AH88" s="265"/>
      <c r="AI88" s="266"/>
      <c r="AJ88" s="267"/>
    </row>
    <row r="89" spans="1:36" s="22" customFormat="1" x14ac:dyDescent="0.25">
      <c r="A89" s="28" t="str">
        <f>IF(H89&lt;&gt;"",MAX($A$7:A88)+1,"")</f>
        <v/>
      </c>
      <c r="B89" s="227" t="str">
        <f>IF(A89="","",PREF_PREGUNTA&amp;" - "&amp;IF(MAX(A:A)&gt;99,IF(A89&lt;100,"0",""),"")&amp;IF(A89&lt;10,"0","")&amp;A89&amp;IF(G89&lt;&gt;""," "&amp;G89,""))</f>
        <v/>
      </c>
      <c r="C89" s="414" t="str">
        <f t="shared" si="5"/>
        <v/>
      </c>
      <c r="D89" s="222"/>
      <c r="E89" s="223"/>
      <c r="F89" s="223"/>
      <c r="G89" s="224"/>
      <c r="H89" s="225"/>
      <c r="I89" s="426"/>
      <c r="J89" s="426"/>
      <c r="K89" s="427"/>
      <c r="L89" s="427"/>
      <c r="M89" s="428"/>
      <c r="N89" s="428"/>
      <c r="O89" s="429"/>
      <c r="P89" s="429"/>
      <c r="Q89" s="430"/>
      <c r="R89" s="430"/>
      <c r="S89" s="431"/>
      <c r="T89" s="431"/>
      <c r="U89" s="426"/>
      <c r="V89" s="426"/>
      <c r="W89" s="427"/>
      <c r="X89" s="427"/>
      <c r="Y89" s="428"/>
      <c r="Z89" s="428"/>
      <c r="AA89" s="429"/>
      <c r="AB89" s="429"/>
      <c r="AC89" s="430"/>
      <c r="AD89" s="430"/>
      <c r="AE89" s="431"/>
      <c r="AF89" s="431"/>
      <c r="AG89" s="264"/>
      <c r="AH89" s="265"/>
      <c r="AI89" s="266"/>
      <c r="AJ89" s="267"/>
    </row>
    <row r="90" spans="1:36" s="22" customFormat="1" x14ac:dyDescent="0.25">
      <c r="A90" s="28" t="str">
        <f>IF(H90&lt;&gt;"",MAX($A$7:A89)+1,"")</f>
        <v/>
      </c>
      <c r="B90" s="227" t="str">
        <f>IF(A90="","",PREF_PREGUNTA&amp;" - "&amp;IF(MAX(A:A)&gt;99,IF(A90&lt;100,"0",""),"")&amp;IF(A90&lt;10,"0","")&amp;A90&amp;IF(G90&lt;&gt;""," "&amp;G90,""))</f>
        <v/>
      </c>
      <c r="C90" s="414" t="str">
        <f t="shared" si="5"/>
        <v/>
      </c>
      <c r="D90" s="222"/>
      <c r="E90" s="223"/>
      <c r="F90" s="223"/>
      <c r="G90" s="224"/>
      <c r="H90" s="225"/>
      <c r="I90" s="426"/>
      <c r="J90" s="426"/>
      <c r="K90" s="427"/>
      <c r="L90" s="427"/>
      <c r="M90" s="428"/>
      <c r="N90" s="428"/>
      <c r="O90" s="429"/>
      <c r="P90" s="429"/>
      <c r="Q90" s="430"/>
      <c r="R90" s="430"/>
      <c r="S90" s="431"/>
      <c r="T90" s="431"/>
      <c r="U90" s="426"/>
      <c r="V90" s="426"/>
      <c r="W90" s="427"/>
      <c r="X90" s="427"/>
      <c r="Y90" s="428"/>
      <c r="Z90" s="428"/>
      <c r="AA90" s="429"/>
      <c r="AB90" s="429"/>
      <c r="AC90" s="430"/>
      <c r="AD90" s="430"/>
      <c r="AE90" s="431"/>
      <c r="AF90" s="431"/>
      <c r="AG90" s="264"/>
      <c r="AH90" s="265"/>
      <c r="AI90" s="266"/>
      <c r="AJ90" s="267"/>
    </row>
    <row r="91" spans="1:36" s="22" customFormat="1" x14ac:dyDescent="0.25">
      <c r="A91" s="28" t="str">
        <f>IF(H91&lt;&gt;"",MAX($A$7:A90)+1,"")</f>
        <v/>
      </c>
      <c r="B91" s="227" t="str">
        <f>IF(A91="","",PREF_PREGUNTA&amp;" - "&amp;IF(MAX(A:A)&gt;99,IF(A91&lt;100,"0",""),"")&amp;IF(A91&lt;10,"0","")&amp;A91&amp;IF(G91&lt;&gt;""," "&amp;G91,""))</f>
        <v/>
      </c>
      <c r="C91" s="414" t="str">
        <f t="shared" si="5"/>
        <v/>
      </c>
      <c r="D91" s="222"/>
      <c r="E91" s="223"/>
      <c r="F91" s="223"/>
      <c r="G91" s="224"/>
      <c r="H91" s="225"/>
      <c r="I91" s="426"/>
      <c r="J91" s="426"/>
      <c r="K91" s="427"/>
      <c r="L91" s="427"/>
      <c r="M91" s="428"/>
      <c r="N91" s="428"/>
      <c r="O91" s="429"/>
      <c r="P91" s="429"/>
      <c r="Q91" s="430"/>
      <c r="R91" s="430"/>
      <c r="S91" s="431"/>
      <c r="T91" s="431"/>
      <c r="U91" s="426"/>
      <c r="V91" s="426"/>
      <c r="W91" s="427"/>
      <c r="X91" s="427"/>
      <c r="Y91" s="428"/>
      <c r="Z91" s="428"/>
      <c r="AA91" s="429"/>
      <c r="AB91" s="429"/>
      <c r="AC91" s="430"/>
      <c r="AD91" s="430"/>
      <c r="AE91" s="431"/>
      <c r="AF91" s="431"/>
      <c r="AG91" s="264"/>
      <c r="AH91" s="265"/>
      <c r="AI91" s="266"/>
      <c r="AJ91" s="267"/>
    </row>
    <row r="92" spans="1:36" s="22" customFormat="1" x14ac:dyDescent="0.25">
      <c r="A92" s="28" t="str">
        <f>IF(H92&lt;&gt;"",MAX($A$7:A91)+1,"")</f>
        <v/>
      </c>
      <c r="B92" s="227" t="str">
        <f>IF(A92="","",PREF_PREGUNTA&amp;" - "&amp;IF(MAX(A:A)&gt;99,IF(A92&lt;100,"0",""),"")&amp;IF(A92&lt;10,"0","")&amp;A92&amp;IF(G92&lt;&gt;""," "&amp;G92,""))</f>
        <v/>
      </c>
      <c r="C92" s="414" t="str">
        <f t="shared" si="5"/>
        <v/>
      </c>
      <c r="D92" s="222"/>
      <c r="E92" s="223"/>
      <c r="F92" s="223"/>
      <c r="G92" s="224"/>
      <c r="H92" s="225"/>
      <c r="I92" s="426"/>
      <c r="J92" s="426"/>
      <c r="K92" s="427"/>
      <c r="L92" s="427"/>
      <c r="M92" s="428"/>
      <c r="N92" s="428"/>
      <c r="O92" s="429"/>
      <c r="P92" s="429"/>
      <c r="Q92" s="430"/>
      <c r="R92" s="430"/>
      <c r="S92" s="431"/>
      <c r="T92" s="431"/>
      <c r="U92" s="426"/>
      <c r="V92" s="426"/>
      <c r="W92" s="427"/>
      <c r="X92" s="427"/>
      <c r="Y92" s="428"/>
      <c r="Z92" s="428"/>
      <c r="AA92" s="429"/>
      <c r="AB92" s="429"/>
      <c r="AC92" s="430"/>
      <c r="AD92" s="430"/>
      <c r="AE92" s="431"/>
      <c r="AF92" s="431"/>
      <c r="AG92" s="264"/>
      <c r="AH92" s="265"/>
      <c r="AI92" s="266"/>
      <c r="AJ92" s="267"/>
    </row>
    <row r="93" spans="1:36" s="22" customFormat="1" x14ac:dyDescent="0.25">
      <c r="A93" s="28" t="str">
        <f>IF(H93&lt;&gt;"",MAX($A$7:A92)+1,"")</f>
        <v/>
      </c>
      <c r="B93" s="227" t="str">
        <f>IF(A93="","",PREF_PREGUNTA&amp;" - "&amp;IF(MAX(A:A)&gt;99,IF(A93&lt;100,"0",""),"")&amp;IF(A93&lt;10,"0","")&amp;A93&amp;IF(G93&lt;&gt;""," "&amp;G93,""))</f>
        <v/>
      </c>
      <c r="C93" s="414" t="str">
        <f t="shared" si="5"/>
        <v/>
      </c>
      <c r="D93" s="222"/>
      <c r="E93" s="223"/>
      <c r="F93" s="223"/>
      <c r="G93" s="224"/>
      <c r="H93" s="225"/>
      <c r="I93" s="426"/>
      <c r="J93" s="426"/>
      <c r="K93" s="427"/>
      <c r="L93" s="427"/>
      <c r="M93" s="428"/>
      <c r="N93" s="428"/>
      <c r="O93" s="429"/>
      <c r="P93" s="429"/>
      <c r="Q93" s="430"/>
      <c r="R93" s="430"/>
      <c r="S93" s="431"/>
      <c r="T93" s="431"/>
      <c r="U93" s="426"/>
      <c r="V93" s="426"/>
      <c r="W93" s="427"/>
      <c r="X93" s="427"/>
      <c r="Y93" s="428"/>
      <c r="Z93" s="428"/>
      <c r="AA93" s="429"/>
      <c r="AB93" s="429"/>
      <c r="AC93" s="430"/>
      <c r="AD93" s="430"/>
      <c r="AE93" s="431"/>
      <c r="AF93" s="431"/>
      <c r="AG93" s="264"/>
      <c r="AH93" s="265"/>
      <c r="AI93" s="266"/>
      <c r="AJ93" s="267"/>
    </row>
    <row r="94" spans="1:36" s="22" customFormat="1" x14ac:dyDescent="0.25">
      <c r="A94" s="28" t="str">
        <f>IF(H94&lt;&gt;"",MAX($A$7:A93)+1,"")</f>
        <v/>
      </c>
      <c r="B94" s="227" t="str">
        <f>IF(A94="","",PREF_PREGUNTA&amp;" - "&amp;IF(MAX(A:A)&gt;99,IF(A94&lt;100,"0",""),"")&amp;IF(A94&lt;10,"0","")&amp;A94&amp;IF(G94&lt;&gt;""," "&amp;G94,""))</f>
        <v/>
      </c>
      <c r="C94" s="414" t="str">
        <f t="shared" si="5"/>
        <v/>
      </c>
      <c r="D94" s="222"/>
      <c r="E94" s="223"/>
      <c r="F94" s="223"/>
      <c r="G94" s="224"/>
      <c r="H94" s="225"/>
      <c r="I94" s="426"/>
      <c r="J94" s="426"/>
      <c r="K94" s="427"/>
      <c r="L94" s="427"/>
      <c r="M94" s="428"/>
      <c r="N94" s="428"/>
      <c r="O94" s="429"/>
      <c r="P94" s="429"/>
      <c r="Q94" s="430"/>
      <c r="R94" s="430"/>
      <c r="S94" s="431"/>
      <c r="T94" s="431"/>
      <c r="U94" s="426"/>
      <c r="V94" s="426"/>
      <c r="W94" s="427"/>
      <c r="X94" s="427"/>
      <c r="Y94" s="428"/>
      <c r="Z94" s="428"/>
      <c r="AA94" s="429"/>
      <c r="AB94" s="429"/>
      <c r="AC94" s="430"/>
      <c r="AD94" s="430"/>
      <c r="AE94" s="431"/>
      <c r="AF94" s="431"/>
      <c r="AG94" s="264"/>
      <c r="AH94" s="265"/>
      <c r="AI94" s="266"/>
      <c r="AJ94" s="267"/>
    </row>
    <row r="95" spans="1:36" s="22" customFormat="1" x14ac:dyDescent="0.25">
      <c r="A95" s="28" t="str">
        <f>IF(H95&lt;&gt;"",MAX($A$7:A94)+1,"")</f>
        <v/>
      </c>
      <c r="B95" s="227" t="str">
        <f>IF(A95="","",PREF_PREGUNTA&amp;" - "&amp;IF(MAX(A:A)&gt;99,IF(A95&lt;100,"0",""),"")&amp;IF(A95&lt;10,"0","")&amp;A95&amp;IF(G95&lt;&gt;""," "&amp;G95,""))</f>
        <v/>
      </c>
      <c r="C95" s="414" t="str">
        <f t="shared" si="5"/>
        <v/>
      </c>
      <c r="D95" s="222"/>
      <c r="E95" s="223"/>
      <c r="F95" s="223"/>
      <c r="G95" s="224"/>
      <c r="H95" s="225"/>
      <c r="I95" s="426"/>
      <c r="J95" s="426"/>
      <c r="K95" s="427"/>
      <c r="L95" s="427"/>
      <c r="M95" s="428"/>
      <c r="N95" s="428"/>
      <c r="O95" s="429"/>
      <c r="P95" s="429"/>
      <c r="Q95" s="430"/>
      <c r="R95" s="430"/>
      <c r="S95" s="431"/>
      <c r="T95" s="431"/>
      <c r="U95" s="426"/>
      <c r="V95" s="426"/>
      <c r="W95" s="427"/>
      <c r="X95" s="427"/>
      <c r="Y95" s="428"/>
      <c r="Z95" s="428"/>
      <c r="AA95" s="429"/>
      <c r="AB95" s="429"/>
      <c r="AC95" s="430"/>
      <c r="AD95" s="430"/>
      <c r="AE95" s="431"/>
      <c r="AF95" s="431"/>
      <c r="AG95" s="264"/>
      <c r="AH95" s="265"/>
      <c r="AI95" s="266"/>
      <c r="AJ95" s="267"/>
    </row>
    <row r="96" spans="1:36" s="22" customFormat="1" x14ac:dyDescent="0.25">
      <c r="A96" s="28" t="str">
        <f>IF(H96&lt;&gt;"",MAX($A$7:A95)+1,"")</f>
        <v/>
      </c>
      <c r="B96" s="227" t="str">
        <f>IF(A96="","",PREF_PREGUNTA&amp;" - "&amp;IF(MAX(A:A)&gt;99,IF(A96&lt;100,"0",""),"")&amp;IF(A96&lt;10,"0","")&amp;A96&amp;IF(G96&lt;&gt;""," "&amp;G96,""))</f>
        <v/>
      </c>
      <c r="C96" s="414" t="str">
        <f t="shared" si="5"/>
        <v/>
      </c>
      <c r="D96" s="222"/>
      <c r="E96" s="223"/>
      <c r="F96" s="223"/>
      <c r="G96" s="224"/>
      <c r="H96" s="225"/>
      <c r="I96" s="426"/>
      <c r="J96" s="426"/>
      <c r="K96" s="427"/>
      <c r="L96" s="427"/>
      <c r="M96" s="428"/>
      <c r="N96" s="428"/>
      <c r="O96" s="429"/>
      <c r="P96" s="429"/>
      <c r="Q96" s="430"/>
      <c r="R96" s="430"/>
      <c r="S96" s="431"/>
      <c r="T96" s="431"/>
      <c r="U96" s="426"/>
      <c r="V96" s="426"/>
      <c r="W96" s="427"/>
      <c r="X96" s="427"/>
      <c r="Y96" s="428"/>
      <c r="Z96" s="428"/>
      <c r="AA96" s="429"/>
      <c r="AB96" s="429"/>
      <c r="AC96" s="430"/>
      <c r="AD96" s="430"/>
      <c r="AE96" s="431"/>
      <c r="AF96" s="431"/>
      <c r="AG96" s="264"/>
      <c r="AH96" s="265"/>
      <c r="AI96" s="266"/>
      <c r="AJ96" s="267"/>
    </row>
    <row r="97" spans="1:36" s="22" customFormat="1" x14ac:dyDescent="0.25">
      <c r="A97" s="28" t="str">
        <f>IF(H97&lt;&gt;"",MAX($A$7:A96)+1,"")</f>
        <v/>
      </c>
      <c r="B97" s="227" t="str">
        <f>IF(A97="","",PREF_PREGUNTA&amp;" - "&amp;IF(MAX(A:A)&gt;99,IF(A97&lt;100,"0",""),"")&amp;IF(A97&lt;10,"0","")&amp;A97&amp;IF(G97&lt;&gt;""," "&amp;G97,""))</f>
        <v/>
      </c>
      <c r="C97" s="414" t="str">
        <f t="shared" si="5"/>
        <v/>
      </c>
      <c r="D97" s="222"/>
      <c r="E97" s="223"/>
      <c r="F97" s="223"/>
      <c r="G97" s="224"/>
      <c r="H97" s="225"/>
      <c r="I97" s="426"/>
      <c r="J97" s="426"/>
      <c r="K97" s="427"/>
      <c r="L97" s="427"/>
      <c r="M97" s="428"/>
      <c r="N97" s="428"/>
      <c r="O97" s="429"/>
      <c r="P97" s="429"/>
      <c r="Q97" s="430"/>
      <c r="R97" s="430"/>
      <c r="S97" s="431"/>
      <c r="T97" s="431"/>
      <c r="U97" s="426"/>
      <c r="V97" s="426"/>
      <c r="W97" s="427"/>
      <c r="X97" s="427"/>
      <c r="Y97" s="428"/>
      <c r="Z97" s="428"/>
      <c r="AA97" s="429"/>
      <c r="AB97" s="429"/>
      <c r="AC97" s="430"/>
      <c r="AD97" s="430"/>
      <c r="AE97" s="431"/>
      <c r="AF97" s="431"/>
      <c r="AG97" s="264"/>
      <c r="AH97" s="265"/>
      <c r="AI97" s="266"/>
      <c r="AJ97" s="267"/>
    </row>
    <row r="98" spans="1:36" s="22" customFormat="1" x14ac:dyDescent="0.25">
      <c r="A98" s="28" t="str">
        <f>IF(H98&lt;&gt;"",MAX($A$7:A97)+1,"")</f>
        <v/>
      </c>
      <c r="B98" s="227" t="str">
        <f>IF(A98="","",PREF_PREGUNTA&amp;" - "&amp;IF(MAX(A:A)&gt;99,IF(A98&lt;100,"0",""),"")&amp;IF(A98&lt;10,"0","")&amp;A98&amp;IF(G98&lt;&gt;""," "&amp;G98,""))</f>
        <v/>
      </c>
      <c r="C98" s="414" t="str">
        <f t="shared" si="5"/>
        <v/>
      </c>
      <c r="D98" s="222"/>
      <c r="E98" s="223"/>
      <c r="F98" s="223"/>
      <c r="G98" s="224"/>
      <c r="H98" s="225"/>
      <c r="I98" s="426"/>
      <c r="J98" s="426"/>
      <c r="K98" s="427"/>
      <c r="L98" s="427"/>
      <c r="M98" s="428"/>
      <c r="N98" s="428"/>
      <c r="O98" s="429"/>
      <c r="P98" s="429"/>
      <c r="Q98" s="430"/>
      <c r="R98" s="430"/>
      <c r="S98" s="431"/>
      <c r="T98" s="431"/>
      <c r="U98" s="426"/>
      <c r="V98" s="426"/>
      <c r="W98" s="427"/>
      <c r="X98" s="427"/>
      <c r="Y98" s="428"/>
      <c r="Z98" s="428"/>
      <c r="AA98" s="429"/>
      <c r="AB98" s="429"/>
      <c r="AC98" s="430"/>
      <c r="AD98" s="430"/>
      <c r="AE98" s="431"/>
      <c r="AF98" s="431"/>
      <c r="AG98" s="264"/>
      <c r="AH98" s="265"/>
      <c r="AI98" s="266"/>
      <c r="AJ98" s="267"/>
    </row>
    <row r="99" spans="1:36" s="22" customFormat="1" x14ac:dyDescent="0.25">
      <c r="A99" s="28" t="str">
        <f>IF(H99&lt;&gt;"",MAX($A$7:A98)+1,"")</f>
        <v/>
      </c>
      <c r="B99" s="227" t="str">
        <f>IF(A99="","",PREF_PREGUNTA&amp;" - "&amp;IF(MAX(A:A)&gt;99,IF(A99&lt;100,"0",""),"")&amp;IF(A99&lt;10,"0","")&amp;A99&amp;IF(G99&lt;&gt;""," "&amp;G99,""))</f>
        <v/>
      </c>
      <c r="C99" s="414" t="str">
        <f t="shared" si="5"/>
        <v/>
      </c>
      <c r="D99" s="222"/>
      <c r="E99" s="223"/>
      <c r="F99" s="223"/>
      <c r="G99" s="224"/>
      <c r="H99" s="225"/>
      <c r="I99" s="426"/>
      <c r="J99" s="426"/>
      <c r="K99" s="427"/>
      <c r="L99" s="427"/>
      <c r="M99" s="428"/>
      <c r="N99" s="428"/>
      <c r="O99" s="429"/>
      <c r="P99" s="429"/>
      <c r="Q99" s="430"/>
      <c r="R99" s="430"/>
      <c r="S99" s="431"/>
      <c r="T99" s="431"/>
      <c r="U99" s="426"/>
      <c r="V99" s="426"/>
      <c r="W99" s="427"/>
      <c r="X99" s="427"/>
      <c r="Y99" s="428"/>
      <c r="Z99" s="428"/>
      <c r="AA99" s="429"/>
      <c r="AB99" s="429"/>
      <c r="AC99" s="430"/>
      <c r="AD99" s="430"/>
      <c r="AE99" s="431"/>
      <c r="AF99" s="431"/>
      <c r="AG99" s="264"/>
      <c r="AH99" s="265"/>
      <c r="AI99" s="266"/>
      <c r="AJ99" s="267"/>
    </row>
    <row r="100" spans="1:36" s="22" customFormat="1" x14ac:dyDescent="0.25">
      <c r="A100" s="28" t="str">
        <f>IF(H100&lt;&gt;"",MAX($A$7:A99)+1,"")</f>
        <v/>
      </c>
      <c r="B100" s="227" t="str">
        <f>IF(A100="","",PREF_PREGUNTA&amp;" - "&amp;IF(MAX(A:A)&gt;99,IF(A100&lt;100,"0",""),"")&amp;IF(A100&lt;10,"0","")&amp;A100&amp;IF(G100&lt;&gt;""," "&amp;G100,""))</f>
        <v/>
      </c>
      <c r="C100" s="414" t="str">
        <f t="shared" si="5"/>
        <v/>
      </c>
      <c r="D100" s="222"/>
      <c r="E100" s="223"/>
      <c r="F100" s="223"/>
      <c r="G100" s="224"/>
      <c r="H100" s="225"/>
      <c r="I100" s="426"/>
      <c r="J100" s="426"/>
      <c r="K100" s="427"/>
      <c r="L100" s="427"/>
      <c r="M100" s="428"/>
      <c r="N100" s="428"/>
      <c r="O100" s="429"/>
      <c r="P100" s="429"/>
      <c r="Q100" s="430"/>
      <c r="R100" s="430"/>
      <c r="S100" s="431"/>
      <c r="T100" s="431"/>
      <c r="U100" s="426"/>
      <c r="V100" s="426"/>
      <c r="W100" s="427"/>
      <c r="X100" s="427"/>
      <c r="Y100" s="428"/>
      <c r="Z100" s="428"/>
      <c r="AA100" s="429"/>
      <c r="AB100" s="429"/>
      <c r="AC100" s="430"/>
      <c r="AD100" s="430"/>
      <c r="AE100" s="431"/>
      <c r="AF100" s="431"/>
      <c r="AG100" s="264"/>
      <c r="AH100" s="265"/>
      <c r="AI100" s="266"/>
      <c r="AJ100" s="267"/>
    </row>
    <row r="101" spans="1:36" s="22" customFormat="1" x14ac:dyDescent="0.25">
      <c r="A101" s="28" t="str">
        <f>IF(H101&lt;&gt;"",MAX($A$7:A100)+1,"")</f>
        <v/>
      </c>
      <c r="B101" s="227" t="str">
        <f>IF(A101="","",PREF_PREGUNTA&amp;" - "&amp;IF(MAX(A:A)&gt;99,IF(A101&lt;100,"0",""),"")&amp;IF(A101&lt;10,"0","")&amp;A101&amp;IF(G101&lt;&gt;""," "&amp;G101,""))</f>
        <v/>
      </c>
      <c r="C101" s="414" t="str">
        <f t="shared" si="5"/>
        <v/>
      </c>
      <c r="D101" s="222"/>
      <c r="E101" s="223"/>
      <c r="F101" s="223"/>
      <c r="G101" s="224"/>
      <c r="H101" s="225"/>
      <c r="I101" s="426"/>
      <c r="J101" s="426"/>
      <c r="K101" s="427"/>
      <c r="L101" s="427"/>
      <c r="M101" s="428"/>
      <c r="N101" s="428"/>
      <c r="O101" s="429"/>
      <c r="P101" s="429"/>
      <c r="Q101" s="430"/>
      <c r="R101" s="430"/>
      <c r="S101" s="431"/>
      <c r="T101" s="431"/>
      <c r="U101" s="426"/>
      <c r="V101" s="426"/>
      <c r="W101" s="427"/>
      <c r="X101" s="427"/>
      <c r="Y101" s="428"/>
      <c r="Z101" s="428"/>
      <c r="AA101" s="429"/>
      <c r="AB101" s="429"/>
      <c r="AC101" s="430"/>
      <c r="AD101" s="430"/>
      <c r="AE101" s="431"/>
      <c r="AF101" s="431"/>
      <c r="AG101" s="264"/>
      <c r="AH101" s="265"/>
      <c r="AI101" s="266"/>
      <c r="AJ101" s="267"/>
    </row>
    <row r="102" spans="1:36" s="22" customFormat="1" x14ac:dyDescent="0.25">
      <c r="A102" s="28" t="str">
        <f>IF(H102&lt;&gt;"",MAX($A$7:A101)+1,"")</f>
        <v/>
      </c>
      <c r="B102" s="227" t="str">
        <f>IF(A102="","",PREF_PREGUNTA&amp;" - "&amp;IF(MAX(A:A)&gt;99,IF(A102&lt;100,"0",""),"")&amp;IF(A102&lt;10,"0","")&amp;A102&amp;IF(G102&lt;&gt;""," "&amp;G102,""))</f>
        <v/>
      </c>
      <c r="C102" s="414" t="str">
        <f t="shared" si="5"/>
        <v/>
      </c>
      <c r="D102" s="222"/>
      <c r="E102" s="223"/>
      <c r="F102" s="223"/>
      <c r="G102" s="224"/>
      <c r="H102" s="225"/>
      <c r="I102" s="426"/>
      <c r="J102" s="426"/>
      <c r="K102" s="427"/>
      <c r="L102" s="427"/>
      <c r="M102" s="428"/>
      <c r="N102" s="428"/>
      <c r="O102" s="429"/>
      <c r="P102" s="429"/>
      <c r="Q102" s="430"/>
      <c r="R102" s="430"/>
      <c r="S102" s="431"/>
      <c r="T102" s="431"/>
      <c r="U102" s="426"/>
      <c r="V102" s="426"/>
      <c r="W102" s="427"/>
      <c r="X102" s="427"/>
      <c r="Y102" s="428"/>
      <c r="Z102" s="428"/>
      <c r="AA102" s="429"/>
      <c r="AB102" s="429"/>
      <c r="AC102" s="430"/>
      <c r="AD102" s="430"/>
      <c r="AE102" s="431"/>
      <c r="AF102" s="431"/>
      <c r="AG102" s="264"/>
      <c r="AH102" s="265"/>
      <c r="AI102" s="266"/>
      <c r="AJ102" s="267"/>
    </row>
    <row r="103" spans="1:36" s="22" customFormat="1" x14ac:dyDescent="0.25">
      <c r="A103" s="28" t="str">
        <f>IF(H103&lt;&gt;"",MAX($A$7:A102)+1,"")</f>
        <v/>
      </c>
      <c r="B103" s="227" t="str">
        <f>IF(A103="","",PREF_PREGUNTA&amp;" - "&amp;IF(MAX(A:A)&gt;99,IF(A103&lt;100,"0",""),"")&amp;IF(A103&lt;10,"0","")&amp;A103&amp;IF(G103&lt;&gt;""," "&amp;G103,""))</f>
        <v/>
      </c>
      <c r="C103" s="414" t="str">
        <f t="shared" si="5"/>
        <v/>
      </c>
      <c r="D103" s="222"/>
      <c r="E103" s="223"/>
      <c r="F103" s="223"/>
      <c r="G103" s="224"/>
      <c r="H103" s="225"/>
      <c r="I103" s="426"/>
      <c r="J103" s="426"/>
      <c r="K103" s="427"/>
      <c r="L103" s="427"/>
      <c r="M103" s="428"/>
      <c r="N103" s="428"/>
      <c r="O103" s="429"/>
      <c r="P103" s="429"/>
      <c r="Q103" s="430"/>
      <c r="R103" s="430"/>
      <c r="S103" s="431"/>
      <c r="T103" s="431"/>
      <c r="U103" s="426"/>
      <c r="V103" s="426"/>
      <c r="W103" s="427"/>
      <c r="X103" s="427"/>
      <c r="Y103" s="428"/>
      <c r="Z103" s="428"/>
      <c r="AA103" s="429"/>
      <c r="AB103" s="429"/>
      <c r="AC103" s="430"/>
      <c r="AD103" s="430"/>
      <c r="AE103" s="431"/>
      <c r="AF103" s="431"/>
      <c r="AG103" s="264"/>
      <c r="AH103" s="265"/>
      <c r="AI103" s="266"/>
      <c r="AJ103" s="267"/>
    </row>
    <row r="104" spans="1:36" s="22" customFormat="1" x14ac:dyDescent="0.25">
      <c r="A104" s="28" t="str">
        <f>IF(H104&lt;&gt;"",MAX($A$7:A103)+1,"")</f>
        <v/>
      </c>
      <c r="B104" s="227" t="str">
        <f>IF(A104="","",PREF_PREGUNTA&amp;" - "&amp;IF(MAX(A:A)&gt;99,IF(A104&lt;100,"0",""),"")&amp;IF(A104&lt;10,"0","")&amp;A104&amp;IF(G104&lt;&gt;""," "&amp;G104,""))</f>
        <v/>
      </c>
      <c r="C104" s="414" t="str">
        <f t="shared" si="5"/>
        <v/>
      </c>
      <c r="D104" s="222"/>
      <c r="E104" s="223"/>
      <c r="F104" s="223"/>
      <c r="G104" s="224"/>
      <c r="H104" s="225"/>
      <c r="I104" s="426"/>
      <c r="J104" s="426"/>
      <c r="K104" s="427"/>
      <c r="L104" s="427"/>
      <c r="M104" s="428"/>
      <c r="N104" s="428"/>
      <c r="O104" s="429"/>
      <c r="P104" s="429"/>
      <c r="Q104" s="430"/>
      <c r="R104" s="430"/>
      <c r="S104" s="431"/>
      <c r="T104" s="431"/>
      <c r="U104" s="426"/>
      <c r="V104" s="426"/>
      <c r="W104" s="427"/>
      <c r="X104" s="427"/>
      <c r="Y104" s="428"/>
      <c r="Z104" s="428"/>
      <c r="AA104" s="429"/>
      <c r="AB104" s="429"/>
      <c r="AC104" s="430"/>
      <c r="AD104" s="430"/>
      <c r="AE104" s="431"/>
      <c r="AF104" s="431"/>
      <c r="AG104" s="264"/>
      <c r="AH104" s="265"/>
      <c r="AI104" s="266"/>
      <c r="AJ104" s="267"/>
    </row>
    <row r="105" spans="1:36" s="22" customFormat="1" x14ac:dyDescent="0.25">
      <c r="A105" s="28" t="str">
        <f>IF(H105&lt;&gt;"",MAX($A$7:A104)+1,"")</f>
        <v/>
      </c>
      <c r="B105" s="227" t="str">
        <f>IF(A105="","",PREF_PREGUNTA&amp;" - "&amp;IF(MAX(A:A)&gt;99,IF(A105&lt;100,"0",""),"")&amp;IF(A105&lt;10,"0","")&amp;A105&amp;IF(G105&lt;&gt;""," "&amp;G105,""))</f>
        <v/>
      </c>
      <c r="C105" s="414" t="str">
        <f t="shared" si="5"/>
        <v/>
      </c>
      <c r="D105" s="222"/>
      <c r="E105" s="223"/>
      <c r="F105" s="223"/>
      <c r="G105" s="224"/>
      <c r="H105" s="225"/>
      <c r="I105" s="426"/>
      <c r="J105" s="426"/>
      <c r="K105" s="427"/>
      <c r="L105" s="427"/>
      <c r="M105" s="428"/>
      <c r="N105" s="428"/>
      <c r="O105" s="429"/>
      <c r="P105" s="429"/>
      <c r="Q105" s="430"/>
      <c r="R105" s="430"/>
      <c r="S105" s="431"/>
      <c r="T105" s="431"/>
      <c r="U105" s="426"/>
      <c r="V105" s="426"/>
      <c r="W105" s="427"/>
      <c r="X105" s="427"/>
      <c r="Y105" s="428"/>
      <c r="Z105" s="428"/>
      <c r="AA105" s="429"/>
      <c r="AB105" s="429"/>
      <c r="AC105" s="430"/>
      <c r="AD105" s="430"/>
      <c r="AE105" s="431"/>
      <c r="AF105" s="431"/>
      <c r="AG105" s="264"/>
      <c r="AH105" s="265"/>
      <c r="AI105" s="266"/>
      <c r="AJ105" s="267"/>
    </row>
    <row r="106" spans="1:36" s="22" customFormat="1" x14ac:dyDescent="0.25">
      <c r="A106" s="28" t="str">
        <f>IF(H106&lt;&gt;"",MAX($A$7:A105)+1,"")</f>
        <v/>
      </c>
      <c r="B106" s="227" t="str">
        <f>IF(A106="","",PREF_PREGUNTA&amp;" - "&amp;IF(MAX(A:A)&gt;99,IF(A106&lt;100,"0",""),"")&amp;IF(A106&lt;10,"0","")&amp;A106&amp;IF(G106&lt;&gt;""," "&amp;G106,""))</f>
        <v/>
      </c>
      <c r="C106" s="414" t="str">
        <f t="shared" si="5"/>
        <v/>
      </c>
      <c r="D106" s="222"/>
      <c r="E106" s="223"/>
      <c r="F106" s="223"/>
      <c r="G106" s="224"/>
      <c r="H106" s="225"/>
      <c r="I106" s="426"/>
      <c r="J106" s="426"/>
      <c r="K106" s="427"/>
      <c r="L106" s="427"/>
      <c r="M106" s="428"/>
      <c r="N106" s="428"/>
      <c r="O106" s="429"/>
      <c r="P106" s="429"/>
      <c r="Q106" s="430"/>
      <c r="R106" s="430"/>
      <c r="S106" s="431"/>
      <c r="T106" s="431"/>
      <c r="U106" s="426"/>
      <c r="V106" s="426"/>
      <c r="W106" s="427"/>
      <c r="X106" s="427"/>
      <c r="Y106" s="428"/>
      <c r="Z106" s="428"/>
      <c r="AA106" s="429"/>
      <c r="AB106" s="429"/>
      <c r="AC106" s="430"/>
      <c r="AD106" s="430"/>
      <c r="AE106" s="431"/>
      <c r="AF106" s="431"/>
      <c r="AG106" s="264"/>
      <c r="AH106" s="265"/>
      <c r="AI106" s="266"/>
      <c r="AJ106" s="267"/>
    </row>
    <row r="107" spans="1:36" s="22" customFormat="1" x14ac:dyDescent="0.25">
      <c r="A107" s="28" t="str">
        <f>IF(H107&lt;&gt;"",MAX($A$7:A106)+1,"")</f>
        <v/>
      </c>
      <c r="B107" s="227" t="str">
        <f>IF(A107="","",PREF_PREGUNTA&amp;" - "&amp;IF(MAX(A:A)&gt;99,IF(A107&lt;100,"0",""),"")&amp;IF(A107&lt;10,"0","")&amp;A107&amp;IF(G107&lt;&gt;""," "&amp;G107,""))</f>
        <v/>
      </c>
      <c r="C107" s="414" t="str">
        <f t="shared" si="5"/>
        <v/>
      </c>
      <c r="D107" s="222"/>
      <c r="E107" s="223"/>
      <c r="F107" s="223"/>
      <c r="G107" s="224"/>
      <c r="H107" s="225"/>
      <c r="I107" s="426"/>
      <c r="J107" s="426"/>
      <c r="K107" s="427"/>
      <c r="L107" s="427"/>
      <c r="M107" s="428"/>
      <c r="N107" s="428"/>
      <c r="O107" s="429"/>
      <c r="P107" s="429"/>
      <c r="Q107" s="430"/>
      <c r="R107" s="430"/>
      <c r="S107" s="431"/>
      <c r="T107" s="431"/>
      <c r="U107" s="426"/>
      <c r="V107" s="426"/>
      <c r="W107" s="427"/>
      <c r="X107" s="427"/>
      <c r="Y107" s="428"/>
      <c r="Z107" s="428"/>
      <c r="AA107" s="429"/>
      <c r="AB107" s="429"/>
      <c r="AC107" s="430"/>
      <c r="AD107" s="430"/>
      <c r="AE107" s="431"/>
      <c r="AF107" s="431"/>
      <c r="AG107" s="264"/>
      <c r="AH107" s="265"/>
      <c r="AI107" s="266"/>
      <c r="AJ107" s="267"/>
    </row>
    <row r="108" spans="1:36" s="22" customFormat="1" x14ac:dyDescent="0.25">
      <c r="A108" s="28" t="str">
        <f>IF(H108&lt;&gt;"",MAX($A$7:A107)+1,"")</f>
        <v/>
      </c>
      <c r="B108" s="227" t="str">
        <f>IF(A108="","",PREF_PREGUNTA&amp;" - "&amp;IF(MAX(A:A)&gt;99,IF(A108&lt;100,"0",""),"")&amp;IF(A108&lt;10,"0","")&amp;A108&amp;IF(G108&lt;&gt;""," "&amp;G108,""))</f>
        <v/>
      </c>
      <c r="C108" s="414" t="str">
        <f t="shared" si="5"/>
        <v/>
      </c>
      <c r="D108" s="222"/>
      <c r="E108" s="223"/>
      <c r="F108" s="223"/>
      <c r="G108" s="224"/>
      <c r="H108" s="225"/>
      <c r="I108" s="426"/>
      <c r="J108" s="426"/>
      <c r="K108" s="427"/>
      <c r="L108" s="427"/>
      <c r="M108" s="428"/>
      <c r="N108" s="428"/>
      <c r="O108" s="429"/>
      <c r="P108" s="429"/>
      <c r="Q108" s="430"/>
      <c r="R108" s="430"/>
      <c r="S108" s="431"/>
      <c r="T108" s="431"/>
      <c r="U108" s="426"/>
      <c r="V108" s="426"/>
      <c r="W108" s="427"/>
      <c r="X108" s="427"/>
      <c r="Y108" s="428"/>
      <c r="Z108" s="428"/>
      <c r="AA108" s="429"/>
      <c r="AB108" s="429"/>
      <c r="AC108" s="430"/>
      <c r="AD108" s="430"/>
      <c r="AE108" s="431"/>
      <c r="AF108" s="431"/>
      <c r="AG108" s="264"/>
      <c r="AH108" s="265"/>
      <c r="AI108" s="266"/>
      <c r="AJ108" s="267"/>
    </row>
    <row r="109" spans="1:36" s="22" customFormat="1" x14ac:dyDescent="0.25">
      <c r="A109" s="28" t="str">
        <f>IF(H109&lt;&gt;"",MAX($A$7:A108)+1,"")</f>
        <v/>
      </c>
      <c r="B109" s="227" t="str">
        <f>IF(A109="","",PREF_PREGUNTA&amp;" - "&amp;IF(MAX(A:A)&gt;99,IF(A109&lt;100,"0",""),"")&amp;IF(A109&lt;10,"0","")&amp;A109&amp;IF(G109&lt;&gt;""," "&amp;G109,""))</f>
        <v/>
      </c>
      <c r="C109" s="414" t="str">
        <f t="shared" si="5"/>
        <v/>
      </c>
      <c r="D109" s="222"/>
      <c r="E109" s="223"/>
      <c r="F109" s="223"/>
      <c r="G109" s="224"/>
      <c r="H109" s="225"/>
      <c r="I109" s="426"/>
      <c r="J109" s="426"/>
      <c r="K109" s="427"/>
      <c r="L109" s="427"/>
      <c r="M109" s="428"/>
      <c r="N109" s="428"/>
      <c r="O109" s="429"/>
      <c r="P109" s="429"/>
      <c r="Q109" s="430"/>
      <c r="R109" s="430"/>
      <c r="S109" s="431"/>
      <c r="T109" s="431"/>
      <c r="U109" s="426"/>
      <c r="V109" s="426"/>
      <c r="W109" s="427"/>
      <c r="X109" s="427"/>
      <c r="Y109" s="428"/>
      <c r="Z109" s="428"/>
      <c r="AA109" s="429"/>
      <c r="AB109" s="429"/>
      <c r="AC109" s="430"/>
      <c r="AD109" s="430"/>
      <c r="AE109" s="431"/>
      <c r="AF109" s="431"/>
      <c r="AG109" s="264"/>
      <c r="AH109" s="265"/>
      <c r="AI109" s="266"/>
      <c r="AJ109" s="267"/>
    </row>
    <row r="110" spans="1:36" s="22" customFormat="1" x14ac:dyDescent="0.25">
      <c r="A110" s="28" t="str">
        <f>IF(H110&lt;&gt;"",MAX($A$7:A109)+1,"")</f>
        <v/>
      </c>
      <c r="B110" s="227" t="str">
        <f>IF(A110="","",PREF_PREGUNTA&amp;" - "&amp;IF(MAX(A:A)&gt;99,IF(A110&lt;100,"0",""),"")&amp;IF(A110&lt;10,"0","")&amp;A110&amp;IF(G110&lt;&gt;""," "&amp;G110,""))</f>
        <v/>
      </c>
      <c r="C110" s="414" t="str">
        <f t="shared" si="5"/>
        <v/>
      </c>
      <c r="D110" s="222"/>
      <c r="E110" s="223"/>
      <c r="F110" s="223"/>
      <c r="G110" s="224"/>
      <c r="H110" s="225"/>
      <c r="I110" s="426"/>
      <c r="J110" s="426"/>
      <c r="K110" s="427"/>
      <c r="L110" s="427"/>
      <c r="M110" s="428"/>
      <c r="N110" s="428"/>
      <c r="O110" s="429"/>
      <c r="P110" s="429"/>
      <c r="Q110" s="430"/>
      <c r="R110" s="430"/>
      <c r="S110" s="431"/>
      <c r="T110" s="431"/>
      <c r="U110" s="426"/>
      <c r="V110" s="426"/>
      <c r="W110" s="427"/>
      <c r="X110" s="427"/>
      <c r="Y110" s="428"/>
      <c r="Z110" s="428"/>
      <c r="AA110" s="429"/>
      <c r="AB110" s="429"/>
      <c r="AC110" s="430"/>
      <c r="AD110" s="430"/>
      <c r="AE110" s="431"/>
      <c r="AF110" s="431"/>
      <c r="AG110" s="264"/>
      <c r="AH110" s="265"/>
      <c r="AI110" s="266"/>
      <c r="AJ110" s="267"/>
    </row>
    <row r="111" spans="1:36" s="22" customFormat="1" x14ac:dyDescent="0.25">
      <c r="A111" s="28" t="str">
        <f>IF(H111&lt;&gt;"",MAX($A$7:A110)+1,"")</f>
        <v/>
      </c>
      <c r="B111" s="227" t="str">
        <f>IF(A111="","",PREF_PREGUNTA&amp;" - "&amp;IF(MAX(A:A)&gt;99,IF(A111&lt;100,"0",""),"")&amp;IF(A111&lt;10,"0","")&amp;A111&amp;IF(G111&lt;&gt;""," "&amp;G111,""))</f>
        <v/>
      </c>
      <c r="C111" s="414" t="str">
        <f t="shared" si="5"/>
        <v/>
      </c>
      <c r="D111" s="222"/>
      <c r="E111" s="223"/>
      <c r="F111" s="223"/>
      <c r="G111" s="224"/>
      <c r="H111" s="225"/>
      <c r="I111" s="426"/>
      <c r="J111" s="426"/>
      <c r="K111" s="427"/>
      <c r="L111" s="427"/>
      <c r="M111" s="428"/>
      <c r="N111" s="428"/>
      <c r="O111" s="429"/>
      <c r="P111" s="429"/>
      <c r="Q111" s="430"/>
      <c r="R111" s="430"/>
      <c r="S111" s="431"/>
      <c r="T111" s="431"/>
      <c r="U111" s="426"/>
      <c r="V111" s="426"/>
      <c r="W111" s="427"/>
      <c r="X111" s="427"/>
      <c r="Y111" s="428"/>
      <c r="Z111" s="428"/>
      <c r="AA111" s="429"/>
      <c r="AB111" s="429"/>
      <c r="AC111" s="430"/>
      <c r="AD111" s="430"/>
      <c r="AE111" s="431"/>
      <c r="AF111" s="431"/>
      <c r="AG111" s="264"/>
      <c r="AH111" s="265"/>
      <c r="AI111" s="266"/>
      <c r="AJ111" s="267"/>
    </row>
    <row r="112" spans="1:36" s="22" customFormat="1" x14ac:dyDescent="0.25">
      <c r="A112" s="28" t="str">
        <f>IF(H112&lt;&gt;"",MAX($A$7:A111)+1,"")</f>
        <v/>
      </c>
      <c r="B112" s="227" t="str">
        <f>IF(A112="","",PREF_PREGUNTA&amp;" - "&amp;IF(MAX(A:A)&gt;99,IF(A112&lt;100,"0",""),"")&amp;IF(A112&lt;10,"0","")&amp;A112&amp;IF(G112&lt;&gt;""," "&amp;G112,""))</f>
        <v/>
      </c>
      <c r="C112" s="414" t="str">
        <f t="shared" si="5"/>
        <v/>
      </c>
      <c r="D112" s="222"/>
      <c r="E112" s="223"/>
      <c r="F112" s="223"/>
      <c r="G112" s="224"/>
      <c r="H112" s="225"/>
      <c r="I112" s="426"/>
      <c r="J112" s="426"/>
      <c r="K112" s="427"/>
      <c r="L112" s="427"/>
      <c r="M112" s="428"/>
      <c r="N112" s="428"/>
      <c r="O112" s="429"/>
      <c r="P112" s="429"/>
      <c r="Q112" s="430"/>
      <c r="R112" s="430"/>
      <c r="S112" s="431"/>
      <c r="T112" s="431"/>
      <c r="U112" s="426"/>
      <c r="V112" s="426"/>
      <c r="W112" s="427"/>
      <c r="X112" s="427"/>
      <c r="Y112" s="428"/>
      <c r="Z112" s="428"/>
      <c r="AA112" s="429"/>
      <c r="AB112" s="429"/>
      <c r="AC112" s="430"/>
      <c r="AD112" s="430"/>
      <c r="AE112" s="431"/>
      <c r="AF112" s="431"/>
      <c r="AG112" s="264"/>
      <c r="AH112" s="265"/>
      <c r="AI112" s="266"/>
      <c r="AJ112" s="267"/>
    </row>
    <row r="113" spans="1:36" s="22" customFormat="1" x14ac:dyDescent="0.25">
      <c r="A113" s="28" t="str">
        <f>IF(H113&lt;&gt;"",MAX($A$7:A112)+1,"")</f>
        <v/>
      </c>
      <c r="B113" s="227" t="str">
        <f>IF(A113="","",PREF_PREGUNTA&amp;" - "&amp;IF(MAX(A:A)&gt;99,IF(A113&lt;100,"0",""),"")&amp;IF(A113&lt;10,"0","")&amp;A113&amp;IF(G113&lt;&gt;""," "&amp;G113,""))</f>
        <v/>
      </c>
      <c r="C113" s="414" t="str">
        <f t="shared" si="5"/>
        <v/>
      </c>
      <c r="D113" s="222"/>
      <c r="E113" s="223"/>
      <c r="F113" s="223"/>
      <c r="G113" s="224"/>
      <c r="H113" s="225"/>
      <c r="I113" s="426"/>
      <c r="J113" s="426"/>
      <c r="K113" s="427"/>
      <c r="L113" s="427"/>
      <c r="M113" s="428"/>
      <c r="N113" s="428"/>
      <c r="O113" s="429"/>
      <c r="P113" s="429"/>
      <c r="Q113" s="430"/>
      <c r="R113" s="430"/>
      <c r="S113" s="431"/>
      <c r="T113" s="431"/>
      <c r="U113" s="426"/>
      <c r="V113" s="426"/>
      <c r="W113" s="427"/>
      <c r="X113" s="427"/>
      <c r="Y113" s="428"/>
      <c r="Z113" s="428"/>
      <c r="AA113" s="429"/>
      <c r="AB113" s="429"/>
      <c r="AC113" s="430"/>
      <c r="AD113" s="430"/>
      <c r="AE113" s="431"/>
      <c r="AF113" s="431"/>
      <c r="AG113" s="264"/>
      <c r="AH113" s="265"/>
      <c r="AI113" s="266"/>
      <c r="AJ113" s="267"/>
    </row>
    <row r="114" spans="1:36" s="22" customFormat="1" x14ac:dyDescent="0.25">
      <c r="A114" s="28" t="str">
        <f>IF(H114&lt;&gt;"",MAX($A$7:A113)+1,"")</f>
        <v/>
      </c>
      <c r="B114" s="227" t="str">
        <f>IF(A114="","",PREF_PREGUNTA&amp;" - "&amp;IF(MAX(A:A)&gt;99,IF(A114&lt;100,"0",""),"")&amp;IF(A114&lt;10,"0","")&amp;A114&amp;IF(G114&lt;&gt;""," "&amp;G114,""))</f>
        <v/>
      </c>
      <c r="C114" s="414" t="str">
        <f t="shared" si="5"/>
        <v/>
      </c>
      <c r="D114" s="222"/>
      <c r="E114" s="223"/>
      <c r="F114" s="223"/>
      <c r="G114" s="224"/>
      <c r="H114" s="225"/>
      <c r="I114" s="426"/>
      <c r="J114" s="426"/>
      <c r="K114" s="427"/>
      <c r="L114" s="427"/>
      <c r="M114" s="428"/>
      <c r="N114" s="428"/>
      <c r="O114" s="429"/>
      <c r="P114" s="429"/>
      <c r="Q114" s="430"/>
      <c r="R114" s="430"/>
      <c r="S114" s="431"/>
      <c r="T114" s="431"/>
      <c r="U114" s="426"/>
      <c r="V114" s="426"/>
      <c r="W114" s="427"/>
      <c r="X114" s="427"/>
      <c r="Y114" s="428"/>
      <c r="Z114" s="428"/>
      <c r="AA114" s="429"/>
      <c r="AB114" s="429"/>
      <c r="AC114" s="430"/>
      <c r="AD114" s="430"/>
      <c r="AE114" s="431"/>
      <c r="AF114" s="431"/>
      <c r="AG114" s="264"/>
      <c r="AH114" s="265"/>
      <c r="AI114" s="266"/>
      <c r="AJ114" s="267"/>
    </row>
    <row r="115" spans="1:36" s="22" customFormat="1" x14ac:dyDescent="0.25">
      <c r="A115" s="28" t="str">
        <f>IF(H115&lt;&gt;"",MAX($A$7:A114)+1,"")</f>
        <v/>
      </c>
      <c r="B115" s="227" t="str">
        <f>IF(A115="","",PREF_PREGUNTA&amp;" - "&amp;IF(MAX(A:A)&gt;99,IF(A115&lt;100,"0",""),"")&amp;IF(A115&lt;10,"0","")&amp;A115&amp;IF(G115&lt;&gt;""," "&amp;G115,""))</f>
        <v/>
      </c>
      <c r="C115" s="414" t="str">
        <f t="shared" si="5"/>
        <v/>
      </c>
      <c r="D115" s="222"/>
      <c r="E115" s="223"/>
      <c r="F115" s="223"/>
      <c r="G115" s="224"/>
      <c r="H115" s="225"/>
      <c r="I115" s="426"/>
      <c r="J115" s="426"/>
      <c r="K115" s="427"/>
      <c r="L115" s="427"/>
      <c r="M115" s="428"/>
      <c r="N115" s="428"/>
      <c r="O115" s="429"/>
      <c r="P115" s="429"/>
      <c r="Q115" s="430"/>
      <c r="R115" s="430"/>
      <c r="S115" s="431"/>
      <c r="T115" s="431"/>
      <c r="U115" s="426"/>
      <c r="V115" s="426"/>
      <c r="W115" s="427"/>
      <c r="X115" s="427"/>
      <c r="Y115" s="428"/>
      <c r="Z115" s="428"/>
      <c r="AA115" s="429"/>
      <c r="AB115" s="429"/>
      <c r="AC115" s="430"/>
      <c r="AD115" s="430"/>
      <c r="AE115" s="431"/>
      <c r="AF115" s="431"/>
      <c r="AG115" s="264"/>
      <c r="AH115" s="265"/>
      <c r="AI115" s="266"/>
      <c r="AJ115" s="267"/>
    </row>
    <row r="116" spans="1:36" s="22" customFormat="1" x14ac:dyDescent="0.25">
      <c r="A116" s="28" t="str">
        <f>IF(H116&lt;&gt;"",MAX($A$7:A115)+1,"")</f>
        <v/>
      </c>
      <c r="B116" s="227" t="str">
        <f>IF(A116="","",PREF_PREGUNTA&amp;" - "&amp;IF(MAX(A:A)&gt;99,IF(A116&lt;100,"0",""),"")&amp;IF(A116&lt;10,"0","")&amp;A116&amp;IF(G116&lt;&gt;""," "&amp;G116,""))</f>
        <v/>
      </c>
      <c r="C116" s="414" t="str">
        <f t="shared" si="5"/>
        <v/>
      </c>
      <c r="D116" s="222"/>
      <c r="E116" s="223"/>
      <c r="F116" s="223"/>
      <c r="G116" s="224"/>
      <c r="H116" s="225"/>
      <c r="I116" s="426"/>
      <c r="J116" s="426"/>
      <c r="K116" s="427"/>
      <c r="L116" s="427"/>
      <c r="M116" s="428"/>
      <c r="N116" s="428"/>
      <c r="O116" s="429"/>
      <c r="P116" s="429"/>
      <c r="Q116" s="430"/>
      <c r="R116" s="430"/>
      <c r="S116" s="431"/>
      <c r="T116" s="431"/>
      <c r="U116" s="426"/>
      <c r="V116" s="426"/>
      <c r="W116" s="427"/>
      <c r="X116" s="427"/>
      <c r="Y116" s="428"/>
      <c r="Z116" s="428"/>
      <c r="AA116" s="429"/>
      <c r="AB116" s="429"/>
      <c r="AC116" s="430"/>
      <c r="AD116" s="430"/>
      <c r="AE116" s="431"/>
      <c r="AF116" s="431"/>
      <c r="AG116" s="264"/>
      <c r="AH116" s="265"/>
      <c r="AI116" s="266"/>
      <c r="AJ116" s="267"/>
    </row>
    <row r="117" spans="1:36" s="22" customFormat="1" x14ac:dyDescent="0.25">
      <c r="A117" s="28" t="str">
        <f>IF(H117&lt;&gt;"",MAX($A$7:A116)+1,"")</f>
        <v/>
      </c>
      <c r="B117" s="227" t="str">
        <f>IF(A117="","",PREF_PREGUNTA&amp;" - "&amp;IF(MAX(A:A)&gt;99,IF(A117&lt;100,"0",""),"")&amp;IF(A117&lt;10,"0","")&amp;A117&amp;IF(G117&lt;&gt;""," "&amp;G117,""))</f>
        <v/>
      </c>
      <c r="C117" s="414" t="str">
        <f t="shared" si="5"/>
        <v/>
      </c>
      <c r="D117" s="222"/>
      <c r="E117" s="223"/>
      <c r="F117" s="223"/>
      <c r="G117" s="224"/>
      <c r="H117" s="225"/>
      <c r="I117" s="426"/>
      <c r="J117" s="426"/>
      <c r="K117" s="427"/>
      <c r="L117" s="427"/>
      <c r="M117" s="428"/>
      <c r="N117" s="428"/>
      <c r="O117" s="429"/>
      <c r="P117" s="429"/>
      <c r="Q117" s="430"/>
      <c r="R117" s="430"/>
      <c r="S117" s="431"/>
      <c r="T117" s="431"/>
      <c r="U117" s="426"/>
      <c r="V117" s="426"/>
      <c r="W117" s="427"/>
      <c r="X117" s="427"/>
      <c r="Y117" s="428"/>
      <c r="Z117" s="428"/>
      <c r="AA117" s="429"/>
      <c r="AB117" s="429"/>
      <c r="AC117" s="430"/>
      <c r="AD117" s="430"/>
      <c r="AE117" s="431"/>
      <c r="AF117" s="431"/>
      <c r="AG117" s="264"/>
      <c r="AH117" s="265"/>
      <c r="AI117" s="266"/>
      <c r="AJ117" s="267"/>
    </row>
    <row r="118" spans="1:36" s="22" customFormat="1" x14ac:dyDescent="0.25">
      <c r="A118" s="28" t="str">
        <f>IF(H118&lt;&gt;"",MAX($A$7:A117)+1,"")</f>
        <v/>
      </c>
      <c r="B118" s="227" t="str">
        <f>IF(A118="","",PREF_PREGUNTA&amp;" - "&amp;IF(MAX(A:A)&gt;99,IF(A118&lt;100,"0",""),"")&amp;IF(A118&lt;10,"0","")&amp;A118&amp;IF(G118&lt;&gt;""," "&amp;G118,""))</f>
        <v/>
      </c>
      <c r="C118" s="414" t="str">
        <f t="shared" si="5"/>
        <v/>
      </c>
      <c r="D118" s="222"/>
      <c r="E118" s="223"/>
      <c r="F118" s="223"/>
      <c r="G118" s="224"/>
      <c r="H118" s="225"/>
      <c r="I118" s="426"/>
      <c r="J118" s="426"/>
      <c r="K118" s="427"/>
      <c r="L118" s="427"/>
      <c r="M118" s="428"/>
      <c r="N118" s="428"/>
      <c r="O118" s="429"/>
      <c r="P118" s="429"/>
      <c r="Q118" s="430"/>
      <c r="R118" s="430"/>
      <c r="S118" s="431"/>
      <c r="T118" s="431"/>
      <c r="U118" s="426"/>
      <c r="V118" s="426"/>
      <c r="W118" s="427"/>
      <c r="X118" s="427"/>
      <c r="Y118" s="428"/>
      <c r="Z118" s="428"/>
      <c r="AA118" s="429"/>
      <c r="AB118" s="429"/>
      <c r="AC118" s="430"/>
      <c r="AD118" s="430"/>
      <c r="AE118" s="431"/>
      <c r="AF118" s="431"/>
      <c r="AG118" s="264"/>
      <c r="AH118" s="265"/>
      <c r="AI118" s="266"/>
      <c r="AJ118" s="267"/>
    </row>
    <row r="119" spans="1:36" s="22" customFormat="1" x14ac:dyDescent="0.25">
      <c r="A119" s="28" t="str">
        <f>IF(H119&lt;&gt;"",MAX($A$7:A118)+1,"")</f>
        <v/>
      </c>
      <c r="B119" s="227" t="str">
        <f>IF(A119="","",PREF_PREGUNTA&amp;" - "&amp;IF(MAX(A:A)&gt;99,IF(A119&lt;100,"0",""),"")&amp;IF(A119&lt;10,"0","")&amp;A119&amp;IF(G119&lt;&gt;""," "&amp;G119,""))</f>
        <v/>
      </c>
      <c r="C119" s="414" t="str">
        <f t="shared" si="5"/>
        <v/>
      </c>
      <c r="D119" s="222"/>
      <c r="E119" s="223"/>
      <c r="F119" s="223"/>
      <c r="G119" s="224"/>
      <c r="H119" s="225"/>
      <c r="I119" s="426"/>
      <c r="J119" s="426"/>
      <c r="K119" s="427"/>
      <c r="L119" s="427"/>
      <c r="M119" s="428"/>
      <c r="N119" s="428"/>
      <c r="O119" s="429"/>
      <c r="P119" s="429"/>
      <c r="Q119" s="430"/>
      <c r="R119" s="430"/>
      <c r="S119" s="431"/>
      <c r="T119" s="431"/>
      <c r="U119" s="426"/>
      <c r="V119" s="426"/>
      <c r="W119" s="427"/>
      <c r="X119" s="427"/>
      <c r="Y119" s="428"/>
      <c r="Z119" s="428"/>
      <c r="AA119" s="429"/>
      <c r="AB119" s="429"/>
      <c r="AC119" s="430"/>
      <c r="AD119" s="430"/>
      <c r="AE119" s="431"/>
      <c r="AF119" s="431"/>
      <c r="AG119" s="264"/>
      <c r="AH119" s="265"/>
      <c r="AI119" s="266"/>
      <c r="AJ119" s="267"/>
    </row>
    <row r="120" spans="1:36" s="22" customFormat="1" x14ac:dyDescent="0.25">
      <c r="A120" s="28" t="str">
        <f>IF(H120&lt;&gt;"",MAX($A$7:A119)+1,"")</f>
        <v/>
      </c>
      <c r="B120" s="227" t="str">
        <f>IF(A120="","",PREF_PREGUNTA&amp;" - "&amp;IF(MAX(A:A)&gt;99,IF(A120&lt;100,"0",""),"")&amp;IF(A120&lt;10,"0","")&amp;A120&amp;IF(G120&lt;&gt;""," "&amp;G120,""))</f>
        <v/>
      </c>
      <c r="C120" s="414" t="str">
        <f t="shared" si="5"/>
        <v/>
      </c>
      <c r="D120" s="222"/>
      <c r="E120" s="223"/>
      <c r="F120" s="223"/>
      <c r="G120" s="224"/>
      <c r="H120" s="225"/>
      <c r="I120" s="426"/>
      <c r="J120" s="426"/>
      <c r="K120" s="427"/>
      <c r="L120" s="427"/>
      <c r="M120" s="428"/>
      <c r="N120" s="428"/>
      <c r="O120" s="429"/>
      <c r="P120" s="429"/>
      <c r="Q120" s="430"/>
      <c r="R120" s="430"/>
      <c r="S120" s="431"/>
      <c r="T120" s="431"/>
      <c r="U120" s="426"/>
      <c r="V120" s="426"/>
      <c r="W120" s="427"/>
      <c r="X120" s="427"/>
      <c r="Y120" s="428"/>
      <c r="Z120" s="428"/>
      <c r="AA120" s="429"/>
      <c r="AB120" s="429"/>
      <c r="AC120" s="430"/>
      <c r="AD120" s="430"/>
      <c r="AE120" s="431"/>
      <c r="AF120" s="431"/>
      <c r="AG120" s="264"/>
      <c r="AH120" s="265"/>
      <c r="AI120" s="266"/>
      <c r="AJ120" s="267"/>
    </row>
    <row r="121" spans="1:36" s="22" customFormat="1" x14ac:dyDescent="0.25">
      <c r="A121" s="28" t="str">
        <f>IF(H121&lt;&gt;"",MAX($A$7:A120)+1,"")</f>
        <v/>
      </c>
      <c r="B121" s="227" t="str">
        <f>IF(A121="","",PREF_PREGUNTA&amp;" - "&amp;IF(MAX(A:A)&gt;99,IF(A121&lt;100,"0",""),"")&amp;IF(A121&lt;10,"0","")&amp;A121&amp;IF(G121&lt;&gt;""," "&amp;G121,""))</f>
        <v/>
      </c>
      <c r="C121" s="414" t="str">
        <f t="shared" si="5"/>
        <v/>
      </c>
      <c r="D121" s="222"/>
      <c r="E121" s="223"/>
      <c r="F121" s="223"/>
      <c r="G121" s="224"/>
      <c r="H121" s="225"/>
      <c r="I121" s="426"/>
      <c r="J121" s="426"/>
      <c r="K121" s="427"/>
      <c r="L121" s="427"/>
      <c r="M121" s="428"/>
      <c r="N121" s="428"/>
      <c r="O121" s="429"/>
      <c r="P121" s="429"/>
      <c r="Q121" s="430"/>
      <c r="R121" s="430"/>
      <c r="S121" s="431"/>
      <c r="T121" s="431"/>
      <c r="U121" s="426"/>
      <c r="V121" s="426"/>
      <c r="W121" s="427"/>
      <c r="X121" s="427"/>
      <c r="Y121" s="428"/>
      <c r="Z121" s="428"/>
      <c r="AA121" s="429"/>
      <c r="AB121" s="429"/>
      <c r="AC121" s="430"/>
      <c r="AD121" s="430"/>
      <c r="AE121" s="431"/>
      <c r="AF121" s="431"/>
      <c r="AG121" s="264"/>
      <c r="AH121" s="265"/>
      <c r="AI121" s="266"/>
      <c r="AJ121" s="267"/>
    </row>
    <row r="122" spans="1:36" s="22" customFormat="1" x14ac:dyDescent="0.25">
      <c r="A122" s="28" t="str">
        <f>IF(H122&lt;&gt;"",MAX($A$7:A121)+1,"")</f>
        <v/>
      </c>
      <c r="B122" s="227" t="str">
        <f>IF(A122="","",PREF_PREGUNTA&amp;" - "&amp;IF(MAX(A:A)&gt;99,IF(A122&lt;100,"0",""),"")&amp;IF(A122&lt;10,"0","")&amp;A122&amp;IF(G122&lt;&gt;""," "&amp;G122,""))</f>
        <v/>
      </c>
      <c r="C122" s="414" t="str">
        <f t="shared" si="5"/>
        <v/>
      </c>
      <c r="D122" s="222"/>
      <c r="E122" s="223"/>
      <c r="F122" s="223"/>
      <c r="G122" s="224"/>
      <c r="H122" s="225"/>
      <c r="I122" s="426"/>
      <c r="J122" s="426"/>
      <c r="K122" s="427"/>
      <c r="L122" s="427"/>
      <c r="M122" s="428"/>
      <c r="N122" s="428"/>
      <c r="O122" s="429"/>
      <c r="P122" s="429"/>
      <c r="Q122" s="430"/>
      <c r="R122" s="430"/>
      <c r="S122" s="431"/>
      <c r="T122" s="431"/>
      <c r="U122" s="426"/>
      <c r="V122" s="426"/>
      <c r="W122" s="427"/>
      <c r="X122" s="427"/>
      <c r="Y122" s="428"/>
      <c r="Z122" s="428"/>
      <c r="AA122" s="429"/>
      <c r="AB122" s="429"/>
      <c r="AC122" s="430"/>
      <c r="AD122" s="430"/>
      <c r="AE122" s="431"/>
      <c r="AF122" s="431"/>
      <c r="AG122" s="264"/>
      <c r="AH122" s="265"/>
      <c r="AI122" s="266"/>
      <c r="AJ122" s="267"/>
    </row>
    <row r="123" spans="1:36" s="22" customFormat="1" x14ac:dyDescent="0.25">
      <c r="A123" s="28" t="str">
        <f>IF(H123&lt;&gt;"",MAX($A$7:A122)+1,"")</f>
        <v/>
      </c>
      <c r="B123" s="227" t="str">
        <f>IF(A123="","",PREF_PREGUNTA&amp;" - "&amp;IF(MAX(A:A)&gt;99,IF(A123&lt;100,"0",""),"")&amp;IF(A123&lt;10,"0","")&amp;A123&amp;IF(G123&lt;&gt;""," "&amp;G123,""))</f>
        <v/>
      </c>
      <c r="C123" s="414" t="str">
        <f t="shared" si="5"/>
        <v/>
      </c>
      <c r="D123" s="222"/>
      <c r="E123" s="223"/>
      <c r="F123" s="223"/>
      <c r="G123" s="224"/>
      <c r="H123" s="225"/>
      <c r="I123" s="426"/>
      <c r="J123" s="426"/>
      <c r="K123" s="427"/>
      <c r="L123" s="427"/>
      <c r="M123" s="428"/>
      <c r="N123" s="428"/>
      <c r="O123" s="429"/>
      <c r="P123" s="429"/>
      <c r="Q123" s="430"/>
      <c r="R123" s="430"/>
      <c r="S123" s="431"/>
      <c r="T123" s="431"/>
      <c r="U123" s="426"/>
      <c r="V123" s="426"/>
      <c r="W123" s="427"/>
      <c r="X123" s="427"/>
      <c r="Y123" s="428"/>
      <c r="Z123" s="428"/>
      <c r="AA123" s="429"/>
      <c r="AB123" s="429"/>
      <c r="AC123" s="430"/>
      <c r="AD123" s="430"/>
      <c r="AE123" s="431"/>
      <c r="AF123" s="431"/>
      <c r="AG123" s="264"/>
      <c r="AH123" s="265"/>
      <c r="AI123" s="266"/>
      <c r="AJ123" s="267"/>
    </row>
    <row r="124" spans="1:36" s="22" customFormat="1" x14ac:dyDescent="0.25">
      <c r="A124" s="28" t="str">
        <f>IF(H124&lt;&gt;"",MAX($A$7:A123)+1,"")</f>
        <v/>
      </c>
      <c r="B124" s="227" t="str">
        <f>IF(A124="","",PREF_PREGUNTA&amp;" - "&amp;IF(MAX(A:A)&gt;99,IF(A124&lt;100,"0",""),"")&amp;IF(A124&lt;10,"0","")&amp;A124&amp;IF(G124&lt;&gt;""," "&amp;G124,""))</f>
        <v/>
      </c>
      <c r="C124" s="414" t="str">
        <f t="shared" si="5"/>
        <v/>
      </c>
      <c r="D124" s="222"/>
      <c r="E124" s="223"/>
      <c r="F124" s="223"/>
      <c r="G124" s="224"/>
      <c r="H124" s="225"/>
      <c r="I124" s="426"/>
      <c r="J124" s="426"/>
      <c r="K124" s="427"/>
      <c r="L124" s="427"/>
      <c r="M124" s="428"/>
      <c r="N124" s="428"/>
      <c r="O124" s="429"/>
      <c r="P124" s="429"/>
      <c r="Q124" s="430"/>
      <c r="R124" s="430"/>
      <c r="S124" s="431"/>
      <c r="T124" s="431"/>
      <c r="U124" s="426"/>
      <c r="V124" s="426"/>
      <c r="W124" s="427"/>
      <c r="X124" s="427"/>
      <c r="Y124" s="428"/>
      <c r="Z124" s="428"/>
      <c r="AA124" s="429"/>
      <c r="AB124" s="429"/>
      <c r="AC124" s="430"/>
      <c r="AD124" s="430"/>
      <c r="AE124" s="431"/>
      <c r="AF124" s="431"/>
      <c r="AG124" s="264"/>
      <c r="AH124" s="265"/>
      <c r="AI124" s="266"/>
      <c r="AJ124" s="267"/>
    </row>
    <row r="125" spans="1:36" s="22" customFormat="1" x14ac:dyDescent="0.25">
      <c r="A125" s="28" t="str">
        <f>IF(H125&lt;&gt;"",MAX($A$7:A124)+1,"")</f>
        <v/>
      </c>
      <c r="B125" s="227" t="str">
        <f>IF(A125="","",PREF_PREGUNTA&amp;" - "&amp;IF(MAX(A:A)&gt;99,IF(A125&lt;100,"0",""),"")&amp;IF(A125&lt;10,"0","")&amp;A125&amp;IF(G125&lt;&gt;""," "&amp;G125,""))</f>
        <v/>
      </c>
      <c r="C125" s="414" t="str">
        <f t="shared" si="5"/>
        <v/>
      </c>
      <c r="D125" s="222"/>
      <c r="E125" s="223"/>
      <c r="F125" s="223"/>
      <c r="G125" s="224"/>
      <c r="H125" s="225"/>
      <c r="I125" s="426"/>
      <c r="J125" s="426"/>
      <c r="K125" s="427"/>
      <c r="L125" s="427"/>
      <c r="M125" s="428"/>
      <c r="N125" s="428"/>
      <c r="O125" s="429"/>
      <c r="P125" s="429"/>
      <c r="Q125" s="430"/>
      <c r="R125" s="430"/>
      <c r="S125" s="431"/>
      <c r="T125" s="431"/>
      <c r="U125" s="426"/>
      <c r="V125" s="426"/>
      <c r="W125" s="427"/>
      <c r="X125" s="427"/>
      <c r="Y125" s="428"/>
      <c r="Z125" s="428"/>
      <c r="AA125" s="429"/>
      <c r="AB125" s="429"/>
      <c r="AC125" s="430"/>
      <c r="AD125" s="430"/>
      <c r="AE125" s="431"/>
      <c r="AF125" s="431"/>
      <c r="AG125" s="264"/>
      <c r="AH125" s="265"/>
      <c r="AI125" s="266"/>
      <c r="AJ125" s="267"/>
    </row>
    <row r="126" spans="1:36" s="22" customFormat="1" x14ac:dyDescent="0.25">
      <c r="A126" s="28" t="str">
        <f>IF(H126&lt;&gt;"",MAX($A$7:A125)+1,"")</f>
        <v/>
      </c>
      <c r="B126" s="227" t="str">
        <f>IF(A126="","",PREF_PREGUNTA&amp;" - "&amp;IF(MAX(A:A)&gt;99,IF(A126&lt;100,"0",""),"")&amp;IF(A126&lt;10,"0","")&amp;A126&amp;IF(G126&lt;&gt;""," "&amp;G126,""))</f>
        <v/>
      </c>
      <c r="C126" s="414" t="str">
        <f t="shared" si="5"/>
        <v/>
      </c>
      <c r="D126" s="222"/>
      <c r="E126" s="223"/>
      <c r="F126" s="223"/>
      <c r="G126" s="224"/>
      <c r="H126" s="225"/>
      <c r="I126" s="426"/>
      <c r="J126" s="426"/>
      <c r="K126" s="427"/>
      <c r="L126" s="427"/>
      <c r="M126" s="428"/>
      <c r="N126" s="428"/>
      <c r="O126" s="429"/>
      <c r="P126" s="429"/>
      <c r="Q126" s="430"/>
      <c r="R126" s="430"/>
      <c r="S126" s="431"/>
      <c r="T126" s="431"/>
      <c r="U126" s="426"/>
      <c r="V126" s="426"/>
      <c r="W126" s="427"/>
      <c r="X126" s="427"/>
      <c r="Y126" s="428"/>
      <c r="Z126" s="428"/>
      <c r="AA126" s="429"/>
      <c r="AB126" s="429"/>
      <c r="AC126" s="430"/>
      <c r="AD126" s="430"/>
      <c r="AE126" s="431"/>
      <c r="AF126" s="431"/>
      <c r="AG126" s="264"/>
      <c r="AH126" s="265"/>
      <c r="AI126" s="266"/>
      <c r="AJ126" s="267"/>
    </row>
    <row r="127" spans="1:36" s="22" customFormat="1" x14ac:dyDescent="0.25">
      <c r="A127" s="28" t="str">
        <f>IF(H127&lt;&gt;"",MAX($A$7:A126)+1,"")</f>
        <v/>
      </c>
      <c r="B127" s="227" t="str">
        <f>IF(A127="","",PREF_PREGUNTA&amp;" - "&amp;IF(MAX(A:A)&gt;99,IF(A127&lt;100,"0",""),"")&amp;IF(A127&lt;10,"0","")&amp;A127&amp;IF(G127&lt;&gt;""," "&amp;G127,""))</f>
        <v/>
      </c>
      <c r="C127" s="414" t="str">
        <f t="shared" si="5"/>
        <v/>
      </c>
      <c r="D127" s="222"/>
      <c r="E127" s="223"/>
      <c r="F127" s="223"/>
      <c r="G127" s="224"/>
      <c r="H127" s="225"/>
      <c r="I127" s="426"/>
      <c r="J127" s="426"/>
      <c r="K127" s="427"/>
      <c r="L127" s="427"/>
      <c r="M127" s="428"/>
      <c r="N127" s="428"/>
      <c r="O127" s="429"/>
      <c r="P127" s="429"/>
      <c r="Q127" s="430"/>
      <c r="R127" s="430"/>
      <c r="S127" s="431"/>
      <c r="T127" s="431"/>
      <c r="U127" s="426"/>
      <c r="V127" s="426"/>
      <c r="W127" s="427"/>
      <c r="X127" s="427"/>
      <c r="Y127" s="428"/>
      <c r="Z127" s="428"/>
      <c r="AA127" s="429"/>
      <c r="AB127" s="429"/>
      <c r="AC127" s="430"/>
      <c r="AD127" s="430"/>
      <c r="AE127" s="431"/>
      <c r="AF127" s="431"/>
      <c r="AG127" s="264"/>
      <c r="AH127" s="265"/>
      <c r="AI127" s="266"/>
      <c r="AJ127" s="267"/>
    </row>
    <row r="128" spans="1:36" s="22" customFormat="1" x14ac:dyDescent="0.25">
      <c r="A128" s="28" t="str">
        <f>IF(H128&lt;&gt;"",MAX($A$7:A127)+1,"")</f>
        <v/>
      </c>
      <c r="B128" s="227" t="str">
        <f>IF(A128="","",PREF_PREGUNTA&amp;" - "&amp;IF(MAX(A:A)&gt;99,IF(A128&lt;100,"0",""),"")&amp;IF(A128&lt;10,"0","")&amp;A128&amp;IF(G128&lt;&gt;""," "&amp;G128,""))</f>
        <v/>
      </c>
      <c r="C128" s="414" t="str">
        <f t="shared" si="5"/>
        <v/>
      </c>
      <c r="D128" s="222"/>
      <c r="E128" s="223"/>
      <c r="F128" s="223"/>
      <c r="G128" s="224"/>
      <c r="H128" s="225"/>
      <c r="I128" s="426"/>
      <c r="J128" s="426"/>
      <c r="K128" s="427"/>
      <c r="L128" s="427"/>
      <c r="M128" s="428"/>
      <c r="N128" s="428"/>
      <c r="O128" s="429"/>
      <c r="P128" s="429"/>
      <c r="Q128" s="430"/>
      <c r="R128" s="430"/>
      <c r="S128" s="431"/>
      <c r="T128" s="431"/>
      <c r="U128" s="426"/>
      <c r="V128" s="426"/>
      <c r="W128" s="427"/>
      <c r="X128" s="427"/>
      <c r="Y128" s="428"/>
      <c r="Z128" s="428"/>
      <c r="AA128" s="429"/>
      <c r="AB128" s="429"/>
      <c r="AC128" s="430"/>
      <c r="AD128" s="430"/>
      <c r="AE128" s="431"/>
      <c r="AF128" s="431"/>
      <c r="AG128" s="264"/>
      <c r="AH128" s="265"/>
      <c r="AI128" s="266"/>
      <c r="AJ128" s="267"/>
    </row>
    <row r="129" spans="1:36" s="22" customFormat="1" x14ac:dyDescent="0.25">
      <c r="A129" s="28" t="str">
        <f>IF(H129&lt;&gt;"",MAX($A$7:A128)+1,"")</f>
        <v/>
      </c>
      <c r="B129" s="227" t="str">
        <f>IF(A129="","",PREF_PREGUNTA&amp;" - "&amp;IF(MAX(A:A)&gt;99,IF(A129&lt;100,"0",""),"")&amp;IF(A129&lt;10,"0","")&amp;A129&amp;IF(G129&lt;&gt;""," "&amp;G129,""))</f>
        <v/>
      </c>
      <c r="C129" s="414" t="str">
        <f t="shared" si="5"/>
        <v/>
      </c>
      <c r="D129" s="222"/>
      <c r="E129" s="223"/>
      <c r="F129" s="223"/>
      <c r="G129" s="224"/>
      <c r="H129" s="225"/>
      <c r="I129" s="426"/>
      <c r="J129" s="426"/>
      <c r="K129" s="427"/>
      <c r="L129" s="427"/>
      <c r="M129" s="428"/>
      <c r="N129" s="428"/>
      <c r="O129" s="429"/>
      <c r="P129" s="429"/>
      <c r="Q129" s="430"/>
      <c r="R129" s="430"/>
      <c r="S129" s="431"/>
      <c r="T129" s="431"/>
      <c r="U129" s="426"/>
      <c r="V129" s="426"/>
      <c r="W129" s="427"/>
      <c r="X129" s="427"/>
      <c r="Y129" s="428"/>
      <c r="Z129" s="428"/>
      <c r="AA129" s="429"/>
      <c r="AB129" s="429"/>
      <c r="AC129" s="430"/>
      <c r="AD129" s="430"/>
      <c r="AE129" s="431"/>
      <c r="AF129" s="431"/>
      <c r="AG129" s="264"/>
      <c r="AH129" s="265"/>
      <c r="AI129" s="266"/>
      <c r="AJ129" s="267"/>
    </row>
    <row r="130" spans="1:36" s="22" customFormat="1" x14ac:dyDescent="0.25">
      <c r="A130" s="28" t="str">
        <f>IF(H130&lt;&gt;"",MAX($A$7:A129)+1,"")</f>
        <v/>
      </c>
      <c r="B130" s="227" t="str">
        <f>IF(A130="","",PREF_PREGUNTA&amp;" - "&amp;IF(MAX(A:A)&gt;99,IF(A130&lt;100,"0",""),"")&amp;IF(A130&lt;10,"0","")&amp;A130&amp;IF(G130&lt;&gt;""," "&amp;G130,""))</f>
        <v/>
      </c>
      <c r="C130" s="414" t="str">
        <f t="shared" si="5"/>
        <v/>
      </c>
      <c r="D130" s="222"/>
      <c r="E130" s="223"/>
      <c r="F130" s="223"/>
      <c r="G130" s="224"/>
      <c r="H130" s="225"/>
      <c r="I130" s="426"/>
      <c r="J130" s="426"/>
      <c r="K130" s="427"/>
      <c r="L130" s="427"/>
      <c r="M130" s="428"/>
      <c r="N130" s="428"/>
      <c r="O130" s="429"/>
      <c r="P130" s="429"/>
      <c r="Q130" s="430"/>
      <c r="R130" s="430"/>
      <c r="S130" s="431"/>
      <c r="T130" s="431"/>
      <c r="U130" s="426"/>
      <c r="V130" s="426"/>
      <c r="W130" s="427"/>
      <c r="X130" s="427"/>
      <c r="Y130" s="428"/>
      <c r="Z130" s="428"/>
      <c r="AA130" s="429"/>
      <c r="AB130" s="429"/>
      <c r="AC130" s="430"/>
      <c r="AD130" s="430"/>
      <c r="AE130" s="431"/>
      <c r="AF130" s="431"/>
      <c r="AG130" s="264"/>
      <c r="AH130" s="265"/>
      <c r="AI130" s="266"/>
      <c r="AJ130" s="267"/>
    </row>
    <row r="131" spans="1:36" s="22" customFormat="1" x14ac:dyDescent="0.25">
      <c r="A131" s="28" t="str">
        <f>IF(H131&lt;&gt;"",MAX($A$7:A130)+1,"")</f>
        <v/>
      </c>
      <c r="B131" s="227" t="str">
        <f>IF(A131="","",PREF_PREGUNTA&amp;" - "&amp;IF(MAX(A:A)&gt;99,IF(A131&lt;100,"0",""),"")&amp;IF(A131&lt;10,"0","")&amp;A131&amp;IF(G131&lt;&gt;""," "&amp;G131,""))</f>
        <v/>
      </c>
      <c r="C131" s="414" t="str">
        <f t="shared" si="5"/>
        <v/>
      </c>
      <c r="D131" s="222"/>
      <c r="E131" s="223"/>
      <c r="F131" s="223"/>
      <c r="G131" s="224"/>
      <c r="H131" s="225"/>
      <c r="I131" s="426"/>
      <c r="J131" s="426"/>
      <c r="K131" s="427"/>
      <c r="L131" s="427"/>
      <c r="M131" s="428"/>
      <c r="N131" s="428"/>
      <c r="O131" s="429"/>
      <c r="P131" s="429"/>
      <c r="Q131" s="430"/>
      <c r="R131" s="430"/>
      <c r="S131" s="431"/>
      <c r="T131" s="431"/>
      <c r="U131" s="426"/>
      <c r="V131" s="426"/>
      <c r="W131" s="427"/>
      <c r="X131" s="427"/>
      <c r="Y131" s="428"/>
      <c r="Z131" s="428"/>
      <c r="AA131" s="429"/>
      <c r="AB131" s="429"/>
      <c r="AC131" s="430"/>
      <c r="AD131" s="430"/>
      <c r="AE131" s="431"/>
      <c r="AF131" s="431"/>
      <c r="AG131" s="264"/>
      <c r="AH131" s="265"/>
      <c r="AI131" s="266"/>
      <c r="AJ131" s="267"/>
    </row>
    <row r="132" spans="1:36" s="22" customFormat="1" x14ac:dyDescent="0.25">
      <c r="A132" s="28" t="str">
        <f>IF(H132&lt;&gt;"",MAX($A$7:A131)+1,"")</f>
        <v/>
      </c>
      <c r="B132" s="227" t="str">
        <f>IF(A132="","",PREF_PREGUNTA&amp;" - "&amp;IF(MAX(A:A)&gt;99,IF(A132&lt;100,"0",""),"")&amp;IF(A132&lt;10,"0","")&amp;A132&amp;IF(G132&lt;&gt;""," "&amp;G132,""))</f>
        <v/>
      </c>
      <c r="C132" s="414" t="str">
        <f t="shared" si="5"/>
        <v/>
      </c>
      <c r="D132" s="222"/>
      <c r="E132" s="223"/>
      <c r="F132" s="223"/>
      <c r="G132" s="224"/>
      <c r="H132" s="225"/>
      <c r="I132" s="426"/>
      <c r="J132" s="426"/>
      <c r="K132" s="427"/>
      <c r="L132" s="427"/>
      <c r="M132" s="428"/>
      <c r="N132" s="428"/>
      <c r="O132" s="429"/>
      <c r="P132" s="429"/>
      <c r="Q132" s="430"/>
      <c r="R132" s="430"/>
      <c r="S132" s="431"/>
      <c r="T132" s="431"/>
      <c r="U132" s="426"/>
      <c r="V132" s="426"/>
      <c r="W132" s="427"/>
      <c r="X132" s="427"/>
      <c r="Y132" s="428"/>
      <c r="Z132" s="428"/>
      <c r="AA132" s="429"/>
      <c r="AB132" s="429"/>
      <c r="AC132" s="430"/>
      <c r="AD132" s="430"/>
      <c r="AE132" s="431"/>
      <c r="AF132" s="431"/>
      <c r="AG132" s="264"/>
      <c r="AH132" s="265"/>
      <c r="AI132" s="266"/>
      <c r="AJ132" s="267"/>
    </row>
    <row r="133" spans="1:36" s="22" customFormat="1" x14ac:dyDescent="0.25">
      <c r="A133" s="28" t="str">
        <f>IF(H133&lt;&gt;"",MAX($A$7:A132)+1,"")</f>
        <v/>
      </c>
      <c r="B133" s="227" t="str">
        <f>IF(A133="","",PREF_PREGUNTA&amp;" - "&amp;IF(MAX(A:A)&gt;99,IF(A133&lt;100,"0",""),"")&amp;IF(A133&lt;10,"0","")&amp;A133&amp;IF(G133&lt;&gt;""," "&amp;G133,""))</f>
        <v/>
      </c>
      <c r="C133" s="414" t="str">
        <f t="shared" si="5"/>
        <v/>
      </c>
      <c r="D133" s="222"/>
      <c r="E133" s="223"/>
      <c r="F133" s="223"/>
      <c r="G133" s="224"/>
      <c r="H133" s="225"/>
      <c r="I133" s="426"/>
      <c r="J133" s="426"/>
      <c r="K133" s="427"/>
      <c r="L133" s="427"/>
      <c r="M133" s="428"/>
      <c r="N133" s="428"/>
      <c r="O133" s="429"/>
      <c r="P133" s="429"/>
      <c r="Q133" s="430"/>
      <c r="R133" s="430"/>
      <c r="S133" s="431"/>
      <c r="T133" s="431"/>
      <c r="U133" s="426"/>
      <c r="V133" s="426"/>
      <c r="W133" s="427"/>
      <c r="X133" s="427"/>
      <c r="Y133" s="428"/>
      <c r="Z133" s="428"/>
      <c r="AA133" s="429"/>
      <c r="AB133" s="429"/>
      <c r="AC133" s="430"/>
      <c r="AD133" s="430"/>
      <c r="AE133" s="431"/>
      <c r="AF133" s="431"/>
      <c r="AG133" s="264"/>
      <c r="AH133" s="265"/>
      <c r="AI133" s="266"/>
      <c r="AJ133" s="267"/>
    </row>
    <row r="134" spans="1:36" s="22" customFormat="1" x14ac:dyDescent="0.25">
      <c r="A134" s="28" t="str">
        <f>IF(H134&lt;&gt;"",MAX($A$7:A133)+1,"")</f>
        <v/>
      </c>
      <c r="B134" s="227" t="str">
        <f>IF(A134="","",PREF_PREGUNTA&amp;" - "&amp;IF(MAX(A:A)&gt;99,IF(A134&lt;100,"0",""),"")&amp;IF(A134&lt;10,"0","")&amp;A134&amp;IF(G134&lt;&gt;""," "&amp;G134,""))</f>
        <v/>
      </c>
      <c r="C134" s="414" t="str">
        <f t="shared" si="5"/>
        <v/>
      </c>
      <c r="D134" s="222"/>
      <c r="E134" s="223"/>
      <c r="F134" s="223"/>
      <c r="G134" s="224"/>
      <c r="H134" s="225"/>
      <c r="I134" s="426"/>
      <c r="J134" s="426"/>
      <c r="K134" s="427"/>
      <c r="L134" s="427"/>
      <c r="M134" s="428"/>
      <c r="N134" s="428"/>
      <c r="O134" s="429"/>
      <c r="P134" s="429"/>
      <c r="Q134" s="430"/>
      <c r="R134" s="430"/>
      <c r="S134" s="431"/>
      <c r="T134" s="431"/>
      <c r="U134" s="426"/>
      <c r="V134" s="426"/>
      <c r="W134" s="427"/>
      <c r="X134" s="427"/>
      <c r="Y134" s="428"/>
      <c r="Z134" s="428"/>
      <c r="AA134" s="429"/>
      <c r="AB134" s="429"/>
      <c r="AC134" s="430"/>
      <c r="AD134" s="430"/>
      <c r="AE134" s="431"/>
      <c r="AF134" s="431"/>
      <c r="AG134" s="264"/>
      <c r="AH134" s="265"/>
      <c r="AI134" s="266"/>
      <c r="AJ134" s="267"/>
    </row>
    <row r="135" spans="1:36" s="22" customFormat="1" x14ac:dyDescent="0.25">
      <c r="A135" s="28" t="str">
        <f>IF(H135&lt;&gt;"",MAX($A$7:A134)+1,"")</f>
        <v/>
      </c>
      <c r="B135" s="227" t="str">
        <f>IF(A135="","",PREF_PREGUNTA&amp;" - "&amp;IF(MAX(A:A)&gt;99,IF(A135&lt;100,"0",""),"")&amp;IF(A135&lt;10,"0","")&amp;A135&amp;IF(G135&lt;&gt;""," "&amp;G135,""))</f>
        <v/>
      </c>
      <c r="C135" s="414" t="str">
        <f t="shared" ref="C135:C198" si="6">IF(COUNTA(I135:N135)-D135=0,"",COUNTA(I135:N135)-D135)</f>
        <v/>
      </c>
      <c r="D135" s="222"/>
      <c r="E135" s="223"/>
      <c r="F135" s="223"/>
      <c r="G135" s="224"/>
      <c r="H135" s="225"/>
      <c r="I135" s="426"/>
      <c r="J135" s="426"/>
      <c r="K135" s="427"/>
      <c r="L135" s="427"/>
      <c r="M135" s="428"/>
      <c r="N135" s="428"/>
      <c r="O135" s="429"/>
      <c r="P135" s="429"/>
      <c r="Q135" s="430"/>
      <c r="R135" s="430"/>
      <c r="S135" s="431"/>
      <c r="T135" s="431"/>
      <c r="U135" s="426"/>
      <c r="V135" s="426"/>
      <c r="W135" s="427"/>
      <c r="X135" s="427"/>
      <c r="Y135" s="428"/>
      <c r="Z135" s="428"/>
      <c r="AA135" s="429"/>
      <c r="AB135" s="429"/>
      <c r="AC135" s="430"/>
      <c r="AD135" s="430"/>
      <c r="AE135" s="431"/>
      <c r="AF135" s="431"/>
      <c r="AG135" s="264"/>
      <c r="AH135" s="265"/>
      <c r="AI135" s="266"/>
      <c r="AJ135" s="267"/>
    </row>
    <row r="136" spans="1:36" s="22" customFormat="1" x14ac:dyDescent="0.25">
      <c r="A136" s="28" t="str">
        <f>IF(H136&lt;&gt;"",MAX($A$7:A135)+1,"")</f>
        <v/>
      </c>
      <c r="B136" s="227" t="str">
        <f>IF(A136="","",PREF_PREGUNTA&amp;" - "&amp;IF(MAX(A:A)&gt;99,IF(A136&lt;100,"0",""),"")&amp;IF(A136&lt;10,"0","")&amp;A136&amp;IF(G136&lt;&gt;""," "&amp;G136,""))</f>
        <v/>
      </c>
      <c r="C136" s="414" t="str">
        <f t="shared" si="6"/>
        <v/>
      </c>
      <c r="D136" s="222"/>
      <c r="E136" s="223"/>
      <c r="F136" s="223"/>
      <c r="G136" s="224"/>
      <c r="H136" s="225"/>
      <c r="I136" s="426"/>
      <c r="J136" s="426"/>
      <c r="K136" s="427"/>
      <c r="L136" s="427"/>
      <c r="M136" s="428"/>
      <c r="N136" s="428"/>
      <c r="O136" s="429"/>
      <c r="P136" s="429"/>
      <c r="Q136" s="430"/>
      <c r="R136" s="430"/>
      <c r="S136" s="431"/>
      <c r="T136" s="431"/>
      <c r="U136" s="426"/>
      <c r="V136" s="426"/>
      <c r="W136" s="427"/>
      <c r="X136" s="427"/>
      <c r="Y136" s="428"/>
      <c r="Z136" s="428"/>
      <c r="AA136" s="429"/>
      <c r="AB136" s="429"/>
      <c r="AC136" s="430"/>
      <c r="AD136" s="430"/>
      <c r="AE136" s="431"/>
      <c r="AF136" s="431"/>
      <c r="AG136" s="264"/>
      <c r="AH136" s="265"/>
      <c r="AI136" s="266"/>
      <c r="AJ136" s="267"/>
    </row>
    <row r="137" spans="1:36" s="22" customFormat="1" x14ac:dyDescent="0.25">
      <c r="A137" s="28" t="str">
        <f>IF(H137&lt;&gt;"",MAX($A$7:A136)+1,"")</f>
        <v/>
      </c>
      <c r="B137" s="227" t="str">
        <f>IF(A137="","",PREF_PREGUNTA&amp;" - "&amp;IF(MAX(A:A)&gt;99,IF(A137&lt;100,"0",""),"")&amp;IF(A137&lt;10,"0","")&amp;A137&amp;IF(G137&lt;&gt;""," "&amp;G137,""))</f>
        <v/>
      </c>
      <c r="C137" s="414" t="str">
        <f t="shared" si="6"/>
        <v/>
      </c>
      <c r="D137" s="222"/>
      <c r="E137" s="223"/>
      <c r="F137" s="223"/>
      <c r="G137" s="224"/>
      <c r="H137" s="225"/>
      <c r="I137" s="426"/>
      <c r="J137" s="426"/>
      <c r="K137" s="427"/>
      <c r="L137" s="427"/>
      <c r="M137" s="428"/>
      <c r="N137" s="428"/>
      <c r="O137" s="429"/>
      <c r="P137" s="429"/>
      <c r="Q137" s="430"/>
      <c r="R137" s="430"/>
      <c r="S137" s="431"/>
      <c r="T137" s="431"/>
      <c r="U137" s="426"/>
      <c r="V137" s="426"/>
      <c r="W137" s="427"/>
      <c r="X137" s="427"/>
      <c r="Y137" s="428"/>
      <c r="Z137" s="428"/>
      <c r="AA137" s="429"/>
      <c r="AB137" s="429"/>
      <c r="AC137" s="430"/>
      <c r="AD137" s="430"/>
      <c r="AE137" s="431"/>
      <c r="AF137" s="431"/>
      <c r="AG137" s="264"/>
      <c r="AH137" s="265"/>
      <c r="AI137" s="266"/>
      <c r="AJ137" s="267"/>
    </row>
    <row r="138" spans="1:36" s="22" customFormat="1" x14ac:dyDescent="0.25">
      <c r="A138" s="28" t="str">
        <f>IF(H138&lt;&gt;"",MAX($A$7:A137)+1,"")</f>
        <v/>
      </c>
      <c r="B138" s="227" t="str">
        <f>IF(A138="","",PREF_PREGUNTA&amp;" - "&amp;IF(MAX(A:A)&gt;99,IF(A138&lt;100,"0",""),"")&amp;IF(A138&lt;10,"0","")&amp;A138&amp;IF(G138&lt;&gt;""," "&amp;G138,""))</f>
        <v/>
      </c>
      <c r="C138" s="414" t="str">
        <f t="shared" si="6"/>
        <v/>
      </c>
      <c r="D138" s="222"/>
      <c r="E138" s="223"/>
      <c r="F138" s="223"/>
      <c r="G138" s="224"/>
      <c r="H138" s="225"/>
      <c r="I138" s="426"/>
      <c r="J138" s="426"/>
      <c r="K138" s="427"/>
      <c r="L138" s="427"/>
      <c r="M138" s="428"/>
      <c r="N138" s="428"/>
      <c r="O138" s="429"/>
      <c r="P138" s="429"/>
      <c r="Q138" s="430"/>
      <c r="R138" s="430"/>
      <c r="S138" s="431"/>
      <c r="T138" s="431"/>
      <c r="U138" s="426"/>
      <c r="V138" s="426"/>
      <c r="W138" s="427"/>
      <c r="X138" s="427"/>
      <c r="Y138" s="428"/>
      <c r="Z138" s="428"/>
      <c r="AA138" s="429"/>
      <c r="AB138" s="429"/>
      <c r="AC138" s="430"/>
      <c r="AD138" s="430"/>
      <c r="AE138" s="431"/>
      <c r="AF138" s="431"/>
      <c r="AG138" s="264"/>
      <c r="AH138" s="265"/>
      <c r="AI138" s="266"/>
      <c r="AJ138" s="267"/>
    </row>
    <row r="139" spans="1:36" s="22" customFormat="1" x14ac:dyDescent="0.25">
      <c r="A139" s="28" t="str">
        <f>IF(H139&lt;&gt;"",MAX($A$7:A138)+1,"")</f>
        <v/>
      </c>
      <c r="B139" s="227" t="str">
        <f>IF(A139="","",PREF_PREGUNTA&amp;" - "&amp;IF(MAX(A:A)&gt;99,IF(A139&lt;100,"0",""),"")&amp;IF(A139&lt;10,"0","")&amp;A139&amp;IF(G139&lt;&gt;""," "&amp;G139,""))</f>
        <v/>
      </c>
      <c r="C139" s="414" t="str">
        <f t="shared" si="6"/>
        <v/>
      </c>
      <c r="D139" s="222"/>
      <c r="E139" s="223"/>
      <c r="F139" s="223"/>
      <c r="G139" s="224"/>
      <c r="H139" s="225"/>
      <c r="I139" s="426"/>
      <c r="J139" s="426"/>
      <c r="K139" s="427"/>
      <c r="L139" s="427"/>
      <c r="M139" s="428"/>
      <c r="N139" s="428"/>
      <c r="O139" s="429"/>
      <c r="P139" s="429"/>
      <c r="Q139" s="430"/>
      <c r="R139" s="430"/>
      <c r="S139" s="431"/>
      <c r="T139" s="431"/>
      <c r="U139" s="426"/>
      <c r="V139" s="426"/>
      <c r="W139" s="427"/>
      <c r="X139" s="427"/>
      <c r="Y139" s="428"/>
      <c r="Z139" s="428"/>
      <c r="AA139" s="429"/>
      <c r="AB139" s="429"/>
      <c r="AC139" s="430"/>
      <c r="AD139" s="430"/>
      <c r="AE139" s="431"/>
      <c r="AF139" s="431"/>
      <c r="AG139" s="264"/>
      <c r="AH139" s="265"/>
      <c r="AI139" s="266"/>
      <c r="AJ139" s="267"/>
    </row>
    <row r="140" spans="1:36" s="22" customFormat="1" x14ac:dyDescent="0.25">
      <c r="A140" s="28" t="str">
        <f>IF(H140&lt;&gt;"",MAX($A$7:A139)+1,"")</f>
        <v/>
      </c>
      <c r="B140" s="227" t="str">
        <f>IF(A140="","",PREF_PREGUNTA&amp;" - "&amp;IF(MAX(A:A)&gt;99,IF(A140&lt;100,"0",""),"")&amp;IF(A140&lt;10,"0","")&amp;A140&amp;IF(G140&lt;&gt;""," "&amp;G140,""))</f>
        <v/>
      </c>
      <c r="C140" s="414" t="str">
        <f t="shared" si="6"/>
        <v/>
      </c>
      <c r="D140" s="222"/>
      <c r="E140" s="223"/>
      <c r="F140" s="223"/>
      <c r="G140" s="224"/>
      <c r="H140" s="225"/>
      <c r="I140" s="426"/>
      <c r="J140" s="426"/>
      <c r="K140" s="427"/>
      <c r="L140" s="427"/>
      <c r="M140" s="428"/>
      <c r="N140" s="428"/>
      <c r="O140" s="429"/>
      <c r="P140" s="429"/>
      <c r="Q140" s="430"/>
      <c r="R140" s="430"/>
      <c r="S140" s="431"/>
      <c r="T140" s="431"/>
      <c r="U140" s="426"/>
      <c r="V140" s="426"/>
      <c r="W140" s="427"/>
      <c r="X140" s="427"/>
      <c r="Y140" s="428"/>
      <c r="Z140" s="428"/>
      <c r="AA140" s="429"/>
      <c r="AB140" s="429"/>
      <c r="AC140" s="430"/>
      <c r="AD140" s="430"/>
      <c r="AE140" s="431"/>
      <c r="AF140" s="431"/>
      <c r="AG140" s="264"/>
      <c r="AH140" s="265"/>
      <c r="AI140" s="266"/>
      <c r="AJ140" s="267"/>
    </row>
    <row r="141" spans="1:36" s="22" customFormat="1" x14ac:dyDescent="0.25">
      <c r="A141" s="28" t="str">
        <f>IF(H141&lt;&gt;"",MAX($A$7:A140)+1,"")</f>
        <v/>
      </c>
      <c r="B141" s="227" t="str">
        <f>IF(A141="","",PREF_PREGUNTA&amp;" - "&amp;IF(MAX(A:A)&gt;99,IF(A141&lt;100,"0",""),"")&amp;IF(A141&lt;10,"0","")&amp;A141&amp;IF(G141&lt;&gt;""," "&amp;G141,""))</f>
        <v/>
      </c>
      <c r="C141" s="414" t="str">
        <f t="shared" si="6"/>
        <v/>
      </c>
      <c r="D141" s="222"/>
      <c r="E141" s="223"/>
      <c r="F141" s="223"/>
      <c r="G141" s="224"/>
      <c r="H141" s="225"/>
      <c r="I141" s="426"/>
      <c r="J141" s="426"/>
      <c r="K141" s="427"/>
      <c r="L141" s="427"/>
      <c r="M141" s="428"/>
      <c r="N141" s="428"/>
      <c r="O141" s="429"/>
      <c r="P141" s="429"/>
      <c r="Q141" s="430"/>
      <c r="R141" s="430"/>
      <c r="S141" s="431"/>
      <c r="T141" s="431"/>
      <c r="U141" s="426"/>
      <c r="V141" s="426"/>
      <c r="W141" s="427"/>
      <c r="X141" s="427"/>
      <c r="Y141" s="428"/>
      <c r="Z141" s="428"/>
      <c r="AA141" s="429"/>
      <c r="AB141" s="429"/>
      <c r="AC141" s="430"/>
      <c r="AD141" s="430"/>
      <c r="AE141" s="431"/>
      <c r="AF141" s="431"/>
      <c r="AG141" s="264"/>
      <c r="AH141" s="265"/>
      <c r="AI141" s="266"/>
      <c r="AJ141" s="267"/>
    </row>
    <row r="142" spans="1:36" s="22" customFormat="1" x14ac:dyDescent="0.25">
      <c r="A142" s="28" t="str">
        <f>IF(H142&lt;&gt;"",MAX($A$7:A141)+1,"")</f>
        <v/>
      </c>
      <c r="B142" s="227" t="str">
        <f>IF(A142="","",PREF_PREGUNTA&amp;" - "&amp;IF(MAX(A:A)&gt;99,IF(A142&lt;100,"0",""),"")&amp;IF(A142&lt;10,"0","")&amp;A142&amp;IF(G142&lt;&gt;""," "&amp;G142,""))</f>
        <v/>
      </c>
      <c r="C142" s="414" t="str">
        <f t="shared" si="6"/>
        <v/>
      </c>
      <c r="D142" s="222"/>
      <c r="E142" s="223"/>
      <c r="F142" s="223"/>
      <c r="G142" s="224"/>
      <c r="H142" s="225"/>
      <c r="I142" s="426"/>
      <c r="J142" s="426"/>
      <c r="K142" s="427"/>
      <c r="L142" s="427"/>
      <c r="M142" s="428"/>
      <c r="N142" s="428"/>
      <c r="O142" s="429"/>
      <c r="P142" s="429"/>
      <c r="Q142" s="430"/>
      <c r="R142" s="430"/>
      <c r="S142" s="431"/>
      <c r="T142" s="431"/>
      <c r="U142" s="426"/>
      <c r="V142" s="426"/>
      <c r="W142" s="427"/>
      <c r="X142" s="427"/>
      <c r="Y142" s="428"/>
      <c r="Z142" s="428"/>
      <c r="AA142" s="429"/>
      <c r="AB142" s="429"/>
      <c r="AC142" s="430"/>
      <c r="AD142" s="430"/>
      <c r="AE142" s="431"/>
      <c r="AF142" s="431"/>
      <c r="AG142" s="264"/>
      <c r="AH142" s="265"/>
      <c r="AI142" s="266"/>
      <c r="AJ142" s="267"/>
    </row>
    <row r="143" spans="1:36" s="22" customFormat="1" x14ac:dyDescent="0.25">
      <c r="A143" s="28" t="str">
        <f>IF(H143&lt;&gt;"",MAX($A$7:A142)+1,"")</f>
        <v/>
      </c>
      <c r="B143" s="227" t="str">
        <f>IF(A143="","",PREF_PREGUNTA&amp;" - "&amp;IF(MAX(A:A)&gt;99,IF(A143&lt;100,"0",""),"")&amp;IF(A143&lt;10,"0","")&amp;A143&amp;IF(G143&lt;&gt;""," "&amp;G143,""))</f>
        <v/>
      </c>
      <c r="C143" s="414" t="str">
        <f t="shared" si="6"/>
        <v/>
      </c>
      <c r="D143" s="222"/>
      <c r="E143" s="223"/>
      <c r="F143" s="223"/>
      <c r="G143" s="224"/>
      <c r="H143" s="225"/>
      <c r="I143" s="426"/>
      <c r="J143" s="426"/>
      <c r="K143" s="427"/>
      <c r="L143" s="427"/>
      <c r="M143" s="428"/>
      <c r="N143" s="428"/>
      <c r="O143" s="429"/>
      <c r="P143" s="429"/>
      <c r="Q143" s="430"/>
      <c r="R143" s="430"/>
      <c r="S143" s="431"/>
      <c r="T143" s="431"/>
      <c r="U143" s="426"/>
      <c r="V143" s="426"/>
      <c r="W143" s="427"/>
      <c r="X143" s="427"/>
      <c r="Y143" s="428"/>
      <c r="Z143" s="428"/>
      <c r="AA143" s="429"/>
      <c r="AB143" s="429"/>
      <c r="AC143" s="430"/>
      <c r="AD143" s="430"/>
      <c r="AE143" s="431"/>
      <c r="AF143" s="431"/>
      <c r="AG143" s="264"/>
      <c r="AH143" s="265"/>
      <c r="AI143" s="266"/>
      <c r="AJ143" s="267"/>
    </row>
    <row r="144" spans="1:36" s="22" customFormat="1" x14ac:dyDescent="0.25">
      <c r="A144" s="28" t="str">
        <f>IF(H144&lt;&gt;"",MAX($A$7:A143)+1,"")</f>
        <v/>
      </c>
      <c r="B144" s="227" t="str">
        <f>IF(A144="","",PREF_PREGUNTA&amp;" - "&amp;IF(MAX(A:A)&gt;99,IF(A144&lt;100,"0",""),"")&amp;IF(A144&lt;10,"0","")&amp;A144&amp;IF(G144&lt;&gt;""," "&amp;G144,""))</f>
        <v/>
      </c>
      <c r="C144" s="414" t="str">
        <f t="shared" si="6"/>
        <v/>
      </c>
      <c r="D144" s="222"/>
      <c r="E144" s="223"/>
      <c r="F144" s="223"/>
      <c r="G144" s="224"/>
      <c r="H144" s="225"/>
      <c r="I144" s="426"/>
      <c r="J144" s="426"/>
      <c r="K144" s="427"/>
      <c r="L144" s="427"/>
      <c r="M144" s="428"/>
      <c r="N144" s="428"/>
      <c r="O144" s="429"/>
      <c r="P144" s="429"/>
      <c r="Q144" s="430"/>
      <c r="R144" s="430"/>
      <c r="S144" s="431"/>
      <c r="T144" s="431"/>
      <c r="U144" s="426"/>
      <c r="V144" s="426"/>
      <c r="W144" s="427"/>
      <c r="X144" s="427"/>
      <c r="Y144" s="428"/>
      <c r="Z144" s="428"/>
      <c r="AA144" s="429"/>
      <c r="AB144" s="429"/>
      <c r="AC144" s="430"/>
      <c r="AD144" s="430"/>
      <c r="AE144" s="431"/>
      <c r="AF144" s="431"/>
      <c r="AG144" s="264"/>
      <c r="AH144" s="265"/>
      <c r="AI144" s="266"/>
      <c r="AJ144" s="267"/>
    </row>
    <row r="145" spans="1:36" s="22" customFormat="1" x14ac:dyDescent="0.25">
      <c r="A145" s="28" t="str">
        <f>IF(H145&lt;&gt;"",MAX($A$7:A144)+1,"")</f>
        <v/>
      </c>
      <c r="B145" s="227" t="str">
        <f>IF(A145="","",PREF_PREGUNTA&amp;" - "&amp;IF(MAX(A:A)&gt;99,IF(A145&lt;100,"0",""),"")&amp;IF(A145&lt;10,"0","")&amp;A145&amp;IF(G145&lt;&gt;""," "&amp;G145,""))</f>
        <v/>
      </c>
      <c r="C145" s="414" t="str">
        <f t="shared" si="6"/>
        <v/>
      </c>
      <c r="D145" s="222"/>
      <c r="E145" s="223"/>
      <c r="F145" s="223"/>
      <c r="G145" s="224"/>
      <c r="H145" s="225"/>
      <c r="I145" s="426"/>
      <c r="J145" s="426"/>
      <c r="K145" s="427"/>
      <c r="L145" s="427"/>
      <c r="M145" s="428"/>
      <c r="N145" s="428"/>
      <c r="O145" s="429"/>
      <c r="P145" s="429"/>
      <c r="Q145" s="430"/>
      <c r="R145" s="430"/>
      <c r="S145" s="431"/>
      <c r="T145" s="431"/>
      <c r="U145" s="426"/>
      <c r="V145" s="426"/>
      <c r="W145" s="427"/>
      <c r="X145" s="427"/>
      <c r="Y145" s="428"/>
      <c r="Z145" s="428"/>
      <c r="AA145" s="429"/>
      <c r="AB145" s="429"/>
      <c r="AC145" s="430"/>
      <c r="AD145" s="430"/>
      <c r="AE145" s="431"/>
      <c r="AF145" s="431"/>
      <c r="AG145" s="264"/>
      <c r="AH145" s="265"/>
      <c r="AI145" s="266"/>
      <c r="AJ145" s="267"/>
    </row>
    <row r="146" spans="1:36" s="22" customFormat="1" x14ac:dyDescent="0.25">
      <c r="A146" s="28" t="str">
        <f>IF(H146&lt;&gt;"",MAX($A$7:A145)+1,"")</f>
        <v/>
      </c>
      <c r="B146" s="227" t="str">
        <f>IF(A146="","",PREF_PREGUNTA&amp;" - "&amp;IF(MAX(A:A)&gt;99,IF(A146&lt;100,"0",""),"")&amp;IF(A146&lt;10,"0","")&amp;A146&amp;IF(G146&lt;&gt;""," "&amp;G146,""))</f>
        <v/>
      </c>
      <c r="C146" s="414" t="str">
        <f t="shared" si="6"/>
        <v/>
      </c>
      <c r="D146" s="222"/>
      <c r="E146" s="223"/>
      <c r="F146" s="223"/>
      <c r="G146" s="224"/>
      <c r="H146" s="225"/>
      <c r="I146" s="426"/>
      <c r="J146" s="426"/>
      <c r="K146" s="427"/>
      <c r="L146" s="427"/>
      <c r="M146" s="428"/>
      <c r="N146" s="428"/>
      <c r="O146" s="429"/>
      <c r="P146" s="429"/>
      <c r="Q146" s="430"/>
      <c r="R146" s="430"/>
      <c r="S146" s="431"/>
      <c r="T146" s="431"/>
      <c r="U146" s="426"/>
      <c r="V146" s="426"/>
      <c r="W146" s="427"/>
      <c r="X146" s="427"/>
      <c r="Y146" s="428"/>
      <c r="Z146" s="428"/>
      <c r="AA146" s="429"/>
      <c r="AB146" s="429"/>
      <c r="AC146" s="430"/>
      <c r="AD146" s="430"/>
      <c r="AE146" s="431"/>
      <c r="AF146" s="431"/>
      <c r="AG146" s="264"/>
      <c r="AH146" s="265"/>
      <c r="AI146" s="266"/>
      <c r="AJ146" s="267"/>
    </row>
    <row r="147" spans="1:36" s="22" customFormat="1" x14ac:dyDescent="0.25">
      <c r="A147" s="28" t="str">
        <f>IF(H147&lt;&gt;"",MAX($A$7:A146)+1,"")</f>
        <v/>
      </c>
      <c r="B147" s="227" t="str">
        <f>IF(A147="","",PREF_PREGUNTA&amp;" - "&amp;IF(MAX(A:A)&gt;99,IF(A147&lt;100,"0",""),"")&amp;IF(A147&lt;10,"0","")&amp;A147&amp;IF(G147&lt;&gt;""," "&amp;G147,""))</f>
        <v/>
      </c>
      <c r="C147" s="414" t="str">
        <f t="shared" si="6"/>
        <v/>
      </c>
      <c r="D147" s="222"/>
      <c r="E147" s="223"/>
      <c r="F147" s="223"/>
      <c r="G147" s="224"/>
      <c r="H147" s="225"/>
      <c r="I147" s="426"/>
      <c r="J147" s="426"/>
      <c r="K147" s="427"/>
      <c r="L147" s="427"/>
      <c r="M147" s="428"/>
      <c r="N147" s="428"/>
      <c r="O147" s="429"/>
      <c r="P147" s="429"/>
      <c r="Q147" s="430"/>
      <c r="R147" s="430"/>
      <c r="S147" s="431"/>
      <c r="T147" s="431"/>
      <c r="U147" s="426"/>
      <c r="V147" s="426"/>
      <c r="W147" s="427"/>
      <c r="X147" s="427"/>
      <c r="Y147" s="428"/>
      <c r="Z147" s="428"/>
      <c r="AA147" s="429"/>
      <c r="AB147" s="429"/>
      <c r="AC147" s="430"/>
      <c r="AD147" s="430"/>
      <c r="AE147" s="431"/>
      <c r="AF147" s="431"/>
      <c r="AG147" s="264"/>
      <c r="AH147" s="265"/>
      <c r="AI147" s="266"/>
      <c r="AJ147" s="267"/>
    </row>
    <row r="148" spans="1:36" s="22" customFormat="1" x14ac:dyDescent="0.25">
      <c r="A148" s="28" t="str">
        <f>IF(H148&lt;&gt;"",MAX($A$7:A147)+1,"")</f>
        <v/>
      </c>
      <c r="B148" s="227" t="str">
        <f>IF(A148="","",PREF_PREGUNTA&amp;" - "&amp;IF(MAX(A:A)&gt;99,IF(A148&lt;100,"0",""),"")&amp;IF(A148&lt;10,"0","")&amp;A148&amp;IF(G148&lt;&gt;""," "&amp;G148,""))</f>
        <v/>
      </c>
      <c r="C148" s="414" t="str">
        <f t="shared" si="6"/>
        <v/>
      </c>
      <c r="D148" s="222"/>
      <c r="E148" s="223"/>
      <c r="F148" s="223"/>
      <c r="G148" s="224"/>
      <c r="H148" s="225"/>
      <c r="I148" s="426"/>
      <c r="J148" s="426"/>
      <c r="K148" s="427"/>
      <c r="L148" s="427"/>
      <c r="M148" s="428"/>
      <c r="N148" s="428"/>
      <c r="O148" s="429"/>
      <c r="P148" s="429"/>
      <c r="Q148" s="430"/>
      <c r="R148" s="430"/>
      <c r="S148" s="431"/>
      <c r="T148" s="431"/>
      <c r="U148" s="426"/>
      <c r="V148" s="426"/>
      <c r="W148" s="427"/>
      <c r="X148" s="427"/>
      <c r="Y148" s="428"/>
      <c r="Z148" s="428"/>
      <c r="AA148" s="429"/>
      <c r="AB148" s="429"/>
      <c r="AC148" s="430"/>
      <c r="AD148" s="430"/>
      <c r="AE148" s="431"/>
      <c r="AF148" s="431"/>
      <c r="AG148" s="264"/>
      <c r="AH148" s="265"/>
      <c r="AI148" s="266"/>
      <c r="AJ148" s="267"/>
    </row>
    <row r="149" spans="1:36" s="22" customFormat="1" x14ac:dyDescent="0.25">
      <c r="A149" s="28" t="str">
        <f>IF(H149&lt;&gt;"",MAX($A$7:A148)+1,"")</f>
        <v/>
      </c>
      <c r="B149" s="227" t="str">
        <f>IF(A149="","",PREF_PREGUNTA&amp;" - "&amp;IF(MAX(A:A)&gt;99,IF(A149&lt;100,"0",""),"")&amp;IF(A149&lt;10,"0","")&amp;A149&amp;IF(G149&lt;&gt;""," "&amp;G149,""))</f>
        <v/>
      </c>
      <c r="C149" s="414" t="str">
        <f t="shared" si="6"/>
        <v/>
      </c>
      <c r="D149" s="222"/>
      <c r="E149" s="223"/>
      <c r="F149" s="223"/>
      <c r="G149" s="224"/>
      <c r="H149" s="225"/>
      <c r="I149" s="426"/>
      <c r="J149" s="426"/>
      <c r="K149" s="427"/>
      <c r="L149" s="427"/>
      <c r="M149" s="428"/>
      <c r="N149" s="428"/>
      <c r="O149" s="429"/>
      <c r="P149" s="429"/>
      <c r="Q149" s="430"/>
      <c r="R149" s="430"/>
      <c r="S149" s="431"/>
      <c r="T149" s="431"/>
      <c r="U149" s="426"/>
      <c r="V149" s="426"/>
      <c r="W149" s="427"/>
      <c r="X149" s="427"/>
      <c r="Y149" s="428"/>
      <c r="Z149" s="428"/>
      <c r="AA149" s="429"/>
      <c r="AB149" s="429"/>
      <c r="AC149" s="430"/>
      <c r="AD149" s="430"/>
      <c r="AE149" s="431"/>
      <c r="AF149" s="431"/>
      <c r="AG149" s="264"/>
      <c r="AH149" s="265"/>
      <c r="AI149" s="266"/>
      <c r="AJ149" s="267"/>
    </row>
    <row r="150" spans="1:36" s="22" customFormat="1" x14ac:dyDescent="0.25">
      <c r="A150" s="28" t="str">
        <f>IF(H150&lt;&gt;"",MAX($A$7:A149)+1,"")</f>
        <v/>
      </c>
      <c r="B150" s="227" t="str">
        <f>IF(A150="","",PREF_PREGUNTA&amp;" - "&amp;IF(MAX(A:A)&gt;99,IF(A150&lt;100,"0",""),"")&amp;IF(A150&lt;10,"0","")&amp;A150&amp;IF(G150&lt;&gt;""," "&amp;G150,""))</f>
        <v/>
      </c>
      <c r="C150" s="414" t="str">
        <f t="shared" si="6"/>
        <v/>
      </c>
      <c r="D150" s="222"/>
      <c r="E150" s="223"/>
      <c r="F150" s="223"/>
      <c r="G150" s="224"/>
      <c r="H150" s="225"/>
      <c r="I150" s="426"/>
      <c r="J150" s="426"/>
      <c r="K150" s="427"/>
      <c r="L150" s="427"/>
      <c r="M150" s="428"/>
      <c r="N150" s="428"/>
      <c r="O150" s="429"/>
      <c r="P150" s="429"/>
      <c r="Q150" s="430"/>
      <c r="R150" s="430"/>
      <c r="S150" s="431"/>
      <c r="T150" s="431"/>
      <c r="U150" s="426"/>
      <c r="V150" s="426"/>
      <c r="W150" s="427"/>
      <c r="X150" s="427"/>
      <c r="Y150" s="428"/>
      <c r="Z150" s="428"/>
      <c r="AA150" s="429"/>
      <c r="AB150" s="429"/>
      <c r="AC150" s="430"/>
      <c r="AD150" s="430"/>
      <c r="AE150" s="431"/>
      <c r="AF150" s="431"/>
      <c r="AG150" s="264"/>
      <c r="AH150" s="265"/>
      <c r="AI150" s="266"/>
      <c r="AJ150" s="267"/>
    </row>
    <row r="151" spans="1:36" s="22" customFormat="1" x14ac:dyDescent="0.25">
      <c r="A151" s="28" t="str">
        <f>IF(H151&lt;&gt;"",MAX($A$7:A150)+1,"")</f>
        <v/>
      </c>
      <c r="B151" s="227" t="str">
        <f>IF(A151="","",PREF_PREGUNTA&amp;" - "&amp;IF(MAX(A:A)&gt;99,IF(A151&lt;100,"0",""),"")&amp;IF(A151&lt;10,"0","")&amp;A151&amp;IF(G151&lt;&gt;""," "&amp;G151,""))</f>
        <v/>
      </c>
      <c r="C151" s="414" t="str">
        <f t="shared" si="6"/>
        <v/>
      </c>
      <c r="D151" s="222"/>
      <c r="E151" s="223"/>
      <c r="F151" s="223"/>
      <c r="G151" s="224"/>
      <c r="H151" s="225"/>
      <c r="I151" s="426"/>
      <c r="J151" s="426"/>
      <c r="K151" s="427"/>
      <c r="L151" s="427"/>
      <c r="M151" s="428"/>
      <c r="N151" s="428"/>
      <c r="O151" s="429"/>
      <c r="P151" s="429"/>
      <c r="Q151" s="430"/>
      <c r="R151" s="430"/>
      <c r="S151" s="431"/>
      <c r="T151" s="431"/>
      <c r="U151" s="426"/>
      <c r="V151" s="426"/>
      <c r="W151" s="427"/>
      <c r="X151" s="427"/>
      <c r="Y151" s="428"/>
      <c r="Z151" s="428"/>
      <c r="AA151" s="429"/>
      <c r="AB151" s="429"/>
      <c r="AC151" s="430"/>
      <c r="AD151" s="430"/>
      <c r="AE151" s="431"/>
      <c r="AF151" s="431"/>
      <c r="AG151" s="264"/>
      <c r="AH151" s="265"/>
      <c r="AI151" s="266"/>
      <c r="AJ151" s="267"/>
    </row>
    <row r="152" spans="1:36" s="22" customFormat="1" x14ac:dyDescent="0.25">
      <c r="A152" s="28" t="str">
        <f>IF(H152&lt;&gt;"",MAX($A$7:A151)+1,"")</f>
        <v/>
      </c>
      <c r="B152" s="227" t="str">
        <f>IF(A152="","",PREF_PREGUNTA&amp;" - "&amp;IF(MAX(A:A)&gt;99,IF(A152&lt;100,"0",""),"")&amp;IF(A152&lt;10,"0","")&amp;A152&amp;IF(G152&lt;&gt;""," "&amp;G152,""))</f>
        <v/>
      </c>
      <c r="C152" s="414" t="str">
        <f t="shared" si="6"/>
        <v/>
      </c>
      <c r="D152" s="222"/>
      <c r="E152" s="223"/>
      <c r="F152" s="223"/>
      <c r="G152" s="224"/>
      <c r="H152" s="225"/>
      <c r="I152" s="426"/>
      <c r="J152" s="426"/>
      <c r="K152" s="427"/>
      <c r="L152" s="427"/>
      <c r="M152" s="428"/>
      <c r="N152" s="428"/>
      <c r="O152" s="429"/>
      <c r="P152" s="429"/>
      <c r="Q152" s="430"/>
      <c r="R152" s="430"/>
      <c r="S152" s="431"/>
      <c r="T152" s="431"/>
      <c r="U152" s="426"/>
      <c r="V152" s="426"/>
      <c r="W152" s="427"/>
      <c r="X152" s="427"/>
      <c r="Y152" s="428"/>
      <c r="Z152" s="428"/>
      <c r="AA152" s="429"/>
      <c r="AB152" s="429"/>
      <c r="AC152" s="430"/>
      <c r="AD152" s="430"/>
      <c r="AE152" s="431"/>
      <c r="AF152" s="431"/>
      <c r="AG152" s="264"/>
      <c r="AH152" s="265"/>
      <c r="AI152" s="266"/>
      <c r="AJ152" s="267"/>
    </row>
    <row r="153" spans="1:36" s="22" customFormat="1" x14ac:dyDescent="0.25">
      <c r="A153" s="28" t="str">
        <f>IF(H153&lt;&gt;"",MAX($A$7:A152)+1,"")</f>
        <v/>
      </c>
      <c r="B153" s="227" t="str">
        <f>IF(A153="","",PREF_PREGUNTA&amp;" - "&amp;IF(MAX(A:A)&gt;99,IF(A153&lt;100,"0",""),"")&amp;IF(A153&lt;10,"0","")&amp;A153&amp;IF(G153&lt;&gt;""," "&amp;G153,""))</f>
        <v/>
      </c>
      <c r="C153" s="414" t="str">
        <f t="shared" si="6"/>
        <v/>
      </c>
      <c r="D153" s="222"/>
      <c r="E153" s="223"/>
      <c r="F153" s="223"/>
      <c r="G153" s="224"/>
      <c r="H153" s="225"/>
      <c r="I153" s="426"/>
      <c r="J153" s="426"/>
      <c r="K153" s="427"/>
      <c r="L153" s="427"/>
      <c r="M153" s="428"/>
      <c r="N153" s="428"/>
      <c r="O153" s="429"/>
      <c r="P153" s="429"/>
      <c r="Q153" s="430"/>
      <c r="R153" s="430"/>
      <c r="S153" s="431"/>
      <c r="T153" s="431"/>
      <c r="U153" s="426"/>
      <c r="V153" s="426"/>
      <c r="W153" s="427"/>
      <c r="X153" s="427"/>
      <c r="Y153" s="428"/>
      <c r="Z153" s="428"/>
      <c r="AA153" s="429"/>
      <c r="AB153" s="429"/>
      <c r="AC153" s="430"/>
      <c r="AD153" s="430"/>
      <c r="AE153" s="431"/>
      <c r="AF153" s="431"/>
      <c r="AG153" s="264"/>
      <c r="AH153" s="265"/>
      <c r="AI153" s="266"/>
      <c r="AJ153" s="267"/>
    </row>
    <row r="154" spans="1:36" s="22" customFormat="1" x14ac:dyDescent="0.25">
      <c r="A154" s="28" t="str">
        <f>IF(H154&lt;&gt;"",MAX($A$7:A153)+1,"")</f>
        <v/>
      </c>
      <c r="B154" s="227" t="str">
        <f>IF(A154="","",PREF_PREGUNTA&amp;" - "&amp;IF(MAX(A:A)&gt;99,IF(A154&lt;100,"0",""),"")&amp;IF(A154&lt;10,"0","")&amp;A154&amp;IF(G154&lt;&gt;""," "&amp;G154,""))</f>
        <v/>
      </c>
      <c r="C154" s="414" t="str">
        <f t="shared" si="6"/>
        <v/>
      </c>
      <c r="D154" s="222"/>
      <c r="E154" s="223"/>
      <c r="F154" s="223"/>
      <c r="G154" s="224"/>
      <c r="H154" s="225"/>
      <c r="I154" s="426"/>
      <c r="J154" s="426"/>
      <c r="K154" s="427"/>
      <c r="L154" s="427"/>
      <c r="M154" s="428"/>
      <c r="N154" s="428"/>
      <c r="O154" s="429"/>
      <c r="P154" s="429"/>
      <c r="Q154" s="430"/>
      <c r="R154" s="430"/>
      <c r="S154" s="431"/>
      <c r="T154" s="431"/>
      <c r="U154" s="426"/>
      <c r="V154" s="426"/>
      <c r="W154" s="427"/>
      <c r="X154" s="427"/>
      <c r="Y154" s="428"/>
      <c r="Z154" s="428"/>
      <c r="AA154" s="429"/>
      <c r="AB154" s="429"/>
      <c r="AC154" s="430"/>
      <c r="AD154" s="430"/>
      <c r="AE154" s="431"/>
      <c r="AF154" s="431"/>
      <c r="AG154" s="264"/>
      <c r="AH154" s="265"/>
      <c r="AI154" s="266"/>
      <c r="AJ154" s="267"/>
    </row>
    <row r="155" spans="1:36" s="22" customFormat="1" x14ac:dyDescent="0.25">
      <c r="A155" s="28" t="str">
        <f>IF(H155&lt;&gt;"",MAX($A$7:A154)+1,"")</f>
        <v/>
      </c>
      <c r="B155" s="227" t="str">
        <f>IF(A155="","",PREF_PREGUNTA&amp;" - "&amp;IF(MAX(A:A)&gt;99,IF(A155&lt;100,"0",""),"")&amp;IF(A155&lt;10,"0","")&amp;A155&amp;IF(G155&lt;&gt;""," "&amp;G155,""))</f>
        <v/>
      </c>
      <c r="C155" s="414" t="str">
        <f t="shared" si="6"/>
        <v/>
      </c>
      <c r="D155" s="222"/>
      <c r="E155" s="223"/>
      <c r="F155" s="223"/>
      <c r="G155" s="224"/>
      <c r="H155" s="225"/>
      <c r="I155" s="426"/>
      <c r="J155" s="426"/>
      <c r="K155" s="427"/>
      <c r="L155" s="427"/>
      <c r="M155" s="428"/>
      <c r="N155" s="428"/>
      <c r="O155" s="429"/>
      <c r="P155" s="429"/>
      <c r="Q155" s="430"/>
      <c r="R155" s="430"/>
      <c r="S155" s="431"/>
      <c r="T155" s="431"/>
      <c r="U155" s="426"/>
      <c r="V155" s="426"/>
      <c r="W155" s="427"/>
      <c r="X155" s="427"/>
      <c r="Y155" s="428"/>
      <c r="Z155" s="428"/>
      <c r="AA155" s="429"/>
      <c r="AB155" s="429"/>
      <c r="AC155" s="430"/>
      <c r="AD155" s="430"/>
      <c r="AE155" s="431"/>
      <c r="AF155" s="431"/>
      <c r="AG155" s="264"/>
      <c r="AH155" s="265"/>
      <c r="AI155" s="266"/>
      <c r="AJ155" s="267"/>
    </row>
    <row r="156" spans="1:36" s="22" customFormat="1" x14ac:dyDescent="0.25">
      <c r="A156" s="28" t="str">
        <f>IF(H156&lt;&gt;"",MAX($A$7:A155)+1,"")</f>
        <v/>
      </c>
      <c r="B156" s="227" t="str">
        <f>IF(A156="","",PREF_PREGUNTA&amp;" - "&amp;IF(MAX(A:A)&gt;99,IF(A156&lt;100,"0",""),"")&amp;IF(A156&lt;10,"0","")&amp;A156&amp;IF(G156&lt;&gt;""," "&amp;G156,""))</f>
        <v/>
      </c>
      <c r="C156" s="414" t="str">
        <f t="shared" si="6"/>
        <v/>
      </c>
      <c r="D156" s="222"/>
      <c r="E156" s="223"/>
      <c r="F156" s="223"/>
      <c r="G156" s="224"/>
      <c r="H156" s="225"/>
      <c r="I156" s="426"/>
      <c r="J156" s="426"/>
      <c r="K156" s="427"/>
      <c r="L156" s="427"/>
      <c r="M156" s="428"/>
      <c r="N156" s="428"/>
      <c r="O156" s="429"/>
      <c r="P156" s="429"/>
      <c r="Q156" s="430"/>
      <c r="R156" s="430"/>
      <c r="S156" s="431"/>
      <c r="T156" s="431"/>
      <c r="U156" s="426"/>
      <c r="V156" s="426"/>
      <c r="W156" s="427"/>
      <c r="X156" s="427"/>
      <c r="Y156" s="428"/>
      <c r="Z156" s="428"/>
      <c r="AA156" s="429"/>
      <c r="AB156" s="429"/>
      <c r="AC156" s="430"/>
      <c r="AD156" s="430"/>
      <c r="AE156" s="431"/>
      <c r="AF156" s="431"/>
      <c r="AG156" s="264"/>
      <c r="AH156" s="265"/>
      <c r="AI156" s="266"/>
      <c r="AJ156" s="267"/>
    </row>
    <row r="157" spans="1:36" s="22" customFormat="1" x14ac:dyDescent="0.25">
      <c r="A157" s="28" t="str">
        <f>IF(H157&lt;&gt;"",MAX($A$7:A156)+1,"")</f>
        <v/>
      </c>
      <c r="B157" s="227" t="str">
        <f>IF(A157="","",PREF_PREGUNTA&amp;" - "&amp;IF(MAX(A:A)&gt;99,IF(A157&lt;100,"0",""),"")&amp;IF(A157&lt;10,"0","")&amp;A157&amp;IF(G157&lt;&gt;""," "&amp;G157,""))</f>
        <v/>
      </c>
      <c r="C157" s="414" t="str">
        <f t="shared" si="6"/>
        <v/>
      </c>
      <c r="D157" s="222"/>
      <c r="E157" s="223"/>
      <c r="F157" s="223"/>
      <c r="G157" s="224"/>
      <c r="H157" s="225"/>
      <c r="I157" s="426"/>
      <c r="J157" s="426"/>
      <c r="K157" s="427"/>
      <c r="L157" s="427"/>
      <c r="M157" s="428"/>
      <c r="N157" s="428"/>
      <c r="O157" s="429"/>
      <c r="P157" s="429"/>
      <c r="Q157" s="430"/>
      <c r="R157" s="430"/>
      <c r="S157" s="431"/>
      <c r="T157" s="431"/>
      <c r="U157" s="426"/>
      <c r="V157" s="426"/>
      <c r="W157" s="427"/>
      <c r="X157" s="427"/>
      <c r="Y157" s="428"/>
      <c r="Z157" s="428"/>
      <c r="AA157" s="429"/>
      <c r="AB157" s="429"/>
      <c r="AC157" s="430"/>
      <c r="AD157" s="430"/>
      <c r="AE157" s="431"/>
      <c r="AF157" s="431"/>
      <c r="AG157" s="264"/>
      <c r="AH157" s="265"/>
      <c r="AI157" s="266"/>
      <c r="AJ157" s="267"/>
    </row>
    <row r="158" spans="1:36" s="22" customFormat="1" x14ac:dyDescent="0.25">
      <c r="A158" s="28" t="str">
        <f>IF(H158&lt;&gt;"",MAX($A$7:A157)+1,"")</f>
        <v/>
      </c>
      <c r="B158" s="227" t="str">
        <f>IF(A158="","",PREF_PREGUNTA&amp;" - "&amp;IF(MAX(A:A)&gt;99,IF(A158&lt;100,"0",""),"")&amp;IF(A158&lt;10,"0","")&amp;A158&amp;IF(G158&lt;&gt;""," "&amp;G158,""))</f>
        <v/>
      </c>
      <c r="C158" s="414" t="str">
        <f t="shared" si="6"/>
        <v/>
      </c>
      <c r="D158" s="222"/>
      <c r="E158" s="223"/>
      <c r="F158" s="223"/>
      <c r="G158" s="224"/>
      <c r="H158" s="225"/>
      <c r="I158" s="426"/>
      <c r="J158" s="426"/>
      <c r="K158" s="427"/>
      <c r="L158" s="427"/>
      <c r="M158" s="428"/>
      <c r="N158" s="428"/>
      <c r="O158" s="429"/>
      <c r="P158" s="429"/>
      <c r="Q158" s="430"/>
      <c r="R158" s="430"/>
      <c r="S158" s="431"/>
      <c r="T158" s="431"/>
      <c r="U158" s="426"/>
      <c r="V158" s="426"/>
      <c r="W158" s="427"/>
      <c r="X158" s="427"/>
      <c r="Y158" s="428"/>
      <c r="Z158" s="428"/>
      <c r="AA158" s="429"/>
      <c r="AB158" s="429"/>
      <c r="AC158" s="430"/>
      <c r="AD158" s="430"/>
      <c r="AE158" s="431"/>
      <c r="AF158" s="431"/>
      <c r="AG158" s="264"/>
      <c r="AH158" s="265"/>
      <c r="AI158" s="266"/>
      <c r="AJ158" s="267"/>
    </row>
    <row r="159" spans="1:36" s="22" customFormat="1" x14ac:dyDescent="0.25">
      <c r="A159" s="28" t="str">
        <f>IF(H159&lt;&gt;"",MAX($A$7:A158)+1,"")</f>
        <v/>
      </c>
      <c r="B159" s="227" t="str">
        <f>IF(A159="","",PREF_PREGUNTA&amp;" - "&amp;IF(MAX(A:A)&gt;99,IF(A159&lt;100,"0",""),"")&amp;IF(A159&lt;10,"0","")&amp;A159&amp;IF(G159&lt;&gt;""," "&amp;G159,""))</f>
        <v/>
      </c>
      <c r="C159" s="414" t="str">
        <f t="shared" si="6"/>
        <v/>
      </c>
      <c r="D159" s="222"/>
      <c r="E159" s="223"/>
      <c r="F159" s="223"/>
      <c r="G159" s="224"/>
      <c r="H159" s="225"/>
      <c r="I159" s="426"/>
      <c r="J159" s="426"/>
      <c r="K159" s="427"/>
      <c r="L159" s="427"/>
      <c r="M159" s="428"/>
      <c r="N159" s="428"/>
      <c r="O159" s="429"/>
      <c r="P159" s="429"/>
      <c r="Q159" s="430"/>
      <c r="R159" s="430"/>
      <c r="S159" s="431"/>
      <c r="T159" s="431"/>
      <c r="U159" s="426"/>
      <c r="V159" s="426"/>
      <c r="W159" s="427"/>
      <c r="X159" s="427"/>
      <c r="Y159" s="428"/>
      <c r="Z159" s="428"/>
      <c r="AA159" s="429"/>
      <c r="AB159" s="429"/>
      <c r="AC159" s="430"/>
      <c r="AD159" s="430"/>
      <c r="AE159" s="431"/>
      <c r="AF159" s="431"/>
      <c r="AG159" s="264"/>
      <c r="AH159" s="265"/>
      <c r="AI159" s="266"/>
      <c r="AJ159" s="267"/>
    </row>
    <row r="160" spans="1:36" s="22" customFormat="1" x14ac:dyDescent="0.25">
      <c r="A160" s="28" t="str">
        <f>IF(H160&lt;&gt;"",MAX($A$7:A159)+1,"")</f>
        <v/>
      </c>
      <c r="B160" s="227" t="str">
        <f>IF(A160="","",PREF_PREGUNTA&amp;" - "&amp;IF(MAX(A:A)&gt;99,IF(A160&lt;100,"0",""),"")&amp;IF(A160&lt;10,"0","")&amp;A160&amp;IF(G160&lt;&gt;""," "&amp;G160,""))</f>
        <v/>
      </c>
      <c r="C160" s="414" t="str">
        <f t="shared" si="6"/>
        <v/>
      </c>
      <c r="D160" s="222"/>
      <c r="E160" s="223"/>
      <c r="F160" s="223"/>
      <c r="G160" s="224"/>
      <c r="H160" s="225"/>
      <c r="I160" s="426"/>
      <c r="J160" s="426"/>
      <c r="K160" s="427"/>
      <c r="L160" s="427"/>
      <c r="M160" s="428"/>
      <c r="N160" s="428"/>
      <c r="O160" s="429"/>
      <c r="P160" s="429"/>
      <c r="Q160" s="430"/>
      <c r="R160" s="430"/>
      <c r="S160" s="431"/>
      <c r="T160" s="431"/>
      <c r="U160" s="426"/>
      <c r="V160" s="426"/>
      <c r="W160" s="427"/>
      <c r="X160" s="427"/>
      <c r="Y160" s="428"/>
      <c r="Z160" s="428"/>
      <c r="AA160" s="429"/>
      <c r="AB160" s="429"/>
      <c r="AC160" s="430"/>
      <c r="AD160" s="430"/>
      <c r="AE160" s="431"/>
      <c r="AF160" s="431"/>
      <c r="AG160" s="264"/>
      <c r="AH160" s="265"/>
      <c r="AI160" s="266"/>
      <c r="AJ160" s="267"/>
    </row>
    <row r="161" spans="1:36" s="22" customFormat="1" x14ac:dyDescent="0.25">
      <c r="A161" s="28" t="str">
        <f>IF(H161&lt;&gt;"",MAX($A$7:A160)+1,"")</f>
        <v/>
      </c>
      <c r="B161" s="227" t="str">
        <f>IF(A161="","",PREF_PREGUNTA&amp;" - "&amp;IF(MAX(A:A)&gt;99,IF(A161&lt;100,"0",""),"")&amp;IF(A161&lt;10,"0","")&amp;A161&amp;IF(G161&lt;&gt;""," "&amp;G161,""))</f>
        <v/>
      </c>
      <c r="C161" s="414" t="str">
        <f t="shared" si="6"/>
        <v/>
      </c>
      <c r="D161" s="222"/>
      <c r="E161" s="223"/>
      <c r="F161" s="223"/>
      <c r="G161" s="224"/>
      <c r="H161" s="225"/>
      <c r="I161" s="426"/>
      <c r="J161" s="426"/>
      <c r="K161" s="427"/>
      <c r="L161" s="427"/>
      <c r="M161" s="428"/>
      <c r="N161" s="428"/>
      <c r="O161" s="429"/>
      <c r="P161" s="429"/>
      <c r="Q161" s="430"/>
      <c r="R161" s="430"/>
      <c r="S161" s="431"/>
      <c r="T161" s="431"/>
      <c r="U161" s="426"/>
      <c r="V161" s="426"/>
      <c r="W161" s="427"/>
      <c r="X161" s="427"/>
      <c r="Y161" s="428"/>
      <c r="Z161" s="428"/>
      <c r="AA161" s="429"/>
      <c r="AB161" s="429"/>
      <c r="AC161" s="430"/>
      <c r="AD161" s="430"/>
      <c r="AE161" s="431"/>
      <c r="AF161" s="431"/>
      <c r="AG161" s="264"/>
      <c r="AH161" s="265"/>
      <c r="AI161" s="266"/>
      <c r="AJ161" s="267"/>
    </row>
    <row r="162" spans="1:36" s="22" customFormat="1" x14ac:dyDescent="0.25">
      <c r="A162" s="28" t="str">
        <f>IF(H162&lt;&gt;"",MAX($A$7:A161)+1,"")</f>
        <v/>
      </c>
      <c r="B162" s="227" t="str">
        <f>IF(A162="","",PREF_PREGUNTA&amp;" - "&amp;IF(MAX(A:A)&gt;99,IF(A162&lt;100,"0",""),"")&amp;IF(A162&lt;10,"0","")&amp;A162&amp;IF(G162&lt;&gt;""," "&amp;G162,""))</f>
        <v/>
      </c>
      <c r="C162" s="414" t="str">
        <f t="shared" si="6"/>
        <v/>
      </c>
      <c r="D162" s="222"/>
      <c r="E162" s="223"/>
      <c r="F162" s="223"/>
      <c r="G162" s="224"/>
      <c r="H162" s="225"/>
      <c r="I162" s="426"/>
      <c r="J162" s="426"/>
      <c r="K162" s="427"/>
      <c r="L162" s="427"/>
      <c r="M162" s="428"/>
      <c r="N162" s="428"/>
      <c r="O162" s="429"/>
      <c r="P162" s="429"/>
      <c r="Q162" s="430"/>
      <c r="R162" s="430"/>
      <c r="S162" s="431"/>
      <c r="T162" s="431"/>
      <c r="U162" s="426"/>
      <c r="V162" s="426"/>
      <c r="W162" s="427"/>
      <c r="X162" s="427"/>
      <c r="Y162" s="428"/>
      <c r="Z162" s="428"/>
      <c r="AA162" s="429"/>
      <c r="AB162" s="429"/>
      <c r="AC162" s="430"/>
      <c r="AD162" s="430"/>
      <c r="AE162" s="431"/>
      <c r="AF162" s="431"/>
      <c r="AG162" s="264"/>
      <c r="AH162" s="265"/>
      <c r="AI162" s="266"/>
      <c r="AJ162" s="267"/>
    </row>
    <row r="163" spans="1:36" s="22" customFormat="1" x14ac:dyDescent="0.25">
      <c r="A163" s="28" t="str">
        <f>IF(H163&lt;&gt;"",MAX($A$7:A162)+1,"")</f>
        <v/>
      </c>
      <c r="B163" s="227" t="str">
        <f>IF(A163="","",PREF_PREGUNTA&amp;" - "&amp;IF(MAX(A:A)&gt;99,IF(A163&lt;100,"0",""),"")&amp;IF(A163&lt;10,"0","")&amp;A163&amp;IF(G163&lt;&gt;""," "&amp;G163,""))</f>
        <v/>
      </c>
      <c r="C163" s="414" t="str">
        <f t="shared" si="6"/>
        <v/>
      </c>
      <c r="D163" s="222"/>
      <c r="E163" s="223"/>
      <c r="F163" s="223"/>
      <c r="G163" s="224"/>
      <c r="H163" s="225"/>
      <c r="I163" s="426"/>
      <c r="J163" s="426"/>
      <c r="K163" s="427"/>
      <c r="L163" s="427"/>
      <c r="M163" s="428"/>
      <c r="N163" s="428"/>
      <c r="O163" s="429"/>
      <c r="P163" s="429"/>
      <c r="Q163" s="430"/>
      <c r="R163" s="430"/>
      <c r="S163" s="431"/>
      <c r="T163" s="431"/>
      <c r="U163" s="426"/>
      <c r="V163" s="426"/>
      <c r="W163" s="427"/>
      <c r="X163" s="427"/>
      <c r="Y163" s="428"/>
      <c r="Z163" s="428"/>
      <c r="AA163" s="429"/>
      <c r="AB163" s="429"/>
      <c r="AC163" s="430"/>
      <c r="AD163" s="430"/>
      <c r="AE163" s="431"/>
      <c r="AF163" s="431"/>
      <c r="AG163" s="264"/>
      <c r="AH163" s="265"/>
      <c r="AI163" s="266"/>
      <c r="AJ163" s="267"/>
    </row>
    <row r="164" spans="1:36" s="22" customFormat="1" x14ac:dyDescent="0.25">
      <c r="A164" s="28" t="str">
        <f>IF(H164&lt;&gt;"",MAX($A$7:A163)+1,"")</f>
        <v/>
      </c>
      <c r="B164" s="227" t="str">
        <f>IF(A164="","",PREF_PREGUNTA&amp;" - "&amp;IF(MAX(A:A)&gt;99,IF(A164&lt;100,"0",""),"")&amp;IF(A164&lt;10,"0","")&amp;A164&amp;IF(G164&lt;&gt;""," "&amp;G164,""))</f>
        <v/>
      </c>
      <c r="C164" s="414" t="str">
        <f t="shared" si="6"/>
        <v/>
      </c>
      <c r="D164" s="222"/>
      <c r="E164" s="223"/>
      <c r="F164" s="223"/>
      <c r="G164" s="224"/>
      <c r="H164" s="225"/>
      <c r="I164" s="426"/>
      <c r="J164" s="426"/>
      <c r="K164" s="427"/>
      <c r="L164" s="427"/>
      <c r="M164" s="428"/>
      <c r="N164" s="428"/>
      <c r="O164" s="429"/>
      <c r="P164" s="429"/>
      <c r="Q164" s="430"/>
      <c r="R164" s="430"/>
      <c r="S164" s="431"/>
      <c r="T164" s="431"/>
      <c r="U164" s="426"/>
      <c r="V164" s="426"/>
      <c r="W164" s="427"/>
      <c r="X164" s="427"/>
      <c r="Y164" s="428"/>
      <c r="Z164" s="428"/>
      <c r="AA164" s="429"/>
      <c r="AB164" s="429"/>
      <c r="AC164" s="430"/>
      <c r="AD164" s="430"/>
      <c r="AE164" s="431"/>
      <c r="AF164" s="431"/>
      <c r="AG164" s="264"/>
      <c r="AH164" s="265"/>
      <c r="AI164" s="266"/>
      <c r="AJ164" s="267"/>
    </row>
    <row r="165" spans="1:36" s="22" customFormat="1" x14ac:dyDescent="0.25">
      <c r="A165" s="28" t="str">
        <f>IF(H165&lt;&gt;"",MAX($A$7:A164)+1,"")</f>
        <v/>
      </c>
      <c r="B165" s="227" t="str">
        <f>IF(A165="","",PREF_PREGUNTA&amp;" - "&amp;IF(MAX(A:A)&gt;99,IF(A165&lt;100,"0",""),"")&amp;IF(A165&lt;10,"0","")&amp;A165&amp;IF(G165&lt;&gt;""," "&amp;G165,""))</f>
        <v/>
      </c>
      <c r="C165" s="414" t="str">
        <f t="shared" si="6"/>
        <v/>
      </c>
      <c r="D165" s="222"/>
      <c r="E165" s="223"/>
      <c r="F165" s="223"/>
      <c r="G165" s="224"/>
      <c r="H165" s="225"/>
      <c r="I165" s="426"/>
      <c r="J165" s="426"/>
      <c r="K165" s="427"/>
      <c r="L165" s="427"/>
      <c r="M165" s="428"/>
      <c r="N165" s="428"/>
      <c r="O165" s="429"/>
      <c r="P165" s="429"/>
      <c r="Q165" s="430"/>
      <c r="R165" s="430"/>
      <c r="S165" s="431"/>
      <c r="T165" s="431"/>
      <c r="U165" s="426"/>
      <c r="V165" s="426"/>
      <c r="W165" s="427"/>
      <c r="X165" s="427"/>
      <c r="Y165" s="428"/>
      <c r="Z165" s="428"/>
      <c r="AA165" s="429"/>
      <c r="AB165" s="429"/>
      <c r="AC165" s="430"/>
      <c r="AD165" s="430"/>
      <c r="AE165" s="431"/>
      <c r="AF165" s="431"/>
      <c r="AG165" s="264"/>
      <c r="AH165" s="265"/>
      <c r="AI165" s="266"/>
      <c r="AJ165" s="267"/>
    </row>
    <row r="166" spans="1:36" s="22" customFormat="1" x14ac:dyDescent="0.25">
      <c r="A166" s="28" t="str">
        <f>IF(H166&lt;&gt;"",MAX($A$7:A165)+1,"")</f>
        <v/>
      </c>
      <c r="B166" s="227" t="str">
        <f>IF(A166="","",PREF_PREGUNTA&amp;" - "&amp;IF(MAX(A:A)&gt;99,IF(A166&lt;100,"0",""),"")&amp;IF(A166&lt;10,"0","")&amp;A166&amp;IF(G166&lt;&gt;""," "&amp;G166,""))</f>
        <v/>
      </c>
      <c r="C166" s="414" t="str">
        <f t="shared" si="6"/>
        <v/>
      </c>
      <c r="D166" s="222"/>
      <c r="E166" s="223"/>
      <c r="F166" s="223"/>
      <c r="G166" s="224"/>
      <c r="H166" s="225"/>
      <c r="I166" s="426"/>
      <c r="J166" s="426"/>
      <c r="K166" s="427"/>
      <c r="L166" s="427"/>
      <c r="M166" s="428"/>
      <c r="N166" s="428"/>
      <c r="O166" s="429"/>
      <c r="P166" s="429"/>
      <c r="Q166" s="430"/>
      <c r="R166" s="430"/>
      <c r="S166" s="431"/>
      <c r="T166" s="431"/>
      <c r="U166" s="426"/>
      <c r="V166" s="426"/>
      <c r="W166" s="427"/>
      <c r="X166" s="427"/>
      <c r="Y166" s="428"/>
      <c r="Z166" s="428"/>
      <c r="AA166" s="429"/>
      <c r="AB166" s="429"/>
      <c r="AC166" s="430"/>
      <c r="AD166" s="430"/>
      <c r="AE166" s="431"/>
      <c r="AF166" s="431"/>
      <c r="AG166" s="264"/>
      <c r="AH166" s="265"/>
      <c r="AI166" s="266"/>
      <c r="AJ166" s="267"/>
    </row>
    <row r="167" spans="1:36" s="22" customFormat="1" x14ac:dyDescent="0.25">
      <c r="A167" s="28" t="str">
        <f>IF(H167&lt;&gt;"",MAX($A$7:A166)+1,"")</f>
        <v/>
      </c>
      <c r="B167" s="227" t="str">
        <f>IF(A167="","",PREF_PREGUNTA&amp;" - "&amp;IF(MAX(A:A)&gt;99,IF(A167&lt;100,"0",""),"")&amp;IF(A167&lt;10,"0","")&amp;A167&amp;IF(G167&lt;&gt;""," "&amp;G167,""))</f>
        <v/>
      </c>
      <c r="C167" s="414" t="str">
        <f t="shared" si="6"/>
        <v/>
      </c>
      <c r="D167" s="222"/>
      <c r="E167" s="223"/>
      <c r="F167" s="223"/>
      <c r="G167" s="224"/>
      <c r="H167" s="225"/>
      <c r="I167" s="426"/>
      <c r="J167" s="426"/>
      <c r="K167" s="427"/>
      <c r="L167" s="427"/>
      <c r="M167" s="428"/>
      <c r="N167" s="428"/>
      <c r="O167" s="429"/>
      <c r="P167" s="429"/>
      <c r="Q167" s="430"/>
      <c r="R167" s="430"/>
      <c r="S167" s="431"/>
      <c r="T167" s="431"/>
      <c r="U167" s="426"/>
      <c r="V167" s="426"/>
      <c r="W167" s="427"/>
      <c r="X167" s="427"/>
      <c r="Y167" s="428"/>
      <c r="Z167" s="428"/>
      <c r="AA167" s="429"/>
      <c r="AB167" s="429"/>
      <c r="AC167" s="430"/>
      <c r="AD167" s="430"/>
      <c r="AE167" s="431"/>
      <c r="AF167" s="431"/>
      <c r="AG167" s="264"/>
      <c r="AH167" s="265"/>
      <c r="AI167" s="266"/>
      <c r="AJ167" s="267"/>
    </row>
    <row r="168" spans="1:36" s="22" customFormat="1" x14ac:dyDescent="0.25">
      <c r="A168" s="28" t="str">
        <f>IF(H168&lt;&gt;"",MAX($A$7:A167)+1,"")</f>
        <v/>
      </c>
      <c r="B168" s="227" t="str">
        <f>IF(A168="","",PREF_PREGUNTA&amp;" - "&amp;IF(MAX(A:A)&gt;99,IF(A168&lt;100,"0",""),"")&amp;IF(A168&lt;10,"0","")&amp;A168&amp;IF(G168&lt;&gt;""," "&amp;G168,""))</f>
        <v/>
      </c>
      <c r="C168" s="414" t="str">
        <f t="shared" si="6"/>
        <v/>
      </c>
      <c r="D168" s="222"/>
      <c r="E168" s="223"/>
      <c r="F168" s="223"/>
      <c r="G168" s="224"/>
      <c r="H168" s="225"/>
      <c r="I168" s="426"/>
      <c r="J168" s="426"/>
      <c r="K168" s="427"/>
      <c r="L168" s="427"/>
      <c r="M168" s="428"/>
      <c r="N168" s="428"/>
      <c r="O168" s="429"/>
      <c r="P168" s="429"/>
      <c r="Q168" s="430"/>
      <c r="R168" s="430"/>
      <c r="S168" s="431"/>
      <c r="T168" s="431"/>
      <c r="U168" s="426"/>
      <c r="V168" s="426"/>
      <c r="W168" s="427"/>
      <c r="X168" s="427"/>
      <c r="Y168" s="428"/>
      <c r="Z168" s="428"/>
      <c r="AA168" s="429"/>
      <c r="AB168" s="429"/>
      <c r="AC168" s="430"/>
      <c r="AD168" s="430"/>
      <c r="AE168" s="431"/>
      <c r="AF168" s="431"/>
      <c r="AG168" s="264"/>
      <c r="AH168" s="265"/>
      <c r="AI168" s="266"/>
      <c r="AJ168" s="267"/>
    </row>
    <row r="169" spans="1:36" s="22" customFormat="1" x14ac:dyDescent="0.25">
      <c r="A169" s="28" t="str">
        <f>IF(H169&lt;&gt;"",MAX($A$7:A168)+1,"")</f>
        <v/>
      </c>
      <c r="B169" s="227" t="str">
        <f>IF(A169="","",PREF_PREGUNTA&amp;" - "&amp;IF(MAX(A:A)&gt;99,IF(A169&lt;100,"0",""),"")&amp;IF(A169&lt;10,"0","")&amp;A169&amp;IF(G169&lt;&gt;""," "&amp;G169,""))</f>
        <v/>
      </c>
      <c r="C169" s="414" t="str">
        <f t="shared" si="6"/>
        <v/>
      </c>
      <c r="D169" s="222"/>
      <c r="E169" s="223"/>
      <c r="F169" s="223"/>
      <c r="G169" s="224"/>
      <c r="H169" s="225"/>
      <c r="I169" s="426"/>
      <c r="J169" s="426"/>
      <c r="K169" s="427"/>
      <c r="L169" s="427"/>
      <c r="M169" s="428"/>
      <c r="N169" s="428"/>
      <c r="O169" s="429"/>
      <c r="P169" s="429"/>
      <c r="Q169" s="430"/>
      <c r="R169" s="430"/>
      <c r="S169" s="431"/>
      <c r="T169" s="431"/>
      <c r="U169" s="426"/>
      <c r="V169" s="426"/>
      <c r="W169" s="427"/>
      <c r="X169" s="427"/>
      <c r="Y169" s="428"/>
      <c r="Z169" s="428"/>
      <c r="AA169" s="429"/>
      <c r="AB169" s="429"/>
      <c r="AC169" s="430"/>
      <c r="AD169" s="430"/>
      <c r="AE169" s="431"/>
      <c r="AF169" s="431"/>
      <c r="AG169" s="264"/>
      <c r="AH169" s="265"/>
      <c r="AI169" s="266"/>
      <c r="AJ169" s="267"/>
    </row>
    <row r="170" spans="1:36" s="22" customFormat="1" x14ac:dyDescent="0.25">
      <c r="A170" s="28" t="str">
        <f>IF(H170&lt;&gt;"",MAX($A$7:A169)+1,"")</f>
        <v/>
      </c>
      <c r="B170" s="227" t="str">
        <f>IF(A170="","",PREF_PREGUNTA&amp;" - "&amp;IF(MAX(A:A)&gt;99,IF(A170&lt;100,"0",""),"")&amp;IF(A170&lt;10,"0","")&amp;A170&amp;IF(G170&lt;&gt;""," "&amp;G170,""))</f>
        <v/>
      </c>
      <c r="C170" s="414" t="str">
        <f t="shared" si="6"/>
        <v/>
      </c>
      <c r="D170" s="222"/>
      <c r="E170" s="223"/>
      <c r="F170" s="223"/>
      <c r="G170" s="224"/>
      <c r="H170" s="225"/>
      <c r="I170" s="426"/>
      <c r="J170" s="426"/>
      <c r="K170" s="427"/>
      <c r="L170" s="427"/>
      <c r="M170" s="428"/>
      <c r="N170" s="428"/>
      <c r="O170" s="429"/>
      <c r="P170" s="429"/>
      <c r="Q170" s="430"/>
      <c r="R170" s="430"/>
      <c r="S170" s="431"/>
      <c r="T170" s="431"/>
      <c r="U170" s="426"/>
      <c r="V170" s="426"/>
      <c r="W170" s="427"/>
      <c r="X170" s="427"/>
      <c r="Y170" s="428"/>
      <c r="Z170" s="428"/>
      <c r="AA170" s="429"/>
      <c r="AB170" s="429"/>
      <c r="AC170" s="430"/>
      <c r="AD170" s="430"/>
      <c r="AE170" s="431"/>
      <c r="AF170" s="431"/>
      <c r="AG170" s="264"/>
      <c r="AH170" s="265"/>
      <c r="AI170" s="266"/>
      <c r="AJ170" s="267"/>
    </row>
    <row r="171" spans="1:36" s="22" customFormat="1" x14ac:dyDescent="0.25">
      <c r="A171" s="28" t="str">
        <f>IF(H171&lt;&gt;"",MAX($A$7:A170)+1,"")</f>
        <v/>
      </c>
      <c r="B171" s="227" t="str">
        <f>IF(A171="","",PREF_PREGUNTA&amp;" - "&amp;IF(MAX(A:A)&gt;99,IF(A171&lt;100,"0",""),"")&amp;IF(A171&lt;10,"0","")&amp;A171&amp;IF(G171&lt;&gt;""," "&amp;G171,""))</f>
        <v/>
      </c>
      <c r="C171" s="414" t="str">
        <f t="shared" si="6"/>
        <v/>
      </c>
      <c r="D171" s="222"/>
      <c r="E171" s="223"/>
      <c r="F171" s="223"/>
      <c r="G171" s="224"/>
      <c r="H171" s="225"/>
      <c r="I171" s="426"/>
      <c r="J171" s="426"/>
      <c r="K171" s="427"/>
      <c r="L171" s="427"/>
      <c r="M171" s="428"/>
      <c r="N171" s="428"/>
      <c r="O171" s="429"/>
      <c r="P171" s="429"/>
      <c r="Q171" s="430"/>
      <c r="R171" s="430"/>
      <c r="S171" s="431"/>
      <c r="T171" s="431"/>
      <c r="U171" s="426"/>
      <c r="V171" s="426"/>
      <c r="W171" s="427"/>
      <c r="X171" s="427"/>
      <c r="Y171" s="428"/>
      <c r="Z171" s="428"/>
      <c r="AA171" s="429"/>
      <c r="AB171" s="429"/>
      <c r="AC171" s="430"/>
      <c r="AD171" s="430"/>
      <c r="AE171" s="431"/>
      <c r="AF171" s="431"/>
      <c r="AG171" s="264"/>
      <c r="AH171" s="265"/>
      <c r="AI171" s="266"/>
      <c r="AJ171" s="267"/>
    </row>
    <row r="172" spans="1:36" s="22" customFormat="1" x14ac:dyDescent="0.25">
      <c r="A172" s="28" t="str">
        <f>IF(H172&lt;&gt;"",MAX($A$7:A171)+1,"")</f>
        <v/>
      </c>
      <c r="B172" s="227" t="str">
        <f>IF(A172="","",PREF_PREGUNTA&amp;" - "&amp;IF(MAX(A:A)&gt;99,IF(A172&lt;100,"0",""),"")&amp;IF(A172&lt;10,"0","")&amp;A172&amp;IF(G172&lt;&gt;""," "&amp;G172,""))</f>
        <v/>
      </c>
      <c r="C172" s="414" t="str">
        <f t="shared" si="6"/>
        <v/>
      </c>
      <c r="D172" s="222"/>
      <c r="E172" s="223"/>
      <c r="F172" s="223"/>
      <c r="G172" s="224"/>
      <c r="H172" s="225"/>
      <c r="I172" s="426"/>
      <c r="J172" s="426"/>
      <c r="K172" s="427"/>
      <c r="L172" s="427"/>
      <c r="M172" s="428"/>
      <c r="N172" s="428"/>
      <c r="O172" s="429"/>
      <c r="P172" s="429"/>
      <c r="Q172" s="430"/>
      <c r="R172" s="430"/>
      <c r="S172" s="431"/>
      <c r="T172" s="431"/>
      <c r="U172" s="426"/>
      <c r="V172" s="426"/>
      <c r="W172" s="427"/>
      <c r="X172" s="427"/>
      <c r="Y172" s="428"/>
      <c r="Z172" s="428"/>
      <c r="AA172" s="429"/>
      <c r="AB172" s="429"/>
      <c r="AC172" s="430"/>
      <c r="AD172" s="430"/>
      <c r="AE172" s="431"/>
      <c r="AF172" s="431"/>
      <c r="AG172" s="264"/>
      <c r="AH172" s="265"/>
      <c r="AI172" s="266"/>
      <c r="AJ172" s="267"/>
    </row>
    <row r="173" spans="1:36" s="22" customFormat="1" x14ac:dyDescent="0.25">
      <c r="A173" s="28" t="str">
        <f>IF(H173&lt;&gt;"",MAX($A$7:A172)+1,"")</f>
        <v/>
      </c>
      <c r="B173" s="227" t="str">
        <f>IF(A173="","",PREF_PREGUNTA&amp;" - "&amp;IF(MAX(A:A)&gt;99,IF(A173&lt;100,"0",""),"")&amp;IF(A173&lt;10,"0","")&amp;A173&amp;IF(G173&lt;&gt;""," "&amp;G173,""))</f>
        <v/>
      </c>
      <c r="C173" s="414" t="str">
        <f t="shared" si="6"/>
        <v/>
      </c>
      <c r="D173" s="222"/>
      <c r="E173" s="223"/>
      <c r="F173" s="223"/>
      <c r="G173" s="224"/>
      <c r="H173" s="225"/>
      <c r="I173" s="426"/>
      <c r="J173" s="426"/>
      <c r="K173" s="427"/>
      <c r="L173" s="427"/>
      <c r="M173" s="428"/>
      <c r="N173" s="428"/>
      <c r="O173" s="429"/>
      <c r="P173" s="429"/>
      <c r="Q173" s="430"/>
      <c r="R173" s="430"/>
      <c r="S173" s="431"/>
      <c r="T173" s="431"/>
      <c r="U173" s="426"/>
      <c r="V173" s="426"/>
      <c r="W173" s="427"/>
      <c r="X173" s="427"/>
      <c r="Y173" s="428"/>
      <c r="Z173" s="428"/>
      <c r="AA173" s="429"/>
      <c r="AB173" s="429"/>
      <c r="AC173" s="430"/>
      <c r="AD173" s="430"/>
      <c r="AE173" s="431"/>
      <c r="AF173" s="431"/>
      <c r="AG173" s="264"/>
      <c r="AH173" s="265"/>
      <c r="AI173" s="266"/>
      <c r="AJ173" s="267"/>
    </row>
    <row r="174" spans="1:36" s="22" customFormat="1" x14ac:dyDescent="0.25">
      <c r="A174" s="28" t="str">
        <f>IF(H174&lt;&gt;"",MAX($A$7:A173)+1,"")</f>
        <v/>
      </c>
      <c r="B174" s="227" t="str">
        <f>IF(A174="","",PREF_PREGUNTA&amp;" - "&amp;IF(MAX(A:A)&gt;99,IF(A174&lt;100,"0",""),"")&amp;IF(A174&lt;10,"0","")&amp;A174&amp;IF(G174&lt;&gt;""," "&amp;G174,""))</f>
        <v/>
      </c>
      <c r="C174" s="414" t="str">
        <f t="shared" si="6"/>
        <v/>
      </c>
      <c r="D174" s="222"/>
      <c r="E174" s="223"/>
      <c r="F174" s="223"/>
      <c r="G174" s="224"/>
      <c r="H174" s="225"/>
      <c r="I174" s="426"/>
      <c r="J174" s="426"/>
      <c r="K174" s="427"/>
      <c r="L174" s="427"/>
      <c r="M174" s="428"/>
      <c r="N174" s="428"/>
      <c r="O174" s="429"/>
      <c r="P174" s="429"/>
      <c r="Q174" s="430"/>
      <c r="R174" s="430"/>
      <c r="S174" s="431"/>
      <c r="T174" s="431"/>
      <c r="U174" s="426"/>
      <c r="V174" s="426"/>
      <c r="W174" s="427"/>
      <c r="X174" s="427"/>
      <c r="Y174" s="428"/>
      <c r="Z174" s="428"/>
      <c r="AA174" s="429"/>
      <c r="AB174" s="429"/>
      <c r="AC174" s="430"/>
      <c r="AD174" s="430"/>
      <c r="AE174" s="431"/>
      <c r="AF174" s="431"/>
      <c r="AG174" s="264"/>
      <c r="AH174" s="265"/>
      <c r="AI174" s="266"/>
      <c r="AJ174" s="267"/>
    </row>
    <row r="175" spans="1:36" s="22" customFormat="1" x14ac:dyDescent="0.25">
      <c r="A175" s="28" t="str">
        <f>IF(H175&lt;&gt;"",MAX($A$7:A174)+1,"")</f>
        <v/>
      </c>
      <c r="B175" s="227" t="str">
        <f>IF(A175="","",PREF_PREGUNTA&amp;" - "&amp;IF(MAX(A:A)&gt;99,IF(A175&lt;100,"0",""),"")&amp;IF(A175&lt;10,"0","")&amp;A175&amp;IF(G175&lt;&gt;""," "&amp;G175,""))</f>
        <v/>
      </c>
      <c r="C175" s="414" t="str">
        <f t="shared" si="6"/>
        <v/>
      </c>
      <c r="D175" s="222"/>
      <c r="E175" s="223"/>
      <c r="F175" s="223"/>
      <c r="G175" s="224"/>
      <c r="H175" s="225"/>
      <c r="I175" s="426"/>
      <c r="J175" s="426"/>
      <c r="K175" s="427"/>
      <c r="L175" s="427"/>
      <c r="M175" s="428"/>
      <c r="N175" s="428"/>
      <c r="O175" s="429"/>
      <c r="P175" s="429"/>
      <c r="Q175" s="430"/>
      <c r="R175" s="430"/>
      <c r="S175" s="431"/>
      <c r="T175" s="431"/>
      <c r="U175" s="426"/>
      <c r="V175" s="426"/>
      <c r="W175" s="427"/>
      <c r="X175" s="427"/>
      <c r="Y175" s="428"/>
      <c r="Z175" s="428"/>
      <c r="AA175" s="429"/>
      <c r="AB175" s="429"/>
      <c r="AC175" s="430"/>
      <c r="AD175" s="430"/>
      <c r="AE175" s="431"/>
      <c r="AF175" s="431"/>
      <c r="AG175" s="264"/>
      <c r="AH175" s="265"/>
      <c r="AI175" s="266"/>
      <c r="AJ175" s="267"/>
    </row>
    <row r="176" spans="1:36" s="22" customFormat="1" x14ac:dyDescent="0.25">
      <c r="A176" s="28" t="str">
        <f>IF(H176&lt;&gt;"",MAX($A$7:A175)+1,"")</f>
        <v/>
      </c>
      <c r="B176" s="227" t="str">
        <f>IF(A176="","",PREF_PREGUNTA&amp;" - "&amp;IF(MAX(A:A)&gt;99,IF(A176&lt;100,"0",""),"")&amp;IF(A176&lt;10,"0","")&amp;A176&amp;IF(G176&lt;&gt;""," "&amp;G176,""))</f>
        <v/>
      </c>
      <c r="C176" s="414" t="str">
        <f t="shared" si="6"/>
        <v/>
      </c>
      <c r="D176" s="222"/>
      <c r="E176" s="223"/>
      <c r="F176" s="223"/>
      <c r="G176" s="224"/>
      <c r="H176" s="225"/>
      <c r="I176" s="426"/>
      <c r="J176" s="426"/>
      <c r="K176" s="427"/>
      <c r="L176" s="427"/>
      <c r="M176" s="428"/>
      <c r="N176" s="428"/>
      <c r="O176" s="429"/>
      <c r="P176" s="429"/>
      <c r="Q176" s="430"/>
      <c r="R176" s="430"/>
      <c r="S176" s="431"/>
      <c r="T176" s="431"/>
      <c r="U176" s="426"/>
      <c r="V176" s="426"/>
      <c r="W176" s="427"/>
      <c r="X176" s="427"/>
      <c r="Y176" s="428"/>
      <c r="Z176" s="428"/>
      <c r="AA176" s="429"/>
      <c r="AB176" s="429"/>
      <c r="AC176" s="430"/>
      <c r="AD176" s="430"/>
      <c r="AE176" s="431"/>
      <c r="AF176" s="431"/>
      <c r="AG176" s="264"/>
      <c r="AH176" s="265"/>
      <c r="AI176" s="266"/>
      <c r="AJ176" s="267"/>
    </row>
    <row r="177" spans="1:36" s="22" customFormat="1" x14ac:dyDescent="0.25">
      <c r="A177" s="28" t="str">
        <f>IF(H177&lt;&gt;"",MAX($A$7:A176)+1,"")</f>
        <v/>
      </c>
      <c r="B177" s="227" t="str">
        <f>IF(A177="","",PREF_PREGUNTA&amp;" - "&amp;IF(MAX(A:A)&gt;99,IF(A177&lt;100,"0",""),"")&amp;IF(A177&lt;10,"0","")&amp;A177&amp;IF(G177&lt;&gt;""," "&amp;G177,""))</f>
        <v/>
      </c>
      <c r="C177" s="414" t="str">
        <f t="shared" si="6"/>
        <v/>
      </c>
      <c r="D177" s="222"/>
      <c r="E177" s="223"/>
      <c r="F177" s="223"/>
      <c r="G177" s="224"/>
      <c r="H177" s="225"/>
      <c r="I177" s="426"/>
      <c r="J177" s="426"/>
      <c r="K177" s="427"/>
      <c r="L177" s="427"/>
      <c r="M177" s="428"/>
      <c r="N177" s="428"/>
      <c r="O177" s="429"/>
      <c r="P177" s="429"/>
      <c r="Q177" s="430"/>
      <c r="R177" s="430"/>
      <c r="S177" s="431"/>
      <c r="T177" s="431"/>
      <c r="U177" s="426"/>
      <c r="V177" s="426"/>
      <c r="W177" s="427"/>
      <c r="X177" s="427"/>
      <c r="Y177" s="428"/>
      <c r="Z177" s="428"/>
      <c r="AA177" s="429"/>
      <c r="AB177" s="429"/>
      <c r="AC177" s="430"/>
      <c r="AD177" s="430"/>
      <c r="AE177" s="431"/>
      <c r="AF177" s="431"/>
      <c r="AG177" s="264"/>
      <c r="AH177" s="265"/>
      <c r="AI177" s="266"/>
      <c r="AJ177" s="267"/>
    </row>
    <row r="178" spans="1:36" s="22" customFormat="1" x14ac:dyDescent="0.25">
      <c r="A178" s="28" t="str">
        <f>IF(H178&lt;&gt;"",MAX($A$7:A177)+1,"")</f>
        <v/>
      </c>
      <c r="B178" s="227" t="str">
        <f>IF(A178="","",PREF_PREGUNTA&amp;" - "&amp;IF(MAX(A:A)&gt;99,IF(A178&lt;100,"0",""),"")&amp;IF(A178&lt;10,"0","")&amp;A178&amp;IF(G178&lt;&gt;""," "&amp;G178,""))</f>
        <v/>
      </c>
      <c r="C178" s="414" t="str">
        <f t="shared" si="6"/>
        <v/>
      </c>
      <c r="D178" s="222"/>
      <c r="E178" s="223"/>
      <c r="F178" s="223"/>
      <c r="G178" s="224"/>
      <c r="H178" s="225"/>
      <c r="I178" s="426"/>
      <c r="J178" s="426"/>
      <c r="K178" s="427"/>
      <c r="L178" s="427"/>
      <c r="M178" s="428"/>
      <c r="N178" s="428"/>
      <c r="O178" s="429"/>
      <c r="P178" s="429"/>
      <c r="Q178" s="430"/>
      <c r="R178" s="430"/>
      <c r="S178" s="431"/>
      <c r="T178" s="431"/>
      <c r="U178" s="426"/>
      <c r="V178" s="426"/>
      <c r="W178" s="427"/>
      <c r="X178" s="427"/>
      <c r="Y178" s="428"/>
      <c r="Z178" s="428"/>
      <c r="AA178" s="429"/>
      <c r="AB178" s="429"/>
      <c r="AC178" s="430"/>
      <c r="AD178" s="430"/>
      <c r="AE178" s="431"/>
      <c r="AF178" s="431"/>
      <c r="AG178" s="264"/>
      <c r="AH178" s="265"/>
      <c r="AI178" s="266"/>
      <c r="AJ178" s="267"/>
    </row>
    <row r="179" spans="1:36" s="22" customFormat="1" x14ac:dyDescent="0.25">
      <c r="A179" s="28" t="str">
        <f>IF(H179&lt;&gt;"",MAX($A$7:A178)+1,"")</f>
        <v/>
      </c>
      <c r="B179" s="227" t="str">
        <f>IF(A179="","",PREF_PREGUNTA&amp;" - "&amp;IF(MAX(A:A)&gt;99,IF(A179&lt;100,"0",""),"")&amp;IF(A179&lt;10,"0","")&amp;A179&amp;IF(G179&lt;&gt;""," "&amp;G179,""))</f>
        <v/>
      </c>
      <c r="C179" s="414" t="str">
        <f t="shared" si="6"/>
        <v/>
      </c>
      <c r="D179" s="222"/>
      <c r="E179" s="223"/>
      <c r="F179" s="223"/>
      <c r="G179" s="224"/>
      <c r="H179" s="225"/>
      <c r="I179" s="426"/>
      <c r="J179" s="426"/>
      <c r="K179" s="427"/>
      <c r="L179" s="427"/>
      <c r="M179" s="428"/>
      <c r="N179" s="428"/>
      <c r="O179" s="429"/>
      <c r="P179" s="429"/>
      <c r="Q179" s="430"/>
      <c r="R179" s="430"/>
      <c r="S179" s="431"/>
      <c r="T179" s="431"/>
      <c r="U179" s="426"/>
      <c r="V179" s="426"/>
      <c r="W179" s="427"/>
      <c r="X179" s="427"/>
      <c r="Y179" s="428"/>
      <c r="Z179" s="428"/>
      <c r="AA179" s="429"/>
      <c r="AB179" s="429"/>
      <c r="AC179" s="430"/>
      <c r="AD179" s="430"/>
      <c r="AE179" s="431"/>
      <c r="AF179" s="431"/>
      <c r="AG179" s="264"/>
      <c r="AH179" s="265"/>
      <c r="AI179" s="266"/>
      <c r="AJ179" s="267"/>
    </row>
    <row r="180" spans="1:36" s="22" customFormat="1" x14ac:dyDescent="0.25">
      <c r="A180" s="28" t="str">
        <f>IF(H180&lt;&gt;"",MAX($A$7:A179)+1,"")</f>
        <v/>
      </c>
      <c r="B180" s="227" t="str">
        <f>IF(A180="","",PREF_PREGUNTA&amp;" - "&amp;IF(MAX(A:A)&gt;99,IF(A180&lt;100,"0",""),"")&amp;IF(A180&lt;10,"0","")&amp;A180&amp;IF(G180&lt;&gt;""," "&amp;G180,""))</f>
        <v/>
      </c>
      <c r="C180" s="414" t="str">
        <f t="shared" si="6"/>
        <v/>
      </c>
      <c r="D180" s="222"/>
      <c r="E180" s="223"/>
      <c r="F180" s="223"/>
      <c r="G180" s="224"/>
      <c r="H180" s="225"/>
      <c r="I180" s="426"/>
      <c r="J180" s="426"/>
      <c r="K180" s="427"/>
      <c r="L180" s="427"/>
      <c r="M180" s="428"/>
      <c r="N180" s="428"/>
      <c r="O180" s="429"/>
      <c r="P180" s="429"/>
      <c r="Q180" s="430"/>
      <c r="R180" s="430"/>
      <c r="S180" s="431"/>
      <c r="T180" s="431"/>
      <c r="U180" s="426"/>
      <c r="V180" s="426"/>
      <c r="W180" s="427"/>
      <c r="X180" s="427"/>
      <c r="Y180" s="428"/>
      <c r="Z180" s="428"/>
      <c r="AA180" s="429"/>
      <c r="AB180" s="429"/>
      <c r="AC180" s="430"/>
      <c r="AD180" s="430"/>
      <c r="AE180" s="431"/>
      <c r="AF180" s="431"/>
      <c r="AG180" s="264"/>
      <c r="AH180" s="265"/>
      <c r="AI180" s="266"/>
      <c r="AJ180" s="267"/>
    </row>
    <row r="181" spans="1:36" s="22" customFormat="1" x14ac:dyDescent="0.25">
      <c r="A181" s="28" t="str">
        <f>IF(H181&lt;&gt;"",MAX($A$7:A180)+1,"")</f>
        <v/>
      </c>
      <c r="B181" s="227" t="str">
        <f>IF(A181="","",PREF_PREGUNTA&amp;" - "&amp;IF(MAX(A:A)&gt;99,IF(A181&lt;100,"0",""),"")&amp;IF(A181&lt;10,"0","")&amp;A181&amp;IF(G181&lt;&gt;""," "&amp;G181,""))</f>
        <v/>
      </c>
      <c r="C181" s="414" t="str">
        <f t="shared" si="6"/>
        <v/>
      </c>
      <c r="D181" s="222"/>
      <c r="E181" s="223"/>
      <c r="F181" s="223"/>
      <c r="G181" s="224"/>
      <c r="H181" s="225"/>
      <c r="I181" s="426"/>
      <c r="J181" s="426"/>
      <c r="K181" s="427"/>
      <c r="L181" s="427"/>
      <c r="M181" s="428"/>
      <c r="N181" s="428"/>
      <c r="O181" s="429"/>
      <c r="P181" s="429"/>
      <c r="Q181" s="430"/>
      <c r="R181" s="430"/>
      <c r="S181" s="431"/>
      <c r="T181" s="431"/>
      <c r="U181" s="426"/>
      <c r="V181" s="426"/>
      <c r="W181" s="427"/>
      <c r="X181" s="427"/>
      <c r="Y181" s="428"/>
      <c r="Z181" s="428"/>
      <c r="AA181" s="429"/>
      <c r="AB181" s="429"/>
      <c r="AC181" s="430"/>
      <c r="AD181" s="430"/>
      <c r="AE181" s="431"/>
      <c r="AF181" s="431"/>
      <c r="AG181" s="264"/>
      <c r="AH181" s="265"/>
      <c r="AI181" s="266"/>
      <c r="AJ181" s="267"/>
    </row>
    <row r="182" spans="1:36" s="22" customFormat="1" x14ac:dyDescent="0.25">
      <c r="A182" s="28" t="str">
        <f>IF(H182&lt;&gt;"",MAX($A$7:A181)+1,"")</f>
        <v/>
      </c>
      <c r="B182" s="227" t="str">
        <f>IF(A182="","",PREF_PREGUNTA&amp;" - "&amp;IF(MAX(A:A)&gt;99,IF(A182&lt;100,"0",""),"")&amp;IF(A182&lt;10,"0","")&amp;A182&amp;IF(G182&lt;&gt;""," "&amp;G182,""))</f>
        <v/>
      </c>
      <c r="C182" s="414" t="str">
        <f t="shared" si="6"/>
        <v/>
      </c>
      <c r="D182" s="222"/>
      <c r="E182" s="223"/>
      <c r="F182" s="223"/>
      <c r="G182" s="224"/>
      <c r="H182" s="225"/>
      <c r="I182" s="426"/>
      <c r="J182" s="426"/>
      <c r="K182" s="427"/>
      <c r="L182" s="427"/>
      <c r="M182" s="428"/>
      <c r="N182" s="428"/>
      <c r="O182" s="429"/>
      <c r="P182" s="429"/>
      <c r="Q182" s="430"/>
      <c r="R182" s="430"/>
      <c r="S182" s="431"/>
      <c r="T182" s="431"/>
      <c r="U182" s="426"/>
      <c r="V182" s="426"/>
      <c r="W182" s="427"/>
      <c r="X182" s="427"/>
      <c r="Y182" s="428"/>
      <c r="Z182" s="428"/>
      <c r="AA182" s="429"/>
      <c r="AB182" s="429"/>
      <c r="AC182" s="430"/>
      <c r="AD182" s="430"/>
      <c r="AE182" s="431"/>
      <c r="AF182" s="431"/>
      <c r="AG182" s="264"/>
      <c r="AH182" s="265"/>
      <c r="AI182" s="266"/>
      <c r="AJ182" s="267"/>
    </row>
    <row r="183" spans="1:36" s="22" customFormat="1" x14ac:dyDescent="0.25">
      <c r="A183" s="28" t="str">
        <f>IF(H183&lt;&gt;"",MAX($A$7:A182)+1,"")</f>
        <v/>
      </c>
      <c r="B183" s="227" t="str">
        <f>IF(A183="","",PREF_PREGUNTA&amp;" - "&amp;IF(MAX(A:A)&gt;99,IF(A183&lt;100,"0",""),"")&amp;IF(A183&lt;10,"0","")&amp;A183&amp;IF(G183&lt;&gt;""," "&amp;G183,""))</f>
        <v/>
      </c>
      <c r="C183" s="414" t="str">
        <f t="shared" si="6"/>
        <v/>
      </c>
      <c r="D183" s="222"/>
      <c r="E183" s="223"/>
      <c r="F183" s="223"/>
      <c r="G183" s="224"/>
      <c r="H183" s="225"/>
      <c r="I183" s="426"/>
      <c r="J183" s="426"/>
      <c r="K183" s="427"/>
      <c r="L183" s="427"/>
      <c r="M183" s="428"/>
      <c r="N183" s="428"/>
      <c r="O183" s="429"/>
      <c r="P183" s="429"/>
      <c r="Q183" s="430"/>
      <c r="R183" s="430"/>
      <c r="S183" s="431"/>
      <c r="T183" s="431"/>
      <c r="U183" s="426"/>
      <c r="V183" s="426"/>
      <c r="W183" s="427"/>
      <c r="X183" s="427"/>
      <c r="Y183" s="428"/>
      <c r="Z183" s="428"/>
      <c r="AA183" s="429"/>
      <c r="AB183" s="429"/>
      <c r="AC183" s="430"/>
      <c r="AD183" s="430"/>
      <c r="AE183" s="431"/>
      <c r="AF183" s="431"/>
      <c r="AG183" s="264"/>
      <c r="AH183" s="265"/>
      <c r="AI183" s="266"/>
      <c r="AJ183" s="267"/>
    </row>
    <row r="184" spans="1:36" s="22" customFormat="1" x14ac:dyDescent="0.25">
      <c r="A184" s="28" t="str">
        <f>IF(H184&lt;&gt;"",MAX($A$7:A183)+1,"")</f>
        <v/>
      </c>
      <c r="B184" s="227" t="str">
        <f>IF(A184="","",PREF_PREGUNTA&amp;" - "&amp;IF(MAX(A:A)&gt;99,IF(A184&lt;100,"0",""),"")&amp;IF(A184&lt;10,"0","")&amp;A184&amp;IF(G184&lt;&gt;""," "&amp;G184,""))</f>
        <v/>
      </c>
      <c r="C184" s="414" t="str">
        <f t="shared" si="6"/>
        <v/>
      </c>
      <c r="D184" s="222"/>
      <c r="E184" s="223"/>
      <c r="F184" s="223"/>
      <c r="G184" s="224"/>
      <c r="H184" s="225"/>
      <c r="I184" s="426"/>
      <c r="J184" s="426"/>
      <c r="K184" s="427"/>
      <c r="L184" s="427"/>
      <c r="M184" s="428"/>
      <c r="N184" s="428"/>
      <c r="O184" s="429"/>
      <c r="P184" s="429"/>
      <c r="Q184" s="430"/>
      <c r="R184" s="430"/>
      <c r="S184" s="431"/>
      <c r="T184" s="431"/>
      <c r="U184" s="426"/>
      <c r="V184" s="426"/>
      <c r="W184" s="427"/>
      <c r="X184" s="427"/>
      <c r="Y184" s="428"/>
      <c r="Z184" s="428"/>
      <c r="AA184" s="429"/>
      <c r="AB184" s="429"/>
      <c r="AC184" s="430"/>
      <c r="AD184" s="430"/>
      <c r="AE184" s="431"/>
      <c r="AF184" s="431"/>
      <c r="AG184" s="264"/>
      <c r="AH184" s="265"/>
      <c r="AI184" s="266"/>
      <c r="AJ184" s="267"/>
    </row>
    <row r="185" spans="1:36" s="22" customFormat="1" x14ac:dyDescent="0.25">
      <c r="A185" s="28" t="str">
        <f>IF(H185&lt;&gt;"",MAX($A$7:A184)+1,"")</f>
        <v/>
      </c>
      <c r="B185" s="227" t="str">
        <f>IF(A185="","",PREF_PREGUNTA&amp;" - "&amp;IF(MAX(A:A)&gt;99,IF(A185&lt;100,"0",""),"")&amp;IF(A185&lt;10,"0","")&amp;A185&amp;IF(G185&lt;&gt;""," "&amp;G185,""))</f>
        <v/>
      </c>
      <c r="C185" s="414" t="str">
        <f t="shared" si="6"/>
        <v/>
      </c>
      <c r="D185" s="222"/>
      <c r="E185" s="223"/>
      <c r="F185" s="223"/>
      <c r="G185" s="224"/>
      <c r="H185" s="225"/>
      <c r="I185" s="426"/>
      <c r="J185" s="426"/>
      <c r="K185" s="427"/>
      <c r="L185" s="427"/>
      <c r="M185" s="428"/>
      <c r="N185" s="428"/>
      <c r="O185" s="429"/>
      <c r="P185" s="429"/>
      <c r="Q185" s="430"/>
      <c r="R185" s="430"/>
      <c r="S185" s="431"/>
      <c r="T185" s="431"/>
      <c r="U185" s="426"/>
      <c r="V185" s="426"/>
      <c r="W185" s="427"/>
      <c r="X185" s="427"/>
      <c r="Y185" s="428"/>
      <c r="Z185" s="428"/>
      <c r="AA185" s="429"/>
      <c r="AB185" s="429"/>
      <c r="AC185" s="430"/>
      <c r="AD185" s="430"/>
      <c r="AE185" s="431"/>
      <c r="AF185" s="431"/>
      <c r="AG185" s="264"/>
      <c r="AH185" s="265"/>
      <c r="AI185" s="266"/>
      <c r="AJ185" s="267"/>
    </row>
    <row r="186" spans="1:36" s="22" customFormat="1" x14ac:dyDescent="0.25">
      <c r="A186" s="28" t="str">
        <f>IF(H186&lt;&gt;"",MAX($A$7:A185)+1,"")</f>
        <v/>
      </c>
      <c r="B186" s="227" t="str">
        <f>IF(A186="","",PREF_PREGUNTA&amp;" - "&amp;IF(MAX(A:A)&gt;99,IF(A186&lt;100,"0",""),"")&amp;IF(A186&lt;10,"0","")&amp;A186&amp;IF(G186&lt;&gt;""," "&amp;G186,""))</f>
        <v/>
      </c>
      <c r="C186" s="414" t="str">
        <f t="shared" si="6"/>
        <v/>
      </c>
      <c r="D186" s="222"/>
      <c r="E186" s="223"/>
      <c r="F186" s="223"/>
      <c r="G186" s="224"/>
      <c r="H186" s="225"/>
      <c r="I186" s="426"/>
      <c r="J186" s="426"/>
      <c r="K186" s="427"/>
      <c r="L186" s="427"/>
      <c r="M186" s="428"/>
      <c r="N186" s="428"/>
      <c r="O186" s="429"/>
      <c r="P186" s="429"/>
      <c r="Q186" s="430"/>
      <c r="R186" s="430"/>
      <c r="S186" s="431"/>
      <c r="T186" s="431"/>
      <c r="U186" s="426"/>
      <c r="V186" s="426"/>
      <c r="W186" s="427"/>
      <c r="X186" s="427"/>
      <c r="Y186" s="428"/>
      <c r="Z186" s="428"/>
      <c r="AA186" s="429"/>
      <c r="AB186" s="429"/>
      <c r="AC186" s="430"/>
      <c r="AD186" s="430"/>
      <c r="AE186" s="431"/>
      <c r="AF186" s="431"/>
      <c r="AG186" s="264"/>
      <c r="AH186" s="265"/>
      <c r="AI186" s="266"/>
      <c r="AJ186" s="267"/>
    </row>
    <row r="187" spans="1:36" s="22" customFormat="1" x14ac:dyDescent="0.25">
      <c r="A187" s="28" t="str">
        <f>IF(H187&lt;&gt;"",MAX($A$7:A186)+1,"")</f>
        <v/>
      </c>
      <c r="B187" s="227" t="str">
        <f>IF(A187="","",PREF_PREGUNTA&amp;" - "&amp;IF(MAX(A:A)&gt;99,IF(A187&lt;100,"0",""),"")&amp;IF(A187&lt;10,"0","")&amp;A187&amp;IF(G187&lt;&gt;""," "&amp;G187,""))</f>
        <v/>
      </c>
      <c r="C187" s="414" t="str">
        <f t="shared" si="6"/>
        <v/>
      </c>
      <c r="D187" s="222"/>
      <c r="E187" s="223"/>
      <c r="F187" s="223"/>
      <c r="G187" s="224"/>
      <c r="H187" s="225"/>
      <c r="I187" s="426"/>
      <c r="J187" s="426"/>
      <c r="K187" s="427"/>
      <c r="L187" s="427"/>
      <c r="M187" s="428"/>
      <c r="N187" s="428"/>
      <c r="O187" s="429"/>
      <c r="P187" s="429"/>
      <c r="Q187" s="430"/>
      <c r="R187" s="430"/>
      <c r="S187" s="431"/>
      <c r="T187" s="431"/>
      <c r="U187" s="426"/>
      <c r="V187" s="426"/>
      <c r="W187" s="427"/>
      <c r="X187" s="427"/>
      <c r="Y187" s="428"/>
      <c r="Z187" s="428"/>
      <c r="AA187" s="429"/>
      <c r="AB187" s="429"/>
      <c r="AC187" s="430"/>
      <c r="AD187" s="430"/>
      <c r="AE187" s="431"/>
      <c r="AF187" s="431"/>
      <c r="AG187" s="264"/>
      <c r="AH187" s="265"/>
      <c r="AI187" s="266"/>
      <c r="AJ187" s="267"/>
    </row>
    <row r="188" spans="1:36" s="22" customFormat="1" x14ac:dyDescent="0.25">
      <c r="A188" s="28" t="str">
        <f>IF(H188&lt;&gt;"",MAX($A$7:A187)+1,"")</f>
        <v/>
      </c>
      <c r="B188" s="227" t="str">
        <f>IF(A188="","",PREF_PREGUNTA&amp;" - "&amp;IF(MAX(A:A)&gt;99,IF(A188&lt;100,"0",""),"")&amp;IF(A188&lt;10,"0","")&amp;A188&amp;IF(G188&lt;&gt;""," "&amp;G188,""))</f>
        <v/>
      </c>
      <c r="C188" s="414" t="str">
        <f t="shared" si="6"/>
        <v/>
      </c>
      <c r="D188" s="222"/>
      <c r="E188" s="223"/>
      <c r="F188" s="223"/>
      <c r="G188" s="224"/>
      <c r="H188" s="225"/>
      <c r="I188" s="426"/>
      <c r="J188" s="426"/>
      <c r="K188" s="427"/>
      <c r="L188" s="427"/>
      <c r="M188" s="428"/>
      <c r="N188" s="428"/>
      <c r="O188" s="429"/>
      <c r="P188" s="429"/>
      <c r="Q188" s="430"/>
      <c r="R188" s="430"/>
      <c r="S188" s="431"/>
      <c r="T188" s="431"/>
      <c r="U188" s="426"/>
      <c r="V188" s="426"/>
      <c r="W188" s="427"/>
      <c r="X188" s="427"/>
      <c r="Y188" s="428"/>
      <c r="Z188" s="428"/>
      <c r="AA188" s="429"/>
      <c r="AB188" s="429"/>
      <c r="AC188" s="430"/>
      <c r="AD188" s="430"/>
      <c r="AE188" s="431"/>
      <c r="AF188" s="431"/>
      <c r="AG188" s="264"/>
      <c r="AH188" s="265"/>
      <c r="AI188" s="266"/>
      <c r="AJ188" s="267"/>
    </row>
    <row r="189" spans="1:36" s="22" customFormat="1" x14ac:dyDescent="0.25">
      <c r="A189" s="28" t="str">
        <f>IF(H189&lt;&gt;"",MAX($A$7:A188)+1,"")</f>
        <v/>
      </c>
      <c r="B189" s="227" t="str">
        <f>IF(A189="","",PREF_PREGUNTA&amp;" - "&amp;IF(MAX(A:A)&gt;99,IF(A189&lt;100,"0",""),"")&amp;IF(A189&lt;10,"0","")&amp;A189&amp;IF(G189&lt;&gt;""," "&amp;G189,""))</f>
        <v/>
      </c>
      <c r="C189" s="414" t="str">
        <f t="shared" si="6"/>
        <v/>
      </c>
      <c r="D189" s="222"/>
      <c r="E189" s="223"/>
      <c r="F189" s="223"/>
      <c r="G189" s="224"/>
      <c r="H189" s="225"/>
      <c r="I189" s="426"/>
      <c r="J189" s="426"/>
      <c r="K189" s="427"/>
      <c r="L189" s="427"/>
      <c r="M189" s="428"/>
      <c r="N189" s="428"/>
      <c r="O189" s="429"/>
      <c r="P189" s="429"/>
      <c r="Q189" s="430"/>
      <c r="R189" s="430"/>
      <c r="S189" s="431"/>
      <c r="T189" s="431"/>
      <c r="U189" s="426"/>
      <c r="V189" s="426"/>
      <c r="W189" s="427"/>
      <c r="X189" s="427"/>
      <c r="Y189" s="428"/>
      <c r="Z189" s="428"/>
      <c r="AA189" s="429"/>
      <c r="AB189" s="429"/>
      <c r="AC189" s="430"/>
      <c r="AD189" s="430"/>
      <c r="AE189" s="431"/>
      <c r="AF189" s="431"/>
      <c r="AG189" s="264"/>
      <c r="AH189" s="265"/>
      <c r="AI189" s="266"/>
      <c r="AJ189" s="267"/>
    </row>
    <row r="190" spans="1:36" s="22" customFormat="1" x14ac:dyDescent="0.25">
      <c r="A190" s="28" t="str">
        <f>IF(H190&lt;&gt;"",MAX($A$7:A189)+1,"")</f>
        <v/>
      </c>
      <c r="B190" s="227" t="str">
        <f>IF(A190="","",PREF_PREGUNTA&amp;" - "&amp;IF(MAX(A:A)&gt;99,IF(A190&lt;100,"0",""),"")&amp;IF(A190&lt;10,"0","")&amp;A190&amp;IF(G190&lt;&gt;""," "&amp;G190,""))</f>
        <v/>
      </c>
      <c r="C190" s="414" t="str">
        <f t="shared" si="6"/>
        <v/>
      </c>
      <c r="D190" s="222"/>
      <c r="E190" s="223"/>
      <c r="F190" s="223"/>
      <c r="G190" s="224"/>
      <c r="H190" s="225"/>
      <c r="I190" s="426"/>
      <c r="J190" s="426"/>
      <c r="K190" s="427"/>
      <c r="L190" s="427"/>
      <c r="M190" s="428"/>
      <c r="N190" s="428"/>
      <c r="O190" s="429"/>
      <c r="P190" s="429"/>
      <c r="Q190" s="430"/>
      <c r="R190" s="430"/>
      <c r="S190" s="431"/>
      <c r="T190" s="431"/>
      <c r="U190" s="426"/>
      <c r="V190" s="426"/>
      <c r="W190" s="427"/>
      <c r="X190" s="427"/>
      <c r="Y190" s="428"/>
      <c r="Z190" s="428"/>
      <c r="AA190" s="429"/>
      <c r="AB190" s="429"/>
      <c r="AC190" s="430"/>
      <c r="AD190" s="430"/>
      <c r="AE190" s="431"/>
      <c r="AF190" s="431"/>
      <c r="AG190" s="264"/>
      <c r="AH190" s="265"/>
      <c r="AI190" s="266"/>
      <c r="AJ190" s="267"/>
    </row>
    <row r="191" spans="1:36" s="22" customFormat="1" x14ac:dyDescent="0.25">
      <c r="A191" s="28" t="str">
        <f>IF(H191&lt;&gt;"",MAX($A$7:A190)+1,"")</f>
        <v/>
      </c>
      <c r="B191" s="227" t="str">
        <f>IF(A191="","",PREF_PREGUNTA&amp;" - "&amp;IF(MAX(A:A)&gt;99,IF(A191&lt;100,"0",""),"")&amp;IF(A191&lt;10,"0","")&amp;A191&amp;IF(G191&lt;&gt;""," "&amp;G191,""))</f>
        <v/>
      </c>
      <c r="C191" s="414" t="str">
        <f t="shared" si="6"/>
        <v/>
      </c>
      <c r="D191" s="222"/>
      <c r="E191" s="223"/>
      <c r="F191" s="223"/>
      <c r="G191" s="224"/>
      <c r="H191" s="225"/>
      <c r="I191" s="426"/>
      <c r="J191" s="426"/>
      <c r="K191" s="427"/>
      <c r="L191" s="427"/>
      <c r="M191" s="428"/>
      <c r="N191" s="428"/>
      <c r="O191" s="429"/>
      <c r="P191" s="429"/>
      <c r="Q191" s="430"/>
      <c r="R191" s="430"/>
      <c r="S191" s="431"/>
      <c r="T191" s="431"/>
      <c r="U191" s="426"/>
      <c r="V191" s="426"/>
      <c r="W191" s="427"/>
      <c r="X191" s="427"/>
      <c r="Y191" s="428"/>
      <c r="Z191" s="428"/>
      <c r="AA191" s="429"/>
      <c r="AB191" s="429"/>
      <c r="AC191" s="430"/>
      <c r="AD191" s="430"/>
      <c r="AE191" s="431"/>
      <c r="AF191" s="431"/>
      <c r="AG191" s="264"/>
      <c r="AH191" s="265"/>
      <c r="AI191" s="266"/>
      <c r="AJ191" s="267"/>
    </row>
    <row r="192" spans="1:36" s="22" customFormat="1" x14ac:dyDescent="0.25">
      <c r="A192" s="28" t="str">
        <f>IF(H192&lt;&gt;"",MAX($A$7:A191)+1,"")</f>
        <v/>
      </c>
      <c r="B192" s="227" t="str">
        <f>IF(A192="","",PREF_PREGUNTA&amp;" - "&amp;IF(MAX(A:A)&gt;99,IF(A192&lt;100,"0",""),"")&amp;IF(A192&lt;10,"0","")&amp;A192&amp;IF(G192&lt;&gt;""," "&amp;G192,""))</f>
        <v/>
      </c>
      <c r="C192" s="414" t="str">
        <f t="shared" si="6"/>
        <v/>
      </c>
      <c r="D192" s="222"/>
      <c r="E192" s="223"/>
      <c r="F192" s="223"/>
      <c r="G192" s="224"/>
      <c r="H192" s="225"/>
      <c r="I192" s="426"/>
      <c r="J192" s="426"/>
      <c r="K192" s="427"/>
      <c r="L192" s="427"/>
      <c r="M192" s="428"/>
      <c r="N192" s="428"/>
      <c r="O192" s="429"/>
      <c r="P192" s="429"/>
      <c r="Q192" s="430"/>
      <c r="R192" s="430"/>
      <c r="S192" s="431"/>
      <c r="T192" s="431"/>
      <c r="U192" s="426"/>
      <c r="V192" s="426"/>
      <c r="W192" s="427"/>
      <c r="X192" s="427"/>
      <c r="Y192" s="428"/>
      <c r="Z192" s="428"/>
      <c r="AA192" s="429"/>
      <c r="AB192" s="429"/>
      <c r="AC192" s="430"/>
      <c r="AD192" s="430"/>
      <c r="AE192" s="431"/>
      <c r="AF192" s="431"/>
      <c r="AG192" s="264"/>
      <c r="AH192" s="265"/>
      <c r="AI192" s="266"/>
      <c r="AJ192" s="267"/>
    </row>
    <row r="193" spans="1:36" s="22" customFormat="1" x14ac:dyDescent="0.25">
      <c r="A193" s="28" t="str">
        <f>IF(H193&lt;&gt;"",MAX($A$7:A192)+1,"")</f>
        <v/>
      </c>
      <c r="B193" s="227" t="str">
        <f>IF(A193="","",PREF_PREGUNTA&amp;" - "&amp;IF(MAX(A:A)&gt;99,IF(A193&lt;100,"0",""),"")&amp;IF(A193&lt;10,"0","")&amp;A193&amp;IF(G193&lt;&gt;""," "&amp;G193,""))</f>
        <v/>
      </c>
      <c r="C193" s="414" t="str">
        <f t="shared" si="6"/>
        <v/>
      </c>
      <c r="D193" s="222"/>
      <c r="E193" s="223"/>
      <c r="F193" s="223"/>
      <c r="G193" s="224"/>
      <c r="H193" s="225"/>
      <c r="I193" s="426"/>
      <c r="J193" s="426"/>
      <c r="K193" s="427"/>
      <c r="L193" s="427"/>
      <c r="M193" s="428"/>
      <c r="N193" s="428"/>
      <c r="O193" s="429"/>
      <c r="P193" s="429"/>
      <c r="Q193" s="430"/>
      <c r="R193" s="430"/>
      <c r="S193" s="431"/>
      <c r="T193" s="431"/>
      <c r="U193" s="426"/>
      <c r="V193" s="426"/>
      <c r="W193" s="427"/>
      <c r="X193" s="427"/>
      <c r="Y193" s="428"/>
      <c r="Z193" s="428"/>
      <c r="AA193" s="429"/>
      <c r="AB193" s="429"/>
      <c r="AC193" s="430"/>
      <c r="AD193" s="430"/>
      <c r="AE193" s="431"/>
      <c r="AF193" s="431"/>
      <c r="AG193" s="264"/>
      <c r="AH193" s="265"/>
      <c r="AI193" s="266"/>
      <c r="AJ193" s="267"/>
    </row>
    <row r="194" spans="1:36" s="22" customFormat="1" x14ac:dyDescent="0.25">
      <c r="A194" s="28" t="str">
        <f>IF(H194&lt;&gt;"",MAX($A$7:A193)+1,"")</f>
        <v/>
      </c>
      <c r="B194" s="227" t="str">
        <f>IF(A194="","",PREF_PREGUNTA&amp;" - "&amp;IF(MAX(A:A)&gt;99,IF(A194&lt;100,"0",""),"")&amp;IF(A194&lt;10,"0","")&amp;A194&amp;IF(G194&lt;&gt;""," "&amp;G194,""))</f>
        <v/>
      </c>
      <c r="C194" s="414" t="str">
        <f t="shared" si="6"/>
        <v/>
      </c>
      <c r="D194" s="222"/>
      <c r="E194" s="223"/>
      <c r="F194" s="223"/>
      <c r="G194" s="224"/>
      <c r="H194" s="225"/>
      <c r="I194" s="426"/>
      <c r="J194" s="426"/>
      <c r="K194" s="427"/>
      <c r="L194" s="427"/>
      <c r="M194" s="428"/>
      <c r="N194" s="428"/>
      <c r="O194" s="429"/>
      <c r="P194" s="429"/>
      <c r="Q194" s="430"/>
      <c r="R194" s="430"/>
      <c r="S194" s="431"/>
      <c r="T194" s="431"/>
      <c r="U194" s="426"/>
      <c r="V194" s="426"/>
      <c r="W194" s="427"/>
      <c r="X194" s="427"/>
      <c r="Y194" s="428"/>
      <c r="Z194" s="428"/>
      <c r="AA194" s="429"/>
      <c r="AB194" s="429"/>
      <c r="AC194" s="430"/>
      <c r="AD194" s="430"/>
      <c r="AE194" s="431"/>
      <c r="AF194" s="431"/>
      <c r="AG194" s="264"/>
      <c r="AH194" s="265"/>
      <c r="AI194" s="266"/>
      <c r="AJ194" s="267"/>
    </row>
    <row r="195" spans="1:36" s="22" customFormat="1" x14ac:dyDescent="0.25">
      <c r="A195" s="28" t="str">
        <f>IF(H195&lt;&gt;"",MAX($A$7:A194)+1,"")</f>
        <v/>
      </c>
      <c r="B195" s="227" t="str">
        <f>IF(A195="","",PREF_PREGUNTA&amp;" - "&amp;IF(MAX(A:A)&gt;99,IF(A195&lt;100,"0",""),"")&amp;IF(A195&lt;10,"0","")&amp;A195&amp;IF(G195&lt;&gt;""," "&amp;G195,""))</f>
        <v/>
      </c>
      <c r="C195" s="414" t="str">
        <f t="shared" si="6"/>
        <v/>
      </c>
      <c r="D195" s="222"/>
      <c r="E195" s="223"/>
      <c r="F195" s="223"/>
      <c r="G195" s="224"/>
      <c r="H195" s="225"/>
      <c r="I195" s="426"/>
      <c r="J195" s="426"/>
      <c r="K195" s="427"/>
      <c r="L195" s="427"/>
      <c r="M195" s="428"/>
      <c r="N195" s="428"/>
      <c r="O195" s="429"/>
      <c r="P195" s="429"/>
      <c r="Q195" s="430"/>
      <c r="R195" s="430"/>
      <c r="S195" s="431"/>
      <c r="T195" s="431"/>
      <c r="U195" s="426"/>
      <c r="V195" s="426"/>
      <c r="W195" s="427"/>
      <c r="X195" s="427"/>
      <c r="Y195" s="428"/>
      <c r="Z195" s="428"/>
      <c r="AA195" s="429"/>
      <c r="AB195" s="429"/>
      <c r="AC195" s="430"/>
      <c r="AD195" s="430"/>
      <c r="AE195" s="431"/>
      <c r="AF195" s="431"/>
      <c r="AG195" s="264"/>
      <c r="AH195" s="265"/>
      <c r="AI195" s="266"/>
      <c r="AJ195" s="267"/>
    </row>
    <row r="196" spans="1:36" s="22" customFormat="1" x14ac:dyDescent="0.25">
      <c r="A196" s="28" t="str">
        <f>IF(H196&lt;&gt;"",MAX($A$7:A195)+1,"")</f>
        <v/>
      </c>
      <c r="B196" s="227" t="str">
        <f>IF(A196="","",PREF_PREGUNTA&amp;" - "&amp;IF(MAX(A:A)&gt;99,IF(A196&lt;100,"0",""),"")&amp;IF(A196&lt;10,"0","")&amp;A196&amp;IF(G196&lt;&gt;""," "&amp;G196,""))</f>
        <v/>
      </c>
      <c r="C196" s="414" t="str">
        <f t="shared" si="6"/>
        <v/>
      </c>
      <c r="D196" s="222"/>
      <c r="E196" s="223"/>
      <c r="F196" s="223"/>
      <c r="G196" s="224"/>
      <c r="H196" s="225"/>
      <c r="I196" s="426"/>
      <c r="J196" s="426"/>
      <c r="K196" s="427"/>
      <c r="L196" s="427"/>
      <c r="M196" s="428"/>
      <c r="N196" s="428"/>
      <c r="O196" s="429"/>
      <c r="P196" s="429"/>
      <c r="Q196" s="430"/>
      <c r="R196" s="430"/>
      <c r="S196" s="431"/>
      <c r="T196" s="431"/>
      <c r="U196" s="426"/>
      <c r="V196" s="426"/>
      <c r="W196" s="427"/>
      <c r="X196" s="427"/>
      <c r="Y196" s="428"/>
      <c r="Z196" s="428"/>
      <c r="AA196" s="429"/>
      <c r="AB196" s="429"/>
      <c r="AC196" s="430"/>
      <c r="AD196" s="430"/>
      <c r="AE196" s="431"/>
      <c r="AF196" s="431"/>
      <c r="AG196" s="264"/>
      <c r="AH196" s="265"/>
      <c r="AI196" s="266"/>
      <c r="AJ196" s="267"/>
    </row>
    <row r="197" spans="1:36" s="22" customFormat="1" x14ac:dyDescent="0.25">
      <c r="A197" s="28" t="str">
        <f>IF(H197&lt;&gt;"",MAX($A$7:A196)+1,"")</f>
        <v/>
      </c>
      <c r="B197" s="227" t="str">
        <f>IF(A197="","",PREF_PREGUNTA&amp;" - "&amp;IF(MAX(A:A)&gt;99,IF(A197&lt;100,"0",""),"")&amp;IF(A197&lt;10,"0","")&amp;A197&amp;IF(G197&lt;&gt;""," "&amp;G197,""))</f>
        <v/>
      </c>
      <c r="C197" s="414" t="str">
        <f t="shared" si="6"/>
        <v/>
      </c>
      <c r="D197" s="222"/>
      <c r="E197" s="223"/>
      <c r="F197" s="223"/>
      <c r="G197" s="224"/>
      <c r="H197" s="225"/>
      <c r="I197" s="426"/>
      <c r="J197" s="426"/>
      <c r="K197" s="427"/>
      <c r="L197" s="427"/>
      <c r="M197" s="428"/>
      <c r="N197" s="428"/>
      <c r="O197" s="429"/>
      <c r="P197" s="429"/>
      <c r="Q197" s="430"/>
      <c r="R197" s="430"/>
      <c r="S197" s="431"/>
      <c r="T197" s="431"/>
      <c r="U197" s="426"/>
      <c r="V197" s="426"/>
      <c r="W197" s="427"/>
      <c r="X197" s="427"/>
      <c r="Y197" s="428"/>
      <c r="Z197" s="428"/>
      <c r="AA197" s="429"/>
      <c r="AB197" s="429"/>
      <c r="AC197" s="430"/>
      <c r="AD197" s="430"/>
      <c r="AE197" s="431"/>
      <c r="AF197" s="431"/>
      <c r="AG197" s="264"/>
      <c r="AH197" s="265"/>
      <c r="AI197" s="266"/>
      <c r="AJ197" s="267"/>
    </row>
    <row r="198" spans="1:36" s="22" customFormat="1" x14ac:dyDescent="0.25">
      <c r="A198" s="28" t="str">
        <f>IF(H198&lt;&gt;"",MAX($A$7:A197)+1,"")</f>
        <v/>
      </c>
      <c r="B198" s="227" t="str">
        <f>IF(A198="","",PREF_PREGUNTA&amp;" - "&amp;IF(MAX(A:A)&gt;99,IF(A198&lt;100,"0",""),"")&amp;IF(A198&lt;10,"0","")&amp;A198&amp;IF(G198&lt;&gt;""," "&amp;G198,""))</f>
        <v/>
      </c>
      <c r="C198" s="414" t="str">
        <f t="shared" si="6"/>
        <v/>
      </c>
      <c r="D198" s="222"/>
      <c r="E198" s="223"/>
      <c r="F198" s="223"/>
      <c r="G198" s="224"/>
      <c r="H198" s="225"/>
      <c r="I198" s="426"/>
      <c r="J198" s="426"/>
      <c r="K198" s="427"/>
      <c r="L198" s="427"/>
      <c r="M198" s="428"/>
      <c r="N198" s="428"/>
      <c r="O198" s="429"/>
      <c r="P198" s="429"/>
      <c r="Q198" s="430"/>
      <c r="R198" s="430"/>
      <c r="S198" s="431"/>
      <c r="T198" s="431"/>
      <c r="U198" s="426"/>
      <c r="V198" s="426"/>
      <c r="W198" s="427"/>
      <c r="X198" s="427"/>
      <c r="Y198" s="428"/>
      <c r="Z198" s="428"/>
      <c r="AA198" s="429"/>
      <c r="AB198" s="429"/>
      <c r="AC198" s="430"/>
      <c r="AD198" s="430"/>
      <c r="AE198" s="431"/>
      <c r="AF198" s="431"/>
      <c r="AG198" s="264"/>
      <c r="AH198" s="265"/>
      <c r="AI198" s="266"/>
      <c r="AJ198" s="267"/>
    </row>
    <row r="199" spans="1:36" s="22" customFormat="1" x14ac:dyDescent="0.25">
      <c r="A199" s="28" t="str">
        <f>IF(H199&lt;&gt;"",MAX($A$7:A198)+1,"")</f>
        <v/>
      </c>
      <c r="B199" s="227" t="str">
        <f>IF(A199="","",PREF_PREGUNTA&amp;" - "&amp;IF(MAX(A:A)&gt;99,IF(A199&lt;100,"0",""),"")&amp;IF(A199&lt;10,"0","")&amp;A199&amp;IF(G199&lt;&gt;""," "&amp;G199,""))</f>
        <v/>
      </c>
      <c r="C199" s="414" t="str">
        <f t="shared" ref="C199:C262" si="7">IF(COUNTA(I199:N199)-D199=0,"",COUNTA(I199:N199)-D199)</f>
        <v/>
      </c>
      <c r="D199" s="222"/>
      <c r="E199" s="223"/>
      <c r="F199" s="223"/>
      <c r="G199" s="224"/>
      <c r="H199" s="225"/>
      <c r="I199" s="426"/>
      <c r="J199" s="426"/>
      <c r="K199" s="427"/>
      <c r="L199" s="427"/>
      <c r="M199" s="428"/>
      <c r="N199" s="428"/>
      <c r="O199" s="429"/>
      <c r="P199" s="429"/>
      <c r="Q199" s="430"/>
      <c r="R199" s="430"/>
      <c r="S199" s="431"/>
      <c r="T199" s="431"/>
      <c r="U199" s="426"/>
      <c r="V199" s="426"/>
      <c r="W199" s="427"/>
      <c r="X199" s="427"/>
      <c r="Y199" s="428"/>
      <c r="Z199" s="428"/>
      <c r="AA199" s="429"/>
      <c r="AB199" s="429"/>
      <c r="AC199" s="430"/>
      <c r="AD199" s="430"/>
      <c r="AE199" s="431"/>
      <c r="AF199" s="431"/>
      <c r="AG199" s="264"/>
      <c r="AH199" s="265"/>
      <c r="AI199" s="266"/>
      <c r="AJ199" s="267"/>
    </row>
    <row r="200" spans="1:36" s="22" customFormat="1" x14ac:dyDescent="0.25">
      <c r="A200" s="28" t="str">
        <f>IF(H200&lt;&gt;"",MAX($A$7:A199)+1,"")</f>
        <v/>
      </c>
      <c r="B200" s="227" t="str">
        <f>IF(A200="","",PREF_PREGUNTA&amp;" - "&amp;IF(MAX(A:A)&gt;99,IF(A200&lt;100,"0",""),"")&amp;IF(A200&lt;10,"0","")&amp;A200&amp;IF(G200&lt;&gt;""," "&amp;G200,""))</f>
        <v/>
      </c>
      <c r="C200" s="414" t="str">
        <f t="shared" si="7"/>
        <v/>
      </c>
      <c r="D200" s="222"/>
      <c r="E200" s="223"/>
      <c r="F200" s="223"/>
      <c r="G200" s="224"/>
      <c r="H200" s="225"/>
      <c r="I200" s="426"/>
      <c r="J200" s="426"/>
      <c r="K200" s="427"/>
      <c r="L200" s="427"/>
      <c r="M200" s="428"/>
      <c r="N200" s="428"/>
      <c r="O200" s="429"/>
      <c r="P200" s="429"/>
      <c r="Q200" s="430"/>
      <c r="R200" s="430"/>
      <c r="S200" s="431"/>
      <c r="T200" s="431"/>
      <c r="U200" s="426"/>
      <c r="V200" s="426"/>
      <c r="W200" s="427"/>
      <c r="X200" s="427"/>
      <c r="Y200" s="428"/>
      <c r="Z200" s="428"/>
      <c r="AA200" s="429"/>
      <c r="AB200" s="429"/>
      <c r="AC200" s="430"/>
      <c r="AD200" s="430"/>
      <c r="AE200" s="431"/>
      <c r="AF200" s="431"/>
      <c r="AG200" s="264"/>
      <c r="AH200" s="265"/>
      <c r="AI200" s="266"/>
      <c r="AJ200" s="267"/>
    </row>
    <row r="201" spans="1:36" s="22" customFormat="1" x14ac:dyDescent="0.25">
      <c r="A201" s="28" t="str">
        <f>IF(H201&lt;&gt;"",MAX($A$7:A200)+1,"")</f>
        <v/>
      </c>
      <c r="B201" s="227" t="str">
        <f>IF(A201="","",PREF_PREGUNTA&amp;" - "&amp;IF(MAX(A:A)&gt;99,IF(A201&lt;100,"0",""),"")&amp;IF(A201&lt;10,"0","")&amp;A201&amp;IF(G201&lt;&gt;""," "&amp;G201,""))</f>
        <v/>
      </c>
      <c r="C201" s="414" t="str">
        <f t="shared" si="7"/>
        <v/>
      </c>
      <c r="D201" s="222"/>
      <c r="E201" s="223"/>
      <c r="F201" s="223"/>
      <c r="G201" s="224"/>
      <c r="H201" s="225"/>
      <c r="I201" s="426"/>
      <c r="J201" s="426"/>
      <c r="K201" s="427"/>
      <c r="L201" s="427"/>
      <c r="M201" s="428"/>
      <c r="N201" s="428"/>
      <c r="O201" s="429"/>
      <c r="P201" s="429"/>
      <c r="Q201" s="430"/>
      <c r="R201" s="430"/>
      <c r="S201" s="431"/>
      <c r="T201" s="431"/>
      <c r="U201" s="426"/>
      <c r="V201" s="426"/>
      <c r="W201" s="427"/>
      <c r="X201" s="427"/>
      <c r="Y201" s="428"/>
      <c r="Z201" s="428"/>
      <c r="AA201" s="429"/>
      <c r="AB201" s="429"/>
      <c r="AC201" s="430"/>
      <c r="AD201" s="430"/>
      <c r="AE201" s="431"/>
      <c r="AF201" s="431"/>
      <c r="AG201" s="264"/>
      <c r="AH201" s="265"/>
      <c r="AI201" s="266"/>
      <c r="AJ201" s="267"/>
    </row>
    <row r="202" spans="1:36" s="22" customFormat="1" x14ac:dyDescent="0.25">
      <c r="A202" s="28" t="str">
        <f>IF(H202&lt;&gt;"",MAX($A$7:A201)+1,"")</f>
        <v/>
      </c>
      <c r="B202" s="227" t="str">
        <f>IF(A202="","",PREF_PREGUNTA&amp;" - "&amp;IF(MAX(A:A)&gt;99,IF(A202&lt;100,"0",""),"")&amp;IF(A202&lt;10,"0","")&amp;A202&amp;IF(G202&lt;&gt;""," "&amp;G202,""))</f>
        <v/>
      </c>
      <c r="C202" s="414" t="str">
        <f t="shared" si="7"/>
        <v/>
      </c>
      <c r="D202" s="222"/>
      <c r="E202" s="223"/>
      <c r="F202" s="223"/>
      <c r="G202" s="224"/>
      <c r="H202" s="225"/>
      <c r="I202" s="426"/>
      <c r="J202" s="426"/>
      <c r="K202" s="427"/>
      <c r="L202" s="427"/>
      <c r="M202" s="428"/>
      <c r="N202" s="428"/>
      <c r="O202" s="429"/>
      <c r="P202" s="429"/>
      <c r="Q202" s="430"/>
      <c r="R202" s="430"/>
      <c r="S202" s="431"/>
      <c r="T202" s="431"/>
      <c r="U202" s="426"/>
      <c r="V202" s="426"/>
      <c r="W202" s="427"/>
      <c r="X202" s="427"/>
      <c r="Y202" s="428"/>
      <c r="Z202" s="428"/>
      <c r="AA202" s="429"/>
      <c r="AB202" s="429"/>
      <c r="AC202" s="430"/>
      <c r="AD202" s="430"/>
      <c r="AE202" s="431"/>
      <c r="AF202" s="431"/>
      <c r="AG202" s="264"/>
      <c r="AH202" s="265"/>
      <c r="AI202" s="266"/>
      <c r="AJ202" s="267"/>
    </row>
    <row r="203" spans="1:36" s="22" customFormat="1" x14ac:dyDescent="0.25">
      <c r="A203" s="28" t="str">
        <f>IF(H203&lt;&gt;"",MAX($A$7:A202)+1,"")</f>
        <v/>
      </c>
      <c r="B203" s="227" t="str">
        <f>IF(A203="","",PREF_PREGUNTA&amp;" - "&amp;IF(MAX(A:A)&gt;99,IF(A203&lt;100,"0",""),"")&amp;IF(A203&lt;10,"0","")&amp;A203&amp;IF(G203&lt;&gt;""," "&amp;G203,""))</f>
        <v/>
      </c>
      <c r="C203" s="414" t="str">
        <f t="shared" si="7"/>
        <v/>
      </c>
      <c r="D203" s="222"/>
      <c r="E203" s="223"/>
      <c r="F203" s="223"/>
      <c r="G203" s="224"/>
      <c r="H203" s="225"/>
      <c r="I203" s="426"/>
      <c r="J203" s="426"/>
      <c r="K203" s="427"/>
      <c r="L203" s="427"/>
      <c r="M203" s="428"/>
      <c r="N203" s="428"/>
      <c r="O203" s="429"/>
      <c r="P203" s="429"/>
      <c r="Q203" s="430"/>
      <c r="R203" s="430"/>
      <c r="S203" s="431"/>
      <c r="T203" s="431"/>
      <c r="U203" s="426"/>
      <c r="V203" s="426"/>
      <c r="W203" s="427"/>
      <c r="X203" s="427"/>
      <c r="Y203" s="428"/>
      <c r="Z203" s="428"/>
      <c r="AA203" s="429"/>
      <c r="AB203" s="429"/>
      <c r="AC203" s="430"/>
      <c r="AD203" s="430"/>
      <c r="AE203" s="431"/>
      <c r="AF203" s="431"/>
      <c r="AG203" s="264"/>
      <c r="AH203" s="265"/>
      <c r="AI203" s="266"/>
      <c r="AJ203" s="267"/>
    </row>
    <row r="204" spans="1:36" s="22" customFormat="1" x14ac:dyDescent="0.25">
      <c r="A204" s="28" t="str">
        <f>IF(H204&lt;&gt;"",MAX($A$7:A203)+1,"")</f>
        <v/>
      </c>
      <c r="B204" s="227" t="str">
        <f>IF(A204="","",PREF_PREGUNTA&amp;" - "&amp;IF(MAX(A:A)&gt;99,IF(A204&lt;100,"0",""),"")&amp;IF(A204&lt;10,"0","")&amp;A204&amp;IF(G204&lt;&gt;""," "&amp;G204,""))</f>
        <v/>
      </c>
      <c r="C204" s="414" t="str">
        <f t="shared" si="7"/>
        <v/>
      </c>
      <c r="D204" s="222"/>
      <c r="E204" s="223"/>
      <c r="F204" s="223"/>
      <c r="G204" s="224"/>
      <c r="H204" s="225"/>
      <c r="I204" s="426"/>
      <c r="J204" s="426"/>
      <c r="K204" s="427"/>
      <c r="L204" s="427"/>
      <c r="M204" s="428"/>
      <c r="N204" s="428"/>
      <c r="O204" s="429"/>
      <c r="P204" s="429"/>
      <c r="Q204" s="430"/>
      <c r="R204" s="430"/>
      <c r="S204" s="431"/>
      <c r="T204" s="431"/>
      <c r="U204" s="426"/>
      <c r="V204" s="426"/>
      <c r="W204" s="427"/>
      <c r="X204" s="427"/>
      <c r="Y204" s="428"/>
      <c r="Z204" s="428"/>
      <c r="AA204" s="429"/>
      <c r="AB204" s="429"/>
      <c r="AC204" s="430"/>
      <c r="AD204" s="430"/>
      <c r="AE204" s="431"/>
      <c r="AF204" s="431"/>
      <c r="AG204" s="264"/>
      <c r="AH204" s="265"/>
      <c r="AI204" s="266"/>
      <c r="AJ204" s="267"/>
    </row>
    <row r="205" spans="1:36" s="22" customFormat="1" x14ac:dyDescent="0.25">
      <c r="A205" s="28" t="str">
        <f>IF(H205&lt;&gt;"",MAX($A$7:A204)+1,"")</f>
        <v/>
      </c>
      <c r="B205" s="227" t="str">
        <f>IF(A205="","",PREF_PREGUNTA&amp;" - "&amp;IF(MAX(A:A)&gt;99,IF(A205&lt;100,"0",""),"")&amp;IF(A205&lt;10,"0","")&amp;A205&amp;IF(G205&lt;&gt;""," "&amp;G205,""))</f>
        <v/>
      </c>
      <c r="C205" s="414" t="str">
        <f t="shared" si="7"/>
        <v/>
      </c>
      <c r="D205" s="222"/>
      <c r="E205" s="223"/>
      <c r="F205" s="223"/>
      <c r="G205" s="224"/>
      <c r="H205" s="225"/>
      <c r="I205" s="426"/>
      <c r="J205" s="426"/>
      <c r="K205" s="427"/>
      <c r="L205" s="427"/>
      <c r="M205" s="428"/>
      <c r="N205" s="428"/>
      <c r="O205" s="429"/>
      <c r="P205" s="429"/>
      <c r="Q205" s="430"/>
      <c r="R205" s="430"/>
      <c r="S205" s="431"/>
      <c r="T205" s="431"/>
      <c r="U205" s="426"/>
      <c r="V205" s="426"/>
      <c r="W205" s="427"/>
      <c r="X205" s="427"/>
      <c r="Y205" s="428"/>
      <c r="Z205" s="428"/>
      <c r="AA205" s="429"/>
      <c r="AB205" s="429"/>
      <c r="AC205" s="430"/>
      <c r="AD205" s="430"/>
      <c r="AE205" s="431"/>
      <c r="AF205" s="431"/>
      <c r="AG205" s="264"/>
      <c r="AH205" s="265"/>
      <c r="AI205" s="266"/>
      <c r="AJ205" s="267"/>
    </row>
    <row r="206" spans="1:36" s="22" customFormat="1" x14ac:dyDescent="0.25">
      <c r="A206" s="28" t="str">
        <f>IF(H206&lt;&gt;"",MAX($A$7:A205)+1,"")</f>
        <v/>
      </c>
      <c r="B206" s="227" t="str">
        <f>IF(A206="","",PREF_PREGUNTA&amp;" - "&amp;IF(MAX(A:A)&gt;99,IF(A206&lt;100,"0",""),"")&amp;IF(A206&lt;10,"0","")&amp;A206&amp;IF(G206&lt;&gt;""," "&amp;G206,""))</f>
        <v/>
      </c>
      <c r="C206" s="414" t="str">
        <f t="shared" si="7"/>
        <v/>
      </c>
      <c r="D206" s="222"/>
      <c r="E206" s="223"/>
      <c r="F206" s="223"/>
      <c r="G206" s="224"/>
      <c r="H206" s="225"/>
      <c r="I206" s="426"/>
      <c r="J206" s="426"/>
      <c r="K206" s="427"/>
      <c r="L206" s="427"/>
      <c r="M206" s="428"/>
      <c r="N206" s="428"/>
      <c r="O206" s="429"/>
      <c r="P206" s="429"/>
      <c r="Q206" s="430"/>
      <c r="R206" s="430"/>
      <c r="S206" s="431"/>
      <c r="T206" s="431"/>
      <c r="U206" s="426"/>
      <c r="V206" s="426"/>
      <c r="W206" s="427"/>
      <c r="X206" s="427"/>
      <c r="Y206" s="428"/>
      <c r="Z206" s="428"/>
      <c r="AA206" s="429"/>
      <c r="AB206" s="429"/>
      <c r="AC206" s="430"/>
      <c r="AD206" s="430"/>
      <c r="AE206" s="431"/>
      <c r="AF206" s="431"/>
      <c r="AG206" s="264"/>
      <c r="AH206" s="265"/>
      <c r="AI206" s="266"/>
      <c r="AJ206" s="267"/>
    </row>
    <row r="207" spans="1:36" s="22" customFormat="1" x14ac:dyDescent="0.25">
      <c r="A207" s="28" t="str">
        <f>IF(H207&lt;&gt;"",MAX($A$7:A206)+1,"")</f>
        <v/>
      </c>
      <c r="B207" s="227" t="str">
        <f>IF(A207="","",PREF_PREGUNTA&amp;" - "&amp;IF(MAX(A:A)&gt;99,IF(A207&lt;100,"0",""),"")&amp;IF(A207&lt;10,"0","")&amp;A207&amp;IF(G207&lt;&gt;""," "&amp;G207,""))</f>
        <v/>
      </c>
      <c r="C207" s="414" t="str">
        <f t="shared" si="7"/>
        <v/>
      </c>
      <c r="D207" s="222"/>
      <c r="E207" s="223"/>
      <c r="F207" s="223"/>
      <c r="G207" s="224"/>
      <c r="H207" s="225"/>
      <c r="I207" s="426"/>
      <c r="J207" s="426"/>
      <c r="K207" s="427"/>
      <c r="L207" s="427"/>
      <c r="M207" s="428"/>
      <c r="N207" s="428"/>
      <c r="O207" s="429"/>
      <c r="P207" s="429"/>
      <c r="Q207" s="430"/>
      <c r="R207" s="430"/>
      <c r="S207" s="431"/>
      <c r="T207" s="431"/>
      <c r="U207" s="426"/>
      <c r="V207" s="426"/>
      <c r="W207" s="427"/>
      <c r="X207" s="427"/>
      <c r="Y207" s="428"/>
      <c r="Z207" s="428"/>
      <c r="AA207" s="429"/>
      <c r="AB207" s="429"/>
      <c r="AC207" s="430"/>
      <c r="AD207" s="430"/>
      <c r="AE207" s="431"/>
      <c r="AF207" s="431"/>
      <c r="AG207" s="264"/>
      <c r="AH207" s="265"/>
      <c r="AI207" s="266"/>
      <c r="AJ207" s="267"/>
    </row>
    <row r="208" spans="1:36" s="22" customFormat="1" x14ac:dyDescent="0.25">
      <c r="A208" s="28" t="str">
        <f>IF(H208&lt;&gt;"",MAX($A$7:A207)+1,"")</f>
        <v/>
      </c>
      <c r="B208" s="227" t="str">
        <f>IF(A208="","",PREF_PREGUNTA&amp;" - "&amp;IF(MAX(A:A)&gt;99,IF(A208&lt;100,"0",""),"")&amp;IF(A208&lt;10,"0","")&amp;A208&amp;IF(G208&lt;&gt;""," "&amp;G208,""))</f>
        <v/>
      </c>
      <c r="C208" s="414" t="str">
        <f t="shared" si="7"/>
        <v/>
      </c>
      <c r="D208" s="222"/>
      <c r="E208" s="223"/>
      <c r="F208" s="223"/>
      <c r="G208" s="224"/>
      <c r="H208" s="225"/>
      <c r="I208" s="426"/>
      <c r="J208" s="426"/>
      <c r="K208" s="427"/>
      <c r="L208" s="427"/>
      <c r="M208" s="428"/>
      <c r="N208" s="428"/>
      <c r="O208" s="429"/>
      <c r="P208" s="429"/>
      <c r="Q208" s="430"/>
      <c r="R208" s="430"/>
      <c r="S208" s="431"/>
      <c r="T208" s="431"/>
      <c r="U208" s="426"/>
      <c r="V208" s="426"/>
      <c r="W208" s="427"/>
      <c r="X208" s="427"/>
      <c r="Y208" s="428"/>
      <c r="Z208" s="428"/>
      <c r="AA208" s="429"/>
      <c r="AB208" s="429"/>
      <c r="AC208" s="430"/>
      <c r="AD208" s="430"/>
      <c r="AE208" s="431"/>
      <c r="AF208" s="431"/>
      <c r="AG208" s="264"/>
      <c r="AH208" s="265"/>
      <c r="AI208" s="266"/>
      <c r="AJ208" s="267"/>
    </row>
    <row r="209" spans="1:36" s="22" customFormat="1" x14ac:dyDescent="0.25">
      <c r="A209" s="28" t="str">
        <f>IF(H209&lt;&gt;"",MAX($A$7:A208)+1,"")</f>
        <v/>
      </c>
      <c r="B209" s="227" t="str">
        <f>IF(A209="","",PREF_PREGUNTA&amp;" - "&amp;IF(MAX(A:A)&gt;99,IF(A209&lt;100,"0",""),"")&amp;IF(A209&lt;10,"0","")&amp;A209&amp;IF(G209&lt;&gt;""," "&amp;G209,""))</f>
        <v/>
      </c>
      <c r="C209" s="414" t="str">
        <f t="shared" si="7"/>
        <v/>
      </c>
      <c r="D209" s="222"/>
      <c r="E209" s="223"/>
      <c r="F209" s="223"/>
      <c r="G209" s="224"/>
      <c r="H209" s="225"/>
      <c r="I209" s="426"/>
      <c r="J209" s="426"/>
      <c r="K209" s="427"/>
      <c r="L209" s="427"/>
      <c r="M209" s="428"/>
      <c r="N209" s="428"/>
      <c r="O209" s="429"/>
      <c r="P209" s="429"/>
      <c r="Q209" s="430"/>
      <c r="R209" s="430"/>
      <c r="S209" s="431"/>
      <c r="T209" s="431"/>
      <c r="U209" s="426"/>
      <c r="V209" s="426"/>
      <c r="W209" s="427"/>
      <c r="X209" s="427"/>
      <c r="Y209" s="428"/>
      <c r="Z209" s="428"/>
      <c r="AA209" s="429"/>
      <c r="AB209" s="429"/>
      <c r="AC209" s="430"/>
      <c r="AD209" s="430"/>
      <c r="AE209" s="431"/>
      <c r="AF209" s="431"/>
      <c r="AG209" s="264"/>
      <c r="AH209" s="265"/>
      <c r="AI209" s="266"/>
      <c r="AJ209" s="267"/>
    </row>
    <row r="210" spans="1:36" s="22" customFormat="1" x14ac:dyDescent="0.25">
      <c r="A210" s="28" t="str">
        <f>IF(H210&lt;&gt;"",MAX($A$7:A209)+1,"")</f>
        <v/>
      </c>
      <c r="B210" s="227" t="str">
        <f>IF(A210="","",PREF_PREGUNTA&amp;" - "&amp;IF(MAX(A:A)&gt;99,IF(A210&lt;100,"0",""),"")&amp;IF(A210&lt;10,"0","")&amp;A210&amp;IF(G210&lt;&gt;""," "&amp;G210,""))</f>
        <v/>
      </c>
      <c r="C210" s="414" t="str">
        <f t="shared" si="7"/>
        <v/>
      </c>
      <c r="D210" s="222"/>
      <c r="E210" s="223"/>
      <c r="F210" s="223"/>
      <c r="G210" s="224"/>
      <c r="H210" s="225"/>
      <c r="I210" s="426"/>
      <c r="J210" s="426"/>
      <c r="K210" s="427"/>
      <c r="L210" s="427"/>
      <c r="M210" s="428"/>
      <c r="N210" s="428"/>
      <c r="O210" s="429"/>
      <c r="P210" s="429"/>
      <c r="Q210" s="430"/>
      <c r="R210" s="430"/>
      <c r="S210" s="431"/>
      <c r="T210" s="431"/>
      <c r="U210" s="426"/>
      <c r="V210" s="426"/>
      <c r="W210" s="427"/>
      <c r="X210" s="427"/>
      <c r="Y210" s="428"/>
      <c r="Z210" s="428"/>
      <c r="AA210" s="429"/>
      <c r="AB210" s="429"/>
      <c r="AC210" s="430"/>
      <c r="AD210" s="430"/>
      <c r="AE210" s="431"/>
      <c r="AF210" s="431"/>
      <c r="AG210" s="264"/>
      <c r="AH210" s="265"/>
      <c r="AI210" s="266"/>
      <c r="AJ210" s="267"/>
    </row>
    <row r="211" spans="1:36" s="22" customFormat="1" x14ac:dyDescent="0.25">
      <c r="A211" s="28" t="str">
        <f>IF(H211&lt;&gt;"",MAX($A$7:A210)+1,"")</f>
        <v/>
      </c>
      <c r="B211" s="227" t="str">
        <f>IF(A211="","",PREF_PREGUNTA&amp;" - "&amp;IF(MAX(A:A)&gt;99,IF(A211&lt;100,"0",""),"")&amp;IF(A211&lt;10,"0","")&amp;A211&amp;IF(G211&lt;&gt;""," "&amp;G211,""))</f>
        <v/>
      </c>
      <c r="C211" s="414" t="str">
        <f t="shared" si="7"/>
        <v/>
      </c>
      <c r="D211" s="222"/>
      <c r="E211" s="223"/>
      <c r="F211" s="223"/>
      <c r="G211" s="224"/>
      <c r="H211" s="225"/>
      <c r="I211" s="426"/>
      <c r="J211" s="426"/>
      <c r="K211" s="427"/>
      <c r="L211" s="427"/>
      <c r="M211" s="428"/>
      <c r="N211" s="428"/>
      <c r="O211" s="429"/>
      <c r="P211" s="429"/>
      <c r="Q211" s="430"/>
      <c r="R211" s="430"/>
      <c r="S211" s="431"/>
      <c r="T211" s="431"/>
      <c r="U211" s="426"/>
      <c r="V211" s="426"/>
      <c r="W211" s="427"/>
      <c r="X211" s="427"/>
      <c r="Y211" s="428"/>
      <c r="Z211" s="428"/>
      <c r="AA211" s="429"/>
      <c r="AB211" s="429"/>
      <c r="AC211" s="430"/>
      <c r="AD211" s="430"/>
      <c r="AE211" s="431"/>
      <c r="AF211" s="431"/>
      <c r="AG211" s="264"/>
      <c r="AH211" s="265"/>
      <c r="AI211" s="266"/>
      <c r="AJ211" s="267"/>
    </row>
    <row r="212" spans="1:36" s="22" customFormat="1" x14ac:dyDescent="0.25">
      <c r="A212" s="28" t="str">
        <f>IF(H212&lt;&gt;"",MAX($A$7:A211)+1,"")</f>
        <v/>
      </c>
      <c r="B212" s="227" t="str">
        <f>IF(A212="","",PREF_PREGUNTA&amp;" - "&amp;IF(MAX(A:A)&gt;99,IF(A212&lt;100,"0",""),"")&amp;IF(A212&lt;10,"0","")&amp;A212&amp;IF(G212&lt;&gt;""," "&amp;G212,""))</f>
        <v/>
      </c>
      <c r="C212" s="414" t="str">
        <f t="shared" si="7"/>
        <v/>
      </c>
      <c r="D212" s="222"/>
      <c r="E212" s="223"/>
      <c r="F212" s="223"/>
      <c r="G212" s="224"/>
      <c r="H212" s="225"/>
      <c r="I212" s="426"/>
      <c r="J212" s="426"/>
      <c r="K212" s="427"/>
      <c r="L212" s="427"/>
      <c r="M212" s="428"/>
      <c r="N212" s="428"/>
      <c r="O212" s="429"/>
      <c r="P212" s="429"/>
      <c r="Q212" s="430"/>
      <c r="R212" s="430"/>
      <c r="S212" s="431"/>
      <c r="T212" s="431"/>
      <c r="U212" s="426"/>
      <c r="V212" s="426"/>
      <c r="W212" s="427"/>
      <c r="X212" s="427"/>
      <c r="Y212" s="428"/>
      <c r="Z212" s="428"/>
      <c r="AA212" s="429"/>
      <c r="AB212" s="429"/>
      <c r="AC212" s="430"/>
      <c r="AD212" s="430"/>
      <c r="AE212" s="431"/>
      <c r="AF212" s="431"/>
      <c r="AG212" s="264"/>
      <c r="AH212" s="265"/>
      <c r="AI212" s="266"/>
      <c r="AJ212" s="267"/>
    </row>
    <row r="213" spans="1:36" s="22" customFormat="1" x14ac:dyDescent="0.25">
      <c r="A213" s="28" t="str">
        <f>IF(H213&lt;&gt;"",MAX($A$7:A212)+1,"")</f>
        <v/>
      </c>
      <c r="B213" s="227" t="str">
        <f>IF(A213="","",PREF_PREGUNTA&amp;" - "&amp;IF(MAX(A:A)&gt;99,IF(A213&lt;100,"0",""),"")&amp;IF(A213&lt;10,"0","")&amp;A213&amp;IF(G213&lt;&gt;""," "&amp;G213,""))</f>
        <v/>
      </c>
      <c r="C213" s="414" t="str">
        <f t="shared" si="7"/>
        <v/>
      </c>
      <c r="D213" s="222"/>
      <c r="E213" s="223"/>
      <c r="F213" s="223"/>
      <c r="G213" s="224"/>
      <c r="H213" s="225"/>
      <c r="I213" s="426"/>
      <c r="J213" s="426"/>
      <c r="K213" s="427"/>
      <c r="L213" s="427"/>
      <c r="M213" s="428"/>
      <c r="N213" s="428"/>
      <c r="O213" s="429"/>
      <c r="P213" s="429"/>
      <c r="Q213" s="430"/>
      <c r="R213" s="430"/>
      <c r="S213" s="431"/>
      <c r="T213" s="431"/>
      <c r="U213" s="426"/>
      <c r="V213" s="426"/>
      <c r="W213" s="427"/>
      <c r="X213" s="427"/>
      <c r="Y213" s="428"/>
      <c r="Z213" s="428"/>
      <c r="AA213" s="429"/>
      <c r="AB213" s="429"/>
      <c r="AC213" s="430"/>
      <c r="AD213" s="430"/>
      <c r="AE213" s="431"/>
      <c r="AF213" s="431"/>
      <c r="AG213" s="264"/>
      <c r="AH213" s="265"/>
      <c r="AI213" s="266"/>
      <c r="AJ213" s="267"/>
    </row>
    <row r="214" spans="1:36" s="22" customFormat="1" x14ac:dyDescent="0.25">
      <c r="A214" s="28" t="str">
        <f>IF(H214&lt;&gt;"",MAX($A$7:A213)+1,"")</f>
        <v/>
      </c>
      <c r="B214" s="227" t="str">
        <f>IF(A214="","",PREF_PREGUNTA&amp;" - "&amp;IF(MAX(A:A)&gt;99,IF(A214&lt;100,"0",""),"")&amp;IF(A214&lt;10,"0","")&amp;A214&amp;IF(G214&lt;&gt;""," "&amp;G214,""))</f>
        <v/>
      </c>
      <c r="C214" s="414" t="str">
        <f t="shared" si="7"/>
        <v/>
      </c>
      <c r="D214" s="222"/>
      <c r="E214" s="223"/>
      <c r="F214" s="223"/>
      <c r="G214" s="224"/>
      <c r="H214" s="225"/>
      <c r="I214" s="426"/>
      <c r="J214" s="426"/>
      <c r="K214" s="427"/>
      <c r="L214" s="427"/>
      <c r="M214" s="428"/>
      <c r="N214" s="428"/>
      <c r="O214" s="429"/>
      <c r="P214" s="429"/>
      <c r="Q214" s="430"/>
      <c r="R214" s="430"/>
      <c r="S214" s="431"/>
      <c r="T214" s="431"/>
      <c r="U214" s="426"/>
      <c r="V214" s="426"/>
      <c r="W214" s="427"/>
      <c r="X214" s="427"/>
      <c r="Y214" s="428"/>
      <c r="Z214" s="428"/>
      <c r="AA214" s="429"/>
      <c r="AB214" s="429"/>
      <c r="AC214" s="430"/>
      <c r="AD214" s="430"/>
      <c r="AE214" s="431"/>
      <c r="AF214" s="431"/>
      <c r="AG214" s="264"/>
      <c r="AH214" s="265"/>
      <c r="AI214" s="266"/>
      <c r="AJ214" s="267"/>
    </row>
    <row r="215" spans="1:36" s="22" customFormat="1" x14ac:dyDescent="0.25">
      <c r="A215" s="28" t="str">
        <f>IF(H215&lt;&gt;"",MAX($A$7:A214)+1,"")</f>
        <v/>
      </c>
      <c r="B215" s="227" t="str">
        <f>IF(A215="","",PREF_PREGUNTA&amp;" - "&amp;IF(MAX(A:A)&gt;99,IF(A215&lt;100,"0",""),"")&amp;IF(A215&lt;10,"0","")&amp;A215&amp;IF(G215&lt;&gt;""," "&amp;G215,""))</f>
        <v/>
      </c>
      <c r="C215" s="414" t="str">
        <f t="shared" si="7"/>
        <v/>
      </c>
      <c r="D215" s="222"/>
      <c r="E215" s="223"/>
      <c r="F215" s="223"/>
      <c r="G215" s="224"/>
      <c r="H215" s="225"/>
      <c r="I215" s="426"/>
      <c r="J215" s="426"/>
      <c r="K215" s="427"/>
      <c r="L215" s="427"/>
      <c r="M215" s="428"/>
      <c r="N215" s="428"/>
      <c r="O215" s="429"/>
      <c r="P215" s="429"/>
      <c r="Q215" s="430"/>
      <c r="R215" s="430"/>
      <c r="S215" s="431"/>
      <c r="T215" s="431"/>
      <c r="U215" s="426"/>
      <c r="V215" s="426"/>
      <c r="W215" s="427"/>
      <c r="X215" s="427"/>
      <c r="Y215" s="428"/>
      <c r="Z215" s="428"/>
      <c r="AA215" s="429"/>
      <c r="AB215" s="429"/>
      <c r="AC215" s="430"/>
      <c r="AD215" s="430"/>
      <c r="AE215" s="431"/>
      <c r="AF215" s="431"/>
      <c r="AG215" s="264"/>
      <c r="AH215" s="265"/>
      <c r="AI215" s="266"/>
      <c r="AJ215" s="267"/>
    </row>
    <row r="216" spans="1:36" s="22" customFormat="1" x14ac:dyDescent="0.25">
      <c r="A216" s="28" t="str">
        <f>IF(H216&lt;&gt;"",MAX($A$7:A215)+1,"")</f>
        <v/>
      </c>
      <c r="B216" s="227" t="str">
        <f>IF(A216="","",PREF_PREGUNTA&amp;" - "&amp;IF(MAX(A:A)&gt;99,IF(A216&lt;100,"0",""),"")&amp;IF(A216&lt;10,"0","")&amp;A216&amp;IF(G216&lt;&gt;""," "&amp;G216,""))</f>
        <v/>
      </c>
      <c r="C216" s="414" t="str">
        <f t="shared" si="7"/>
        <v/>
      </c>
      <c r="D216" s="222"/>
      <c r="E216" s="223"/>
      <c r="F216" s="223"/>
      <c r="G216" s="224"/>
      <c r="H216" s="225"/>
      <c r="I216" s="426"/>
      <c r="J216" s="426"/>
      <c r="K216" s="427"/>
      <c r="L216" s="427"/>
      <c r="M216" s="428"/>
      <c r="N216" s="428"/>
      <c r="O216" s="429"/>
      <c r="P216" s="429"/>
      <c r="Q216" s="430"/>
      <c r="R216" s="430"/>
      <c r="S216" s="431"/>
      <c r="T216" s="431"/>
      <c r="U216" s="426"/>
      <c r="V216" s="426"/>
      <c r="W216" s="427"/>
      <c r="X216" s="427"/>
      <c r="Y216" s="428"/>
      <c r="Z216" s="428"/>
      <c r="AA216" s="429"/>
      <c r="AB216" s="429"/>
      <c r="AC216" s="430"/>
      <c r="AD216" s="430"/>
      <c r="AE216" s="431"/>
      <c r="AF216" s="431"/>
      <c r="AG216" s="264"/>
      <c r="AH216" s="265"/>
      <c r="AI216" s="266"/>
      <c r="AJ216" s="267"/>
    </row>
    <row r="217" spans="1:36" s="22" customFormat="1" x14ac:dyDescent="0.25">
      <c r="A217" s="28" t="str">
        <f>IF(H217&lt;&gt;"",MAX($A$7:A216)+1,"")</f>
        <v/>
      </c>
      <c r="B217" s="227" t="str">
        <f>IF(A217="","",PREF_PREGUNTA&amp;" - "&amp;IF(MAX(A:A)&gt;99,IF(A217&lt;100,"0",""),"")&amp;IF(A217&lt;10,"0","")&amp;A217&amp;IF(G217&lt;&gt;""," "&amp;G217,""))</f>
        <v/>
      </c>
      <c r="C217" s="414" t="str">
        <f t="shared" si="7"/>
        <v/>
      </c>
      <c r="D217" s="222"/>
      <c r="E217" s="223"/>
      <c r="F217" s="223"/>
      <c r="G217" s="224"/>
      <c r="H217" s="225"/>
      <c r="I217" s="426"/>
      <c r="J217" s="426"/>
      <c r="K217" s="427"/>
      <c r="L217" s="427"/>
      <c r="M217" s="428"/>
      <c r="N217" s="428"/>
      <c r="O217" s="429"/>
      <c r="P217" s="429"/>
      <c r="Q217" s="430"/>
      <c r="R217" s="430"/>
      <c r="S217" s="431"/>
      <c r="T217" s="431"/>
      <c r="U217" s="426"/>
      <c r="V217" s="426"/>
      <c r="W217" s="427"/>
      <c r="X217" s="427"/>
      <c r="Y217" s="428"/>
      <c r="Z217" s="428"/>
      <c r="AA217" s="429"/>
      <c r="AB217" s="429"/>
      <c r="AC217" s="430"/>
      <c r="AD217" s="430"/>
      <c r="AE217" s="431"/>
      <c r="AF217" s="431"/>
      <c r="AG217" s="264"/>
      <c r="AH217" s="265"/>
      <c r="AI217" s="266"/>
      <c r="AJ217" s="267"/>
    </row>
    <row r="218" spans="1:36" s="22" customFormat="1" x14ac:dyDescent="0.25">
      <c r="A218" s="28" t="str">
        <f>IF(H218&lt;&gt;"",MAX($A$7:A217)+1,"")</f>
        <v/>
      </c>
      <c r="B218" s="227" t="str">
        <f>IF(A218="","",PREF_PREGUNTA&amp;" - "&amp;IF(MAX(A:A)&gt;99,IF(A218&lt;100,"0",""),"")&amp;IF(A218&lt;10,"0","")&amp;A218&amp;IF(G218&lt;&gt;""," "&amp;G218,""))</f>
        <v/>
      </c>
      <c r="C218" s="414" t="str">
        <f t="shared" si="7"/>
        <v/>
      </c>
      <c r="D218" s="222"/>
      <c r="E218" s="223"/>
      <c r="F218" s="223"/>
      <c r="G218" s="224"/>
      <c r="H218" s="225"/>
      <c r="I218" s="426"/>
      <c r="J218" s="426"/>
      <c r="K218" s="427"/>
      <c r="L218" s="427"/>
      <c r="M218" s="428"/>
      <c r="N218" s="428"/>
      <c r="O218" s="429"/>
      <c r="P218" s="429"/>
      <c r="Q218" s="430"/>
      <c r="R218" s="430"/>
      <c r="S218" s="431"/>
      <c r="T218" s="431"/>
      <c r="U218" s="426"/>
      <c r="V218" s="426"/>
      <c r="W218" s="427"/>
      <c r="X218" s="427"/>
      <c r="Y218" s="428"/>
      <c r="Z218" s="428"/>
      <c r="AA218" s="429"/>
      <c r="AB218" s="429"/>
      <c r="AC218" s="430"/>
      <c r="AD218" s="430"/>
      <c r="AE218" s="431"/>
      <c r="AF218" s="431"/>
      <c r="AG218" s="264"/>
      <c r="AH218" s="265"/>
      <c r="AI218" s="266"/>
      <c r="AJ218" s="267"/>
    </row>
    <row r="219" spans="1:36" s="22" customFormat="1" x14ac:dyDescent="0.25">
      <c r="A219" s="28" t="str">
        <f>IF(H219&lt;&gt;"",MAX($A$7:A218)+1,"")</f>
        <v/>
      </c>
      <c r="B219" s="227" t="str">
        <f>IF(A219="","",PREF_PREGUNTA&amp;" - "&amp;IF(MAX(A:A)&gt;99,IF(A219&lt;100,"0",""),"")&amp;IF(A219&lt;10,"0","")&amp;A219&amp;IF(G219&lt;&gt;""," "&amp;G219,""))</f>
        <v/>
      </c>
      <c r="C219" s="414" t="str">
        <f t="shared" si="7"/>
        <v/>
      </c>
      <c r="D219" s="222"/>
      <c r="E219" s="223"/>
      <c r="F219" s="223"/>
      <c r="G219" s="224"/>
      <c r="H219" s="225"/>
      <c r="I219" s="426"/>
      <c r="J219" s="426"/>
      <c r="K219" s="427"/>
      <c r="L219" s="427"/>
      <c r="M219" s="428"/>
      <c r="N219" s="428"/>
      <c r="O219" s="429"/>
      <c r="P219" s="429"/>
      <c r="Q219" s="430"/>
      <c r="R219" s="430"/>
      <c r="S219" s="431"/>
      <c r="T219" s="431"/>
      <c r="U219" s="426"/>
      <c r="V219" s="426"/>
      <c r="W219" s="427"/>
      <c r="X219" s="427"/>
      <c r="Y219" s="428"/>
      <c r="Z219" s="428"/>
      <c r="AA219" s="429"/>
      <c r="AB219" s="429"/>
      <c r="AC219" s="430"/>
      <c r="AD219" s="430"/>
      <c r="AE219" s="431"/>
      <c r="AF219" s="431"/>
      <c r="AG219" s="264"/>
      <c r="AH219" s="265"/>
      <c r="AI219" s="266"/>
      <c r="AJ219" s="267"/>
    </row>
    <row r="220" spans="1:36" s="22" customFormat="1" x14ac:dyDescent="0.25">
      <c r="A220" s="28" t="str">
        <f>IF(H220&lt;&gt;"",MAX($A$7:A219)+1,"")</f>
        <v/>
      </c>
      <c r="B220" s="227" t="str">
        <f>IF(A220="","",PREF_PREGUNTA&amp;" - "&amp;IF(MAX(A:A)&gt;99,IF(A220&lt;100,"0",""),"")&amp;IF(A220&lt;10,"0","")&amp;A220&amp;IF(G220&lt;&gt;""," "&amp;G220,""))</f>
        <v/>
      </c>
      <c r="C220" s="414" t="str">
        <f t="shared" si="7"/>
        <v/>
      </c>
      <c r="D220" s="222"/>
      <c r="E220" s="223"/>
      <c r="F220" s="223"/>
      <c r="G220" s="224"/>
      <c r="H220" s="225"/>
      <c r="I220" s="426"/>
      <c r="J220" s="426"/>
      <c r="K220" s="427"/>
      <c r="L220" s="427"/>
      <c r="M220" s="428"/>
      <c r="N220" s="428"/>
      <c r="O220" s="429"/>
      <c r="P220" s="429"/>
      <c r="Q220" s="430"/>
      <c r="R220" s="430"/>
      <c r="S220" s="431"/>
      <c r="T220" s="431"/>
      <c r="U220" s="426"/>
      <c r="V220" s="426"/>
      <c r="W220" s="427"/>
      <c r="X220" s="427"/>
      <c r="Y220" s="428"/>
      <c r="Z220" s="428"/>
      <c r="AA220" s="429"/>
      <c r="AB220" s="429"/>
      <c r="AC220" s="430"/>
      <c r="AD220" s="430"/>
      <c r="AE220" s="431"/>
      <c r="AF220" s="431"/>
      <c r="AG220" s="264"/>
      <c r="AH220" s="265"/>
      <c r="AI220" s="266"/>
      <c r="AJ220" s="267"/>
    </row>
    <row r="221" spans="1:36" s="22" customFormat="1" x14ac:dyDescent="0.25">
      <c r="A221" s="28" t="str">
        <f>IF(H221&lt;&gt;"",MAX($A$7:A220)+1,"")</f>
        <v/>
      </c>
      <c r="B221" s="227" t="str">
        <f>IF(A221="","",PREF_PREGUNTA&amp;" - "&amp;IF(MAX(A:A)&gt;99,IF(A221&lt;100,"0",""),"")&amp;IF(A221&lt;10,"0","")&amp;A221&amp;IF(G221&lt;&gt;""," "&amp;G221,""))</f>
        <v/>
      </c>
      <c r="C221" s="414" t="str">
        <f t="shared" si="7"/>
        <v/>
      </c>
      <c r="D221" s="222"/>
      <c r="E221" s="223"/>
      <c r="F221" s="223"/>
      <c r="G221" s="224"/>
      <c r="H221" s="225"/>
      <c r="I221" s="426"/>
      <c r="J221" s="426"/>
      <c r="K221" s="427"/>
      <c r="L221" s="427"/>
      <c r="M221" s="428"/>
      <c r="N221" s="428"/>
      <c r="O221" s="429"/>
      <c r="P221" s="429"/>
      <c r="Q221" s="430"/>
      <c r="R221" s="430"/>
      <c r="S221" s="431"/>
      <c r="T221" s="431"/>
      <c r="U221" s="426"/>
      <c r="V221" s="426"/>
      <c r="W221" s="427"/>
      <c r="X221" s="427"/>
      <c r="Y221" s="428"/>
      <c r="Z221" s="428"/>
      <c r="AA221" s="429"/>
      <c r="AB221" s="429"/>
      <c r="AC221" s="430"/>
      <c r="AD221" s="430"/>
      <c r="AE221" s="431"/>
      <c r="AF221" s="431"/>
      <c r="AG221" s="264"/>
      <c r="AH221" s="265"/>
      <c r="AI221" s="266"/>
      <c r="AJ221" s="267"/>
    </row>
    <row r="222" spans="1:36" s="22" customFormat="1" x14ac:dyDescent="0.25">
      <c r="A222" s="28" t="str">
        <f>IF(H222&lt;&gt;"",MAX($A$7:A221)+1,"")</f>
        <v/>
      </c>
      <c r="B222" s="227" t="str">
        <f>IF(A222="","",PREF_PREGUNTA&amp;" - "&amp;IF(MAX(A:A)&gt;99,IF(A222&lt;100,"0",""),"")&amp;IF(A222&lt;10,"0","")&amp;A222&amp;IF(G222&lt;&gt;""," "&amp;G222,""))</f>
        <v/>
      </c>
      <c r="C222" s="414" t="str">
        <f t="shared" si="7"/>
        <v/>
      </c>
      <c r="D222" s="222"/>
      <c r="E222" s="223"/>
      <c r="F222" s="223"/>
      <c r="G222" s="224"/>
      <c r="H222" s="225"/>
      <c r="I222" s="426"/>
      <c r="J222" s="426"/>
      <c r="K222" s="427"/>
      <c r="L222" s="427"/>
      <c r="M222" s="428"/>
      <c r="N222" s="428"/>
      <c r="O222" s="429"/>
      <c r="P222" s="429"/>
      <c r="Q222" s="430"/>
      <c r="R222" s="430"/>
      <c r="S222" s="431"/>
      <c r="T222" s="431"/>
      <c r="U222" s="426"/>
      <c r="V222" s="426"/>
      <c r="W222" s="427"/>
      <c r="X222" s="427"/>
      <c r="Y222" s="428"/>
      <c r="Z222" s="428"/>
      <c r="AA222" s="429"/>
      <c r="AB222" s="429"/>
      <c r="AC222" s="430"/>
      <c r="AD222" s="430"/>
      <c r="AE222" s="431"/>
      <c r="AF222" s="431"/>
      <c r="AG222" s="264"/>
      <c r="AH222" s="265"/>
      <c r="AI222" s="266"/>
      <c r="AJ222" s="267"/>
    </row>
    <row r="223" spans="1:36" s="22" customFormat="1" x14ac:dyDescent="0.25">
      <c r="A223" s="28" t="str">
        <f>IF(H223&lt;&gt;"",MAX($A$7:A222)+1,"")</f>
        <v/>
      </c>
      <c r="B223" s="227" t="str">
        <f>IF(A223="","",PREF_PREGUNTA&amp;" - "&amp;IF(MAX(A:A)&gt;99,IF(A223&lt;100,"0",""),"")&amp;IF(A223&lt;10,"0","")&amp;A223&amp;IF(G223&lt;&gt;""," "&amp;G223,""))</f>
        <v/>
      </c>
      <c r="C223" s="414" t="str">
        <f t="shared" si="7"/>
        <v/>
      </c>
      <c r="D223" s="222"/>
      <c r="E223" s="223"/>
      <c r="F223" s="223"/>
      <c r="G223" s="224"/>
      <c r="H223" s="225"/>
      <c r="I223" s="426"/>
      <c r="J223" s="426"/>
      <c r="K223" s="427"/>
      <c r="L223" s="427"/>
      <c r="M223" s="428"/>
      <c r="N223" s="428"/>
      <c r="O223" s="429"/>
      <c r="P223" s="429"/>
      <c r="Q223" s="430"/>
      <c r="R223" s="430"/>
      <c r="S223" s="431"/>
      <c r="T223" s="431"/>
      <c r="U223" s="426"/>
      <c r="V223" s="426"/>
      <c r="W223" s="427"/>
      <c r="X223" s="427"/>
      <c r="Y223" s="428"/>
      <c r="Z223" s="428"/>
      <c r="AA223" s="429"/>
      <c r="AB223" s="429"/>
      <c r="AC223" s="430"/>
      <c r="AD223" s="430"/>
      <c r="AE223" s="431"/>
      <c r="AF223" s="431"/>
      <c r="AG223" s="264"/>
      <c r="AH223" s="265"/>
      <c r="AI223" s="266"/>
      <c r="AJ223" s="267"/>
    </row>
    <row r="224" spans="1:36" s="22" customFormat="1" x14ac:dyDescent="0.25">
      <c r="A224" s="28" t="str">
        <f>IF(H224&lt;&gt;"",MAX($A$7:A223)+1,"")</f>
        <v/>
      </c>
      <c r="B224" s="227" t="str">
        <f>IF(A224="","",PREF_PREGUNTA&amp;" - "&amp;IF(MAX(A:A)&gt;99,IF(A224&lt;100,"0",""),"")&amp;IF(A224&lt;10,"0","")&amp;A224&amp;IF(G224&lt;&gt;""," "&amp;G224,""))</f>
        <v/>
      </c>
      <c r="C224" s="414" t="str">
        <f t="shared" si="7"/>
        <v/>
      </c>
      <c r="D224" s="222"/>
      <c r="E224" s="223"/>
      <c r="F224" s="223"/>
      <c r="G224" s="224"/>
      <c r="H224" s="225"/>
      <c r="I224" s="426"/>
      <c r="J224" s="426"/>
      <c r="K224" s="427"/>
      <c r="L224" s="427"/>
      <c r="M224" s="428"/>
      <c r="N224" s="428"/>
      <c r="O224" s="429"/>
      <c r="P224" s="429"/>
      <c r="Q224" s="430"/>
      <c r="R224" s="430"/>
      <c r="S224" s="431"/>
      <c r="T224" s="431"/>
      <c r="U224" s="426"/>
      <c r="V224" s="426"/>
      <c r="W224" s="427"/>
      <c r="X224" s="427"/>
      <c r="Y224" s="428"/>
      <c r="Z224" s="428"/>
      <c r="AA224" s="429"/>
      <c r="AB224" s="429"/>
      <c r="AC224" s="430"/>
      <c r="AD224" s="430"/>
      <c r="AE224" s="431"/>
      <c r="AF224" s="431"/>
      <c r="AG224" s="264"/>
      <c r="AH224" s="265"/>
      <c r="AI224" s="266"/>
      <c r="AJ224" s="267"/>
    </row>
    <row r="225" spans="1:36" s="22" customFormat="1" x14ac:dyDescent="0.25">
      <c r="A225" s="28" t="str">
        <f>IF(H225&lt;&gt;"",MAX($A$7:A224)+1,"")</f>
        <v/>
      </c>
      <c r="B225" s="227" t="str">
        <f>IF(A225="","",PREF_PREGUNTA&amp;" - "&amp;IF(MAX(A:A)&gt;99,IF(A225&lt;100,"0",""),"")&amp;IF(A225&lt;10,"0","")&amp;A225&amp;IF(G225&lt;&gt;""," "&amp;G225,""))</f>
        <v/>
      </c>
      <c r="C225" s="414" t="str">
        <f t="shared" si="7"/>
        <v/>
      </c>
      <c r="D225" s="222"/>
      <c r="E225" s="223"/>
      <c r="F225" s="223"/>
      <c r="G225" s="224"/>
      <c r="H225" s="225"/>
      <c r="I225" s="426"/>
      <c r="J225" s="426"/>
      <c r="K225" s="427"/>
      <c r="L225" s="427"/>
      <c r="M225" s="428"/>
      <c r="N225" s="428"/>
      <c r="O225" s="429"/>
      <c r="P225" s="429"/>
      <c r="Q225" s="430"/>
      <c r="R225" s="430"/>
      <c r="S225" s="431"/>
      <c r="T225" s="431"/>
      <c r="U225" s="426"/>
      <c r="V225" s="426"/>
      <c r="W225" s="427"/>
      <c r="X225" s="427"/>
      <c r="Y225" s="428"/>
      <c r="Z225" s="428"/>
      <c r="AA225" s="429"/>
      <c r="AB225" s="429"/>
      <c r="AC225" s="430"/>
      <c r="AD225" s="430"/>
      <c r="AE225" s="431"/>
      <c r="AF225" s="431"/>
      <c r="AG225" s="264"/>
      <c r="AH225" s="265"/>
      <c r="AI225" s="266"/>
      <c r="AJ225" s="267"/>
    </row>
    <row r="226" spans="1:36" s="22" customFormat="1" x14ac:dyDescent="0.25">
      <c r="A226" s="28" t="str">
        <f>IF(H226&lt;&gt;"",MAX($A$7:A225)+1,"")</f>
        <v/>
      </c>
      <c r="B226" s="227" t="str">
        <f>IF(A226="","",PREF_PREGUNTA&amp;" - "&amp;IF(MAX(A:A)&gt;99,IF(A226&lt;100,"0",""),"")&amp;IF(A226&lt;10,"0","")&amp;A226&amp;IF(G226&lt;&gt;""," "&amp;G226,""))</f>
        <v/>
      </c>
      <c r="C226" s="414" t="str">
        <f t="shared" si="7"/>
        <v/>
      </c>
      <c r="D226" s="222"/>
      <c r="E226" s="223"/>
      <c r="F226" s="223"/>
      <c r="G226" s="224"/>
      <c r="H226" s="225"/>
      <c r="I226" s="426"/>
      <c r="J226" s="426"/>
      <c r="K226" s="427"/>
      <c r="L226" s="427"/>
      <c r="M226" s="428"/>
      <c r="N226" s="428"/>
      <c r="O226" s="429"/>
      <c r="P226" s="429"/>
      <c r="Q226" s="430"/>
      <c r="R226" s="430"/>
      <c r="S226" s="431"/>
      <c r="T226" s="431"/>
      <c r="U226" s="426"/>
      <c r="V226" s="426"/>
      <c r="W226" s="427"/>
      <c r="X226" s="427"/>
      <c r="Y226" s="428"/>
      <c r="Z226" s="428"/>
      <c r="AA226" s="429"/>
      <c r="AB226" s="429"/>
      <c r="AC226" s="430"/>
      <c r="AD226" s="430"/>
      <c r="AE226" s="431"/>
      <c r="AF226" s="431"/>
      <c r="AG226" s="264"/>
      <c r="AH226" s="265"/>
      <c r="AI226" s="266"/>
      <c r="AJ226" s="267"/>
    </row>
    <row r="227" spans="1:36" s="22" customFormat="1" x14ac:dyDescent="0.25">
      <c r="A227" s="28" t="str">
        <f>IF(H227&lt;&gt;"",MAX($A$7:A226)+1,"")</f>
        <v/>
      </c>
      <c r="B227" s="227" t="str">
        <f>IF(A227="","",PREF_PREGUNTA&amp;" - "&amp;IF(MAX(A:A)&gt;99,IF(A227&lt;100,"0",""),"")&amp;IF(A227&lt;10,"0","")&amp;A227&amp;IF(G227&lt;&gt;""," "&amp;G227,""))</f>
        <v/>
      </c>
      <c r="C227" s="414" t="str">
        <f t="shared" si="7"/>
        <v/>
      </c>
      <c r="D227" s="222"/>
      <c r="E227" s="223"/>
      <c r="F227" s="223"/>
      <c r="G227" s="224"/>
      <c r="H227" s="225"/>
      <c r="I227" s="426"/>
      <c r="J227" s="426"/>
      <c r="K227" s="427"/>
      <c r="L227" s="427"/>
      <c r="M227" s="428"/>
      <c r="N227" s="428"/>
      <c r="O227" s="429"/>
      <c r="P227" s="429"/>
      <c r="Q227" s="430"/>
      <c r="R227" s="430"/>
      <c r="S227" s="431"/>
      <c r="T227" s="431"/>
      <c r="U227" s="426"/>
      <c r="V227" s="426"/>
      <c r="W227" s="427"/>
      <c r="X227" s="427"/>
      <c r="Y227" s="428"/>
      <c r="Z227" s="428"/>
      <c r="AA227" s="429"/>
      <c r="AB227" s="429"/>
      <c r="AC227" s="430"/>
      <c r="AD227" s="430"/>
      <c r="AE227" s="431"/>
      <c r="AF227" s="431"/>
      <c r="AG227" s="264"/>
      <c r="AH227" s="265"/>
      <c r="AI227" s="266"/>
      <c r="AJ227" s="267"/>
    </row>
    <row r="228" spans="1:36" s="22" customFormat="1" x14ac:dyDescent="0.25">
      <c r="A228" s="28" t="str">
        <f>IF(H228&lt;&gt;"",MAX($A$7:A227)+1,"")</f>
        <v/>
      </c>
      <c r="B228" s="227" t="str">
        <f>IF(A228="","",PREF_PREGUNTA&amp;" - "&amp;IF(MAX(A:A)&gt;99,IF(A228&lt;100,"0",""),"")&amp;IF(A228&lt;10,"0","")&amp;A228&amp;IF(G228&lt;&gt;""," "&amp;G228,""))</f>
        <v/>
      </c>
      <c r="C228" s="414" t="str">
        <f t="shared" si="7"/>
        <v/>
      </c>
      <c r="D228" s="222"/>
      <c r="E228" s="223"/>
      <c r="F228" s="223"/>
      <c r="G228" s="224"/>
      <c r="H228" s="225"/>
      <c r="I228" s="426"/>
      <c r="J228" s="426"/>
      <c r="K228" s="427"/>
      <c r="L228" s="427"/>
      <c r="M228" s="428"/>
      <c r="N228" s="428"/>
      <c r="O228" s="429"/>
      <c r="P228" s="429"/>
      <c r="Q228" s="430"/>
      <c r="R228" s="430"/>
      <c r="S228" s="431"/>
      <c r="T228" s="431"/>
      <c r="U228" s="426"/>
      <c r="V228" s="426"/>
      <c r="W228" s="427"/>
      <c r="X228" s="427"/>
      <c r="Y228" s="428"/>
      <c r="Z228" s="428"/>
      <c r="AA228" s="429"/>
      <c r="AB228" s="429"/>
      <c r="AC228" s="430"/>
      <c r="AD228" s="430"/>
      <c r="AE228" s="431"/>
      <c r="AF228" s="431"/>
      <c r="AG228" s="264"/>
      <c r="AH228" s="265"/>
      <c r="AI228" s="266"/>
      <c r="AJ228" s="267"/>
    </row>
    <row r="229" spans="1:36" s="22" customFormat="1" x14ac:dyDescent="0.25">
      <c r="A229" s="28" t="str">
        <f>IF(H229&lt;&gt;"",MAX($A$7:A228)+1,"")</f>
        <v/>
      </c>
      <c r="B229" s="227" t="str">
        <f>IF(A229="","",PREF_PREGUNTA&amp;" - "&amp;IF(MAX(A:A)&gt;99,IF(A229&lt;100,"0",""),"")&amp;IF(A229&lt;10,"0","")&amp;A229&amp;IF(G229&lt;&gt;""," "&amp;G229,""))</f>
        <v/>
      </c>
      <c r="C229" s="414" t="str">
        <f t="shared" si="7"/>
        <v/>
      </c>
      <c r="D229" s="222"/>
      <c r="E229" s="223"/>
      <c r="F229" s="223"/>
      <c r="G229" s="224"/>
      <c r="H229" s="225"/>
      <c r="I229" s="426"/>
      <c r="J229" s="426"/>
      <c r="K229" s="427"/>
      <c r="L229" s="427"/>
      <c r="M229" s="428"/>
      <c r="N229" s="428"/>
      <c r="O229" s="429"/>
      <c r="P229" s="429"/>
      <c r="Q229" s="430"/>
      <c r="R229" s="430"/>
      <c r="S229" s="431"/>
      <c r="T229" s="431"/>
      <c r="U229" s="426"/>
      <c r="V229" s="426"/>
      <c r="W229" s="427"/>
      <c r="X229" s="427"/>
      <c r="Y229" s="428"/>
      <c r="Z229" s="428"/>
      <c r="AA229" s="429"/>
      <c r="AB229" s="429"/>
      <c r="AC229" s="430"/>
      <c r="AD229" s="430"/>
      <c r="AE229" s="431"/>
      <c r="AF229" s="431"/>
      <c r="AG229" s="264"/>
      <c r="AH229" s="265"/>
      <c r="AI229" s="266"/>
      <c r="AJ229" s="267"/>
    </row>
    <row r="230" spans="1:36" s="22" customFormat="1" x14ac:dyDescent="0.25">
      <c r="A230" s="28" t="str">
        <f>IF(H230&lt;&gt;"",MAX($A$7:A229)+1,"")</f>
        <v/>
      </c>
      <c r="B230" s="227" t="str">
        <f>IF(A230="","",PREF_PREGUNTA&amp;" - "&amp;IF(MAX(A:A)&gt;99,IF(A230&lt;100,"0",""),"")&amp;IF(A230&lt;10,"0","")&amp;A230&amp;IF(G230&lt;&gt;""," "&amp;G230,""))</f>
        <v/>
      </c>
      <c r="C230" s="414" t="str">
        <f t="shared" si="7"/>
        <v/>
      </c>
      <c r="D230" s="222"/>
      <c r="E230" s="223"/>
      <c r="F230" s="223"/>
      <c r="G230" s="224"/>
      <c r="H230" s="225"/>
      <c r="I230" s="426"/>
      <c r="J230" s="426"/>
      <c r="K230" s="427"/>
      <c r="L230" s="427"/>
      <c r="M230" s="428"/>
      <c r="N230" s="428"/>
      <c r="O230" s="429"/>
      <c r="P230" s="429"/>
      <c r="Q230" s="430"/>
      <c r="R230" s="430"/>
      <c r="S230" s="431"/>
      <c r="T230" s="431"/>
      <c r="U230" s="426"/>
      <c r="V230" s="426"/>
      <c r="W230" s="427"/>
      <c r="X230" s="427"/>
      <c r="Y230" s="428"/>
      <c r="Z230" s="428"/>
      <c r="AA230" s="429"/>
      <c r="AB230" s="429"/>
      <c r="AC230" s="430"/>
      <c r="AD230" s="430"/>
      <c r="AE230" s="431"/>
      <c r="AF230" s="431"/>
      <c r="AG230" s="264"/>
      <c r="AH230" s="265"/>
      <c r="AI230" s="266"/>
      <c r="AJ230" s="267"/>
    </row>
    <row r="231" spans="1:36" s="22" customFormat="1" x14ac:dyDescent="0.25">
      <c r="A231" s="28" t="str">
        <f>IF(H231&lt;&gt;"",MAX($A$7:A230)+1,"")</f>
        <v/>
      </c>
      <c r="B231" s="227" t="str">
        <f>IF(A231="","",PREF_PREGUNTA&amp;" - "&amp;IF(MAX(A:A)&gt;99,IF(A231&lt;100,"0",""),"")&amp;IF(A231&lt;10,"0","")&amp;A231&amp;IF(G231&lt;&gt;""," "&amp;G231,""))</f>
        <v/>
      </c>
      <c r="C231" s="414" t="str">
        <f t="shared" si="7"/>
        <v/>
      </c>
      <c r="D231" s="222"/>
      <c r="E231" s="223"/>
      <c r="F231" s="223"/>
      <c r="G231" s="224"/>
      <c r="H231" s="225"/>
      <c r="I231" s="426"/>
      <c r="J231" s="426"/>
      <c r="K231" s="427"/>
      <c r="L231" s="427"/>
      <c r="M231" s="428"/>
      <c r="N231" s="428"/>
      <c r="O231" s="429"/>
      <c r="P231" s="429"/>
      <c r="Q231" s="430"/>
      <c r="R231" s="430"/>
      <c r="S231" s="431"/>
      <c r="T231" s="431"/>
      <c r="U231" s="426"/>
      <c r="V231" s="426"/>
      <c r="W231" s="427"/>
      <c r="X231" s="427"/>
      <c r="Y231" s="428"/>
      <c r="Z231" s="428"/>
      <c r="AA231" s="429"/>
      <c r="AB231" s="429"/>
      <c r="AC231" s="430"/>
      <c r="AD231" s="430"/>
      <c r="AE231" s="431"/>
      <c r="AF231" s="431"/>
      <c r="AG231" s="264"/>
      <c r="AH231" s="265"/>
      <c r="AI231" s="266"/>
      <c r="AJ231" s="267"/>
    </row>
    <row r="232" spans="1:36" s="22" customFormat="1" x14ac:dyDescent="0.25">
      <c r="A232" s="28" t="str">
        <f>IF(H232&lt;&gt;"",MAX($A$7:A231)+1,"")</f>
        <v/>
      </c>
      <c r="B232" s="227" t="str">
        <f>IF(A232="","",PREF_PREGUNTA&amp;" - "&amp;IF(MAX(A:A)&gt;99,IF(A232&lt;100,"0",""),"")&amp;IF(A232&lt;10,"0","")&amp;A232&amp;IF(G232&lt;&gt;""," "&amp;G232,""))</f>
        <v/>
      </c>
      <c r="C232" s="414" t="str">
        <f t="shared" si="7"/>
        <v/>
      </c>
      <c r="D232" s="222"/>
      <c r="E232" s="223"/>
      <c r="F232" s="223"/>
      <c r="G232" s="224"/>
      <c r="H232" s="225"/>
      <c r="I232" s="426"/>
      <c r="J232" s="426"/>
      <c r="K232" s="427"/>
      <c r="L232" s="427"/>
      <c r="M232" s="428"/>
      <c r="N232" s="428"/>
      <c r="O232" s="429"/>
      <c r="P232" s="429"/>
      <c r="Q232" s="430"/>
      <c r="R232" s="430"/>
      <c r="S232" s="431"/>
      <c r="T232" s="431"/>
      <c r="U232" s="426"/>
      <c r="V232" s="426"/>
      <c r="W232" s="427"/>
      <c r="X232" s="427"/>
      <c r="Y232" s="428"/>
      <c r="Z232" s="428"/>
      <c r="AA232" s="429"/>
      <c r="AB232" s="429"/>
      <c r="AC232" s="430"/>
      <c r="AD232" s="430"/>
      <c r="AE232" s="431"/>
      <c r="AF232" s="431"/>
      <c r="AG232" s="264"/>
      <c r="AH232" s="265"/>
      <c r="AI232" s="266"/>
      <c r="AJ232" s="267"/>
    </row>
    <row r="233" spans="1:36" s="22" customFormat="1" x14ac:dyDescent="0.25">
      <c r="A233" s="28" t="str">
        <f>IF(H233&lt;&gt;"",MAX($A$7:A232)+1,"")</f>
        <v/>
      </c>
      <c r="B233" s="227" t="str">
        <f>IF(A233="","",PREF_PREGUNTA&amp;" - "&amp;IF(MAX(A:A)&gt;99,IF(A233&lt;100,"0",""),"")&amp;IF(A233&lt;10,"0","")&amp;A233&amp;IF(G233&lt;&gt;""," "&amp;G233,""))</f>
        <v/>
      </c>
      <c r="C233" s="414" t="str">
        <f t="shared" si="7"/>
        <v/>
      </c>
      <c r="D233" s="222"/>
      <c r="E233" s="223"/>
      <c r="F233" s="223"/>
      <c r="G233" s="224"/>
      <c r="H233" s="225"/>
      <c r="I233" s="426"/>
      <c r="J233" s="426"/>
      <c r="K233" s="427"/>
      <c r="L233" s="427"/>
      <c r="M233" s="428"/>
      <c r="N233" s="428"/>
      <c r="O233" s="429"/>
      <c r="P233" s="429"/>
      <c r="Q233" s="430"/>
      <c r="R233" s="430"/>
      <c r="S233" s="431"/>
      <c r="T233" s="431"/>
      <c r="U233" s="426"/>
      <c r="V233" s="426"/>
      <c r="W233" s="427"/>
      <c r="X233" s="427"/>
      <c r="Y233" s="428"/>
      <c r="Z233" s="428"/>
      <c r="AA233" s="429"/>
      <c r="AB233" s="429"/>
      <c r="AC233" s="430"/>
      <c r="AD233" s="430"/>
      <c r="AE233" s="431"/>
      <c r="AF233" s="431"/>
      <c r="AG233" s="264"/>
      <c r="AH233" s="265"/>
      <c r="AI233" s="266"/>
      <c r="AJ233" s="267"/>
    </row>
    <row r="234" spans="1:36" s="22" customFormat="1" x14ac:dyDescent="0.25">
      <c r="A234" s="28" t="str">
        <f>IF(H234&lt;&gt;"",MAX($A$7:A233)+1,"")</f>
        <v/>
      </c>
      <c r="B234" s="227" t="str">
        <f>IF(A234="","",PREF_PREGUNTA&amp;" - "&amp;IF(MAX(A:A)&gt;99,IF(A234&lt;100,"0",""),"")&amp;IF(A234&lt;10,"0","")&amp;A234&amp;IF(G234&lt;&gt;""," "&amp;G234,""))</f>
        <v/>
      </c>
      <c r="C234" s="414" t="str">
        <f t="shared" si="7"/>
        <v/>
      </c>
      <c r="D234" s="222"/>
      <c r="E234" s="223"/>
      <c r="F234" s="223"/>
      <c r="G234" s="224"/>
      <c r="H234" s="225"/>
      <c r="I234" s="426"/>
      <c r="J234" s="426"/>
      <c r="K234" s="427"/>
      <c r="L234" s="427"/>
      <c r="M234" s="428"/>
      <c r="N234" s="428"/>
      <c r="O234" s="429"/>
      <c r="P234" s="429"/>
      <c r="Q234" s="430"/>
      <c r="R234" s="430"/>
      <c r="S234" s="431"/>
      <c r="T234" s="431"/>
      <c r="U234" s="426"/>
      <c r="V234" s="426"/>
      <c r="W234" s="427"/>
      <c r="X234" s="427"/>
      <c r="Y234" s="428"/>
      <c r="Z234" s="428"/>
      <c r="AA234" s="429"/>
      <c r="AB234" s="429"/>
      <c r="AC234" s="430"/>
      <c r="AD234" s="430"/>
      <c r="AE234" s="431"/>
      <c r="AF234" s="431"/>
      <c r="AG234" s="264"/>
      <c r="AH234" s="265"/>
      <c r="AI234" s="266"/>
      <c r="AJ234" s="267"/>
    </row>
    <row r="235" spans="1:36" s="22" customFormat="1" x14ac:dyDescent="0.25">
      <c r="A235" s="28" t="str">
        <f>IF(H235&lt;&gt;"",MAX($A$7:A234)+1,"")</f>
        <v/>
      </c>
      <c r="B235" s="227" t="str">
        <f>IF(A235="","",PREF_PREGUNTA&amp;" - "&amp;IF(MAX(A:A)&gt;99,IF(A235&lt;100,"0",""),"")&amp;IF(A235&lt;10,"0","")&amp;A235&amp;IF(G235&lt;&gt;""," "&amp;G235,""))</f>
        <v/>
      </c>
      <c r="C235" s="414" t="str">
        <f t="shared" si="7"/>
        <v/>
      </c>
      <c r="D235" s="222"/>
      <c r="E235" s="223"/>
      <c r="F235" s="223"/>
      <c r="G235" s="224"/>
      <c r="H235" s="225"/>
      <c r="I235" s="426"/>
      <c r="J235" s="426"/>
      <c r="K235" s="427"/>
      <c r="L235" s="427"/>
      <c r="M235" s="428"/>
      <c r="N235" s="428"/>
      <c r="O235" s="429"/>
      <c r="P235" s="429"/>
      <c r="Q235" s="430"/>
      <c r="R235" s="430"/>
      <c r="S235" s="431"/>
      <c r="T235" s="431"/>
      <c r="U235" s="426"/>
      <c r="V235" s="426"/>
      <c r="W235" s="427"/>
      <c r="X235" s="427"/>
      <c r="Y235" s="428"/>
      <c r="Z235" s="428"/>
      <c r="AA235" s="429"/>
      <c r="AB235" s="429"/>
      <c r="AC235" s="430"/>
      <c r="AD235" s="430"/>
      <c r="AE235" s="431"/>
      <c r="AF235" s="431"/>
      <c r="AG235" s="264"/>
      <c r="AH235" s="265"/>
      <c r="AI235" s="266"/>
      <c r="AJ235" s="267"/>
    </row>
    <row r="236" spans="1:36" s="22" customFormat="1" x14ac:dyDescent="0.25">
      <c r="A236" s="28" t="str">
        <f>IF(H236&lt;&gt;"",MAX($A$7:A235)+1,"")</f>
        <v/>
      </c>
      <c r="B236" s="227" t="str">
        <f>IF(A236="","",PREF_PREGUNTA&amp;" - "&amp;IF(MAX(A:A)&gt;99,IF(A236&lt;100,"0",""),"")&amp;IF(A236&lt;10,"0","")&amp;A236&amp;IF(G236&lt;&gt;""," "&amp;G236,""))</f>
        <v/>
      </c>
      <c r="C236" s="414" t="str">
        <f t="shared" si="7"/>
        <v/>
      </c>
      <c r="D236" s="222"/>
      <c r="E236" s="223"/>
      <c r="F236" s="223"/>
      <c r="G236" s="224"/>
      <c r="H236" s="225"/>
      <c r="I236" s="426"/>
      <c r="J236" s="426"/>
      <c r="K236" s="427"/>
      <c r="L236" s="427"/>
      <c r="M236" s="428"/>
      <c r="N236" s="428"/>
      <c r="O236" s="429"/>
      <c r="P236" s="429"/>
      <c r="Q236" s="430"/>
      <c r="R236" s="430"/>
      <c r="S236" s="431"/>
      <c r="T236" s="431"/>
      <c r="U236" s="426"/>
      <c r="V236" s="426"/>
      <c r="W236" s="427"/>
      <c r="X236" s="427"/>
      <c r="Y236" s="428"/>
      <c r="Z236" s="428"/>
      <c r="AA236" s="429"/>
      <c r="AB236" s="429"/>
      <c r="AC236" s="430"/>
      <c r="AD236" s="430"/>
      <c r="AE236" s="431"/>
      <c r="AF236" s="431"/>
      <c r="AG236" s="264"/>
      <c r="AH236" s="265"/>
      <c r="AI236" s="266"/>
      <c r="AJ236" s="267"/>
    </row>
    <row r="237" spans="1:36" s="22" customFormat="1" x14ac:dyDescent="0.25">
      <c r="A237" s="28" t="str">
        <f>IF(H237&lt;&gt;"",MAX($A$7:A236)+1,"")</f>
        <v/>
      </c>
      <c r="B237" s="227" t="str">
        <f>IF(A237="","",PREF_PREGUNTA&amp;" - "&amp;IF(MAX(A:A)&gt;99,IF(A237&lt;100,"0",""),"")&amp;IF(A237&lt;10,"0","")&amp;A237&amp;IF(G237&lt;&gt;""," "&amp;G237,""))</f>
        <v/>
      </c>
      <c r="C237" s="414" t="str">
        <f t="shared" si="7"/>
        <v/>
      </c>
      <c r="D237" s="222"/>
      <c r="E237" s="223"/>
      <c r="F237" s="223"/>
      <c r="G237" s="224"/>
      <c r="H237" s="225"/>
      <c r="I237" s="426"/>
      <c r="J237" s="426"/>
      <c r="K237" s="427"/>
      <c r="L237" s="427"/>
      <c r="M237" s="428"/>
      <c r="N237" s="428"/>
      <c r="O237" s="429"/>
      <c r="P237" s="429"/>
      <c r="Q237" s="430"/>
      <c r="R237" s="430"/>
      <c r="S237" s="431"/>
      <c r="T237" s="431"/>
      <c r="U237" s="426"/>
      <c r="V237" s="426"/>
      <c r="W237" s="427"/>
      <c r="X237" s="427"/>
      <c r="Y237" s="428"/>
      <c r="Z237" s="428"/>
      <c r="AA237" s="429"/>
      <c r="AB237" s="429"/>
      <c r="AC237" s="430"/>
      <c r="AD237" s="430"/>
      <c r="AE237" s="431"/>
      <c r="AF237" s="431"/>
      <c r="AG237" s="264"/>
      <c r="AH237" s="265"/>
      <c r="AI237" s="266"/>
      <c r="AJ237" s="267"/>
    </row>
    <row r="238" spans="1:36" s="22" customFormat="1" x14ac:dyDescent="0.25">
      <c r="A238" s="28" t="str">
        <f>IF(H238&lt;&gt;"",MAX($A$7:A237)+1,"")</f>
        <v/>
      </c>
      <c r="B238" s="227" t="str">
        <f>IF(A238="","",PREF_PREGUNTA&amp;" - "&amp;IF(MAX(A:A)&gt;99,IF(A238&lt;100,"0",""),"")&amp;IF(A238&lt;10,"0","")&amp;A238&amp;IF(G238&lt;&gt;""," "&amp;G238,""))</f>
        <v/>
      </c>
      <c r="C238" s="414" t="str">
        <f t="shared" si="7"/>
        <v/>
      </c>
      <c r="D238" s="222"/>
      <c r="E238" s="223"/>
      <c r="F238" s="223"/>
      <c r="G238" s="224"/>
      <c r="H238" s="225"/>
      <c r="I238" s="426"/>
      <c r="J238" s="426"/>
      <c r="K238" s="427"/>
      <c r="L238" s="427"/>
      <c r="M238" s="428"/>
      <c r="N238" s="428"/>
      <c r="O238" s="429"/>
      <c r="P238" s="429"/>
      <c r="Q238" s="430"/>
      <c r="R238" s="430"/>
      <c r="S238" s="431"/>
      <c r="T238" s="431"/>
      <c r="U238" s="426"/>
      <c r="V238" s="426"/>
      <c r="W238" s="427"/>
      <c r="X238" s="427"/>
      <c r="Y238" s="428"/>
      <c r="Z238" s="428"/>
      <c r="AA238" s="429"/>
      <c r="AB238" s="429"/>
      <c r="AC238" s="430"/>
      <c r="AD238" s="430"/>
      <c r="AE238" s="431"/>
      <c r="AF238" s="431"/>
      <c r="AG238" s="264"/>
      <c r="AH238" s="265"/>
      <c r="AI238" s="266"/>
      <c r="AJ238" s="267"/>
    </row>
    <row r="239" spans="1:36" s="22" customFormat="1" x14ac:dyDescent="0.25">
      <c r="A239" s="28" t="str">
        <f>IF(H239&lt;&gt;"",MAX($A$7:A238)+1,"")</f>
        <v/>
      </c>
      <c r="B239" s="227" t="str">
        <f>IF(A239="","",PREF_PREGUNTA&amp;" - "&amp;IF(MAX(A:A)&gt;99,IF(A239&lt;100,"0",""),"")&amp;IF(A239&lt;10,"0","")&amp;A239&amp;IF(G239&lt;&gt;""," "&amp;G239,""))</f>
        <v/>
      </c>
      <c r="C239" s="414" t="str">
        <f t="shared" si="7"/>
        <v/>
      </c>
      <c r="D239" s="222"/>
      <c r="E239" s="223"/>
      <c r="F239" s="223"/>
      <c r="G239" s="224"/>
      <c r="H239" s="225"/>
      <c r="I239" s="426"/>
      <c r="J239" s="426"/>
      <c r="K239" s="427"/>
      <c r="L239" s="427"/>
      <c r="M239" s="428"/>
      <c r="N239" s="428"/>
      <c r="O239" s="429"/>
      <c r="P239" s="429"/>
      <c r="Q239" s="430"/>
      <c r="R239" s="430"/>
      <c r="S239" s="431"/>
      <c r="T239" s="431"/>
      <c r="U239" s="426"/>
      <c r="V239" s="426"/>
      <c r="W239" s="427"/>
      <c r="X239" s="427"/>
      <c r="Y239" s="428"/>
      <c r="Z239" s="428"/>
      <c r="AA239" s="429"/>
      <c r="AB239" s="429"/>
      <c r="AC239" s="430"/>
      <c r="AD239" s="430"/>
      <c r="AE239" s="431"/>
      <c r="AF239" s="431"/>
      <c r="AG239" s="264"/>
      <c r="AH239" s="265"/>
      <c r="AI239" s="266"/>
      <c r="AJ239" s="267"/>
    </row>
    <row r="240" spans="1:36" s="22" customFormat="1" x14ac:dyDescent="0.25">
      <c r="A240" s="28" t="str">
        <f>IF(H240&lt;&gt;"",MAX($A$7:A239)+1,"")</f>
        <v/>
      </c>
      <c r="B240" s="227" t="str">
        <f>IF(A240="","",PREF_PREGUNTA&amp;" - "&amp;IF(MAX(A:A)&gt;99,IF(A240&lt;100,"0",""),"")&amp;IF(A240&lt;10,"0","")&amp;A240&amp;IF(G240&lt;&gt;""," "&amp;G240,""))</f>
        <v/>
      </c>
      <c r="C240" s="414" t="str">
        <f t="shared" si="7"/>
        <v/>
      </c>
      <c r="D240" s="222"/>
      <c r="E240" s="223"/>
      <c r="F240" s="223"/>
      <c r="G240" s="224"/>
      <c r="H240" s="225"/>
      <c r="I240" s="426"/>
      <c r="J240" s="426"/>
      <c r="K240" s="427"/>
      <c r="L240" s="427"/>
      <c r="M240" s="428"/>
      <c r="N240" s="428"/>
      <c r="O240" s="429"/>
      <c r="P240" s="429"/>
      <c r="Q240" s="430"/>
      <c r="R240" s="430"/>
      <c r="S240" s="431"/>
      <c r="T240" s="431"/>
      <c r="U240" s="426"/>
      <c r="V240" s="426"/>
      <c r="W240" s="427"/>
      <c r="X240" s="427"/>
      <c r="Y240" s="428"/>
      <c r="Z240" s="428"/>
      <c r="AA240" s="429"/>
      <c r="AB240" s="429"/>
      <c r="AC240" s="430"/>
      <c r="AD240" s="430"/>
      <c r="AE240" s="431"/>
      <c r="AF240" s="431"/>
      <c r="AG240" s="264"/>
      <c r="AH240" s="265"/>
      <c r="AI240" s="266"/>
      <c r="AJ240" s="267"/>
    </row>
    <row r="241" spans="1:36" s="22" customFormat="1" x14ac:dyDescent="0.25">
      <c r="A241" s="28" t="str">
        <f>IF(H241&lt;&gt;"",MAX($A$7:A240)+1,"")</f>
        <v/>
      </c>
      <c r="B241" s="227" t="str">
        <f>IF(A241="","",PREF_PREGUNTA&amp;" - "&amp;IF(MAX(A:A)&gt;99,IF(A241&lt;100,"0",""),"")&amp;IF(A241&lt;10,"0","")&amp;A241&amp;IF(G241&lt;&gt;""," "&amp;G241,""))</f>
        <v/>
      </c>
      <c r="C241" s="414" t="str">
        <f t="shared" si="7"/>
        <v/>
      </c>
      <c r="D241" s="222"/>
      <c r="E241" s="223"/>
      <c r="F241" s="223"/>
      <c r="G241" s="224"/>
      <c r="H241" s="225"/>
      <c r="I241" s="426"/>
      <c r="J241" s="426"/>
      <c r="K241" s="427"/>
      <c r="L241" s="427"/>
      <c r="M241" s="428"/>
      <c r="N241" s="428"/>
      <c r="O241" s="429"/>
      <c r="P241" s="429"/>
      <c r="Q241" s="430"/>
      <c r="R241" s="430"/>
      <c r="S241" s="431"/>
      <c r="T241" s="431"/>
      <c r="U241" s="426"/>
      <c r="V241" s="426"/>
      <c r="W241" s="427"/>
      <c r="X241" s="427"/>
      <c r="Y241" s="428"/>
      <c r="Z241" s="428"/>
      <c r="AA241" s="429"/>
      <c r="AB241" s="429"/>
      <c r="AC241" s="430"/>
      <c r="AD241" s="430"/>
      <c r="AE241" s="431"/>
      <c r="AF241" s="431"/>
      <c r="AG241" s="264"/>
      <c r="AH241" s="265"/>
      <c r="AI241" s="266"/>
      <c r="AJ241" s="267"/>
    </row>
    <row r="242" spans="1:36" s="22" customFormat="1" x14ac:dyDescent="0.25">
      <c r="A242" s="28" t="str">
        <f>IF(H242&lt;&gt;"",MAX($A$7:A241)+1,"")</f>
        <v/>
      </c>
      <c r="B242" s="227" t="str">
        <f>IF(A242="","",PREF_PREGUNTA&amp;" - "&amp;IF(MAX(A:A)&gt;99,IF(A242&lt;100,"0",""),"")&amp;IF(A242&lt;10,"0","")&amp;A242&amp;IF(G242&lt;&gt;""," "&amp;G242,""))</f>
        <v/>
      </c>
      <c r="C242" s="414" t="str">
        <f t="shared" si="7"/>
        <v/>
      </c>
      <c r="D242" s="222"/>
      <c r="E242" s="223"/>
      <c r="F242" s="223"/>
      <c r="G242" s="224"/>
      <c r="H242" s="225"/>
      <c r="I242" s="426"/>
      <c r="J242" s="426"/>
      <c r="K242" s="427"/>
      <c r="L242" s="427"/>
      <c r="M242" s="428"/>
      <c r="N242" s="428"/>
      <c r="O242" s="429"/>
      <c r="P242" s="429"/>
      <c r="Q242" s="430"/>
      <c r="R242" s="430"/>
      <c r="S242" s="431"/>
      <c r="T242" s="431"/>
      <c r="U242" s="426"/>
      <c r="V242" s="426"/>
      <c r="W242" s="427"/>
      <c r="X242" s="427"/>
      <c r="Y242" s="428"/>
      <c r="Z242" s="428"/>
      <c r="AA242" s="429"/>
      <c r="AB242" s="429"/>
      <c r="AC242" s="430"/>
      <c r="AD242" s="430"/>
      <c r="AE242" s="431"/>
      <c r="AF242" s="431"/>
      <c r="AG242" s="264"/>
      <c r="AH242" s="265"/>
      <c r="AI242" s="266"/>
      <c r="AJ242" s="267"/>
    </row>
    <row r="243" spans="1:36" s="22" customFormat="1" x14ac:dyDescent="0.25">
      <c r="A243" s="28" t="str">
        <f>IF(H243&lt;&gt;"",MAX($A$7:A242)+1,"")</f>
        <v/>
      </c>
      <c r="B243" s="227" t="str">
        <f>IF(A243="","",PREF_PREGUNTA&amp;" - "&amp;IF(MAX(A:A)&gt;99,IF(A243&lt;100,"0",""),"")&amp;IF(A243&lt;10,"0","")&amp;A243&amp;IF(G243&lt;&gt;""," "&amp;G243,""))</f>
        <v/>
      </c>
      <c r="C243" s="414" t="str">
        <f t="shared" si="7"/>
        <v/>
      </c>
      <c r="D243" s="222"/>
      <c r="E243" s="223"/>
      <c r="F243" s="223"/>
      <c r="G243" s="224"/>
      <c r="H243" s="225"/>
      <c r="I243" s="426"/>
      <c r="J243" s="426"/>
      <c r="K243" s="427"/>
      <c r="L243" s="427"/>
      <c r="M243" s="428"/>
      <c r="N243" s="428"/>
      <c r="O243" s="429"/>
      <c r="P243" s="429"/>
      <c r="Q243" s="430"/>
      <c r="R243" s="430"/>
      <c r="S243" s="431"/>
      <c r="T243" s="431"/>
      <c r="U243" s="426"/>
      <c r="V243" s="426"/>
      <c r="W243" s="427"/>
      <c r="X243" s="427"/>
      <c r="Y243" s="428"/>
      <c r="Z243" s="428"/>
      <c r="AA243" s="429"/>
      <c r="AB243" s="429"/>
      <c r="AC243" s="430"/>
      <c r="AD243" s="430"/>
      <c r="AE243" s="431"/>
      <c r="AF243" s="431"/>
      <c r="AG243" s="264"/>
      <c r="AH243" s="265"/>
      <c r="AI243" s="266"/>
      <c r="AJ243" s="267"/>
    </row>
    <row r="244" spans="1:36" s="22" customFormat="1" x14ac:dyDescent="0.25">
      <c r="A244" s="28" t="str">
        <f>IF(H244&lt;&gt;"",MAX($A$7:A243)+1,"")</f>
        <v/>
      </c>
      <c r="B244" s="227" t="str">
        <f>IF(A244="","",PREF_PREGUNTA&amp;" - "&amp;IF(MAX(A:A)&gt;99,IF(A244&lt;100,"0",""),"")&amp;IF(A244&lt;10,"0","")&amp;A244&amp;IF(G244&lt;&gt;""," "&amp;G244,""))</f>
        <v/>
      </c>
      <c r="C244" s="414" t="str">
        <f t="shared" si="7"/>
        <v/>
      </c>
      <c r="D244" s="222"/>
      <c r="E244" s="223"/>
      <c r="F244" s="223"/>
      <c r="G244" s="224"/>
      <c r="H244" s="225"/>
      <c r="I244" s="426"/>
      <c r="J244" s="426"/>
      <c r="K244" s="427"/>
      <c r="L244" s="427"/>
      <c r="M244" s="428"/>
      <c r="N244" s="428"/>
      <c r="O244" s="429"/>
      <c r="P244" s="429"/>
      <c r="Q244" s="430"/>
      <c r="R244" s="430"/>
      <c r="S244" s="431"/>
      <c r="T244" s="431"/>
      <c r="U244" s="426"/>
      <c r="V244" s="426"/>
      <c r="W244" s="427"/>
      <c r="X244" s="427"/>
      <c r="Y244" s="428"/>
      <c r="Z244" s="428"/>
      <c r="AA244" s="429"/>
      <c r="AB244" s="429"/>
      <c r="AC244" s="430"/>
      <c r="AD244" s="430"/>
      <c r="AE244" s="431"/>
      <c r="AF244" s="431"/>
      <c r="AG244" s="264"/>
      <c r="AH244" s="265"/>
      <c r="AI244" s="266"/>
      <c r="AJ244" s="267"/>
    </row>
    <row r="245" spans="1:36" s="22" customFormat="1" x14ac:dyDescent="0.25">
      <c r="A245" s="28" t="str">
        <f>IF(H245&lt;&gt;"",MAX($A$7:A244)+1,"")</f>
        <v/>
      </c>
      <c r="B245" s="227" t="str">
        <f>IF(A245="","",PREF_PREGUNTA&amp;" - "&amp;IF(MAX(A:A)&gt;99,IF(A245&lt;100,"0",""),"")&amp;IF(A245&lt;10,"0","")&amp;A245&amp;IF(G245&lt;&gt;""," "&amp;G245,""))</f>
        <v/>
      </c>
      <c r="C245" s="414" t="str">
        <f t="shared" si="7"/>
        <v/>
      </c>
      <c r="D245" s="222"/>
      <c r="E245" s="223"/>
      <c r="F245" s="223"/>
      <c r="G245" s="224"/>
      <c r="H245" s="225"/>
      <c r="I245" s="426"/>
      <c r="J245" s="426"/>
      <c r="K245" s="427"/>
      <c r="L245" s="427"/>
      <c r="M245" s="428"/>
      <c r="N245" s="428"/>
      <c r="O245" s="429"/>
      <c r="P245" s="429"/>
      <c r="Q245" s="430"/>
      <c r="R245" s="430"/>
      <c r="S245" s="431"/>
      <c r="T245" s="431"/>
      <c r="U245" s="426"/>
      <c r="V245" s="426"/>
      <c r="W245" s="427"/>
      <c r="X245" s="427"/>
      <c r="Y245" s="428"/>
      <c r="Z245" s="428"/>
      <c r="AA245" s="429"/>
      <c r="AB245" s="429"/>
      <c r="AC245" s="430"/>
      <c r="AD245" s="430"/>
      <c r="AE245" s="431"/>
      <c r="AF245" s="431"/>
      <c r="AG245" s="264"/>
      <c r="AH245" s="265"/>
      <c r="AI245" s="266"/>
      <c r="AJ245" s="267"/>
    </row>
    <row r="246" spans="1:36" s="22" customFormat="1" x14ac:dyDescent="0.25">
      <c r="A246" s="28" t="str">
        <f>IF(H246&lt;&gt;"",MAX($A$7:A245)+1,"")</f>
        <v/>
      </c>
      <c r="B246" s="227" t="str">
        <f>IF(A246="","",PREF_PREGUNTA&amp;" - "&amp;IF(MAX(A:A)&gt;99,IF(A246&lt;100,"0",""),"")&amp;IF(A246&lt;10,"0","")&amp;A246&amp;IF(G246&lt;&gt;""," "&amp;G246,""))</f>
        <v/>
      </c>
      <c r="C246" s="414" t="str">
        <f t="shared" si="7"/>
        <v/>
      </c>
      <c r="D246" s="222"/>
      <c r="E246" s="223"/>
      <c r="F246" s="223"/>
      <c r="G246" s="224"/>
      <c r="H246" s="225"/>
      <c r="I246" s="426"/>
      <c r="J246" s="426"/>
      <c r="K246" s="427"/>
      <c r="L246" s="427"/>
      <c r="M246" s="428"/>
      <c r="N246" s="428"/>
      <c r="O246" s="429"/>
      <c r="P246" s="429"/>
      <c r="Q246" s="430"/>
      <c r="R246" s="430"/>
      <c r="S246" s="431"/>
      <c r="T246" s="431"/>
      <c r="U246" s="426"/>
      <c r="V246" s="426"/>
      <c r="W246" s="427"/>
      <c r="X246" s="427"/>
      <c r="Y246" s="428"/>
      <c r="Z246" s="428"/>
      <c r="AA246" s="429"/>
      <c r="AB246" s="429"/>
      <c r="AC246" s="430"/>
      <c r="AD246" s="430"/>
      <c r="AE246" s="431"/>
      <c r="AF246" s="431"/>
      <c r="AG246" s="264"/>
      <c r="AH246" s="265"/>
      <c r="AI246" s="266"/>
      <c r="AJ246" s="267"/>
    </row>
    <row r="247" spans="1:36" s="22" customFormat="1" x14ac:dyDescent="0.25">
      <c r="A247" s="28" t="str">
        <f>IF(H247&lt;&gt;"",MAX($A$7:A246)+1,"")</f>
        <v/>
      </c>
      <c r="B247" s="227" t="str">
        <f>IF(A247="","",PREF_PREGUNTA&amp;" - "&amp;IF(MAX(A:A)&gt;99,IF(A247&lt;100,"0",""),"")&amp;IF(A247&lt;10,"0","")&amp;A247&amp;IF(G247&lt;&gt;""," "&amp;G247,""))</f>
        <v/>
      </c>
      <c r="C247" s="414" t="str">
        <f t="shared" si="7"/>
        <v/>
      </c>
      <c r="D247" s="222"/>
      <c r="E247" s="223"/>
      <c r="F247" s="223"/>
      <c r="G247" s="224"/>
      <c r="H247" s="225"/>
      <c r="I247" s="426"/>
      <c r="J247" s="426"/>
      <c r="K247" s="427"/>
      <c r="L247" s="427"/>
      <c r="M247" s="428"/>
      <c r="N247" s="428"/>
      <c r="O247" s="429"/>
      <c r="P247" s="429"/>
      <c r="Q247" s="430"/>
      <c r="R247" s="430"/>
      <c r="S247" s="431"/>
      <c r="T247" s="431"/>
      <c r="U247" s="426"/>
      <c r="V247" s="426"/>
      <c r="W247" s="427"/>
      <c r="X247" s="427"/>
      <c r="Y247" s="428"/>
      <c r="Z247" s="428"/>
      <c r="AA247" s="429"/>
      <c r="AB247" s="429"/>
      <c r="AC247" s="430"/>
      <c r="AD247" s="430"/>
      <c r="AE247" s="431"/>
      <c r="AF247" s="431"/>
      <c r="AG247" s="264"/>
      <c r="AH247" s="265"/>
      <c r="AI247" s="266"/>
      <c r="AJ247" s="267"/>
    </row>
    <row r="248" spans="1:36" s="22" customFormat="1" x14ac:dyDescent="0.25">
      <c r="A248" s="28" t="str">
        <f>IF(H248&lt;&gt;"",MAX($A$7:A247)+1,"")</f>
        <v/>
      </c>
      <c r="B248" s="227" t="str">
        <f>IF(A248="","",PREF_PREGUNTA&amp;" - "&amp;IF(MAX(A:A)&gt;99,IF(A248&lt;100,"0",""),"")&amp;IF(A248&lt;10,"0","")&amp;A248&amp;IF(G248&lt;&gt;""," "&amp;G248,""))</f>
        <v/>
      </c>
      <c r="C248" s="414" t="str">
        <f t="shared" si="7"/>
        <v/>
      </c>
      <c r="D248" s="222"/>
      <c r="E248" s="223"/>
      <c r="F248" s="223"/>
      <c r="G248" s="224"/>
      <c r="H248" s="225"/>
      <c r="I248" s="426"/>
      <c r="J248" s="426"/>
      <c r="K248" s="427"/>
      <c r="L248" s="427"/>
      <c r="M248" s="428"/>
      <c r="N248" s="428"/>
      <c r="O248" s="429"/>
      <c r="P248" s="429"/>
      <c r="Q248" s="430"/>
      <c r="R248" s="430"/>
      <c r="S248" s="431"/>
      <c r="T248" s="431"/>
      <c r="U248" s="426"/>
      <c r="V248" s="426"/>
      <c r="W248" s="427"/>
      <c r="X248" s="427"/>
      <c r="Y248" s="428"/>
      <c r="Z248" s="428"/>
      <c r="AA248" s="429"/>
      <c r="AB248" s="429"/>
      <c r="AC248" s="430"/>
      <c r="AD248" s="430"/>
      <c r="AE248" s="431"/>
      <c r="AF248" s="431"/>
      <c r="AG248" s="264"/>
      <c r="AH248" s="265"/>
      <c r="AI248" s="266"/>
      <c r="AJ248" s="267"/>
    </row>
    <row r="249" spans="1:36" s="22" customFormat="1" x14ac:dyDescent="0.25">
      <c r="A249" s="28" t="str">
        <f>IF(H249&lt;&gt;"",MAX($A$7:A248)+1,"")</f>
        <v/>
      </c>
      <c r="B249" s="227" t="str">
        <f>IF(A249="","",PREF_PREGUNTA&amp;" - "&amp;IF(MAX(A:A)&gt;99,IF(A249&lt;100,"0",""),"")&amp;IF(A249&lt;10,"0","")&amp;A249&amp;IF(G249&lt;&gt;""," "&amp;G249,""))</f>
        <v/>
      </c>
      <c r="C249" s="414" t="str">
        <f t="shared" si="7"/>
        <v/>
      </c>
      <c r="D249" s="222"/>
      <c r="E249" s="223"/>
      <c r="F249" s="223"/>
      <c r="G249" s="224"/>
      <c r="H249" s="225"/>
      <c r="I249" s="426"/>
      <c r="J249" s="426"/>
      <c r="K249" s="427"/>
      <c r="L249" s="427"/>
      <c r="M249" s="428"/>
      <c r="N249" s="428"/>
      <c r="O249" s="429"/>
      <c r="P249" s="429"/>
      <c r="Q249" s="430"/>
      <c r="R249" s="430"/>
      <c r="S249" s="431"/>
      <c r="T249" s="431"/>
      <c r="U249" s="426"/>
      <c r="V249" s="426"/>
      <c r="W249" s="427"/>
      <c r="X249" s="427"/>
      <c r="Y249" s="428"/>
      <c r="Z249" s="428"/>
      <c r="AA249" s="429"/>
      <c r="AB249" s="429"/>
      <c r="AC249" s="430"/>
      <c r="AD249" s="430"/>
      <c r="AE249" s="431"/>
      <c r="AF249" s="431"/>
      <c r="AG249" s="264"/>
      <c r="AH249" s="265"/>
      <c r="AI249" s="266"/>
      <c r="AJ249" s="267"/>
    </row>
    <row r="250" spans="1:36" s="22" customFormat="1" x14ac:dyDescent="0.25">
      <c r="A250" s="28" t="str">
        <f>IF(H250&lt;&gt;"",MAX($A$7:A249)+1,"")</f>
        <v/>
      </c>
      <c r="B250" s="227" t="str">
        <f>IF(A250="","",PREF_PREGUNTA&amp;" - "&amp;IF(MAX(A:A)&gt;99,IF(A250&lt;100,"0",""),"")&amp;IF(A250&lt;10,"0","")&amp;A250&amp;IF(G250&lt;&gt;""," "&amp;G250,""))</f>
        <v/>
      </c>
      <c r="C250" s="414" t="str">
        <f t="shared" si="7"/>
        <v/>
      </c>
      <c r="D250" s="222"/>
      <c r="E250" s="223"/>
      <c r="F250" s="223"/>
      <c r="G250" s="224"/>
      <c r="H250" s="225"/>
      <c r="I250" s="426"/>
      <c r="J250" s="426"/>
      <c r="K250" s="427"/>
      <c r="L250" s="427"/>
      <c r="M250" s="428"/>
      <c r="N250" s="428"/>
      <c r="O250" s="429"/>
      <c r="P250" s="429"/>
      <c r="Q250" s="430"/>
      <c r="R250" s="430"/>
      <c r="S250" s="431"/>
      <c r="T250" s="431"/>
      <c r="U250" s="426"/>
      <c r="V250" s="426"/>
      <c r="W250" s="427"/>
      <c r="X250" s="427"/>
      <c r="Y250" s="428"/>
      <c r="Z250" s="428"/>
      <c r="AA250" s="429"/>
      <c r="AB250" s="429"/>
      <c r="AC250" s="430"/>
      <c r="AD250" s="430"/>
      <c r="AE250" s="431"/>
      <c r="AF250" s="431"/>
      <c r="AG250" s="264"/>
      <c r="AH250" s="265"/>
      <c r="AI250" s="266"/>
      <c r="AJ250" s="267"/>
    </row>
    <row r="251" spans="1:36" s="22" customFormat="1" x14ac:dyDescent="0.25">
      <c r="A251" s="28" t="str">
        <f>IF(H251&lt;&gt;"",MAX($A$7:A250)+1,"")</f>
        <v/>
      </c>
      <c r="B251" s="227" t="str">
        <f>IF(A251="","",PREF_PREGUNTA&amp;" - "&amp;IF(MAX(A:A)&gt;99,IF(A251&lt;100,"0",""),"")&amp;IF(A251&lt;10,"0","")&amp;A251&amp;IF(G251&lt;&gt;""," "&amp;G251,""))</f>
        <v/>
      </c>
      <c r="C251" s="414" t="str">
        <f t="shared" si="7"/>
        <v/>
      </c>
      <c r="D251" s="222"/>
      <c r="E251" s="223"/>
      <c r="F251" s="223"/>
      <c r="G251" s="224"/>
      <c r="H251" s="225"/>
      <c r="I251" s="426"/>
      <c r="J251" s="426"/>
      <c r="K251" s="427"/>
      <c r="L251" s="427"/>
      <c r="M251" s="428"/>
      <c r="N251" s="428"/>
      <c r="O251" s="429"/>
      <c r="P251" s="429"/>
      <c r="Q251" s="430"/>
      <c r="R251" s="430"/>
      <c r="S251" s="431"/>
      <c r="T251" s="431"/>
      <c r="U251" s="426"/>
      <c r="V251" s="426"/>
      <c r="W251" s="427"/>
      <c r="X251" s="427"/>
      <c r="Y251" s="428"/>
      <c r="Z251" s="428"/>
      <c r="AA251" s="429"/>
      <c r="AB251" s="429"/>
      <c r="AC251" s="430"/>
      <c r="AD251" s="430"/>
      <c r="AE251" s="431"/>
      <c r="AF251" s="431"/>
      <c r="AG251" s="264"/>
      <c r="AH251" s="265"/>
      <c r="AI251" s="266"/>
      <c r="AJ251" s="267"/>
    </row>
    <row r="252" spans="1:36" s="22" customFormat="1" x14ac:dyDescent="0.25">
      <c r="A252" s="28" t="str">
        <f>IF(H252&lt;&gt;"",MAX($A$7:A251)+1,"")</f>
        <v/>
      </c>
      <c r="B252" s="227" t="str">
        <f>IF(A252="","",PREF_PREGUNTA&amp;" - "&amp;IF(MAX(A:A)&gt;99,IF(A252&lt;100,"0",""),"")&amp;IF(A252&lt;10,"0","")&amp;A252&amp;IF(G252&lt;&gt;""," "&amp;G252,""))</f>
        <v/>
      </c>
      <c r="C252" s="414" t="str">
        <f t="shared" si="7"/>
        <v/>
      </c>
      <c r="D252" s="222"/>
      <c r="E252" s="223"/>
      <c r="F252" s="223"/>
      <c r="G252" s="224"/>
      <c r="H252" s="225"/>
      <c r="I252" s="426"/>
      <c r="J252" s="426"/>
      <c r="K252" s="427"/>
      <c r="L252" s="427"/>
      <c r="M252" s="428"/>
      <c r="N252" s="428"/>
      <c r="O252" s="429"/>
      <c r="P252" s="429"/>
      <c r="Q252" s="430"/>
      <c r="R252" s="430"/>
      <c r="S252" s="431"/>
      <c r="T252" s="431"/>
      <c r="U252" s="426"/>
      <c r="V252" s="426"/>
      <c r="W252" s="427"/>
      <c r="X252" s="427"/>
      <c r="Y252" s="428"/>
      <c r="Z252" s="428"/>
      <c r="AA252" s="429"/>
      <c r="AB252" s="429"/>
      <c r="AC252" s="430"/>
      <c r="AD252" s="430"/>
      <c r="AE252" s="431"/>
      <c r="AF252" s="431"/>
      <c r="AG252" s="264"/>
      <c r="AH252" s="265"/>
      <c r="AI252" s="266"/>
      <c r="AJ252" s="267"/>
    </row>
    <row r="253" spans="1:36" s="22" customFormat="1" x14ac:dyDescent="0.25">
      <c r="A253" s="28" t="str">
        <f>IF(H253&lt;&gt;"",MAX($A$7:A252)+1,"")</f>
        <v/>
      </c>
      <c r="B253" s="227" t="str">
        <f>IF(A253="","",PREF_PREGUNTA&amp;" - "&amp;IF(MAX(A:A)&gt;99,IF(A253&lt;100,"0",""),"")&amp;IF(A253&lt;10,"0","")&amp;A253&amp;IF(G253&lt;&gt;""," "&amp;G253,""))</f>
        <v/>
      </c>
      <c r="C253" s="414" t="str">
        <f t="shared" si="7"/>
        <v/>
      </c>
      <c r="D253" s="222"/>
      <c r="E253" s="223"/>
      <c r="F253" s="223"/>
      <c r="G253" s="224"/>
      <c r="H253" s="225"/>
      <c r="I253" s="426"/>
      <c r="J253" s="426"/>
      <c r="K253" s="427"/>
      <c r="L253" s="427"/>
      <c r="M253" s="428"/>
      <c r="N253" s="428"/>
      <c r="O253" s="429"/>
      <c r="P253" s="429"/>
      <c r="Q253" s="430"/>
      <c r="R253" s="430"/>
      <c r="S253" s="431"/>
      <c r="T253" s="431"/>
      <c r="U253" s="426"/>
      <c r="V253" s="426"/>
      <c r="W253" s="427"/>
      <c r="X253" s="427"/>
      <c r="Y253" s="428"/>
      <c r="Z253" s="428"/>
      <c r="AA253" s="429"/>
      <c r="AB253" s="429"/>
      <c r="AC253" s="430"/>
      <c r="AD253" s="430"/>
      <c r="AE253" s="431"/>
      <c r="AF253" s="431"/>
      <c r="AG253" s="264"/>
      <c r="AH253" s="265"/>
      <c r="AI253" s="266"/>
      <c r="AJ253" s="267"/>
    </row>
    <row r="254" spans="1:36" s="22" customFormat="1" x14ac:dyDescent="0.25">
      <c r="A254" s="28" t="str">
        <f>IF(H254&lt;&gt;"",MAX($A$7:A253)+1,"")</f>
        <v/>
      </c>
      <c r="B254" s="227" t="str">
        <f>IF(A254="","",PREF_PREGUNTA&amp;" - "&amp;IF(MAX(A:A)&gt;99,IF(A254&lt;100,"0",""),"")&amp;IF(A254&lt;10,"0","")&amp;A254&amp;IF(G254&lt;&gt;""," "&amp;G254,""))</f>
        <v/>
      </c>
      <c r="C254" s="414" t="str">
        <f t="shared" si="7"/>
        <v/>
      </c>
      <c r="D254" s="222"/>
      <c r="E254" s="223"/>
      <c r="F254" s="223"/>
      <c r="G254" s="224"/>
      <c r="H254" s="225"/>
      <c r="I254" s="426"/>
      <c r="J254" s="426"/>
      <c r="K254" s="427"/>
      <c r="L254" s="427"/>
      <c r="M254" s="428"/>
      <c r="N254" s="428"/>
      <c r="O254" s="429"/>
      <c r="P254" s="429"/>
      <c r="Q254" s="430"/>
      <c r="R254" s="430"/>
      <c r="S254" s="431"/>
      <c r="T254" s="431"/>
      <c r="U254" s="426"/>
      <c r="V254" s="426"/>
      <c r="W254" s="427"/>
      <c r="X254" s="427"/>
      <c r="Y254" s="428"/>
      <c r="Z254" s="428"/>
      <c r="AA254" s="429"/>
      <c r="AB254" s="429"/>
      <c r="AC254" s="430"/>
      <c r="AD254" s="430"/>
      <c r="AE254" s="431"/>
      <c r="AF254" s="431"/>
      <c r="AG254" s="264"/>
      <c r="AH254" s="265"/>
      <c r="AI254" s="266"/>
      <c r="AJ254" s="267"/>
    </row>
    <row r="255" spans="1:36" s="22" customFormat="1" x14ac:dyDescent="0.25">
      <c r="A255" s="28" t="str">
        <f>IF(H255&lt;&gt;"",MAX($A$7:A254)+1,"")</f>
        <v/>
      </c>
      <c r="B255" s="227" t="str">
        <f>IF(A255="","",PREF_PREGUNTA&amp;" - "&amp;IF(MAX(A:A)&gt;99,IF(A255&lt;100,"0",""),"")&amp;IF(A255&lt;10,"0","")&amp;A255&amp;IF(G255&lt;&gt;""," "&amp;G255,""))</f>
        <v/>
      </c>
      <c r="C255" s="414" t="str">
        <f t="shared" si="7"/>
        <v/>
      </c>
      <c r="D255" s="222"/>
      <c r="E255" s="223"/>
      <c r="F255" s="223"/>
      <c r="G255" s="224"/>
      <c r="H255" s="225"/>
      <c r="I255" s="426"/>
      <c r="J255" s="426"/>
      <c r="K255" s="427"/>
      <c r="L255" s="427"/>
      <c r="M255" s="428"/>
      <c r="N255" s="428"/>
      <c r="O255" s="429"/>
      <c r="P255" s="429"/>
      <c r="Q255" s="430"/>
      <c r="R255" s="430"/>
      <c r="S255" s="431"/>
      <c r="T255" s="431"/>
      <c r="U255" s="426"/>
      <c r="V255" s="426"/>
      <c r="W255" s="427"/>
      <c r="X255" s="427"/>
      <c r="Y255" s="428"/>
      <c r="Z255" s="428"/>
      <c r="AA255" s="429"/>
      <c r="AB255" s="429"/>
      <c r="AC255" s="430"/>
      <c r="AD255" s="430"/>
      <c r="AE255" s="431"/>
      <c r="AF255" s="431"/>
      <c r="AG255" s="264"/>
      <c r="AH255" s="265"/>
      <c r="AI255" s="266"/>
      <c r="AJ255" s="267"/>
    </row>
    <row r="256" spans="1:36" s="22" customFormat="1" x14ac:dyDescent="0.25">
      <c r="A256" s="28" t="str">
        <f>IF(H256&lt;&gt;"",MAX($A$7:A255)+1,"")</f>
        <v/>
      </c>
      <c r="B256" s="227" t="str">
        <f>IF(A256="","",PREF_PREGUNTA&amp;" - "&amp;IF(MAX(A:A)&gt;99,IF(A256&lt;100,"0",""),"")&amp;IF(A256&lt;10,"0","")&amp;A256&amp;IF(G256&lt;&gt;""," "&amp;G256,""))</f>
        <v/>
      </c>
      <c r="C256" s="414" t="str">
        <f t="shared" si="7"/>
        <v/>
      </c>
      <c r="D256" s="222"/>
      <c r="E256" s="223"/>
      <c r="F256" s="223"/>
      <c r="G256" s="224"/>
      <c r="H256" s="225"/>
      <c r="I256" s="426"/>
      <c r="J256" s="426"/>
      <c r="K256" s="427"/>
      <c r="L256" s="427"/>
      <c r="M256" s="428"/>
      <c r="N256" s="428"/>
      <c r="O256" s="429"/>
      <c r="P256" s="429"/>
      <c r="Q256" s="430"/>
      <c r="R256" s="430"/>
      <c r="S256" s="431"/>
      <c r="T256" s="431"/>
      <c r="U256" s="426"/>
      <c r="V256" s="426"/>
      <c r="W256" s="427"/>
      <c r="X256" s="427"/>
      <c r="Y256" s="428"/>
      <c r="Z256" s="428"/>
      <c r="AA256" s="429"/>
      <c r="AB256" s="429"/>
      <c r="AC256" s="430"/>
      <c r="AD256" s="430"/>
      <c r="AE256" s="431"/>
      <c r="AF256" s="431"/>
      <c r="AG256" s="264"/>
      <c r="AH256" s="265"/>
      <c r="AI256" s="266"/>
      <c r="AJ256" s="267"/>
    </row>
    <row r="257" spans="1:36" s="22" customFormat="1" x14ac:dyDescent="0.25">
      <c r="A257" s="28" t="str">
        <f>IF(H257&lt;&gt;"",MAX($A$7:A256)+1,"")</f>
        <v/>
      </c>
      <c r="B257" s="227" t="str">
        <f>IF(A257="","",PREF_PREGUNTA&amp;" - "&amp;IF(MAX(A:A)&gt;99,IF(A257&lt;100,"0",""),"")&amp;IF(A257&lt;10,"0","")&amp;A257&amp;IF(G257&lt;&gt;""," "&amp;G257,""))</f>
        <v/>
      </c>
      <c r="C257" s="414" t="str">
        <f t="shared" si="7"/>
        <v/>
      </c>
      <c r="D257" s="222"/>
      <c r="E257" s="223"/>
      <c r="F257" s="223"/>
      <c r="G257" s="224"/>
      <c r="H257" s="225"/>
      <c r="I257" s="426"/>
      <c r="J257" s="426"/>
      <c r="K257" s="427"/>
      <c r="L257" s="427"/>
      <c r="M257" s="428"/>
      <c r="N257" s="428"/>
      <c r="O257" s="429"/>
      <c r="P257" s="429"/>
      <c r="Q257" s="430"/>
      <c r="R257" s="430"/>
      <c r="S257" s="431"/>
      <c r="T257" s="431"/>
      <c r="U257" s="426"/>
      <c r="V257" s="426"/>
      <c r="W257" s="427"/>
      <c r="X257" s="427"/>
      <c r="Y257" s="428"/>
      <c r="Z257" s="428"/>
      <c r="AA257" s="429"/>
      <c r="AB257" s="429"/>
      <c r="AC257" s="430"/>
      <c r="AD257" s="430"/>
      <c r="AE257" s="431"/>
      <c r="AF257" s="431"/>
      <c r="AG257" s="264"/>
      <c r="AH257" s="265"/>
      <c r="AI257" s="266"/>
      <c r="AJ257" s="267"/>
    </row>
    <row r="258" spans="1:36" s="22" customFormat="1" x14ac:dyDescent="0.25">
      <c r="A258" s="28" t="str">
        <f>IF(H258&lt;&gt;"",MAX($A$7:A257)+1,"")</f>
        <v/>
      </c>
      <c r="B258" s="227" t="str">
        <f>IF(A258="","",PREF_PREGUNTA&amp;" - "&amp;IF(MAX(A:A)&gt;99,IF(A258&lt;100,"0",""),"")&amp;IF(A258&lt;10,"0","")&amp;A258&amp;IF(G258&lt;&gt;""," "&amp;G258,""))</f>
        <v/>
      </c>
      <c r="C258" s="414" t="str">
        <f t="shared" si="7"/>
        <v/>
      </c>
      <c r="D258" s="222"/>
      <c r="E258" s="223"/>
      <c r="F258" s="223"/>
      <c r="G258" s="224"/>
      <c r="H258" s="225"/>
      <c r="I258" s="426"/>
      <c r="J258" s="426"/>
      <c r="K258" s="427"/>
      <c r="L258" s="427"/>
      <c r="M258" s="428"/>
      <c r="N258" s="428"/>
      <c r="O258" s="429"/>
      <c r="P258" s="429"/>
      <c r="Q258" s="430"/>
      <c r="R258" s="430"/>
      <c r="S258" s="431"/>
      <c r="T258" s="431"/>
      <c r="U258" s="426"/>
      <c r="V258" s="426"/>
      <c r="W258" s="427"/>
      <c r="X258" s="427"/>
      <c r="Y258" s="428"/>
      <c r="Z258" s="428"/>
      <c r="AA258" s="429"/>
      <c r="AB258" s="429"/>
      <c r="AC258" s="430"/>
      <c r="AD258" s="430"/>
      <c r="AE258" s="431"/>
      <c r="AF258" s="431"/>
      <c r="AG258" s="264"/>
      <c r="AH258" s="265"/>
      <c r="AI258" s="266"/>
      <c r="AJ258" s="267"/>
    </row>
    <row r="259" spans="1:36" s="22" customFormat="1" x14ac:dyDescent="0.25">
      <c r="A259" s="28" t="str">
        <f>IF(H259&lt;&gt;"",MAX($A$7:A258)+1,"")</f>
        <v/>
      </c>
      <c r="B259" s="227" t="str">
        <f>IF(A259="","",PREF_PREGUNTA&amp;" - "&amp;IF(MAX(A:A)&gt;99,IF(A259&lt;100,"0",""),"")&amp;IF(A259&lt;10,"0","")&amp;A259&amp;IF(G259&lt;&gt;""," "&amp;G259,""))</f>
        <v/>
      </c>
      <c r="C259" s="414" t="str">
        <f t="shared" si="7"/>
        <v/>
      </c>
      <c r="D259" s="222"/>
      <c r="E259" s="223"/>
      <c r="F259" s="223"/>
      <c r="G259" s="224"/>
      <c r="H259" s="225"/>
      <c r="I259" s="426"/>
      <c r="J259" s="426"/>
      <c r="K259" s="427"/>
      <c r="L259" s="427"/>
      <c r="M259" s="428"/>
      <c r="N259" s="428"/>
      <c r="O259" s="429"/>
      <c r="P259" s="429"/>
      <c r="Q259" s="430"/>
      <c r="R259" s="430"/>
      <c r="S259" s="431"/>
      <c r="T259" s="431"/>
      <c r="U259" s="426"/>
      <c r="V259" s="426"/>
      <c r="W259" s="427"/>
      <c r="X259" s="427"/>
      <c r="Y259" s="428"/>
      <c r="Z259" s="428"/>
      <c r="AA259" s="429"/>
      <c r="AB259" s="429"/>
      <c r="AC259" s="430"/>
      <c r="AD259" s="430"/>
      <c r="AE259" s="431"/>
      <c r="AF259" s="431"/>
      <c r="AG259" s="264"/>
      <c r="AH259" s="265"/>
      <c r="AI259" s="266"/>
      <c r="AJ259" s="267"/>
    </row>
    <row r="260" spans="1:36" s="22" customFormat="1" x14ac:dyDescent="0.25">
      <c r="A260" s="28" t="str">
        <f>IF(H260&lt;&gt;"",MAX($A$7:A259)+1,"")</f>
        <v/>
      </c>
      <c r="B260" s="227" t="str">
        <f>IF(A260="","",PREF_PREGUNTA&amp;" - "&amp;IF(MAX(A:A)&gt;99,IF(A260&lt;100,"0",""),"")&amp;IF(A260&lt;10,"0","")&amp;A260&amp;IF(G260&lt;&gt;""," "&amp;G260,""))</f>
        <v/>
      </c>
      <c r="C260" s="414" t="str">
        <f t="shared" si="7"/>
        <v/>
      </c>
      <c r="D260" s="222"/>
      <c r="E260" s="223"/>
      <c r="F260" s="223"/>
      <c r="G260" s="224"/>
      <c r="H260" s="225"/>
      <c r="I260" s="426"/>
      <c r="J260" s="426"/>
      <c r="K260" s="427"/>
      <c r="L260" s="427"/>
      <c r="M260" s="428"/>
      <c r="N260" s="428"/>
      <c r="O260" s="429"/>
      <c r="P260" s="429"/>
      <c r="Q260" s="430"/>
      <c r="R260" s="430"/>
      <c r="S260" s="431"/>
      <c r="T260" s="431"/>
      <c r="U260" s="426"/>
      <c r="V260" s="426"/>
      <c r="W260" s="427"/>
      <c r="X260" s="427"/>
      <c r="Y260" s="428"/>
      <c r="Z260" s="428"/>
      <c r="AA260" s="429"/>
      <c r="AB260" s="429"/>
      <c r="AC260" s="430"/>
      <c r="AD260" s="430"/>
      <c r="AE260" s="431"/>
      <c r="AF260" s="431"/>
      <c r="AG260" s="264"/>
      <c r="AH260" s="265"/>
      <c r="AI260" s="266"/>
      <c r="AJ260" s="267"/>
    </row>
    <row r="261" spans="1:36" s="22" customFormat="1" x14ac:dyDescent="0.25">
      <c r="A261" s="28" t="str">
        <f>IF(H261&lt;&gt;"",MAX($A$7:A260)+1,"")</f>
        <v/>
      </c>
      <c r="B261" s="227" t="str">
        <f>IF(A261="","",PREF_PREGUNTA&amp;" - "&amp;IF(MAX(A:A)&gt;99,IF(A261&lt;100,"0",""),"")&amp;IF(A261&lt;10,"0","")&amp;A261&amp;IF(G261&lt;&gt;""," "&amp;G261,""))</f>
        <v/>
      </c>
      <c r="C261" s="414" t="str">
        <f t="shared" si="7"/>
        <v/>
      </c>
      <c r="D261" s="222"/>
      <c r="E261" s="223"/>
      <c r="F261" s="223"/>
      <c r="G261" s="224"/>
      <c r="H261" s="225"/>
      <c r="I261" s="426"/>
      <c r="J261" s="426"/>
      <c r="K261" s="427"/>
      <c r="L261" s="427"/>
      <c r="M261" s="428"/>
      <c r="N261" s="428"/>
      <c r="O261" s="429"/>
      <c r="P261" s="429"/>
      <c r="Q261" s="430"/>
      <c r="R261" s="430"/>
      <c r="S261" s="431"/>
      <c r="T261" s="431"/>
      <c r="U261" s="426"/>
      <c r="V261" s="426"/>
      <c r="W261" s="427"/>
      <c r="X261" s="427"/>
      <c r="Y261" s="428"/>
      <c r="Z261" s="428"/>
      <c r="AA261" s="429"/>
      <c r="AB261" s="429"/>
      <c r="AC261" s="430"/>
      <c r="AD261" s="430"/>
      <c r="AE261" s="431"/>
      <c r="AF261" s="431"/>
      <c r="AG261" s="264"/>
      <c r="AH261" s="265"/>
      <c r="AI261" s="266"/>
      <c r="AJ261" s="267"/>
    </row>
    <row r="262" spans="1:36" s="22" customFormat="1" x14ac:dyDescent="0.25">
      <c r="A262" s="28" t="str">
        <f>IF(H262&lt;&gt;"",MAX($A$7:A261)+1,"")</f>
        <v/>
      </c>
      <c r="B262" s="227" t="str">
        <f>IF(A262="","",PREF_PREGUNTA&amp;" - "&amp;IF(MAX(A:A)&gt;99,IF(A262&lt;100,"0",""),"")&amp;IF(A262&lt;10,"0","")&amp;A262&amp;IF(G262&lt;&gt;""," "&amp;G262,""))</f>
        <v/>
      </c>
      <c r="C262" s="414" t="str">
        <f t="shared" si="7"/>
        <v/>
      </c>
      <c r="D262" s="222"/>
      <c r="E262" s="223"/>
      <c r="F262" s="223"/>
      <c r="G262" s="224"/>
      <c r="H262" s="225"/>
      <c r="I262" s="426"/>
      <c r="J262" s="426"/>
      <c r="K262" s="427"/>
      <c r="L262" s="427"/>
      <c r="M262" s="428"/>
      <c r="N262" s="428"/>
      <c r="O262" s="429"/>
      <c r="P262" s="429"/>
      <c r="Q262" s="430"/>
      <c r="R262" s="430"/>
      <c r="S262" s="431"/>
      <c r="T262" s="431"/>
      <c r="U262" s="426"/>
      <c r="V262" s="426"/>
      <c r="W262" s="427"/>
      <c r="X262" s="427"/>
      <c r="Y262" s="428"/>
      <c r="Z262" s="428"/>
      <c r="AA262" s="429"/>
      <c r="AB262" s="429"/>
      <c r="AC262" s="430"/>
      <c r="AD262" s="430"/>
      <c r="AE262" s="431"/>
      <c r="AF262" s="431"/>
      <c r="AG262" s="264"/>
      <c r="AH262" s="265"/>
      <c r="AI262" s="266"/>
      <c r="AJ262" s="267"/>
    </row>
    <row r="263" spans="1:36" s="22" customFormat="1" x14ac:dyDescent="0.25">
      <c r="A263" s="28" t="str">
        <f>IF(H263&lt;&gt;"",MAX($A$7:A262)+1,"")</f>
        <v/>
      </c>
      <c r="B263" s="227" t="str">
        <f>IF(A263="","",PREF_PREGUNTA&amp;" - "&amp;IF(MAX(A:A)&gt;99,IF(A263&lt;100,"0",""),"")&amp;IF(A263&lt;10,"0","")&amp;A263&amp;IF(G263&lt;&gt;""," "&amp;G263,""))</f>
        <v/>
      </c>
      <c r="C263" s="414" t="str">
        <f t="shared" ref="C263:C326" si="8">IF(COUNTA(I263:N263)-D263=0,"",COUNTA(I263:N263)-D263)</f>
        <v/>
      </c>
      <c r="D263" s="222"/>
      <c r="E263" s="223"/>
      <c r="F263" s="223"/>
      <c r="G263" s="224"/>
      <c r="H263" s="225"/>
      <c r="I263" s="426"/>
      <c r="J263" s="426"/>
      <c r="K263" s="427"/>
      <c r="L263" s="427"/>
      <c r="M263" s="428"/>
      <c r="N263" s="428"/>
      <c r="O263" s="429"/>
      <c r="P263" s="429"/>
      <c r="Q263" s="430"/>
      <c r="R263" s="430"/>
      <c r="S263" s="431"/>
      <c r="T263" s="431"/>
      <c r="U263" s="426"/>
      <c r="V263" s="426"/>
      <c r="W263" s="427"/>
      <c r="X263" s="427"/>
      <c r="Y263" s="428"/>
      <c r="Z263" s="428"/>
      <c r="AA263" s="429"/>
      <c r="AB263" s="429"/>
      <c r="AC263" s="430"/>
      <c r="AD263" s="430"/>
      <c r="AE263" s="431"/>
      <c r="AF263" s="431"/>
      <c r="AG263" s="264"/>
      <c r="AH263" s="265"/>
      <c r="AI263" s="266"/>
      <c r="AJ263" s="267"/>
    </row>
    <row r="264" spans="1:36" s="22" customFormat="1" x14ac:dyDescent="0.25">
      <c r="A264" s="28" t="str">
        <f>IF(H264&lt;&gt;"",MAX($A$7:A263)+1,"")</f>
        <v/>
      </c>
      <c r="B264" s="227" t="str">
        <f>IF(A264="","",PREF_PREGUNTA&amp;" - "&amp;IF(MAX(A:A)&gt;99,IF(A264&lt;100,"0",""),"")&amp;IF(A264&lt;10,"0","")&amp;A264&amp;IF(G264&lt;&gt;""," "&amp;G264,""))</f>
        <v/>
      </c>
      <c r="C264" s="414" t="str">
        <f t="shared" si="8"/>
        <v/>
      </c>
      <c r="D264" s="222"/>
      <c r="E264" s="223"/>
      <c r="F264" s="223"/>
      <c r="G264" s="224"/>
      <c r="H264" s="225"/>
      <c r="I264" s="426"/>
      <c r="J264" s="426"/>
      <c r="K264" s="427"/>
      <c r="L264" s="427"/>
      <c r="M264" s="428"/>
      <c r="N264" s="428"/>
      <c r="O264" s="429"/>
      <c r="P264" s="429"/>
      <c r="Q264" s="430"/>
      <c r="R264" s="430"/>
      <c r="S264" s="431"/>
      <c r="T264" s="431"/>
      <c r="U264" s="426"/>
      <c r="V264" s="426"/>
      <c r="W264" s="427"/>
      <c r="X264" s="427"/>
      <c r="Y264" s="428"/>
      <c r="Z264" s="428"/>
      <c r="AA264" s="429"/>
      <c r="AB264" s="429"/>
      <c r="AC264" s="430"/>
      <c r="AD264" s="430"/>
      <c r="AE264" s="431"/>
      <c r="AF264" s="431"/>
      <c r="AG264" s="264"/>
      <c r="AH264" s="265"/>
      <c r="AI264" s="266"/>
      <c r="AJ264" s="267"/>
    </row>
    <row r="265" spans="1:36" s="22" customFormat="1" x14ac:dyDescent="0.25">
      <c r="A265" s="28" t="str">
        <f>IF(H265&lt;&gt;"",MAX($A$7:A264)+1,"")</f>
        <v/>
      </c>
      <c r="B265" s="227" t="str">
        <f>IF(A265="","",PREF_PREGUNTA&amp;" - "&amp;IF(MAX(A:A)&gt;99,IF(A265&lt;100,"0",""),"")&amp;IF(A265&lt;10,"0","")&amp;A265&amp;IF(G265&lt;&gt;""," "&amp;G265,""))</f>
        <v/>
      </c>
      <c r="C265" s="414" t="str">
        <f t="shared" si="8"/>
        <v/>
      </c>
      <c r="D265" s="222"/>
      <c r="E265" s="223"/>
      <c r="F265" s="223"/>
      <c r="G265" s="224"/>
      <c r="H265" s="225"/>
      <c r="I265" s="426"/>
      <c r="J265" s="426"/>
      <c r="K265" s="427"/>
      <c r="L265" s="427"/>
      <c r="M265" s="428"/>
      <c r="N265" s="428"/>
      <c r="O265" s="429"/>
      <c r="P265" s="429"/>
      <c r="Q265" s="430"/>
      <c r="R265" s="430"/>
      <c r="S265" s="431"/>
      <c r="T265" s="431"/>
      <c r="U265" s="426"/>
      <c r="V265" s="426"/>
      <c r="W265" s="427"/>
      <c r="X265" s="427"/>
      <c r="Y265" s="428"/>
      <c r="Z265" s="428"/>
      <c r="AA265" s="429"/>
      <c r="AB265" s="429"/>
      <c r="AC265" s="430"/>
      <c r="AD265" s="430"/>
      <c r="AE265" s="431"/>
      <c r="AF265" s="431"/>
      <c r="AG265" s="264"/>
      <c r="AH265" s="265"/>
      <c r="AI265" s="266"/>
      <c r="AJ265" s="267"/>
    </row>
    <row r="266" spans="1:36" s="22" customFormat="1" x14ac:dyDescent="0.25">
      <c r="A266" s="28" t="str">
        <f>IF(H266&lt;&gt;"",MAX($A$7:A265)+1,"")</f>
        <v/>
      </c>
      <c r="B266" s="227" t="str">
        <f>IF(A266="","",PREF_PREGUNTA&amp;" - "&amp;IF(MAX(A:A)&gt;99,IF(A266&lt;100,"0",""),"")&amp;IF(A266&lt;10,"0","")&amp;A266&amp;IF(G266&lt;&gt;""," "&amp;G266,""))</f>
        <v/>
      </c>
      <c r="C266" s="414" t="str">
        <f t="shared" si="8"/>
        <v/>
      </c>
      <c r="D266" s="222"/>
      <c r="E266" s="223"/>
      <c r="F266" s="223"/>
      <c r="G266" s="224"/>
      <c r="H266" s="225"/>
      <c r="I266" s="426"/>
      <c r="J266" s="426"/>
      <c r="K266" s="427"/>
      <c r="L266" s="427"/>
      <c r="M266" s="428"/>
      <c r="N266" s="428"/>
      <c r="O266" s="429"/>
      <c r="P266" s="429"/>
      <c r="Q266" s="430"/>
      <c r="R266" s="430"/>
      <c r="S266" s="431"/>
      <c r="T266" s="431"/>
      <c r="U266" s="426"/>
      <c r="V266" s="426"/>
      <c r="W266" s="427"/>
      <c r="X266" s="427"/>
      <c r="Y266" s="428"/>
      <c r="Z266" s="428"/>
      <c r="AA266" s="429"/>
      <c r="AB266" s="429"/>
      <c r="AC266" s="430"/>
      <c r="AD266" s="430"/>
      <c r="AE266" s="431"/>
      <c r="AF266" s="431"/>
      <c r="AG266" s="264"/>
      <c r="AH266" s="265"/>
      <c r="AI266" s="266"/>
      <c r="AJ266" s="267"/>
    </row>
    <row r="267" spans="1:36" s="22" customFormat="1" x14ac:dyDescent="0.25">
      <c r="A267" s="28" t="str">
        <f>IF(H267&lt;&gt;"",MAX($A$7:A266)+1,"")</f>
        <v/>
      </c>
      <c r="B267" s="227" t="str">
        <f>IF(A267="","",PREF_PREGUNTA&amp;" - "&amp;IF(MAX(A:A)&gt;99,IF(A267&lt;100,"0",""),"")&amp;IF(A267&lt;10,"0","")&amp;A267&amp;IF(G267&lt;&gt;""," "&amp;G267,""))</f>
        <v/>
      </c>
      <c r="C267" s="414" t="str">
        <f t="shared" si="8"/>
        <v/>
      </c>
      <c r="D267" s="222"/>
      <c r="E267" s="223"/>
      <c r="F267" s="223"/>
      <c r="G267" s="224"/>
      <c r="H267" s="225"/>
      <c r="I267" s="426"/>
      <c r="J267" s="426"/>
      <c r="K267" s="427"/>
      <c r="L267" s="427"/>
      <c r="M267" s="428"/>
      <c r="N267" s="428"/>
      <c r="O267" s="429"/>
      <c r="P267" s="429"/>
      <c r="Q267" s="430"/>
      <c r="R267" s="430"/>
      <c r="S267" s="431"/>
      <c r="T267" s="431"/>
      <c r="U267" s="426"/>
      <c r="V267" s="426"/>
      <c r="W267" s="427"/>
      <c r="X267" s="427"/>
      <c r="Y267" s="428"/>
      <c r="Z267" s="428"/>
      <c r="AA267" s="429"/>
      <c r="AB267" s="429"/>
      <c r="AC267" s="430"/>
      <c r="AD267" s="430"/>
      <c r="AE267" s="431"/>
      <c r="AF267" s="431"/>
      <c r="AG267" s="264"/>
      <c r="AH267" s="265"/>
      <c r="AI267" s="266"/>
      <c r="AJ267" s="267"/>
    </row>
    <row r="268" spans="1:36" s="22" customFormat="1" x14ac:dyDescent="0.25">
      <c r="A268" s="28" t="str">
        <f>IF(H268&lt;&gt;"",MAX($A$7:A267)+1,"")</f>
        <v/>
      </c>
      <c r="B268" s="227" t="str">
        <f>IF(A268="","",PREF_PREGUNTA&amp;" - "&amp;IF(MAX(A:A)&gt;99,IF(A268&lt;100,"0",""),"")&amp;IF(A268&lt;10,"0","")&amp;A268&amp;IF(G268&lt;&gt;""," "&amp;G268,""))</f>
        <v/>
      </c>
      <c r="C268" s="414" t="str">
        <f t="shared" si="8"/>
        <v/>
      </c>
      <c r="D268" s="222"/>
      <c r="E268" s="223"/>
      <c r="F268" s="223"/>
      <c r="G268" s="224"/>
      <c r="H268" s="225"/>
      <c r="I268" s="426"/>
      <c r="J268" s="426"/>
      <c r="K268" s="427"/>
      <c r="L268" s="427"/>
      <c r="M268" s="428"/>
      <c r="N268" s="428"/>
      <c r="O268" s="429"/>
      <c r="P268" s="429"/>
      <c r="Q268" s="430"/>
      <c r="R268" s="430"/>
      <c r="S268" s="431"/>
      <c r="T268" s="431"/>
      <c r="U268" s="426"/>
      <c r="V268" s="426"/>
      <c r="W268" s="427"/>
      <c r="X268" s="427"/>
      <c r="Y268" s="428"/>
      <c r="Z268" s="428"/>
      <c r="AA268" s="429"/>
      <c r="AB268" s="429"/>
      <c r="AC268" s="430"/>
      <c r="AD268" s="430"/>
      <c r="AE268" s="431"/>
      <c r="AF268" s="431"/>
      <c r="AG268" s="264"/>
      <c r="AH268" s="265"/>
      <c r="AI268" s="266"/>
      <c r="AJ268" s="267"/>
    </row>
    <row r="269" spans="1:36" s="22" customFormat="1" x14ac:dyDescent="0.25">
      <c r="A269" s="28" t="str">
        <f>IF(H269&lt;&gt;"",MAX($A$7:A268)+1,"")</f>
        <v/>
      </c>
      <c r="B269" s="227" t="str">
        <f>IF(A269="","",PREF_PREGUNTA&amp;" - "&amp;IF(MAX(A:A)&gt;99,IF(A269&lt;100,"0",""),"")&amp;IF(A269&lt;10,"0","")&amp;A269&amp;IF(G269&lt;&gt;""," "&amp;G269,""))</f>
        <v/>
      </c>
      <c r="C269" s="414" t="str">
        <f t="shared" si="8"/>
        <v/>
      </c>
      <c r="D269" s="222"/>
      <c r="E269" s="223"/>
      <c r="F269" s="223"/>
      <c r="G269" s="224"/>
      <c r="H269" s="225"/>
      <c r="I269" s="426"/>
      <c r="J269" s="426"/>
      <c r="K269" s="427"/>
      <c r="L269" s="427"/>
      <c r="M269" s="428"/>
      <c r="N269" s="428"/>
      <c r="O269" s="429"/>
      <c r="P269" s="429"/>
      <c r="Q269" s="430"/>
      <c r="R269" s="430"/>
      <c r="S269" s="431"/>
      <c r="T269" s="431"/>
      <c r="U269" s="426"/>
      <c r="V269" s="426"/>
      <c r="W269" s="427"/>
      <c r="X269" s="427"/>
      <c r="Y269" s="428"/>
      <c r="Z269" s="428"/>
      <c r="AA269" s="429"/>
      <c r="AB269" s="429"/>
      <c r="AC269" s="430"/>
      <c r="AD269" s="430"/>
      <c r="AE269" s="431"/>
      <c r="AF269" s="431"/>
      <c r="AG269" s="264"/>
      <c r="AH269" s="265"/>
      <c r="AI269" s="266"/>
      <c r="AJ269" s="267"/>
    </row>
    <row r="270" spans="1:36" s="22" customFormat="1" x14ac:dyDescent="0.25">
      <c r="A270" s="28" t="str">
        <f>IF(H270&lt;&gt;"",MAX($A$7:A269)+1,"")</f>
        <v/>
      </c>
      <c r="B270" s="227" t="str">
        <f>IF(A270="","",PREF_PREGUNTA&amp;" - "&amp;IF(MAX(A:A)&gt;99,IF(A270&lt;100,"0",""),"")&amp;IF(A270&lt;10,"0","")&amp;A270&amp;IF(G270&lt;&gt;""," "&amp;G270,""))</f>
        <v/>
      </c>
      <c r="C270" s="414" t="str">
        <f t="shared" si="8"/>
        <v/>
      </c>
      <c r="D270" s="222"/>
      <c r="E270" s="223"/>
      <c r="F270" s="223"/>
      <c r="G270" s="224"/>
      <c r="H270" s="225"/>
      <c r="I270" s="426"/>
      <c r="J270" s="426"/>
      <c r="K270" s="427"/>
      <c r="L270" s="427"/>
      <c r="M270" s="428"/>
      <c r="N270" s="428"/>
      <c r="O270" s="429"/>
      <c r="P270" s="429"/>
      <c r="Q270" s="430"/>
      <c r="R270" s="430"/>
      <c r="S270" s="431"/>
      <c r="T270" s="431"/>
      <c r="U270" s="426"/>
      <c r="V270" s="426"/>
      <c r="W270" s="427"/>
      <c r="X270" s="427"/>
      <c r="Y270" s="428"/>
      <c r="Z270" s="428"/>
      <c r="AA270" s="429"/>
      <c r="AB270" s="429"/>
      <c r="AC270" s="430"/>
      <c r="AD270" s="430"/>
      <c r="AE270" s="431"/>
      <c r="AF270" s="431"/>
      <c r="AG270" s="264"/>
      <c r="AH270" s="265"/>
      <c r="AI270" s="266"/>
      <c r="AJ270" s="267"/>
    </row>
    <row r="271" spans="1:36" s="22" customFormat="1" x14ac:dyDescent="0.25">
      <c r="A271" s="28" t="str">
        <f>IF(H271&lt;&gt;"",MAX($A$7:A270)+1,"")</f>
        <v/>
      </c>
      <c r="B271" s="227" t="str">
        <f>IF(A271="","",PREF_PREGUNTA&amp;" - "&amp;IF(MAX(A:A)&gt;99,IF(A271&lt;100,"0",""),"")&amp;IF(A271&lt;10,"0","")&amp;A271&amp;IF(G271&lt;&gt;""," "&amp;G271,""))</f>
        <v/>
      </c>
      <c r="C271" s="414" t="str">
        <f t="shared" si="8"/>
        <v/>
      </c>
      <c r="D271" s="222"/>
      <c r="E271" s="223"/>
      <c r="F271" s="223"/>
      <c r="G271" s="224"/>
      <c r="H271" s="225"/>
      <c r="I271" s="426"/>
      <c r="J271" s="426"/>
      <c r="K271" s="427"/>
      <c r="L271" s="427"/>
      <c r="M271" s="428"/>
      <c r="N271" s="428"/>
      <c r="O271" s="429"/>
      <c r="P271" s="429"/>
      <c r="Q271" s="430"/>
      <c r="R271" s="430"/>
      <c r="S271" s="431"/>
      <c r="T271" s="431"/>
      <c r="U271" s="426"/>
      <c r="V271" s="426"/>
      <c r="W271" s="427"/>
      <c r="X271" s="427"/>
      <c r="Y271" s="428"/>
      <c r="Z271" s="428"/>
      <c r="AA271" s="429"/>
      <c r="AB271" s="429"/>
      <c r="AC271" s="430"/>
      <c r="AD271" s="430"/>
      <c r="AE271" s="431"/>
      <c r="AF271" s="431"/>
      <c r="AG271" s="264"/>
      <c r="AH271" s="265"/>
      <c r="AI271" s="266"/>
      <c r="AJ271" s="267"/>
    </row>
    <row r="272" spans="1:36" s="22" customFormat="1" x14ac:dyDescent="0.25">
      <c r="A272" s="28" t="str">
        <f>IF(H272&lt;&gt;"",MAX($A$7:A271)+1,"")</f>
        <v/>
      </c>
      <c r="B272" s="227" t="str">
        <f>IF(A272="","",PREF_PREGUNTA&amp;" - "&amp;IF(MAX(A:A)&gt;99,IF(A272&lt;100,"0",""),"")&amp;IF(A272&lt;10,"0","")&amp;A272&amp;IF(G272&lt;&gt;""," "&amp;G272,""))</f>
        <v/>
      </c>
      <c r="C272" s="414" t="str">
        <f t="shared" si="8"/>
        <v/>
      </c>
      <c r="D272" s="222"/>
      <c r="E272" s="223"/>
      <c r="F272" s="223"/>
      <c r="G272" s="224"/>
      <c r="H272" s="225"/>
      <c r="I272" s="426"/>
      <c r="J272" s="426"/>
      <c r="K272" s="427"/>
      <c r="L272" s="427"/>
      <c r="M272" s="428"/>
      <c r="N272" s="428"/>
      <c r="O272" s="429"/>
      <c r="P272" s="429"/>
      <c r="Q272" s="430"/>
      <c r="R272" s="430"/>
      <c r="S272" s="431"/>
      <c r="T272" s="431"/>
      <c r="U272" s="426"/>
      <c r="V272" s="426"/>
      <c r="W272" s="427"/>
      <c r="X272" s="427"/>
      <c r="Y272" s="428"/>
      <c r="Z272" s="428"/>
      <c r="AA272" s="429"/>
      <c r="AB272" s="429"/>
      <c r="AC272" s="430"/>
      <c r="AD272" s="430"/>
      <c r="AE272" s="431"/>
      <c r="AF272" s="431"/>
      <c r="AG272" s="264"/>
      <c r="AH272" s="265"/>
      <c r="AI272" s="266"/>
      <c r="AJ272" s="267"/>
    </row>
    <row r="273" spans="1:36" s="22" customFormat="1" x14ac:dyDescent="0.25">
      <c r="A273" s="28" t="str">
        <f>IF(H273&lt;&gt;"",MAX($A$7:A272)+1,"")</f>
        <v/>
      </c>
      <c r="B273" s="227" t="str">
        <f>IF(A273="","",PREF_PREGUNTA&amp;" - "&amp;IF(MAX(A:A)&gt;99,IF(A273&lt;100,"0",""),"")&amp;IF(A273&lt;10,"0","")&amp;A273&amp;IF(G273&lt;&gt;""," "&amp;G273,""))</f>
        <v/>
      </c>
      <c r="C273" s="414" t="str">
        <f t="shared" si="8"/>
        <v/>
      </c>
      <c r="D273" s="222"/>
      <c r="E273" s="223"/>
      <c r="F273" s="223"/>
      <c r="G273" s="224"/>
      <c r="H273" s="225"/>
      <c r="I273" s="426"/>
      <c r="J273" s="426"/>
      <c r="K273" s="427"/>
      <c r="L273" s="427"/>
      <c r="M273" s="428"/>
      <c r="N273" s="428"/>
      <c r="O273" s="429"/>
      <c r="P273" s="429"/>
      <c r="Q273" s="430"/>
      <c r="R273" s="430"/>
      <c r="S273" s="431"/>
      <c r="T273" s="431"/>
      <c r="U273" s="426"/>
      <c r="V273" s="426"/>
      <c r="W273" s="427"/>
      <c r="X273" s="427"/>
      <c r="Y273" s="428"/>
      <c r="Z273" s="428"/>
      <c r="AA273" s="429"/>
      <c r="AB273" s="429"/>
      <c r="AC273" s="430"/>
      <c r="AD273" s="430"/>
      <c r="AE273" s="431"/>
      <c r="AF273" s="431"/>
      <c r="AG273" s="264"/>
      <c r="AH273" s="265"/>
      <c r="AI273" s="266"/>
      <c r="AJ273" s="267"/>
    </row>
    <row r="274" spans="1:36" s="22" customFormat="1" x14ac:dyDescent="0.25">
      <c r="A274" s="28" t="str">
        <f>IF(H274&lt;&gt;"",MAX($A$7:A273)+1,"")</f>
        <v/>
      </c>
      <c r="B274" s="227" t="str">
        <f>IF(A274="","",PREF_PREGUNTA&amp;" - "&amp;IF(MAX(A:A)&gt;99,IF(A274&lt;100,"0",""),"")&amp;IF(A274&lt;10,"0","")&amp;A274&amp;IF(G274&lt;&gt;""," "&amp;G274,""))</f>
        <v/>
      </c>
      <c r="C274" s="414" t="str">
        <f t="shared" si="8"/>
        <v/>
      </c>
      <c r="D274" s="222"/>
      <c r="E274" s="223"/>
      <c r="F274" s="223"/>
      <c r="G274" s="224"/>
      <c r="H274" s="225"/>
      <c r="I274" s="426"/>
      <c r="J274" s="426"/>
      <c r="K274" s="427"/>
      <c r="L274" s="427"/>
      <c r="M274" s="428"/>
      <c r="N274" s="428"/>
      <c r="O274" s="429"/>
      <c r="P274" s="429"/>
      <c r="Q274" s="430"/>
      <c r="R274" s="430"/>
      <c r="S274" s="431"/>
      <c r="T274" s="431"/>
      <c r="U274" s="426"/>
      <c r="V274" s="426"/>
      <c r="W274" s="427"/>
      <c r="X274" s="427"/>
      <c r="Y274" s="428"/>
      <c r="Z274" s="428"/>
      <c r="AA274" s="429"/>
      <c r="AB274" s="429"/>
      <c r="AC274" s="430"/>
      <c r="AD274" s="430"/>
      <c r="AE274" s="431"/>
      <c r="AF274" s="431"/>
      <c r="AG274" s="264"/>
      <c r="AH274" s="265"/>
      <c r="AI274" s="266"/>
      <c r="AJ274" s="267"/>
    </row>
    <row r="275" spans="1:36" s="22" customFormat="1" x14ac:dyDescent="0.25">
      <c r="A275" s="28" t="str">
        <f>IF(H275&lt;&gt;"",MAX($A$7:A274)+1,"")</f>
        <v/>
      </c>
      <c r="B275" s="227" t="str">
        <f>IF(A275="","",PREF_PREGUNTA&amp;" - "&amp;IF(MAX(A:A)&gt;99,IF(A275&lt;100,"0",""),"")&amp;IF(A275&lt;10,"0","")&amp;A275&amp;IF(G275&lt;&gt;""," "&amp;G275,""))</f>
        <v/>
      </c>
      <c r="C275" s="414" t="str">
        <f t="shared" si="8"/>
        <v/>
      </c>
      <c r="D275" s="222"/>
      <c r="E275" s="223"/>
      <c r="F275" s="223"/>
      <c r="G275" s="224"/>
      <c r="H275" s="225"/>
      <c r="I275" s="426"/>
      <c r="J275" s="426"/>
      <c r="K275" s="427"/>
      <c r="L275" s="427"/>
      <c r="M275" s="428"/>
      <c r="N275" s="428"/>
      <c r="O275" s="429"/>
      <c r="P275" s="429"/>
      <c r="Q275" s="430"/>
      <c r="R275" s="430"/>
      <c r="S275" s="431"/>
      <c r="T275" s="431"/>
      <c r="U275" s="426"/>
      <c r="V275" s="426"/>
      <c r="W275" s="427"/>
      <c r="X275" s="427"/>
      <c r="Y275" s="428"/>
      <c r="Z275" s="428"/>
      <c r="AA275" s="429"/>
      <c r="AB275" s="429"/>
      <c r="AC275" s="430"/>
      <c r="AD275" s="430"/>
      <c r="AE275" s="431"/>
      <c r="AF275" s="431"/>
      <c r="AG275" s="264"/>
      <c r="AH275" s="265"/>
      <c r="AI275" s="266"/>
      <c r="AJ275" s="267"/>
    </row>
    <row r="276" spans="1:36" s="22" customFormat="1" x14ac:dyDescent="0.25">
      <c r="A276" s="28" t="str">
        <f>IF(H276&lt;&gt;"",MAX($A$7:A275)+1,"")</f>
        <v/>
      </c>
      <c r="B276" s="227" t="str">
        <f>IF(A276="","",PREF_PREGUNTA&amp;" - "&amp;IF(MAX(A:A)&gt;99,IF(A276&lt;100,"0",""),"")&amp;IF(A276&lt;10,"0","")&amp;A276&amp;IF(G276&lt;&gt;""," "&amp;G276,""))</f>
        <v/>
      </c>
      <c r="C276" s="414" t="str">
        <f t="shared" si="8"/>
        <v/>
      </c>
      <c r="D276" s="222"/>
      <c r="E276" s="223"/>
      <c r="F276" s="223"/>
      <c r="G276" s="224"/>
      <c r="H276" s="225"/>
      <c r="I276" s="426"/>
      <c r="J276" s="426"/>
      <c r="K276" s="427"/>
      <c r="L276" s="427"/>
      <c r="M276" s="428"/>
      <c r="N276" s="428"/>
      <c r="O276" s="429"/>
      <c r="P276" s="429"/>
      <c r="Q276" s="430"/>
      <c r="R276" s="430"/>
      <c r="S276" s="431"/>
      <c r="T276" s="431"/>
      <c r="U276" s="426"/>
      <c r="V276" s="426"/>
      <c r="W276" s="427"/>
      <c r="X276" s="427"/>
      <c r="Y276" s="428"/>
      <c r="Z276" s="428"/>
      <c r="AA276" s="429"/>
      <c r="AB276" s="429"/>
      <c r="AC276" s="430"/>
      <c r="AD276" s="430"/>
      <c r="AE276" s="431"/>
      <c r="AF276" s="431"/>
      <c r="AG276" s="264"/>
      <c r="AH276" s="265"/>
      <c r="AI276" s="266"/>
      <c r="AJ276" s="267"/>
    </row>
    <row r="277" spans="1:36" s="22" customFormat="1" x14ac:dyDescent="0.25">
      <c r="A277" s="28" t="str">
        <f>IF(H277&lt;&gt;"",MAX($A$7:A276)+1,"")</f>
        <v/>
      </c>
      <c r="B277" s="227" t="str">
        <f>IF(A277="","",PREF_PREGUNTA&amp;" - "&amp;IF(MAX(A:A)&gt;99,IF(A277&lt;100,"0",""),"")&amp;IF(A277&lt;10,"0","")&amp;A277&amp;IF(G277&lt;&gt;""," "&amp;G277,""))</f>
        <v/>
      </c>
      <c r="C277" s="414" t="str">
        <f t="shared" si="8"/>
        <v/>
      </c>
      <c r="D277" s="222"/>
      <c r="E277" s="223"/>
      <c r="F277" s="223"/>
      <c r="G277" s="224"/>
      <c r="H277" s="225"/>
      <c r="I277" s="426"/>
      <c r="J277" s="426"/>
      <c r="K277" s="427"/>
      <c r="L277" s="427"/>
      <c r="M277" s="428"/>
      <c r="N277" s="428"/>
      <c r="O277" s="429"/>
      <c r="P277" s="429"/>
      <c r="Q277" s="430"/>
      <c r="R277" s="430"/>
      <c r="S277" s="431"/>
      <c r="T277" s="431"/>
      <c r="U277" s="426"/>
      <c r="V277" s="426"/>
      <c r="W277" s="427"/>
      <c r="X277" s="427"/>
      <c r="Y277" s="428"/>
      <c r="Z277" s="428"/>
      <c r="AA277" s="429"/>
      <c r="AB277" s="429"/>
      <c r="AC277" s="430"/>
      <c r="AD277" s="430"/>
      <c r="AE277" s="431"/>
      <c r="AF277" s="431"/>
      <c r="AG277" s="264"/>
      <c r="AH277" s="265"/>
      <c r="AI277" s="266"/>
      <c r="AJ277" s="267"/>
    </row>
    <row r="278" spans="1:36" s="22" customFormat="1" x14ac:dyDescent="0.25">
      <c r="A278" s="28" t="str">
        <f>IF(H278&lt;&gt;"",MAX($A$7:A277)+1,"")</f>
        <v/>
      </c>
      <c r="B278" s="227" t="str">
        <f>IF(A278="","",PREF_PREGUNTA&amp;" - "&amp;IF(MAX(A:A)&gt;99,IF(A278&lt;100,"0",""),"")&amp;IF(A278&lt;10,"0","")&amp;A278&amp;IF(G278&lt;&gt;""," "&amp;G278,""))</f>
        <v/>
      </c>
      <c r="C278" s="414" t="str">
        <f t="shared" si="8"/>
        <v/>
      </c>
      <c r="D278" s="222"/>
      <c r="E278" s="223"/>
      <c r="F278" s="223"/>
      <c r="G278" s="224"/>
      <c r="H278" s="225"/>
      <c r="I278" s="426"/>
      <c r="J278" s="426"/>
      <c r="K278" s="427"/>
      <c r="L278" s="427"/>
      <c r="M278" s="428"/>
      <c r="N278" s="428"/>
      <c r="O278" s="429"/>
      <c r="P278" s="429"/>
      <c r="Q278" s="430"/>
      <c r="R278" s="430"/>
      <c r="S278" s="431"/>
      <c r="T278" s="431"/>
      <c r="U278" s="426"/>
      <c r="V278" s="426"/>
      <c r="W278" s="427"/>
      <c r="X278" s="427"/>
      <c r="Y278" s="428"/>
      <c r="Z278" s="428"/>
      <c r="AA278" s="429"/>
      <c r="AB278" s="429"/>
      <c r="AC278" s="430"/>
      <c r="AD278" s="430"/>
      <c r="AE278" s="431"/>
      <c r="AF278" s="431"/>
      <c r="AG278" s="264"/>
      <c r="AH278" s="265"/>
      <c r="AI278" s="266"/>
      <c r="AJ278" s="267"/>
    </row>
    <row r="279" spans="1:36" s="22" customFormat="1" x14ac:dyDescent="0.25">
      <c r="A279" s="28" t="str">
        <f>IF(H279&lt;&gt;"",MAX($A$7:A278)+1,"")</f>
        <v/>
      </c>
      <c r="B279" s="227" t="str">
        <f>IF(A279="","",PREF_PREGUNTA&amp;" - "&amp;IF(MAX(A:A)&gt;99,IF(A279&lt;100,"0",""),"")&amp;IF(A279&lt;10,"0","")&amp;A279&amp;IF(G279&lt;&gt;""," "&amp;G279,""))</f>
        <v/>
      </c>
      <c r="C279" s="414" t="str">
        <f t="shared" si="8"/>
        <v/>
      </c>
      <c r="D279" s="222"/>
      <c r="E279" s="223"/>
      <c r="F279" s="223"/>
      <c r="G279" s="224"/>
      <c r="H279" s="225"/>
      <c r="I279" s="426"/>
      <c r="J279" s="426"/>
      <c r="K279" s="427"/>
      <c r="L279" s="427"/>
      <c r="M279" s="428"/>
      <c r="N279" s="428"/>
      <c r="O279" s="429"/>
      <c r="P279" s="429"/>
      <c r="Q279" s="430"/>
      <c r="R279" s="430"/>
      <c r="S279" s="431"/>
      <c r="T279" s="431"/>
      <c r="U279" s="426"/>
      <c r="V279" s="426"/>
      <c r="W279" s="427"/>
      <c r="X279" s="427"/>
      <c r="Y279" s="428"/>
      <c r="Z279" s="428"/>
      <c r="AA279" s="429"/>
      <c r="AB279" s="429"/>
      <c r="AC279" s="430"/>
      <c r="AD279" s="430"/>
      <c r="AE279" s="431"/>
      <c r="AF279" s="431"/>
      <c r="AG279" s="264"/>
      <c r="AH279" s="265"/>
      <c r="AI279" s="266"/>
      <c r="AJ279" s="267"/>
    </row>
    <row r="280" spans="1:36" s="22" customFormat="1" x14ac:dyDescent="0.25">
      <c r="A280" s="28" t="str">
        <f>IF(H280&lt;&gt;"",MAX($A$7:A279)+1,"")</f>
        <v/>
      </c>
      <c r="B280" s="227" t="str">
        <f>IF(A280="","",PREF_PREGUNTA&amp;" - "&amp;IF(MAX(A:A)&gt;99,IF(A280&lt;100,"0",""),"")&amp;IF(A280&lt;10,"0","")&amp;A280&amp;IF(G280&lt;&gt;""," "&amp;G280,""))</f>
        <v/>
      </c>
      <c r="C280" s="414" t="str">
        <f t="shared" si="8"/>
        <v/>
      </c>
      <c r="D280" s="222"/>
      <c r="E280" s="223"/>
      <c r="F280" s="223"/>
      <c r="G280" s="224"/>
      <c r="H280" s="225"/>
      <c r="I280" s="426"/>
      <c r="J280" s="426"/>
      <c r="K280" s="427"/>
      <c r="L280" s="427"/>
      <c r="M280" s="428"/>
      <c r="N280" s="428"/>
      <c r="O280" s="429"/>
      <c r="P280" s="429"/>
      <c r="Q280" s="430"/>
      <c r="R280" s="430"/>
      <c r="S280" s="431"/>
      <c r="T280" s="431"/>
      <c r="U280" s="426"/>
      <c r="V280" s="426"/>
      <c r="W280" s="427"/>
      <c r="X280" s="427"/>
      <c r="Y280" s="428"/>
      <c r="Z280" s="428"/>
      <c r="AA280" s="429"/>
      <c r="AB280" s="429"/>
      <c r="AC280" s="430"/>
      <c r="AD280" s="430"/>
      <c r="AE280" s="431"/>
      <c r="AF280" s="431"/>
      <c r="AG280" s="264"/>
      <c r="AH280" s="265"/>
      <c r="AI280" s="266"/>
      <c r="AJ280" s="267"/>
    </row>
    <row r="281" spans="1:36" s="22" customFormat="1" x14ac:dyDescent="0.25">
      <c r="A281" s="28" t="str">
        <f>IF(H281&lt;&gt;"",MAX($A$7:A280)+1,"")</f>
        <v/>
      </c>
      <c r="B281" s="227" t="str">
        <f>IF(A281="","",PREF_PREGUNTA&amp;" - "&amp;IF(MAX(A:A)&gt;99,IF(A281&lt;100,"0",""),"")&amp;IF(A281&lt;10,"0","")&amp;A281&amp;IF(G281&lt;&gt;""," "&amp;G281,""))</f>
        <v/>
      </c>
      <c r="C281" s="414" t="str">
        <f t="shared" si="8"/>
        <v/>
      </c>
      <c r="D281" s="222"/>
      <c r="E281" s="223"/>
      <c r="F281" s="223"/>
      <c r="G281" s="224"/>
      <c r="H281" s="225"/>
      <c r="I281" s="426"/>
      <c r="J281" s="426"/>
      <c r="K281" s="427"/>
      <c r="L281" s="427"/>
      <c r="M281" s="428"/>
      <c r="N281" s="428"/>
      <c r="O281" s="429"/>
      <c r="P281" s="429"/>
      <c r="Q281" s="430"/>
      <c r="R281" s="430"/>
      <c r="S281" s="431"/>
      <c r="T281" s="431"/>
      <c r="U281" s="426"/>
      <c r="V281" s="426"/>
      <c r="W281" s="427"/>
      <c r="X281" s="427"/>
      <c r="Y281" s="428"/>
      <c r="Z281" s="428"/>
      <c r="AA281" s="429"/>
      <c r="AB281" s="429"/>
      <c r="AC281" s="430"/>
      <c r="AD281" s="430"/>
      <c r="AE281" s="431"/>
      <c r="AF281" s="431"/>
      <c r="AG281" s="264"/>
      <c r="AH281" s="265"/>
      <c r="AI281" s="266"/>
      <c r="AJ281" s="267"/>
    </row>
    <row r="282" spans="1:36" s="22" customFormat="1" x14ac:dyDescent="0.25">
      <c r="A282" s="28" t="str">
        <f>IF(H282&lt;&gt;"",MAX($A$7:A281)+1,"")</f>
        <v/>
      </c>
      <c r="B282" s="227" t="str">
        <f>IF(A282="","",PREF_PREGUNTA&amp;" - "&amp;IF(MAX(A:A)&gt;99,IF(A282&lt;100,"0",""),"")&amp;IF(A282&lt;10,"0","")&amp;A282&amp;IF(G282&lt;&gt;""," "&amp;G282,""))</f>
        <v/>
      </c>
      <c r="C282" s="414" t="str">
        <f t="shared" si="8"/>
        <v/>
      </c>
      <c r="D282" s="222"/>
      <c r="E282" s="223"/>
      <c r="F282" s="223"/>
      <c r="G282" s="224"/>
      <c r="H282" s="225"/>
      <c r="I282" s="426"/>
      <c r="J282" s="426"/>
      <c r="K282" s="427"/>
      <c r="L282" s="427"/>
      <c r="M282" s="428"/>
      <c r="N282" s="428"/>
      <c r="O282" s="429"/>
      <c r="P282" s="429"/>
      <c r="Q282" s="430"/>
      <c r="R282" s="430"/>
      <c r="S282" s="431"/>
      <c r="T282" s="431"/>
      <c r="U282" s="426"/>
      <c r="V282" s="426"/>
      <c r="W282" s="427"/>
      <c r="X282" s="427"/>
      <c r="Y282" s="428"/>
      <c r="Z282" s="428"/>
      <c r="AA282" s="429"/>
      <c r="AB282" s="429"/>
      <c r="AC282" s="430"/>
      <c r="AD282" s="430"/>
      <c r="AE282" s="431"/>
      <c r="AF282" s="431"/>
      <c r="AG282" s="264"/>
      <c r="AH282" s="265"/>
      <c r="AI282" s="266"/>
      <c r="AJ282" s="267"/>
    </row>
    <row r="283" spans="1:36" s="22" customFormat="1" x14ac:dyDescent="0.25">
      <c r="A283" s="28" t="str">
        <f>IF(H283&lt;&gt;"",MAX($A$7:A282)+1,"")</f>
        <v/>
      </c>
      <c r="B283" s="227" t="str">
        <f>IF(A283="","",PREF_PREGUNTA&amp;" - "&amp;IF(MAX(A:A)&gt;99,IF(A283&lt;100,"0",""),"")&amp;IF(A283&lt;10,"0","")&amp;A283&amp;IF(G283&lt;&gt;""," "&amp;G283,""))</f>
        <v/>
      </c>
      <c r="C283" s="414" t="str">
        <f t="shared" si="8"/>
        <v/>
      </c>
      <c r="D283" s="222"/>
      <c r="E283" s="223"/>
      <c r="F283" s="223"/>
      <c r="G283" s="224"/>
      <c r="H283" s="225"/>
      <c r="I283" s="426"/>
      <c r="J283" s="426"/>
      <c r="K283" s="427"/>
      <c r="L283" s="427"/>
      <c r="M283" s="428"/>
      <c r="N283" s="428"/>
      <c r="O283" s="429"/>
      <c r="P283" s="429"/>
      <c r="Q283" s="430"/>
      <c r="R283" s="430"/>
      <c r="S283" s="431"/>
      <c r="T283" s="431"/>
      <c r="U283" s="426"/>
      <c r="V283" s="426"/>
      <c r="W283" s="427"/>
      <c r="X283" s="427"/>
      <c r="Y283" s="428"/>
      <c r="Z283" s="428"/>
      <c r="AA283" s="429"/>
      <c r="AB283" s="429"/>
      <c r="AC283" s="430"/>
      <c r="AD283" s="430"/>
      <c r="AE283" s="431"/>
      <c r="AF283" s="431"/>
      <c r="AG283" s="264"/>
      <c r="AH283" s="265"/>
      <c r="AI283" s="266"/>
      <c r="AJ283" s="267"/>
    </row>
    <row r="284" spans="1:36" s="22" customFormat="1" x14ac:dyDescent="0.25">
      <c r="A284" s="28" t="str">
        <f>IF(H284&lt;&gt;"",MAX($A$7:A283)+1,"")</f>
        <v/>
      </c>
      <c r="B284" s="227" t="str">
        <f>IF(A284="","",PREF_PREGUNTA&amp;" - "&amp;IF(MAX(A:A)&gt;99,IF(A284&lt;100,"0",""),"")&amp;IF(A284&lt;10,"0","")&amp;A284&amp;IF(G284&lt;&gt;""," "&amp;G284,""))</f>
        <v/>
      </c>
      <c r="C284" s="414" t="str">
        <f t="shared" si="8"/>
        <v/>
      </c>
      <c r="D284" s="222"/>
      <c r="E284" s="223"/>
      <c r="F284" s="223"/>
      <c r="G284" s="224"/>
      <c r="H284" s="225"/>
      <c r="I284" s="426"/>
      <c r="J284" s="426"/>
      <c r="K284" s="427"/>
      <c r="L284" s="427"/>
      <c r="M284" s="428"/>
      <c r="N284" s="428"/>
      <c r="O284" s="429"/>
      <c r="P284" s="429"/>
      <c r="Q284" s="430"/>
      <c r="R284" s="430"/>
      <c r="S284" s="431"/>
      <c r="T284" s="431"/>
      <c r="U284" s="426"/>
      <c r="V284" s="426"/>
      <c r="W284" s="427"/>
      <c r="X284" s="427"/>
      <c r="Y284" s="428"/>
      <c r="Z284" s="428"/>
      <c r="AA284" s="429"/>
      <c r="AB284" s="429"/>
      <c r="AC284" s="430"/>
      <c r="AD284" s="430"/>
      <c r="AE284" s="431"/>
      <c r="AF284" s="431"/>
      <c r="AG284" s="264"/>
      <c r="AH284" s="265"/>
      <c r="AI284" s="266"/>
      <c r="AJ284" s="267"/>
    </row>
    <row r="285" spans="1:36" s="22" customFormat="1" x14ac:dyDescent="0.25">
      <c r="A285" s="28" t="str">
        <f>IF(H285&lt;&gt;"",MAX($A$7:A284)+1,"")</f>
        <v/>
      </c>
      <c r="B285" s="227" t="str">
        <f>IF(A285="","",PREF_PREGUNTA&amp;" - "&amp;IF(MAX(A:A)&gt;99,IF(A285&lt;100,"0",""),"")&amp;IF(A285&lt;10,"0","")&amp;A285&amp;IF(G285&lt;&gt;""," "&amp;G285,""))</f>
        <v/>
      </c>
      <c r="C285" s="414" t="str">
        <f t="shared" si="8"/>
        <v/>
      </c>
      <c r="D285" s="222"/>
      <c r="E285" s="223"/>
      <c r="F285" s="223"/>
      <c r="G285" s="224"/>
      <c r="H285" s="225"/>
      <c r="I285" s="426"/>
      <c r="J285" s="426"/>
      <c r="K285" s="427"/>
      <c r="L285" s="427"/>
      <c r="M285" s="428"/>
      <c r="N285" s="428"/>
      <c r="O285" s="429"/>
      <c r="P285" s="429"/>
      <c r="Q285" s="430"/>
      <c r="R285" s="430"/>
      <c r="S285" s="431"/>
      <c r="T285" s="431"/>
      <c r="U285" s="426"/>
      <c r="V285" s="426"/>
      <c r="W285" s="427"/>
      <c r="X285" s="427"/>
      <c r="Y285" s="428"/>
      <c r="Z285" s="428"/>
      <c r="AA285" s="429"/>
      <c r="AB285" s="429"/>
      <c r="AC285" s="430"/>
      <c r="AD285" s="430"/>
      <c r="AE285" s="431"/>
      <c r="AF285" s="431"/>
      <c r="AG285" s="264"/>
      <c r="AH285" s="265"/>
      <c r="AI285" s="266"/>
      <c r="AJ285" s="267"/>
    </row>
    <row r="286" spans="1:36" s="22" customFormat="1" x14ac:dyDescent="0.25">
      <c r="A286" s="28" t="str">
        <f>IF(H286&lt;&gt;"",MAX($A$7:A285)+1,"")</f>
        <v/>
      </c>
      <c r="B286" s="227" t="str">
        <f>IF(A286="","",PREF_PREGUNTA&amp;" - "&amp;IF(MAX(A:A)&gt;99,IF(A286&lt;100,"0",""),"")&amp;IF(A286&lt;10,"0","")&amp;A286&amp;IF(G286&lt;&gt;""," "&amp;G286,""))</f>
        <v/>
      </c>
      <c r="C286" s="414" t="str">
        <f t="shared" si="8"/>
        <v/>
      </c>
      <c r="D286" s="222"/>
      <c r="E286" s="223"/>
      <c r="F286" s="223"/>
      <c r="G286" s="224"/>
      <c r="H286" s="225"/>
      <c r="I286" s="426"/>
      <c r="J286" s="426"/>
      <c r="K286" s="427"/>
      <c r="L286" s="427"/>
      <c r="M286" s="428"/>
      <c r="N286" s="428"/>
      <c r="O286" s="429"/>
      <c r="P286" s="429"/>
      <c r="Q286" s="430"/>
      <c r="R286" s="430"/>
      <c r="S286" s="431"/>
      <c r="T286" s="431"/>
      <c r="U286" s="426"/>
      <c r="V286" s="426"/>
      <c r="W286" s="427"/>
      <c r="X286" s="427"/>
      <c r="Y286" s="428"/>
      <c r="Z286" s="428"/>
      <c r="AA286" s="429"/>
      <c r="AB286" s="429"/>
      <c r="AC286" s="430"/>
      <c r="AD286" s="430"/>
      <c r="AE286" s="431"/>
      <c r="AF286" s="431"/>
      <c r="AG286" s="264"/>
      <c r="AH286" s="265"/>
      <c r="AI286" s="266"/>
      <c r="AJ286" s="267"/>
    </row>
    <row r="287" spans="1:36" s="22" customFormat="1" x14ac:dyDescent="0.25">
      <c r="A287" s="28" t="str">
        <f>IF(H287&lt;&gt;"",MAX($A$7:A286)+1,"")</f>
        <v/>
      </c>
      <c r="B287" s="227" t="str">
        <f>IF(A287="","",PREF_PREGUNTA&amp;" - "&amp;IF(MAX(A:A)&gt;99,IF(A287&lt;100,"0",""),"")&amp;IF(A287&lt;10,"0","")&amp;A287&amp;IF(G287&lt;&gt;""," "&amp;G287,""))</f>
        <v/>
      </c>
      <c r="C287" s="414" t="str">
        <f t="shared" si="8"/>
        <v/>
      </c>
      <c r="D287" s="222"/>
      <c r="E287" s="223"/>
      <c r="F287" s="223"/>
      <c r="G287" s="224"/>
      <c r="H287" s="225"/>
      <c r="I287" s="426"/>
      <c r="J287" s="426"/>
      <c r="K287" s="427"/>
      <c r="L287" s="427"/>
      <c r="M287" s="428"/>
      <c r="N287" s="428"/>
      <c r="O287" s="429"/>
      <c r="P287" s="429"/>
      <c r="Q287" s="430"/>
      <c r="R287" s="430"/>
      <c r="S287" s="431"/>
      <c r="T287" s="431"/>
      <c r="U287" s="426"/>
      <c r="V287" s="426"/>
      <c r="W287" s="427"/>
      <c r="X287" s="427"/>
      <c r="Y287" s="428"/>
      <c r="Z287" s="428"/>
      <c r="AA287" s="429"/>
      <c r="AB287" s="429"/>
      <c r="AC287" s="430"/>
      <c r="AD287" s="430"/>
      <c r="AE287" s="431"/>
      <c r="AF287" s="431"/>
      <c r="AG287" s="264"/>
      <c r="AH287" s="265"/>
      <c r="AI287" s="266"/>
      <c r="AJ287" s="267"/>
    </row>
    <row r="288" spans="1:36" s="22" customFormat="1" x14ac:dyDescent="0.25">
      <c r="A288" s="28" t="str">
        <f>IF(H288&lt;&gt;"",MAX($A$7:A287)+1,"")</f>
        <v/>
      </c>
      <c r="B288" s="227" t="str">
        <f>IF(A288="","",PREF_PREGUNTA&amp;" - "&amp;IF(MAX(A:A)&gt;99,IF(A288&lt;100,"0",""),"")&amp;IF(A288&lt;10,"0","")&amp;A288&amp;IF(G288&lt;&gt;""," "&amp;G288,""))</f>
        <v/>
      </c>
      <c r="C288" s="414" t="str">
        <f t="shared" si="8"/>
        <v/>
      </c>
      <c r="D288" s="222"/>
      <c r="E288" s="223"/>
      <c r="F288" s="223"/>
      <c r="G288" s="224"/>
      <c r="H288" s="225"/>
      <c r="I288" s="426"/>
      <c r="J288" s="426"/>
      <c r="K288" s="427"/>
      <c r="L288" s="427"/>
      <c r="M288" s="428"/>
      <c r="N288" s="428"/>
      <c r="O288" s="429"/>
      <c r="P288" s="429"/>
      <c r="Q288" s="430"/>
      <c r="R288" s="430"/>
      <c r="S288" s="431"/>
      <c r="T288" s="431"/>
      <c r="U288" s="426"/>
      <c r="V288" s="426"/>
      <c r="W288" s="427"/>
      <c r="X288" s="427"/>
      <c r="Y288" s="428"/>
      <c r="Z288" s="428"/>
      <c r="AA288" s="429"/>
      <c r="AB288" s="429"/>
      <c r="AC288" s="430"/>
      <c r="AD288" s="430"/>
      <c r="AE288" s="431"/>
      <c r="AF288" s="431"/>
      <c r="AG288" s="264"/>
      <c r="AH288" s="265"/>
      <c r="AI288" s="266"/>
      <c r="AJ288" s="267"/>
    </row>
    <row r="289" spans="1:36" s="22" customFormat="1" x14ac:dyDescent="0.25">
      <c r="A289" s="28" t="str">
        <f>IF(H289&lt;&gt;"",MAX($A$7:A288)+1,"")</f>
        <v/>
      </c>
      <c r="B289" s="227" t="str">
        <f>IF(A289="","",PREF_PREGUNTA&amp;" - "&amp;IF(MAX(A:A)&gt;99,IF(A289&lt;100,"0",""),"")&amp;IF(A289&lt;10,"0","")&amp;A289&amp;IF(G289&lt;&gt;""," "&amp;G289,""))</f>
        <v/>
      </c>
      <c r="C289" s="414" t="str">
        <f t="shared" si="8"/>
        <v/>
      </c>
      <c r="D289" s="222"/>
      <c r="E289" s="223"/>
      <c r="F289" s="223"/>
      <c r="G289" s="224"/>
      <c r="H289" s="225"/>
      <c r="I289" s="426"/>
      <c r="J289" s="426"/>
      <c r="K289" s="427"/>
      <c r="L289" s="427"/>
      <c r="M289" s="428"/>
      <c r="N289" s="428"/>
      <c r="O289" s="429"/>
      <c r="P289" s="429"/>
      <c r="Q289" s="430"/>
      <c r="R289" s="430"/>
      <c r="S289" s="431"/>
      <c r="T289" s="431"/>
      <c r="U289" s="426"/>
      <c r="V289" s="426"/>
      <c r="W289" s="427"/>
      <c r="X289" s="427"/>
      <c r="Y289" s="428"/>
      <c r="Z289" s="428"/>
      <c r="AA289" s="429"/>
      <c r="AB289" s="429"/>
      <c r="AC289" s="430"/>
      <c r="AD289" s="430"/>
      <c r="AE289" s="431"/>
      <c r="AF289" s="431"/>
      <c r="AG289" s="264"/>
      <c r="AH289" s="265"/>
      <c r="AI289" s="266"/>
      <c r="AJ289" s="267"/>
    </row>
    <row r="290" spans="1:36" s="22" customFormat="1" x14ac:dyDescent="0.25">
      <c r="A290" s="28" t="str">
        <f>IF(H290&lt;&gt;"",MAX($A$7:A289)+1,"")</f>
        <v/>
      </c>
      <c r="B290" s="227" t="str">
        <f>IF(A290="","",PREF_PREGUNTA&amp;" - "&amp;IF(MAX(A:A)&gt;99,IF(A290&lt;100,"0",""),"")&amp;IF(A290&lt;10,"0","")&amp;A290&amp;IF(G290&lt;&gt;""," "&amp;G290,""))</f>
        <v/>
      </c>
      <c r="C290" s="414" t="str">
        <f t="shared" si="8"/>
        <v/>
      </c>
      <c r="D290" s="222"/>
      <c r="E290" s="223"/>
      <c r="F290" s="223"/>
      <c r="G290" s="224"/>
      <c r="H290" s="225"/>
      <c r="I290" s="426"/>
      <c r="J290" s="426"/>
      <c r="K290" s="427"/>
      <c r="L290" s="427"/>
      <c r="M290" s="428"/>
      <c r="N290" s="428"/>
      <c r="O290" s="429"/>
      <c r="P290" s="429"/>
      <c r="Q290" s="430"/>
      <c r="R290" s="430"/>
      <c r="S290" s="431"/>
      <c r="T290" s="431"/>
      <c r="U290" s="426"/>
      <c r="V290" s="426"/>
      <c r="W290" s="427"/>
      <c r="X290" s="427"/>
      <c r="Y290" s="428"/>
      <c r="Z290" s="428"/>
      <c r="AA290" s="429"/>
      <c r="AB290" s="429"/>
      <c r="AC290" s="430"/>
      <c r="AD290" s="430"/>
      <c r="AE290" s="431"/>
      <c r="AF290" s="431"/>
      <c r="AG290" s="264"/>
      <c r="AH290" s="265"/>
      <c r="AI290" s="266"/>
      <c r="AJ290" s="267"/>
    </row>
    <row r="291" spans="1:36" s="22" customFormat="1" x14ac:dyDescent="0.25">
      <c r="A291" s="28" t="str">
        <f>IF(H291&lt;&gt;"",MAX($A$7:A290)+1,"")</f>
        <v/>
      </c>
      <c r="B291" s="227" t="str">
        <f>IF(A291="","",PREF_PREGUNTA&amp;" - "&amp;IF(MAX(A:A)&gt;99,IF(A291&lt;100,"0",""),"")&amp;IF(A291&lt;10,"0","")&amp;A291&amp;IF(G291&lt;&gt;""," "&amp;G291,""))</f>
        <v/>
      </c>
      <c r="C291" s="414" t="str">
        <f t="shared" si="8"/>
        <v/>
      </c>
      <c r="D291" s="222"/>
      <c r="E291" s="223"/>
      <c r="F291" s="223"/>
      <c r="G291" s="224"/>
      <c r="H291" s="225"/>
      <c r="I291" s="426"/>
      <c r="J291" s="426"/>
      <c r="K291" s="427"/>
      <c r="L291" s="427"/>
      <c r="M291" s="428"/>
      <c r="N291" s="428"/>
      <c r="O291" s="429"/>
      <c r="P291" s="429"/>
      <c r="Q291" s="430"/>
      <c r="R291" s="430"/>
      <c r="S291" s="431"/>
      <c r="T291" s="431"/>
      <c r="U291" s="426"/>
      <c r="V291" s="426"/>
      <c r="W291" s="427"/>
      <c r="X291" s="427"/>
      <c r="Y291" s="428"/>
      <c r="Z291" s="428"/>
      <c r="AA291" s="429"/>
      <c r="AB291" s="429"/>
      <c r="AC291" s="430"/>
      <c r="AD291" s="430"/>
      <c r="AE291" s="431"/>
      <c r="AF291" s="431"/>
      <c r="AG291" s="264"/>
      <c r="AH291" s="265"/>
      <c r="AI291" s="266"/>
      <c r="AJ291" s="267"/>
    </row>
    <row r="292" spans="1:36" s="22" customFormat="1" x14ac:dyDescent="0.25">
      <c r="A292" s="28" t="str">
        <f>IF(H292&lt;&gt;"",MAX($A$7:A291)+1,"")</f>
        <v/>
      </c>
      <c r="B292" s="227" t="str">
        <f>IF(A292="","",PREF_PREGUNTA&amp;" - "&amp;IF(MAX(A:A)&gt;99,IF(A292&lt;100,"0",""),"")&amp;IF(A292&lt;10,"0","")&amp;A292&amp;IF(G292&lt;&gt;""," "&amp;G292,""))</f>
        <v/>
      </c>
      <c r="C292" s="414" t="str">
        <f t="shared" si="8"/>
        <v/>
      </c>
      <c r="D292" s="222"/>
      <c r="E292" s="223"/>
      <c r="F292" s="223"/>
      <c r="G292" s="224"/>
      <c r="H292" s="225"/>
      <c r="I292" s="426"/>
      <c r="J292" s="426"/>
      <c r="K292" s="427"/>
      <c r="L292" s="427"/>
      <c r="M292" s="428"/>
      <c r="N292" s="428"/>
      <c r="O292" s="429"/>
      <c r="P292" s="429"/>
      <c r="Q292" s="430"/>
      <c r="R292" s="430"/>
      <c r="S292" s="431"/>
      <c r="T292" s="431"/>
      <c r="U292" s="426"/>
      <c r="V292" s="426"/>
      <c r="W292" s="427"/>
      <c r="X292" s="427"/>
      <c r="Y292" s="428"/>
      <c r="Z292" s="428"/>
      <c r="AA292" s="429"/>
      <c r="AB292" s="429"/>
      <c r="AC292" s="430"/>
      <c r="AD292" s="430"/>
      <c r="AE292" s="431"/>
      <c r="AF292" s="431"/>
      <c r="AG292" s="264"/>
      <c r="AH292" s="265"/>
      <c r="AI292" s="266"/>
      <c r="AJ292" s="267"/>
    </row>
    <row r="293" spans="1:36" s="22" customFormat="1" x14ac:dyDescent="0.25">
      <c r="A293" s="28" t="str">
        <f>IF(H293&lt;&gt;"",MAX($A$7:A292)+1,"")</f>
        <v/>
      </c>
      <c r="B293" s="227" t="str">
        <f>IF(A293="","",PREF_PREGUNTA&amp;" - "&amp;IF(MAX(A:A)&gt;99,IF(A293&lt;100,"0",""),"")&amp;IF(A293&lt;10,"0","")&amp;A293&amp;IF(G293&lt;&gt;""," "&amp;G293,""))</f>
        <v/>
      </c>
      <c r="C293" s="414" t="str">
        <f t="shared" si="8"/>
        <v/>
      </c>
      <c r="D293" s="222"/>
      <c r="E293" s="223"/>
      <c r="F293" s="223"/>
      <c r="G293" s="224"/>
      <c r="H293" s="225"/>
      <c r="I293" s="426"/>
      <c r="J293" s="426"/>
      <c r="K293" s="427"/>
      <c r="L293" s="427"/>
      <c r="M293" s="428"/>
      <c r="N293" s="428"/>
      <c r="O293" s="429"/>
      <c r="P293" s="429"/>
      <c r="Q293" s="430"/>
      <c r="R293" s="430"/>
      <c r="S293" s="431"/>
      <c r="T293" s="431"/>
      <c r="U293" s="426"/>
      <c r="V293" s="426"/>
      <c r="W293" s="427"/>
      <c r="X293" s="427"/>
      <c r="Y293" s="428"/>
      <c r="Z293" s="428"/>
      <c r="AA293" s="429"/>
      <c r="AB293" s="429"/>
      <c r="AC293" s="430"/>
      <c r="AD293" s="430"/>
      <c r="AE293" s="431"/>
      <c r="AF293" s="431"/>
      <c r="AG293" s="264"/>
      <c r="AH293" s="265"/>
      <c r="AI293" s="266"/>
      <c r="AJ293" s="267"/>
    </row>
    <row r="294" spans="1:36" s="22" customFormat="1" x14ac:dyDescent="0.25">
      <c r="A294" s="28" t="str">
        <f>IF(H294&lt;&gt;"",MAX($A$7:A293)+1,"")</f>
        <v/>
      </c>
      <c r="B294" s="227" t="str">
        <f>IF(A294="","",PREF_PREGUNTA&amp;" - "&amp;IF(MAX(A:A)&gt;99,IF(A294&lt;100,"0",""),"")&amp;IF(A294&lt;10,"0","")&amp;A294&amp;IF(G294&lt;&gt;""," "&amp;G294,""))</f>
        <v/>
      </c>
      <c r="C294" s="414" t="str">
        <f t="shared" si="8"/>
        <v/>
      </c>
      <c r="D294" s="222"/>
      <c r="E294" s="223"/>
      <c r="F294" s="223"/>
      <c r="G294" s="224"/>
      <c r="H294" s="225"/>
      <c r="I294" s="426"/>
      <c r="J294" s="426"/>
      <c r="K294" s="427"/>
      <c r="L294" s="427"/>
      <c r="M294" s="428"/>
      <c r="N294" s="428"/>
      <c r="O294" s="429"/>
      <c r="P294" s="429"/>
      <c r="Q294" s="430"/>
      <c r="R294" s="430"/>
      <c r="S294" s="431"/>
      <c r="T294" s="431"/>
      <c r="U294" s="426"/>
      <c r="V294" s="426"/>
      <c r="W294" s="427"/>
      <c r="X294" s="427"/>
      <c r="Y294" s="428"/>
      <c r="Z294" s="428"/>
      <c r="AA294" s="429"/>
      <c r="AB294" s="429"/>
      <c r="AC294" s="430"/>
      <c r="AD294" s="430"/>
      <c r="AE294" s="431"/>
      <c r="AF294" s="431"/>
      <c r="AG294" s="264"/>
      <c r="AH294" s="265"/>
      <c r="AI294" s="266"/>
      <c r="AJ294" s="267"/>
    </row>
    <row r="295" spans="1:36" s="22" customFormat="1" x14ac:dyDescent="0.25">
      <c r="A295" s="28" t="str">
        <f>IF(H295&lt;&gt;"",MAX($A$7:A294)+1,"")</f>
        <v/>
      </c>
      <c r="B295" s="227" t="str">
        <f>IF(A295="","",PREF_PREGUNTA&amp;" - "&amp;IF(MAX(A:A)&gt;99,IF(A295&lt;100,"0",""),"")&amp;IF(A295&lt;10,"0","")&amp;A295&amp;IF(G295&lt;&gt;""," "&amp;G295,""))</f>
        <v/>
      </c>
      <c r="C295" s="414" t="str">
        <f t="shared" si="8"/>
        <v/>
      </c>
      <c r="D295" s="222"/>
      <c r="E295" s="223"/>
      <c r="F295" s="223"/>
      <c r="G295" s="224"/>
      <c r="H295" s="225"/>
      <c r="I295" s="426"/>
      <c r="J295" s="426"/>
      <c r="K295" s="427"/>
      <c r="L295" s="427"/>
      <c r="M295" s="428"/>
      <c r="N295" s="428"/>
      <c r="O295" s="429"/>
      <c r="P295" s="429"/>
      <c r="Q295" s="430"/>
      <c r="R295" s="430"/>
      <c r="S295" s="431"/>
      <c r="T295" s="431"/>
      <c r="U295" s="426"/>
      <c r="V295" s="426"/>
      <c r="W295" s="427"/>
      <c r="X295" s="427"/>
      <c r="Y295" s="428"/>
      <c r="Z295" s="428"/>
      <c r="AA295" s="429"/>
      <c r="AB295" s="429"/>
      <c r="AC295" s="430"/>
      <c r="AD295" s="430"/>
      <c r="AE295" s="431"/>
      <c r="AF295" s="431"/>
      <c r="AG295" s="264"/>
      <c r="AH295" s="265"/>
      <c r="AI295" s="266"/>
      <c r="AJ295" s="267"/>
    </row>
    <row r="296" spans="1:36" s="22" customFormat="1" x14ac:dyDescent="0.25">
      <c r="A296" s="28" t="str">
        <f>IF(H296&lt;&gt;"",MAX($A$7:A295)+1,"")</f>
        <v/>
      </c>
      <c r="B296" s="227" t="str">
        <f>IF(A296="","",PREF_PREGUNTA&amp;" - "&amp;IF(MAX(A:A)&gt;99,IF(A296&lt;100,"0",""),"")&amp;IF(A296&lt;10,"0","")&amp;A296&amp;IF(G296&lt;&gt;""," "&amp;G296,""))</f>
        <v/>
      </c>
      <c r="C296" s="414" t="str">
        <f t="shared" si="8"/>
        <v/>
      </c>
      <c r="D296" s="222"/>
      <c r="E296" s="223"/>
      <c r="F296" s="223"/>
      <c r="G296" s="224"/>
      <c r="H296" s="225"/>
      <c r="I296" s="426"/>
      <c r="J296" s="426"/>
      <c r="K296" s="427"/>
      <c r="L296" s="427"/>
      <c r="M296" s="428"/>
      <c r="N296" s="428"/>
      <c r="O296" s="429"/>
      <c r="P296" s="429"/>
      <c r="Q296" s="430"/>
      <c r="R296" s="430"/>
      <c r="S296" s="431"/>
      <c r="T296" s="431"/>
      <c r="U296" s="426"/>
      <c r="V296" s="426"/>
      <c r="W296" s="427"/>
      <c r="X296" s="427"/>
      <c r="Y296" s="428"/>
      <c r="Z296" s="428"/>
      <c r="AA296" s="429"/>
      <c r="AB296" s="429"/>
      <c r="AC296" s="430"/>
      <c r="AD296" s="430"/>
      <c r="AE296" s="431"/>
      <c r="AF296" s="431"/>
      <c r="AG296" s="264"/>
      <c r="AH296" s="265"/>
      <c r="AI296" s="266"/>
      <c r="AJ296" s="267"/>
    </row>
    <row r="297" spans="1:36" s="22" customFormat="1" x14ac:dyDescent="0.25">
      <c r="A297" s="28" t="str">
        <f>IF(H297&lt;&gt;"",MAX($A$7:A296)+1,"")</f>
        <v/>
      </c>
      <c r="B297" s="227" t="str">
        <f>IF(A297="","",PREF_PREGUNTA&amp;" - "&amp;IF(MAX(A:A)&gt;99,IF(A297&lt;100,"0",""),"")&amp;IF(A297&lt;10,"0","")&amp;A297&amp;IF(G297&lt;&gt;""," "&amp;G297,""))</f>
        <v/>
      </c>
      <c r="C297" s="414" t="str">
        <f t="shared" si="8"/>
        <v/>
      </c>
      <c r="D297" s="222"/>
      <c r="E297" s="223"/>
      <c r="F297" s="223"/>
      <c r="G297" s="224"/>
      <c r="H297" s="225"/>
      <c r="I297" s="426"/>
      <c r="J297" s="426"/>
      <c r="K297" s="427"/>
      <c r="L297" s="427"/>
      <c r="M297" s="428"/>
      <c r="N297" s="428"/>
      <c r="O297" s="429"/>
      <c r="P297" s="429"/>
      <c r="Q297" s="430"/>
      <c r="R297" s="430"/>
      <c r="S297" s="431"/>
      <c r="T297" s="431"/>
      <c r="U297" s="426"/>
      <c r="V297" s="426"/>
      <c r="W297" s="427"/>
      <c r="X297" s="427"/>
      <c r="Y297" s="428"/>
      <c r="Z297" s="428"/>
      <c r="AA297" s="429"/>
      <c r="AB297" s="429"/>
      <c r="AC297" s="430"/>
      <c r="AD297" s="430"/>
      <c r="AE297" s="431"/>
      <c r="AF297" s="431"/>
      <c r="AG297" s="264"/>
      <c r="AH297" s="265"/>
      <c r="AI297" s="266"/>
      <c r="AJ297" s="267"/>
    </row>
    <row r="298" spans="1:36" s="22" customFormat="1" x14ac:dyDescent="0.25">
      <c r="A298" s="28" t="str">
        <f>IF(H298&lt;&gt;"",MAX($A$7:A297)+1,"")</f>
        <v/>
      </c>
      <c r="B298" s="227" t="str">
        <f>IF(A298="","",PREF_PREGUNTA&amp;" - "&amp;IF(MAX(A:A)&gt;99,IF(A298&lt;100,"0",""),"")&amp;IF(A298&lt;10,"0","")&amp;A298&amp;IF(G298&lt;&gt;""," "&amp;G298,""))</f>
        <v/>
      </c>
      <c r="C298" s="414" t="str">
        <f t="shared" si="8"/>
        <v/>
      </c>
      <c r="D298" s="222"/>
      <c r="E298" s="223"/>
      <c r="F298" s="223"/>
      <c r="G298" s="224"/>
      <c r="H298" s="225"/>
      <c r="I298" s="426"/>
      <c r="J298" s="426"/>
      <c r="K298" s="427"/>
      <c r="L298" s="427"/>
      <c r="M298" s="428"/>
      <c r="N298" s="428"/>
      <c r="O298" s="429"/>
      <c r="P298" s="429"/>
      <c r="Q298" s="430"/>
      <c r="R298" s="430"/>
      <c r="S298" s="431"/>
      <c r="T298" s="431"/>
      <c r="U298" s="426"/>
      <c r="V298" s="426"/>
      <c r="W298" s="427"/>
      <c r="X298" s="427"/>
      <c r="Y298" s="428"/>
      <c r="Z298" s="428"/>
      <c r="AA298" s="429"/>
      <c r="AB298" s="429"/>
      <c r="AC298" s="430"/>
      <c r="AD298" s="430"/>
      <c r="AE298" s="431"/>
      <c r="AF298" s="431"/>
      <c r="AG298" s="264"/>
      <c r="AH298" s="265"/>
      <c r="AI298" s="266"/>
      <c r="AJ298" s="267"/>
    </row>
    <row r="299" spans="1:36" s="22" customFormat="1" x14ac:dyDescent="0.25">
      <c r="A299" s="28" t="str">
        <f>IF(H299&lt;&gt;"",MAX($A$7:A298)+1,"")</f>
        <v/>
      </c>
      <c r="B299" s="227" t="str">
        <f>IF(A299="","",PREF_PREGUNTA&amp;" - "&amp;IF(MAX(A:A)&gt;99,IF(A299&lt;100,"0",""),"")&amp;IF(A299&lt;10,"0","")&amp;A299&amp;IF(G299&lt;&gt;""," "&amp;G299,""))</f>
        <v/>
      </c>
      <c r="C299" s="414" t="str">
        <f t="shared" si="8"/>
        <v/>
      </c>
      <c r="D299" s="222"/>
      <c r="E299" s="223"/>
      <c r="F299" s="223"/>
      <c r="G299" s="224"/>
      <c r="H299" s="225"/>
      <c r="I299" s="426"/>
      <c r="J299" s="426"/>
      <c r="K299" s="427"/>
      <c r="L299" s="427"/>
      <c r="M299" s="428"/>
      <c r="N299" s="428"/>
      <c r="O299" s="429"/>
      <c r="P299" s="429"/>
      <c r="Q299" s="430"/>
      <c r="R299" s="430"/>
      <c r="S299" s="431"/>
      <c r="T299" s="431"/>
      <c r="U299" s="426"/>
      <c r="V299" s="426"/>
      <c r="W299" s="427"/>
      <c r="X299" s="427"/>
      <c r="Y299" s="428"/>
      <c r="Z299" s="428"/>
      <c r="AA299" s="429"/>
      <c r="AB299" s="429"/>
      <c r="AC299" s="430"/>
      <c r="AD299" s="430"/>
      <c r="AE299" s="431"/>
      <c r="AF299" s="431"/>
      <c r="AG299" s="264"/>
      <c r="AH299" s="265"/>
      <c r="AI299" s="266"/>
      <c r="AJ299" s="267"/>
    </row>
    <row r="300" spans="1:36" s="22" customFormat="1" x14ac:dyDescent="0.25">
      <c r="A300" s="28" t="str">
        <f>IF(H300&lt;&gt;"",MAX($A$7:A299)+1,"")</f>
        <v/>
      </c>
      <c r="B300" s="227" t="str">
        <f>IF(A300="","",PREF_PREGUNTA&amp;" - "&amp;IF(MAX(A:A)&gt;99,IF(A300&lt;100,"0",""),"")&amp;IF(A300&lt;10,"0","")&amp;A300&amp;IF(G300&lt;&gt;""," "&amp;G300,""))</f>
        <v/>
      </c>
      <c r="C300" s="414" t="str">
        <f t="shared" si="8"/>
        <v/>
      </c>
      <c r="D300" s="222"/>
      <c r="E300" s="223"/>
      <c r="F300" s="223"/>
      <c r="G300" s="224"/>
      <c r="H300" s="225"/>
      <c r="I300" s="426"/>
      <c r="J300" s="426"/>
      <c r="K300" s="427"/>
      <c r="L300" s="427"/>
      <c r="M300" s="428"/>
      <c r="N300" s="428"/>
      <c r="O300" s="429"/>
      <c r="P300" s="429"/>
      <c r="Q300" s="430"/>
      <c r="R300" s="430"/>
      <c r="S300" s="431"/>
      <c r="T300" s="431"/>
      <c r="U300" s="426"/>
      <c r="V300" s="426"/>
      <c r="W300" s="427"/>
      <c r="X300" s="427"/>
      <c r="Y300" s="428"/>
      <c r="Z300" s="428"/>
      <c r="AA300" s="429"/>
      <c r="AB300" s="429"/>
      <c r="AC300" s="430"/>
      <c r="AD300" s="430"/>
      <c r="AE300" s="431"/>
      <c r="AF300" s="431"/>
      <c r="AG300" s="264"/>
      <c r="AH300" s="265"/>
      <c r="AI300" s="266"/>
      <c r="AJ300" s="267"/>
    </row>
    <row r="301" spans="1:36" s="22" customFormat="1" x14ac:dyDescent="0.25">
      <c r="A301" s="28" t="str">
        <f>IF(H301&lt;&gt;"",MAX($A$7:A300)+1,"")</f>
        <v/>
      </c>
      <c r="B301" s="227" t="str">
        <f>IF(A301="","",PREF_PREGUNTA&amp;" - "&amp;IF(MAX(A:A)&gt;99,IF(A301&lt;100,"0",""),"")&amp;IF(A301&lt;10,"0","")&amp;A301&amp;IF(G301&lt;&gt;""," "&amp;G301,""))</f>
        <v/>
      </c>
      <c r="C301" s="414" t="str">
        <f t="shared" si="8"/>
        <v/>
      </c>
      <c r="D301" s="222"/>
      <c r="E301" s="223"/>
      <c r="F301" s="223"/>
      <c r="G301" s="224"/>
      <c r="H301" s="225"/>
      <c r="I301" s="426"/>
      <c r="J301" s="426"/>
      <c r="K301" s="427"/>
      <c r="L301" s="427"/>
      <c r="M301" s="428"/>
      <c r="N301" s="428"/>
      <c r="O301" s="429"/>
      <c r="P301" s="429"/>
      <c r="Q301" s="430"/>
      <c r="R301" s="430"/>
      <c r="S301" s="431"/>
      <c r="T301" s="431"/>
      <c r="U301" s="426"/>
      <c r="V301" s="426"/>
      <c r="W301" s="427"/>
      <c r="X301" s="427"/>
      <c r="Y301" s="428"/>
      <c r="Z301" s="428"/>
      <c r="AA301" s="429"/>
      <c r="AB301" s="429"/>
      <c r="AC301" s="430"/>
      <c r="AD301" s="430"/>
      <c r="AE301" s="431"/>
      <c r="AF301" s="431"/>
      <c r="AG301" s="264"/>
      <c r="AH301" s="265"/>
      <c r="AI301" s="266"/>
      <c r="AJ301" s="267"/>
    </row>
    <row r="302" spans="1:36" s="22" customFormat="1" x14ac:dyDescent="0.25">
      <c r="A302" s="28" t="str">
        <f>IF(H302&lt;&gt;"",MAX($A$7:A301)+1,"")</f>
        <v/>
      </c>
      <c r="B302" s="227" t="str">
        <f>IF(A302="","",PREF_PREGUNTA&amp;" - "&amp;IF(MAX(A:A)&gt;99,IF(A302&lt;100,"0",""),"")&amp;IF(A302&lt;10,"0","")&amp;A302&amp;IF(G302&lt;&gt;""," "&amp;G302,""))</f>
        <v/>
      </c>
      <c r="C302" s="414" t="str">
        <f t="shared" si="8"/>
        <v/>
      </c>
      <c r="D302" s="222"/>
      <c r="E302" s="223"/>
      <c r="F302" s="223"/>
      <c r="G302" s="224"/>
      <c r="H302" s="225"/>
      <c r="I302" s="426"/>
      <c r="J302" s="426"/>
      <c r="K302" s="427"/>
      <c r="L302" s="427"/>
      <c r="M302" s="428"/>
      <c r="N302" s="428"/>
      <c r="O302" s="429"/>
      <c r="P302" s="429"/>
      <c r="Q302" s="430"/>
      <c r="R302" s="430"/>
      <c r="S302" s="431"/>
      <c r="T302" s="431"/>
      <c r="U302" s="426"/>
      <c r="V302" s="426"/>
      <c r="W302" s="427"/>
      <c r="X302" s="427"/>
      <c r="Y302" s="428"/>
      <c r="Z302" s="428"/>
      <c r="AA302" s="429"/>
      <c r="AB302" s="429"/>
      <c r="AC302" s="430"/>
      <c r="AD302" s="430"/>
      <c r="AE302" s="431"/>
      <c r="AF302" s="431"/>
      <c r="AG302" s="264"/>
      <c r="AH302" s="265"/>
      <c r="AI302" s="266"/>
      <c r="AJ302" s="267"/>
    </row>
    <row r="303" spans="1:36" s="22" customFormat="1" x14ac:dyDescent="0.25">
      <c r="A303" s="28" t="str">
        <f>IF(H303&lt;&gt;"",MAX($A$7:A302)+1,"")</f>
        <v/>
      </c>
      <c r="B303" s="227" t="str">
        <f>IF(A303="","",PREF_PREGUNTA&amp;" - "&amp;IF(MAX(A:A)&gt;99,IF(A303&lt;100,"0",""),"")&amp;IF(A303&lt;10,"0","")&amp;A303&amp;IF(G303&lt;&gt;""," "&amp;G303,""))</f>
        <v/>
      </c>
      <c r="C303" s="414" t="str">
        <f t="shared" si="8"/>
        <v/>
      </c>
      <c r="D303" s="222"/>
      <c r="E303" s="223"/>
      <c r="F303" s="223"/>
      <c r="G303" s="224"/>
      <c r="H303" s="225"/>
      <c r="I303" s="426"/>
      <c r="J303" s="426"/>
      <c r="K303" s="427"/>
      <c r="L303" s="427"/>
      <c r="M303" s="428"/>
      <c r="N303" s="428"/>
      <c r="O303" s="429"/>
      <c r="P303" s="429"/>
      <c r="Q303" s="430"/>
      <c r="R303" s="430"/>
      <c r="S303" s="431"/>
      <c r="T303" s="431"/>
      <c r="U303" s="426"/>
      <c r="V303" s="426"/>
      <c r="W303" s="427"/>
      <c r="X303" s="427"/>
      <c r="Y303" s="428"/>
      <c r="Z303" s="428"/>
      <c r="AA303" s="429"/>
      <c r="AB303" s="429"/>
      <c r="AC303" s="430"/>
      <c r="AD303" s="430"/>
      <c r="AE303" s="431"/>
      <c r="AF303" s="431"/>
      <c r="AG303" s="264"/>
      <c r="AH303" s="265"/>
      <c r="AI303" s="266"/>
      <c r="AJ303" s="267"/>
    </row>
    <row r="304" spans="1:36" s="22" customFormat="1" x14ac:dyDescent="0.25">
      <c r="A304" s="28" t="str">
        <f>IF(H304&lt;&gt;"",MAX($A$7:A303)+1,"")</f>
        <v/>
      </c>
      <c r="B304" s="227" t="str">
        <f>IF(A304="","",PREF_PREGUNTA&amp;" - "&amp;IF(MAX(A:A)&gt;99,IF(A304&lt;100,"0",""),"")&amp;IF(A304&lt;10,"0","")&amp;A304&amp;IF(G304&lt;&gt;""," "&amp;G304,""))</f>
        <v/>
      </c>
      <c r="C304" s="414" t="str">
        <f t="shared" si="8"/>
        <v/>
      </c>
      <c r="D304" s="222"/>
      <c r="E304" s="223"/>
      <c r="F304" s="223"/>
      <c r="G304" s="224"/>
      <c r="H304" s="225"/>
      <c r="I304" s="426"/>
      <c r="J304" s="426"/>
      <c r="K304" s="427"/>
      <c r="L304" s="427"/>
      <c r="M304" s="428"/>
      <c r="N304" s="428"/>
      <c r="O304" s="429"/>
      <c r="P304" s="429"/>
      <c r="Q304" s="430"/>
      <c r="R304" s="430"/>
      <c r="S304" s="431"/>
      <c r="T304" s="431"/>
      <c r="U304" s="426"/>
      <c r="V304" s="426"/>
      <c r="W304" s="427"/>
      <c r="X304" s="427"/>
      <c r="Y304" s="428"/>
      <c r="Z304" s="428"/>
      <c r="AA304" s="429"/>
      <c r="AB304" s="429"/>
      <c r="AC304" s="430"/>
      <c r="AD304" s="430"/>
      <c r="AE304" s="431"/>
      <c r="AF304" s="431"/>
      <c r="AG304" s="264"/>
      <c r="AH304" s="265"/>
      <c r="AI304" s="266"/>
      <c r="AJ304" s="267"/>
    </row>
    <row r="305" spans="1:36" s="22" customFormat="1" x14ac:dyDescent="0.25">
      <c r="A305" s="28" t="str">
        <f>IF(H305&lt;&gt;"",MAX($A$7:A304)+1,"")</f>
        <v/>
      </c>
      <c r="B305" s="227" t="str">
        <f>IF(A305="","",PREF_PREGUNTA&amp;" - "&amp;IF(MAX(A:A)&gt;99,IF(A305&lt;100,"0",""),"")&amp;IF(A305&lt;10,"0","")&amp;A305&amp;IF(G305&lt;&gt;""," "&amp;G305,""))</f>
        <v/>
      </c>
      <c r="C305" s="414" t="str">
        <f t="shared" si="8"/>
        <v/>
      </c>
      <c r="D305" s="222"/>
      <c r="E305" s="223"/>
      <c r="F305" s="223"/>
      <c r="G305" s="224"/>
      <c r="H305" s="225"/>
      <c r="I305" s="426"/>
      <c r="J305" s="426"/>
      <c r="K305" s="427"/>
      <c r="L305" s="427"/>
      <c r="M305" s="428"/>
      <c r="N305" s="428"/>
      <c r="O305" s="429"/>
      <c r="P305" s="429"/>
      <c r="Q305" s="430"/>
      <c r="R305" s="430"/>
      <c r="S305" s="431"/>
      <c r="T305" s="431"/>
      <c r="U305" s="426"/>
      <c r="V305" s="426"/>
      <c r="W305" s="427"/>
      <c r="X305" s="427"/>
      <c r="Y305" s="428"/>
      <c r="Z305" s="428"/>
      <c r="AA305" s="429"/>
      <c r="AB305" s="429"/>
      <c r="AC305" s="430"/>
      <c r="AD305" s="430"/>
      <c r="AE305" s="431"/>
      <c r="AF305" s="431"/>
      <c r="AG305" s="264"/>
      <c r="AH305" s="265"/>
      <c r="AI305" s="266"/>
      <c r="AJ305" s="267"/>
    </row>
    <row r="306" spans="1:36" s="22" customFormat="1" x14ac:dyDescent="0.25">
      <c r="A306" s="28" t="str">
        <f>IF(H306&lt;&gt;"",MAX($A$7:A305)+1,"")</f>
        <v/>
      </c>
      <c r="B306" s="227" t="str">
        <f>IF(A306="","",PREF_PREGUNTA&amp;" - "&amp;IF(MAX(A:A)&gt;99,IF(A306&lt;100,"0",""),"")&amp;IF(A306&lt;10,"0","")&amp;A306&amp;IF(G306&lt;&gt;""," "&amp;G306,""))</f>
        <v/>
      </c>
      <c r="C306" s="414" t="str">
        <f t="shared" si="8"/>
        <v/>
      </c>
      <c r="D306" s="222"/>
      <c r="E306" s="223"/>
      <c r="F306" s="223"/>
      <c r="G306" s="224"/>
      <c r="H306" s="225"/>
      <c r="I306" s="426"/>
      <c r="J306" s="426"/>
      <c r="K306" s="427"/>
      <c r="L306" s="427"/>
      <c r="M306" s="428"/>
      <c r="N306" s="428"/>
      <c r="O306" s="429"/>
      <c r="P306" s="429"/>
      <c r="Q306" s="430"/>
      <c r="R306" s="430"/>
      <c r="S306" s="431"/>
      <c r="T306" s="431"/>
      <c r="U306" s="426"/>
      <c r="V306" s="426"/>
      <c r="W306" s="427"/>
      <c r="X306" s="427"/>
      <c r="Y306" s="428"/>
      <c r="Z306" s="428"/>
      <c r="AA306" s="429"/>
      <c r="AB306" s="429"/>
      <c r="AC306" s="430"/>
      <c r="AD306" s="430"/>
      <c r="AE306" s="431"/>
      <c r="AF306" s="431"/>
      <c r="AG306" s="264"/>
      <c r="AH306" s="265"/>
      <c r="AI306" s="266"/>
      <c r="AJ306" s="267"/>
    </row>
    <row r="307" spans="1:36" s="22" customFormat="1" x14ac:dyDescent="0.25">
      <c r="A307" s="28" t="str">
        <f>IF(H307&lt;&gt;"",MAX($A$7:A306)+1,"")</f>
        <v/>
      </c>
      <c r="B307" s="227" t="str">
        <f>IF(A307="","",PREF_PREGUNTA&amp;" - "&amp;IF(MAX(A:A)&gt;99,IF(A307&lt;100,"0",""),"")&amp;IF(A307&lt;10,"0","")&amp;A307&amp;IF(G307&lt;&gt;""," "&amp;G307,""))</f>
        <v/>
      </c>
      <c r="C307" s="414" t="str">
        <f t="shared" si="8"/>
        <v/>
      </c>
      <c r="D307" s="222"/>
      <c r="E307" s="223"/>
      <c r="F307" s="223"/>
      <c r="G307" s="224"/>
      <c r="H307" s="225"/>
      <c r="I307" s="426"/>
      <c r="J307" s="426"/>
      <c r="K307" s="427"/>
      <c r="L307" s="427"/>
      <c r="M307" s="428"/>
      <c r="N307" s="428"/>
      <c r="O307" s="429"/>
      <c r="P307" s="429"/>
      <c r="Q307" s="430"/>
      <c r="R307" s="430"/>
      <c r="S307" s="431"/>
      <c r="T307" s="431"/>
      <c r="U307" s="426"/>
      <c r="V307" s="426"/>
      <c r="W307" s="427"/>
      <c r="X307" s="427"/>
      <c r="Y307" s="428"/>
      <c r="Z307" s="428"/>
      <c r="AA307" s="429"/>
      <c r="AB307" s="429"/>
      <c r="AC307" s="430"/>
      <c r="AD307" s="430"/>
      <c r="AE307" s="431"/>
      <c r="AF307" s="431"/>
      <c r="AG307" s="264"/>
      <c r="AH307" s="265"/>
      <c r="AI307" s="266"/>
      <c r="AJ307" s="267"/>
    </row>
    <row r="308" spans="1:36" s="22" customFormat="1" x14ac:dyDescent="0.25">
      <c r="A308" s="28" t="str">
        <f>IF(H308&lt;&gt;"",MAX($A$7:A307)+1,"")</f>
        <v/>
      </c>
      <c r="B308" s="227" t="str">
        <f>IF(A308="","",PREF_PREGUNTA&amp;" - "&amp;IF(MAX(A:A)&gt;99,IF(A308&lt;100,"0",""),"")&amp;IF(A308&lt;10,"0","")&amp;A308&amp;IF(G308&lt;&gt;""," "&amp;G308,""))</f>
        <v/>
      </c>
      <c r="C308" s="414" t="str">
        <f t="shared" si="8"/>
        <v/>
      </c>
      <c r="D308" s="222"/>
      <c r="E308" s="223"/>
      <c r="F308" s="223"/>
      <c r="G308" s="224"/>
      <c r="H308" s="225"/>
      <c r="I308" s="426"/>
      <c r="J308" s="426"/>
      <c r="K308" s="427"/>
      <c r="L308" s="427"/>
      <c r="M308" s="428"/>
      <c r="N308" s="428"/>
      <c r="O308" s="429"/>
      <c r="P308" s="429"/>
      <c r="Q308" s="430"/>
      <c r="R308" s="430"/>
      <c r="S308" s="431"/>
      <c r="T308" s="431"/>
      <c r="U308" s="426"/>
      <c r="V308" s="426"/>
      <c r="W308" s="427"/>
      <c r="X308" s="427"/>
      <c r="Y308" s="428"/>
      <c r="Z308" s="428"/>
      <c r="AA308" s="429"/>
      <c r="AB308" s="429"/>
      <c r="AC308" s="430"/>
      <c r="AD308" s="430"/>
      <c r="AE308" s="431"/>
      <c r="AF308" s="431"/>
      <c r="AG308" s="264"/>
      <c r="AH308" s="265"/>
      <c r="AI308" s="266"/>
      <c r="AJ308" s="267"/>
    </row>
    <row r="309" spans="1:36" s="22" customFormat="1" x14ac:dyDescent="0.25">
      <c r="A309" s="28" t="str">
        <f>IF(H309&lt;&gt;"",MAX($A$7:A308)+1,"")</f>
        <v/>
      </c>
      <c r="B309" s="227" t="str">
        <f>IF(A309="","",PREF_PREGUNTA&amp;" - "&amp;IF(MAX(A:A)&gt;99,IF(A309&lt;100,"0",""),"")&amp;IF(A309&lt;10,"0","")&amp;A309&amp;IF(G309&lt;&gt;""," "&amp;G309,""))</f>
        <v/>
      </c>
      <c r="C309" s="414" t="str">
        <f t="shared" si="8"/>
        <v/>
      </c>
      <c r="D309" s="222"/>
      <c r="E309" s="223"/>
      <c r="F309" s="223"/>
      <c r="G309" s="224"/>
      <c r="H309" s="225"/>
      <c r="I309" s="426"/>
      <c r="J309" s="426"/>
      <c r="K309" s="427"/>
      <c r="L309" s="427"/>
      <c r="M309" s="428"/>
      <c r="N309" s="428"/>
      <c r="O309" s="429"/>
      <c r="P309" s="429"/>
      <c r="Q309" s="430"/>
      <c r="R309" s="430"/>
      <c r="S309" s="431"/>
      <c r="T309" s="431"/>
      <c r="U309" s="426"/>
      <c r="V309" s="426"/>
      <c r="W309" s="427"/>
      <c r="X309" s="427"/>
      <c r="Y309" s="428"/>
      <c r="Z309" s="428"/>
      <c r="AA309" s="429"/>
      <c r="AB309" s="429"/>
      <c r="AC309" s="430"/>
      <c r="AD309" s="430"/>
      <c r="AE309" s="431"/>
      <c r="AF309" s="431"/>
      <c r="AG309" s="264"/>
      <c r="AH309" s="265"/>
      <c r="AI309" s="266"/>
      <c r="AJ309" s="267"/>
    </row>
    <row r="310" spans="1:36" s="22" customFormat="1" x14ac:dyDescent="0.25">
      <c r="A310" s="28" t="str">
        <f>IF(H310&lt;&gt;"",MAX($A$7:A309)+1,"")</f>
        <v/>
      </c>
      <c r="B310" s="227" t="str">
        <f>IF(A310="","",PREF_PREGUNTA&amp;" - "&amp;IF(MAX(A:A)&gt;99,IF(A310&lt;100,"0",""),"")&amp;IF(A310&lt;10,"0","")&amp;A310&amp;IF(G310&lt;&gt;""," "&amp;G310,""))</f>
        <v/>
      </c>
      <c r="C310" s="414" t="str">
        <f t="shared" si="8"/>
        <v/>
      </c>
      <c r="D310" s="222"/>
      <c r="E310" s="223"/>
      <c r="F310" s="223"/>
      <c r="G310" s="224"/>
      <c r="H310" s="225"/>
      <c r="I310" s="426"/>
      <c r="J310" s="426"/>
      <c r="K310" s="427"/>
      <c r="L310" s="427"/>
      <c r="M310" s="428"/>
      <c r="N310" s="428"/>
      <c r="O310" s="429"/>
      <c r="P310" s="429"/>
      <c r="Q310" s="430"/>
      <c r="R310" s="430"/>
      <c r="S310" s="431"/>
      <c r="T310" s="431"/>
      <c r="U310" s="426"/>
      <c r="V310" s="426"/>
      <c r="W310" s="427"/>
      <c r="X310" s="427"/>
      <c r="Y310" s="428"/>
      <c r="Z310" s="428"/>
      <c r="AA310" s="429"/>
      <c r="AB310" s="429"/>
      <c r="AC310" s="430"/>
      <c r="AD310" s="430"/>
      <c r="AE310" s="431"/>
      <c r="AF310" s="431"/>
      <c r="AG310" s="264"/>
      <c r="AH310" s="265"/>
      <c r="AI310" s="266"/>
      <c r="AJ310" s="267"/>
    </row>
    <row r="311" spans="1:36" s="22" customFormat="1" x14ac:dyDescent="0.25">
      <c r="A311" s="28" t="str">
        <f>IF(H311&lt;&gt;"",MAX($A$7:A310)+1,"")</f>
        <v/>
      </c>
      <c r="B311" s="227" t="str">
        <f>IF(A311="","",PREF_PREGUNTA&amp;" - "&amp;IF(MAX(A:A)&gt;99,IF(A311&lt;100,"0",""),"")&amp;IF(A311&lt;10,"0","")&amp;A311&amp;IF(G311&lt;&gt;""," "&amp;G311,""))</f>
        <v/>
      </c>
      <c r="C311" s="414" t="str">
        <f t="shared" si="8"/>
        <v/>
      </c>
      <c r="D311" s="222"/>
      <c r="E311" s="223"/>
      <c r="F311" s="223"/>
      <c r="G311" s="224"/>
      <c r="H311" s="225"/>
      <c r="I311" s="426"/>
      <c r="J311" s="426"/>
      <c r="K311" s="427"/>
      <c r="L311" s="427"/>
      <c r="M311" s="428"/>
      <c r="N311" s="428"/>
      <c r="O311" s="429"/>
      <c r="P311" s="429"/>
      <c r="Q311" s="430"/>
      <c r="R311" s="430"/>
      <c r="S311" s="431"/>
      <c r="T311" s="431"/>
      <c r="U311" s="426"/>
      <c r="V311" s="426"/>
      <c r="W311" s="427"/>
      <c r="X311" s="427"/>
      <c r="Y311" s="428"/>
      <c r="Z311" s="428"/>
      <c r="AA311" s="429"/>
      <c r="AB311" s="429"/>
      <c r="AC311" s="430"/>
      <c r="AD311" s="430"/>
      <c r="AE311" s="431"/>
      <c r="AF311" s="431"/>
      <c r="AG311" s="264"/>
      <c r="AH311" s="265"/>
      <c r="AI311" s="266"/>
      <c r="AJ311" s="267"/>
    </row>
    <row r="312" spans="1:36" s="22" customFormat="1" x14ac:dyDescent="0.25">
      <c r="A312" s="28" t="str">
        <f>IF(H312&lt;&gt;"",MAX($A$7:A311)+1,"")</f>
        <v/>
      </c>
      <c r="B312" s="227" t="str">
        <f>IF(A312="","",PREF_PREGUNTA&amp;" - "&amp;IF(MAX(A:A)&gt;99,IF(A312&lt;100,"0",""),"")&amp;IF(A312&lt;10,"0","")&amp;A312&amp;IF(G312&lt;&gt;""," "&amp;G312,""))</f>
        <v/>
      </c>
      <c r="C312" s="414" t="str">
        <f t="shared" si="8"/>
        <v/>
      </c>
      <c r="D312" s="222"/>
      <c r="E312" s="223"/>
      <c r="F312" s="223"/>
      <c r="G312" s="224"/>
      <c r="H312" s="225"/>
      <c r="I312" s="426"/>
      <c r="J312" s="426"/>
      <c r="K312" s="427"/>
      <c r="L312" s="427"/>
      <c r="M312" s="428"/>
      <c r="N312" s="428"/>
      <c r="O312" s="429"/>
      <c r="P312" s="429"/>
      <c r="Q312" s="430"/>
      <c r="R312" s="430"/>
      <c r="S312" s="431"/>
      <c r="T312" s="431"/>
      <c r="U312" s="426"/>
      <c r="V312" s="426"/>
      <c r="W312" s="427"/>
      <c r="X312" s="427"/>
      <c r="Y312" s="428"/>
      <c r="Z312" s="428"/>
      <c r="AA312" s="429"/>
      <c r="AB312" s="429"/>
      <c r="AC312" s="430"/>
      <c r="AD312" s="430"/>
      <c r="AE312" s="431"/>
      <c r="AF312" s="431"/>
      <c r="AG312" s="264"/>
      <c r="AH312" s="265"/>
      <c r="AI312" s="266"/>
      <c r="AJ312" s="267"/>
    </row>
    <row r="313" spans="1:36" s="22" customFormat="1" x14ac:dyDescent="0.25">
      <c r="A313" s="28" t="str">
        <f>IF(H313&lt;&gt;"",MAX($A$7:A312)+1,"")</f>
        <v/>
      </c>
      <c r="B313" s="227" t="str">
        <f>IF(A313="","",PREF_PREGUNTA&amp;" - "&amp;IF(MAX(A:A)&gt;99,IF(A313&lt;100,"0",""),"")&amp;IF(A313&lt;10,"0","")&amp;A313&amp;IF(G313&lt;&gt;""," "&amp;G313,""))</f>
        <v/>
      </c>
      <c r="C313" s="414" t="str">
        <f t="shared" si="8"/>
        <v/>
      </c>
      <c r="D313" s="222"/>
      <c r="E313" s="223"/>
      <c r="F313" s="223"/>
      <c r="G313" s="224"/>
      <c r="H313" s="225"/>
      <c r="I313" s="426"/>
      <c r="J313" s="426"/>
      <c r="K313" s="427"/>
      <c r="L313" s="427"/>
      <c r="M313" s="428"/>
      <c r="N313" s="428"/>
      <c r="O313" s="429"/>
      <c r="P313" s="429"/>
      <c r="Q313" s="430"/>
      <c r="R313" s="430"/>
      <c r="S313" s="431"/>
      <c r="T313" s="431"/>
      <c r="U313" s="426"/>
      <c r="V313" s="426"/>
      <c r="W313" s="427"/>
      <c r="X313" s="427"/>
      <c r="Y313" s="428"/>
      <c r="Z313" s="428"/>
      <c r="AA313" s="429"/>
      <c r="AB313" s="429"/>
      <c r="AC313" s="430"/>
      <c r="AD313" s="430"/>
      <c r="AE313" s="431"/>
      <c r="AF313" s="431"/>
      <c r="AG313" s="264"/>
      <c r="AH313" s="265"/>
      <c r="AI313" s="266"/>
      <c r="AJ313" s="267"/>
    </row>
    <row r="314" spans="1:36" s="22" customFormat="1" x14ac:dyDescent="0.25">
      <c r="A314" s="28" t="str">
        <f>IF(H314&lt;&gt;"",MAX($A$7:A313)+1,"")</f>
        <v/>
      </c>
      <c r="B314" s="227" t="str">
        <f>IF(A314="","",PREF_PREGUNTA&amp;" - "&amp;IF(MAX(A:A)&gt;99,IF(A314&lt;100,"0",""),"")&amp;IF(A314&lt;10,"0","")&amp;A314&amp;IF(G314&lt;&gt;""," "&amp;G314,""))</f>
        <v/>
      </c>
      <c r="C314" s="414" t="str">
        <f t="shared" si="8"/>
        <v/>
      </c>
      <c r="D314" s="222"/>
      <c r="E314" s="223"/>
      <c r="F314" s="223"/>
      <c r="G314" s="224"/>
      <c r="H314" s="225"/>
      <c r="I314" s="426"/>
      <c r="J314" s="426"/>
      <c r="K314" s="427"/>
      <c r="L314" s="427"/>
      <c r="M314" s="428"/>
      <c r="N314" s="428"/>
      <c r="O314" s="429"/>
      <c r="P314" s="429"/>
      <c r="Q314" s="430"/>
      <c r="R314" s="430"/>
      <c r="S314" s="431"/>
      <c r="T314" s="431"/>
      <c r="U314" s="426"/>
      <c r="V314" s="426"/>
      <c r="W314" s="427"/>
      <c r="X314" s="427"/>
      <c r="Y314" s="428"/>
      <c r="Z314" s="428"/>
      <c r="AA314" s="429"/>
      <c r="AB314" s="429"/>
      <c r="AC314" s="430"/>
      <c r="AD314" s="430"/>
      <c r="AE314" s="431"/>
      <c r="AF314" s="431"/>
      <c r="AG314" s="264"/>
      <c r="AH314" s="265"/>
      <c r="AI314" s="266"/>
      <c r="AJ314" s="267"/>
    </row>
    <row r="315" spans="1:36" s="22" customFormat="1" x14ac:dyDescent="0.25">
      <c r="A315" s="28" t="str">
        <f>IF(H315&lt;&gt;"",MAX($A$7:A314)+1,"")</f>
        <v/>
      </c>
      <c r="B315" s="227" t="str">
        <f>IF(A315="","",PREF_PREGUNTA&amp;" - "&amp;IF(MAX(A:A)&gt;99,IF(A315&lt;100,"0",""),"")&amp;IF(A315&lt;10,"0","")&amp;A315&amp;IF(G315&lt;&gt;""," "&amp;G315,""))</f>
        <v/>
      </c>
      <c r="C315" s="414" t="str">
        <f t="shared" si="8"/>
        <v/>
      </c>
      <c r="D315" s="222"/>
      <c r="E315" s="223"/>
      <c r="F315" s="223"/>
      <c r="G315" s="224"/>
      <c r="H315" s="225"/>
      <c r="I315" s="426"/>
      <c r="J315" s="426"/>
      <c r="K315" s="427"/>
      <c r="L315" s="427"/>
      <c r="M315" s="428"/>
      <c r="N315" s="428"/>
      <c r="O315" s="429"/>
      <c r="P315" s="429"/>
      <c r="Q315" s="430"/>
      <c r="R315" s="430"/>
      <c r="S315" s="431"/>
      <c r="T315" s="431"/>
      <c r="U315" s="426"/>
      <c r="V315" s="426"/>
      <c r="W315" s="427"/>
      <c r="X315" s="427"/>
      <c r="Y315" s="428"/>
      <c r="Z315" s="428"/>
      <c r="AA315" s="429"/>
      <c r="AB315" s="429"/>
      <c r="AC315" s="430"/>
      <c r="AD315" s="430"/>
      <c r="AE315" s="431"/>
      <c r="AF315" s="431"/>
      <c r="AG315" s="264"/>
      <c r="AH315" s="265"/>
      <c r="AI315" s="266"/>
      <c r="AJ315" s="267"/>
    </row>
    <row r="316" spans="1:36" s="22" customFormat="1" x14ac:dyDescent="0.25">
      <c r="A316" s="28" t="str">
        <f>IF(H316&lt;&gt;"",MAX($A$7:A315)+1,"")</f>
        <v/>
      </c>
      <c r="B316" s="227" t="str">
        <f>IF(A316="","",PREF_PREGUNTA&amp;" - "&amp;IF(MAX(A:A)&gt;99,IF(A316&lt;100,"0",""),"")&amp;IF(A316&lt;10,"0","")&amp;A316&amp;IF(G316&lt;&gt;""," "&amp;G316,""))</f>
        <v/>
      </c>
      <c r="C316" s="414" t="str">
        <f t="shared" si="8"/>
        <v/>
      </c>
      <c r="D316" s="222"/>
      <c r="E316" s="223"/>
      <c r="F316" s="223"/>
      <c r="G316" s="224"/>
      <c r="H316" s="225"/>
      <c r="I316" s="426"/>
      <c r="J316" s="426"/>
      <c r="K316" s="427"/>
      <c r="L316" s="427"/>
      <c r="M316" s="428"/>
      <c r="N316" s="428"/>
      <c r="O316" s="429"/>
      <c r="P316" s="429"/>
      <c r="Q316" s="430"/>
      <c r="R316" s="430"/>
      <c r="S316" s="431"/>
      <c r="T316" s="431"/>
      <c r="U316" s="426"/>
      <c r="V316" s="426"/>
      <c r="W316" s="427"/>
      <c r="X316" s="427"/>
      <c r="Y316" s="428"/>
      <c r="Z316" s="428"/>
      <c r="AA316" s="429"/>
      <c r="AB316" s="429"/>
      <c r="AC316" s="430"/>
      <c r="AD316" s="430"/>
      <c r="AE316" s="431"/>
      <c r="AF316" s="431"/>
      <c r="AG316" s="264"/>
      <c r="AH316" s="265"/>
      <c r="AI316" s="266"/>
      <c r="AJ316" s="267"/>
    </row>
    <row r="317" spans="1:36" s="22" customFormat="1" x14ac:dyDescent="0.25">
      <c r="A317" s="28" t="str">
        <f>IF(H317&lt;&gt;"",MAX($A$7:A316)+1,"")</f>
        <v/>
      </c>
      <c r="B317" s="227" t="str">
        <f>IF(A317="","",PREF_PREGUNTA&amp;" - "&amp;IF(MAX(A:A)&gt;99,IF(A317&lt;100,"0",""),"")&amp;IF(A317&lt;10,"0","")&amp;A317&amp;IF(G317&lt;&gt;""," "&amp;G317,""))</f>
        <v/>
      </c>
      <c r="C317" s="414" t="str">
        <f t="shared" si="8"/>
        <v/>
      </c>
      <c r="D317" s="222"/>
      <c r="E317" s="223"/>
      <c r="F317" s="223"/>
      <c r="G317" s="224"/>
      <c r="H317" s="225"/>
      <c r="I317" s="426"/>
      <c r="J317" s="426"/>
      <c r="K317" s="427"/>
      <c r="L317" s="427"/>
      <c r="M317" s="428"/>
      <c r="N317" s="428"/>
      <c r="O317" s="429"/>
      <c r="P317" s="429"/>
      <c r="Q317" s="430"/>
      <c r="R317" s="430"/>
      <c r="S317" s="431"/>
      <c r="T317" s="431"/>
      <c r="U317" s="426"/>
      <c r="V317" s="426"/>
      <c r="W317" s="427"/>
      <c r="X317" s="427"/>
      <c r="Y317" s="428"/>
      <c r="Z317" s="428"/>
      <c r="AA317" s="429"/>
      <c r="AB317" s="429"/>
      <c r="AC317" s="430"/>
      <c r="AD317" s="430"/>
      <c r="AE317" s="431"/>
      <c r="AF317" s="431"/>
      <c r="AG317" s="264"/>
      <c r="AH317" s="265"/>
      <c r="AI317" s="266"/>
      <c r="AJ317" s="267"/>
    </row>
    <row r="318" spans="1:36" s="22" customFormat="1" x14ac:dyDescent="0.25">
      <c r="A318" s="28" t="str">
        <f>IF(H318&lt;&gt;"",MAX($A$7:A317)+1,"")</f>
        <v/>
      </c>
      <c r="B318" s="227" t="str">
        <f>IF(A318="","",PREF_PREGUNTA&amp;" - "&amp;IF(MAX(A:A)&gt;99,IF(A318&lt;100,"0",""),"")&amp;IF(A318&lt;10,"0","")&amp;A318&amp;IF(G318&lt;&gt;""," "&amp;G318,""))</f>
        <v/>
      </c>
      <c r="C318" s="414" t="str">
        <f t="shared" si="8"/>
        <v/>
      </c>
      <c r="D318" s="222"/>
      <c r="E318" s="223"/>
      <c r="F318" s="223"/>
      <c r="G318" s="224"/>
      <c r="H318" s="225"/>
      <c r="I318" s="426"/>
      <c r="J318" s="426"/>
      <c r="K318" s="427"/>
      <c r="L318" s="427"/>
      <c r="M318" s="428"/>
      <c r="N318" s="428"/>
      <c r="O318" s="429"/>
      <c r="P318" s="429"/>
      <c r="Q318" s="430"/>
      <c r="R318" s="430"/>
      <c r="S318" s="431"/>
      <c r="T318" s="431"/>
      <c r="U318" s="426"/>
      <c r="V318" s="426"/>
      <c r="W318" s="427"/>
      <c r="X318" s="427"/>
      <c r="Y318" s="428"/>
      <c r="Z318" s="428"/>
      <c r="AA318" s="429"/>
      <c r="AB318" s="429"/>
      <c r="AC318" s="430"/>
      <c r="AD318" s="430"/>
      <c r="AE318" s="431"/>
      <c r="AF318" s="431"/>
      <c r="AG318" s="264"/>
      <c r="AH318" s="265"/>
      <c r="AI318" s="266"/>
      <c r="AJ318" s="267"/>
    </row>
    <row r="319" spans="1:36" s="22" customFormat="1" x14ac:dyDescent="0.25">
      <c r="A319" s="28" t="str">
        <f>IF(H319&lt;&gt;"",MAX($A$7:A318)+1,"")</f>
        <v/>
      </c>
      <c r="B319" s="227" t="str">
        <f>IF(A319="","",PREF_PREGUNTA&amp;" - "&amp;IF(MAX(A:A)&gt;99,IF(A319&lt;100,"0",""),"")&amp;IF(A319&lt;10,"0","")&amp;A319&amp;IF(G319&lt;&gt;""," "&amp;G319,""))</f>
        <v/>
      </c>
      <c r="C319" s="414" t="str">
        <f t="shared" si="8"/>
        <v/>
      </c>
      <c r="D319" s="222"/>
      <c r="E319" s="223"/>
      <c r="F319" s="223"/>
      <c r="G319" s="224"/>
      <c r="H319" s="225"/>
      <c r="I319" s="426"/>
      <c r="J319" s="426"/>
      <c r="K319" s="427"/>
      <c r="L319" s="427"/>
      <c r="M319" s="428"/>
      <c r="N319" s="428"/>
      <c r="O319" s="429"/>
      <c r="P319" s="429"/>
      <c r="Q319" s="430"/>
      <c r="R319" s="430"/>
      <c r="S319" s="431"/>
      <c r="T319" s="431"/>
      <c r="U319" s="426"/>
      <c r="V319" s="426"/>
      <c r="W319" s="427"/>
      <c r="X319" s="427"/>
      <c r="Y319" s="428"/>
      <c r="Z319" s="428"/>
      <c r="AA319" s="429"/>
      <c r="AB319" s="429"/>
      <c r="AC319" s="430"/>
      <c r="AD319" s="430"/>
      <c r="AE319" s="431"/>
      <c r="AF319" s="431"/>
      <c r="AG319" s="264"/>
      <c r="AH319" s="265"/>
      <c r="AI319" s="266"/>
      <c r="AJ319" s="267"/>
    </row>
    <row r="320" spans="1:36" s="22" customFormat="1" x14ac:dyDescent="0.25">
      <c r="A320" s="28" t="str">
        <f>IF(H320&lt;&gt;"",MAX($A$7:A319)+1,"")</f>
        <v/>
      </c>
      <c r="B320" s="227" t="str">
        <f>IF(A320="","",PREF_PREGUNTA&amp;" - "&amp;IF(MAX(A:A)&gt;99,IF(A320&lt;100,"0",""),"")&amp;IF(A320&lt;10,"0","")&amp;A320&amp;IF(G320&lt;&gt;""," "&amp;G320,""))</f>
        <v/>
      </c>
      <c r="C320" s="414" t="str">
        <f t="shared" si="8"/>
        <v/>
      </c>
      <c r="D320" s="222"/>
      <c r="E320" s="223"/>
      <c r="F320" s="223"/>
      <c r="G320" s="224"/>
      <c r="H320" s="225"/>
      <c r="I320" s="426"/>
      <c r="J320" s="426"/>
      <c r="K320" s="427"/>
      <c r="L320" s="427"/>
      <c r="M320" s="428"/>
      <c r="N320" s="428"/>
      <c r="O320" s="429"/>
      <c r="P320" s="429"/>
      <c r="Q320" s="430"/>
      <c r="R320" s="430"/>
      <c r="S320" s="431"/>
      <c r="T320" s="431"/>
      <c r="U320" s="426"/>
      <c r="V320" s="426"/>
      <c r="W320" s="427"/>
      <c r="X320" s="427"/>
      <c r="Y320" s="428"/>
      <c r="Z320" s="428"/>
      <c r="AA320" s="429"/>
      <c r="AB320" s="429"/>
      <c r="AC320" s="430"/>
      <c r="AD320" s="430"/>
      <c r="AE320" s="431"/>
      <c r="AF320" s="431"/>
      <c r="AG320" s="264"/>
      <c r="AH320" s="265"/>
      <c r="AI320" s="266"/>
      <c r="AJ320" s="267"/>
    </row>
    <row r="321" spans="1:36" s="22" customFormat="1" x14ac:dyDescent="0.25">
      <c r="A321" s="28" t="str">
        <f>IF(H321&lt;&gt;"",MAX($A$7:A320)+1,"")</f>
        <v/>
      </c>
      <c r="B321" s="227" t="str">
        <f>IF(A321="","",PREF_PREGUNTA&amp;" - "&amp;IF(MAX(A:A)&gt;99,IF(A321&lt;100,"0",""),"")&amp;IF(A321&lt;10,"0","")&amp;A321&amp;IF(G321&lt;&gt;""," "&amp;G321,""))</f>
        <v/>
      </c>
      <c r="C321" s="414" t="str">
        <f t="shared" si="8"/>
        <v/>
      </c>
      <c r="D321" s="222"/>
      <c r="E321" s="223"/>
      <c r="F321" s="223"/>
      <c r="G321" s="224"/>
      <c r="H321" s="225"/>
      <c r="I321" s="426"/>
      <c r="J321" s="426"/>
      <c r="K321" s="427"/>
      <c r="L321" s="427"/>
      <c r="M321" s="428"/>
      <c r="N321" s="428"/>
      <c r="O321" s="429"/>
      <c r="P321" s="429"/>
      <c r="Q321" s="430"/>
      <c r="R321" s="430"/>
      <c r="S321" s="431"/>
      <c r="T321" s="431"/>
      <c r="U321" s="426"/>
      <c r="V321" s="426"/>
      <c r="W321" s="427"/>
      <c r="X321" s="427"/>
      <c r="Y321" s="428"/>
      <c r="Z321" s="428"/>
      <c r="AA321" s="429"/>
      <c r="AB321" s="429"/>
      <c r="AC321" s="430"/>
      <c r="AD321" s="430"/>
      <c r="AE321" s="431"/>
      <c r="AF321" s="431"/>
      <c r="AG321" s="264"/>
      <c r="AH321" s="265"/>
      <c r="AI321" s="266"/>
      <c r="AJ321" s="267"/>
    </row>
    <row r="322" spans="1:36" s="22" customFormat="1" x14ac:dyDescent="0.25">
      <c r="A322" s="28" t="str">
        <f>IF(H322&lt;&gt;"",MAX($A$7:A321)+1,"")</f>
        <v/>
      </c>
      <c r="B322" s="227" t="str">
        <f>IF(A322="","",PREF_PREGUNTA&amp;" - "&amp;IF(MAX(A:A)&gt;99,IF(A322&lt;100,"0",""),"")&amp;IF(A322&lt;10,"0","")&amp;A322&amp;IF(G322&lt;&gt;""," "&amp;G322,""))</f>
        <v/>
      </c>
      <c r="C322" s="414" t="str">
        <f t="shared" si="8"/>
        <v/>
      </c>
      <c r="D322" s="222"/>
      <c r="E322" s="223"/>
      <c r="F322" s="223"/>
      <c r="G322" s="224"/>
      <c r="H322" s="225"/>
      <c r="I322" s="426"/>
      <c r="J322" s="426"/>
      <c r="K322" s="427"/>
      <c r="L322" s="427"/>
      <c r="M322" s="428"/>
      <c r="N322" s="428"/>
      <c r="O322" s="429"/>
      <c r="P322" s="429"/>
      <c r="Q322" s="430"/>
      <c r="R322" s="430"/>
      <c r="S322" s="431"/>
      <c r="T322" s="431"/>
      <c r="U322" s="426"/>
      <c r="V322" s="426"/>
      <c r="W322" s="427"/>
      <c r="X322" s="427"/>
      <c r="Y322" s="428"/>
      <c r="Z322" s="428"/>
      <c r="AA322" s="429"/>
      <c r="AB322" s="429"/>
      <c r="AC322" s="430"/>
      <c r="AD322" s="430"/>
      <c r="AE322" s="431"/>
      <c r="AF322" s="431"/>
      <c r="AG322" s="264"/>
      <c r="AH322" s="265"/>
      <c r="AI322" s="266"/>
      <c r="AJ322" s="267"/>
    </row>
    <row r="323" spans="1:36" s="22" customFormat="1" x14ac:dyDescent="0.25">
      <c r="A323" s="28" t="str">
        <f>IF(H323&lt;&gt;"",MAX($A$7:A322)+1,"")</f>
        <v/>
      </c>
      <c r="B323" s="227" t="str">
        <f>IF(A323="","",PREF_PREGUNTA&amp;" - "&amp;IF(MAX(A:A)&gt;99,IF(A323&lt;100,"0",""),"")&amp;IF(A323&lt;10,"0","")&amp;A323&amp;IF(G323&lt;&gt;""," "&amp;G323,""))</f>
        <v/>
      </c>
      <c r="C323" s="414" t="str">
        <f t="shared" si="8"/>
        <v/>
      </c>
      <c r="D323" s="222"/>
      <c r="E323" s="223"/>
      <c r="F323" s="223"/>
      <c r="G323" s="224"/>
      <c r="H323" s="225"/>
      <c r="I323" s="426"/>
      <c r="J323" s="426"/>
      <c r="K323" s="427"/>
      <c r="L323" s="427"/>
      <c r="M323" s="428"/>
      <c r="N323" s="428"/>
      <c r="O323" s="429"/>
      <c r="P323" s="429"/>
      <c r="Q323" s="430"/>
      <c r="R323" s="430"/>
      <c r="S323" s="431"/>
      <c r="T323" s="431"/>
      <c r="U323" s="426"/>
      <c r="V323" s="426"/>
      <c r="W323" s="427"/>
      <c r="X323" s="427"/>
      <c r="Y323" s="428"/>
      <c r="Z323" s="428"/>
      <c r="AA323" s="429"/>
      <c r="AB323" s="429"/>
      <c r="AC323" s="430"/>
      <c r="AD323" s="430"/>
      <c r="AE323" s="431"/>
      <c r="AF323" s="431"/>
      <c r="AG323" s="264"/>
      <c r="AH323" s="265"/>
      <c r="AI323" s="266"/>
      <c r="AJ323" s="267"/>
    </row>
    <row r="324" spans="1:36" s="22" customFormat="1" x14ac:dyDescent="0.25">
      <c r="A324" s="28" t="str">
        <f>IF(H324&lt;&gt;"",MAX($A$7:A323)+1,"")</f>
        <v/>
      </c>
      <c r="B324" s="227" t="str">
        <f>IF(A324="","",PREF_PREGUNTA&amp;" - "&amp;IF(MAX(A:A)&gt;99,IF(A324&lt;100,"0",""),"")&amp;IF(A324&lt;10,"0","")&amp;A324&amp;IF(G324&lt;&gt;""," "&amp;G324,""))</f>
        <v/>
      </c>
      <c r="C324" s="414" t="str">
        <f t="shared" si="8"/>
        <v/>
      </c>
      <c r="D324" s="222"/>
      <c r="E324" s="223"/>
      <c r="F324" s="223"/>
      <c r="G324" s="224"/>
      <c r="H324" s="225"/>
      <c r="I324" s="426"/>
      <c r="J324" s="426"/>
      <c r="K324" s="427"/>
      <c r="L324" s="427"/>
      <c r="M324" s="428"/>
      <c r="N324" s="428"/>
      <c r="O324" s="429"/>
      <c r="P324" s="429"/>
      <c r="Q324" s="430"/>
      <c r="R324" s="430"/>
      <c r="S324" s="431"/>
      <c r="T324" s="431"/>
      <c r="U324" s="426"/>
      <c r="V324" s="426"/>
      <c r="W324" s="427"/>
      <c r="X324" s="427"/>
      <c r="Y324" s="428"/>
      <c r="Z324" s="428"/>
      <c r="AA324" s="429"/>
      <c r="AB324" s="429"/>
      <c r="AC324" s="430"/>
      <c r="AD324" s="430"/>
      <c r="AE324" s="431"/>
      <c r="AF324" s="431"/>
      <c r="AG324" s="264"/>
      <c r="AH324" s="265"/>
      <c r="AI324" s="266"/>
      <c r="AJ324" s="267"/>
    </row>
    <row r="325" spans="1:36" s="22" customFormat="1" x14ac:dyDescent="0.25">
      <c r="A325" s="28" t="str">
        <f>IF(H325&lt;&gt;"",MAX($A$7:A324)+1,"")</f>
        <v/>
      </c>
      <c r="B325" s="227" t="str">
        <f>IF(A325="","",PREF_PREGUNTA&amp;" - "&amp;IF(MAX(A:A)&gt;99,IF(A325&lt;100,"0",""),"")&amp;IF(A325&lt;10,"0","")&amp;A325&amp;IF(G325&lt;&gt;""," "&amp;G325,""))</f>
        <v/>
      </c>
      <c r="C325" s="414" t="str">
        <f t="shared" si="8"/>
        <v/>
      </c>
      <c r="D325" s="222"/>
      <c r="E325" s="223"/>
      <c r="F325" s="223"/>
      <c r="G325" s="224"/>
      <c r="H325" s="225"/>
      <c r="I325" s="426"/>
      <c r="J325" s="426"/>
      <c r="K325" s="427"/>
      <c r="L325" s="427"/>
      <c r="M325" s="428"/>
      <c r="N325" s="428"/>
      <c r="O325" s="429"/>
      <c r="P325" s="429"/>
      <c r="Q325" s="430"/>
      <c r="R325" s="430"/>
      <c r="S325" s="431"/>
      <c r="T325" s="431"/>
      <c r="U325" s="426"/>
      <c r="V325" s="426"/>
      <c r="W325" s="427"/>
      <c r="X325" s="427"/>
      <c r="Y325" s="428"/>
      <c r="Z325" s="428"/>
      <c r="AA325" s="429"/>
      <c r="AB325" s="429"/>
      <c r="AC325" s="430"/>
      <c r="AD325" s="430"/>
      <c r="AE325" s="431"/>
      <c r="AF325" s="431"/>
      <c r="AG325" s="264"/>
      <c r="AH325" s="265"/>
      <c r="AI325" s="266"/>
      <c r="AJ325" s="267"/>
    </row>
    <row r="326" spans="1:36" s="22" customFormat="1" x14ac:dyDescent="0.25">
      <c r="A326" s="28" t="str">
        <f>IF(H326&lt;&gt;"",MAX($A$7:A325)+1,"")</f>
        <v/>
      </c>
      <c r="B326" s="227" t="str">
        <f>IF(A326="","",PREF_PREGUNTA&amp;" - "&amp;IF(MAX(A:A)&gt;99,IF(A326&lt;100,"0",""),"")&amp;IF(A326&lt;10,"0","")&amp;A326&amp;IF(G326&lt;&gt;""," "&amp;G326,""))</f>
        <v/>
      </c>
      <c r="C326" s="414" t="str">
        <f t="shared" si="8"/>
        <v/>
      </c>
      <c r="D326" s="222"/>
      <c r="E326" s="223"/>
      <c r="F326" s="223"/>
      <c r="G326" s="224"/>
      <c r="H326" s="225"/>
      <c r="I326" s="426"/>
      <c r="J326" s="426"/>
      <c r="K326" s="427"/>
      <c r="L326" s="427"/>
      <c r="M326" s="428"/>
      <c r="N326" s="428"/>
      <c r="O326" s="429"/>
      <c r="P326" s="429"/>
      <c r="Q326" s="430"/>
      <c r="R326" s="430"/>
      <c r="S326" s="431"/>
      <c r="T326" s="431"/>
      <c r="U326" s="426"/>
      <c r="V326" s="426"/>
      <c r="W326" s="427"/>
      <c r="X326" s="427"/>
      <c r="Y326" s="428"/>
      <c r="Z326" s="428"/>
      <c r="AA326" s="429"/>
      <c r="AB326" s="429"/>
      <c r="AC326" s="430"/>
      <c r="AD326" s="430"/>
      <c r="AE326" s="431"/>
      <c r="AF326" s="431"/>
      <c r="AG326" s="264"/>
      <c r="AH326" s="265"/>
      <c r="AI326" s="266"/>
      <c r="AJ326" s="267"/>
    </row>
    <row r="327" spans="1:36" s="22" customFormat="1" x14ac:dyDescent="0.25">
      <c r="A327" s="28" t="str">
        <f>IF(H327&lt;&gt;"",MAX($A$7:A326)+1,"")</f>
        <v/>
      </c>
      <c r="B327" s="227" t="str">
        <f>IF(A327="","",PREF_PREGUNTA&amp;" - "&amp;IF(MAX(A:A)&gt;99,IF(A327&lt;100,"0",""),"")&amp;IF(A327&lt;10,"0","")&amp;A327&amp;IF(G327&lt;&gt;""," "&amp;G327,""))</f>
        <v/>
      </c>
      <c r="C327" s="414" t="str">
        <f t="shared" ref="C327:C390" si="9">IF(COUNTA(I327:N327)-D327=0,"",COUNTA(I327:N327)-D327)</f>
        <v/>
      </c>
      <c r="D327" s="222"/>
      <c r="E327" s="223"/>
      <c r="F327" s="223"/>
      <c r="G327" s="224"/>
      <c r="H327" s="225"/>
      <c r="I327" s="426"/>
      <c r="J327" s="426"/>
      <c r="K327" s="427"/>
      <c r="L327" s="427"/>
      <c r="M327" s="428"/>
      <c r="N327" s="428"/>
      <c r="O327" s="429"/>
      <c r="P327" s="429"/>
      <c r="Q327" s="430"/>
      <c r="R327" s="430"/>
      <c r="S327" s="431"/>
      <c r="T327" s="431"/>
      <c r="U327" s="426"/>
      <c r="V327" s="426"/>
      <c r="W327" s="427"/>
      <c r="X327" s="427"/>
      <c r="Y327" s="428"/>
      <c r="Z327" s="428"/>
      <c r="AA327" s="429"/>
      <c r="AB327" s="429"/>
      <c r="AC327" s="430"/>
      <c r="AD327" s="430"/>
      <c r="AE327" s="431"/>
      <c r="AF327" s="431"/>
      <c r="AG327" s="264"/>
      <c r="AH327" s="265"/>
      <c r="AI327" s="266"/>
      <c r="AJ327" s="267"/>
    </row>
    <row r="328" spans="1:36" s="22" customFormat="1" x14ac:dyDescent="0.25">
      <c r="A328" s="28" t="str">
        <f>IF(H328&lt;&gt;"",MAX($A$7:A327)+1,"")</f>
        <v/>
      </c>
      <c r="B328" s="227" t="str">
        <f>IF(A328="","",PREF_PREGUNTA&amp;" - "&amp;IF(MAX(A:A)&gt;99,IF(A328&lt;100,"0",""),"")&amp;IF(A328&lt;10,"0","")&amp;A328&amp;IF(G328&lt;&gt;""," "&amp;G328,""))</f>
        <v/>
      </c>
      <c r="C328" s="414" t="str">
        <f t="shared" si="9"/>
        <v/>
      </c>
      <c r="D328" s="222"/>
      <c r="E328" s="223"/>
      <c r="F328" s="223"/>
      <c r="G328" s="224"/>
      <c r="H328" s="225"/>
      <c r="I328" s="426"/>
      <c r="J328" s="426"/>
      <c r="K328" s="427"/>
      <c r="L328" s="427"/>
      <c r="M328" s="428"/>
      <c r="N328" s="428"/>
      <c r="O328" s="429"/>
      <c r="P328" s="429"/>
      <c r="Q328" s="430"/>
      <c r="R328" s="430"/>
      <c r="S328" s="431"/>
      <c r="T328" s="431"/>
      <c r="U328" s="426"/>
      <c r="V328" s="426"/>
      <c r="W328" s="427"/>
      <c r="X328" s="427"/>
      <c r="Y328" s="428"/>
      <c r="Z328" s="428"/>
      <c r="AA328" s="429"/>
      <c r="AB328" s="429"/>
      <c r="AC328" s="430"/>
      <c r="AD328" s="430"/>
      <c r="AE328" s="431"/>
      <c r="AF328" s="431"/>
      <c r="AG328" s="264"/>
      <c r="AH328" s="265"/>
      <c r="AI328" s="266"/>
      <c r="AJ328" s="267"/>
    </row>
    <row r="329" spans="1:36" s="22" customFormat="1" x14ac:dyDescent="0.25">
      <c r="A329" s="28" t="str">
        <f>IF(H329&lt;&gt;"",MAX($A$7:A328)+1,"")</f>
        <v/>
      </c>
      <c r="B329" s="227" t="str">
        <f>IF(A329="","",PREF_PREGUNTA&amp;" - "&amp;IF(MAX(A:A)&gt;99,IF(A329&lt;100,"0",""),"")&amp;IF(A329&lt;10,"0","")&amp;A329&amp;IF(G329&lt;&gt;""," "&amp;G329,""))</f>
        <v/>
      </c>
      <c r="C329" s="414" t="str">
        <f t="shared" si="9"/>
        <v/>
      </c>
      <c r="D329" s="222"/>
      <c r="E329" s="223"/>
      <c r="F329" s="223"/>
      <c r="G329" s="224"/>
      <c r="H329" s="225"/>
      <c r="I329" s="426"/>
      <c r="J329" s="426"/>
      <c r="K329" s="427"/>
      <c r="L329" s="427"/>
      <c r="M329" s="428"/>
      <c r="N329" s="428"/>
      <c r="O329" s="429"/>
      <c r="P329" s="429"/>
      <c r="Q329" s="430"/>
      <c r="R329" s="430"/>
      <c r="S329" s="431"/>
      <c r="T329" s="431"/>
      <c r="U329" s="426"/>
      <c r="V329" s="426"/>
      <c r="W329" s="427"/>
      <c r="X329" s="427"/>
      <c r="Y329" s="428"/>
      <c r="Z329" s="428"/>
      <c r="AA329" s="429"/>
      <c r="AB329" s="429"/>
      <c r="AC329" s="430"/>
      <c r="AD329" s="430"/>
      <c r="AE329" s="431"/>
      <c r="AF329" s="431"/>
      <c r="AG329" s="264"/>
      <c r="AH329" s="265"/>
      <c r="AI329" s="266"/>
      <c r="AJ329" s="267"/>
    </row>
    <row r="330" spans="1:36" s="22" customFormat="1" x14ac:dyDescent="0.25">
      <c r="A330" s="28" t="str">
        <f>IF(H330&lt;&gt;"",MAX($A$7:A329)+1,"")</f>
        <v/>
      </c>
      <c r="B330" s="227" t="str">
        <f>IF(A330="","",PREF_PREGUNTA&amp;" - "&amp;IF(MAX(A:A)&gt;99,IF(A330&lt;100,"0",""),"")&amp;IF(A330&lt;10,"0","")&amp;A330&amp;IF(G330&lt;&gt;""," "&amp;G330,""))</f>
        <v/>
      </c>
      <c r="C330" s="414" t="str">
        <f t="shared" si="9"/>
        <v/>
      </c>
      <c r="D330" s="222"/>
      <c r="E330" s="223"/>
      <c r="F330" s="223"/>
      <c r="G330" s="224"/>
      <c r="H330" s="225"/>
      <c r="I330" s="426"/>
      <c r="J330" s="426"/>
      <c r="K330" s="427"/>
      <c r="L330" s="427"/>
      <c r="M330" s="428"/>
      <c r="N330" s="428"/>
      <c r="O330" s="429"/>
      <c r="P330" s="429"/>
      <c r="Q330" s="430"/>
      <c r="R330" s="430"/>
      <c r="S330" s="431"/>
      <c r="T330" s="431"/>
      <c r="U330" s="426"/>
      <c r="V330" s="426"/>
      <c r="W330" s="427"/>
      <c r="X330" s="427"/>
      <c r="Y330" s="428"/>
      <c r="Z330" s="428"/>
      <c r="AA330" s="429"/>
      <c r="AB330" s="429"/>
      <c r="AC330" s="430"/>
      <c r="AD330" s="430"/>
      <c r="AE330" s="431"/>
      <c r="AF330" s="431"/>
      <c r="AG330" s="264"/>
      <c r="AH330" s="265"/>
      <c r="AI330" s="266"/>
      <c r="AJ330" s="267"/>
    </row>
    <row r="331" spans="1:36" s="22" customFormat="1" x14ac:dyDescent="0.25">
      <c r="A331" s="28" t="str">
        <f>IF(H331&lt;&gt;"",MAX($A$7:A330)+1,"")</f>
        <v/>
      </c>
      <c r="B331" s="227" t="str">
        <f>IF(A331="","",PREF_PREGUNTA&amp;" - "&amp;IF(MAX(A:A)&gt;99,IF(A331&lt;100,"0",""),"")&amp;IF(A331&lt;10,"0","")&amp;A331&amp;IF(G331&lt;&gt;""," "&amp;G331,""))</f>
        <v/>
      </c>
      <c r="C331" s="414" t="str">
        <f t="shared" si="9"/>
        <v/>
      </c>
      <c r="D331" s="222"/>
      <c r="E331" s="223"/>
      <c r="F331" s="223"/>
      <c r="G331" s="224"/>
      <c r="H331" s="225"/>
      <c r="I331" s="426"/>
      <c r="J331" s="426"/>
      <c r="K331" s="427"/>
      <c r="L331" s="427"/>
      <c r="M331" s="428"/>
      <c r="N331" s="428"/>
      <c r="O331" s="429"/>
      <c r="P331" s="429"/>
      <c r="Q331" s="430"/>
      <c r="R331" s="430"/>
      <c r="S331" s="431"/>
      <c r="T331" s="431"/>
      <c r="U331" s="426"/>
      <c r="V331" s="426"/>
      <c r="W331" s="427"/>
      <c r="X331" s="427"/>
      <c r="Y331" s="428"/>
      <c r="Z331" s="428"/>
      <c r="AA331" s="429"/>
      <c r="AB331" s="429"/>
      <c r="AC331" s="430"/>
      <c r="AD331" s="430"/>
      <c r="AE331" s="431"/>
      <c r="AF331" s="431"/>
      <c r="AG331" s="264"/>
      <c r="AH331" s="265"/>
      <c r="AI331" s="266"/>
      <c r="AJ331" s="267"/>
    </row>
    <row r="332" spans="1:36" s="22" customFormat="1" x14ac:dyDescent="0.25">
      <c r="A332" s="28" t="str">
        <f>IF(H332&lt;&gt;"",MAX($A$7:A331)+1,"")</f>
        <v/>
      </c>
      <c r="B332" s="227" t="str">
        <f>IF(A332="","",PREF_PREGUNTA&amp;" - "&amp;IF(MAX(A:A)&gt;99,IF(A332&lt;100,"0",""),"")&amp;IF(A332&lt;10,"0","")&amp;A332&amp;IF(G332&lt;&gt;""," "&amp;G332,""))</f>
        <v/>
      </c>
      <c r="C332" s="414" t="str">
        <f t="shared" si="9"/>
        <v/>
      </c>
      <c r="D332" s="222"/>
      <c r="E332" s="223"/>
      <c r="F332" s="223"/>
      <c r="G332" s="224"/>
      <c r="H332" s="225"/>
      <c r="I332" s="426"/>
      <c r="J332" s="426"/>
      <c r="K332" s="427"/>
      <c r="L332" s="427"/>
      <c r="M332" s="428"/>
      <c r="N332" s="428"/>
      <c r="O332" s="429"/>
      <c r="P332" s="429"/>
      <c r="Q332" s="430"/>
      <c r="R332" s="430"/>
      <c r="S332" s="431"/>
      <c r="T332" s="431"/>
      <c r="U332" s="426"/>
      <c r="V332" s="426"/>
      <c r="W332" s="427"/>
      <c r="X332" s="427"/>
      <c r="Y332" s="428"/>
      <c r="Z332" s="428"/>
      <c r="AA332" s="429"/>
      <c r="AB332" s="429"/>
      <c r="AC332" s="430"/>
      <c r="AD332" s="430"/>
      <c r="AE332" s="431"/>
      <c r="AF332" s="431"/>
      <c r="AG332" s="264"/>
      <c r="AH332" s="265"/>
      <c r="AI332" s="266"/>
      <c r="AJ332" s="267"/>
    </row>
    <row r="333" spans="1:36" s="22" customFormat="1" x14ac:dyDescent="0.25">
      <c r="A333" s="28" t="str">
        <f>IF(H333&lt;&gt;"",MAX($A$7:A332)+1,"")</f>
        <v/>
      </c>
      <c r="B333" s="227" t="str">
        <f>IF(A333="","",PREF_PREGUNTA&amp;" - "&amp;IF(MAX(A:A)&gt;99,IF(A333&lt;100,"0",""),"")&amp;IF(A333&lt;10,"0","")&amp;A333&amp;IF(G333&lt;&gt;""," "&amp;G333,""))</f>
        <v/>
      </c>
      <c r="C333" s="414" t="str">
        <f t="shared" si="9"/>
        <v/>
      </c>
      <c r="D333" s="222"/>
      <c r="E333" s="223"/>
      <c r="F333" s="223"/>
      <c r="G333" s="224"/>
      <c r="H333" s="225"/>
      <c r="I333" s="426"/>
      <c r="J333" s="426"/>
      <c r="K333" s="427"/>
      <c r="L333" s="427"/>
      <c r="M333" s="428"/>
      <c r="N333" s="428"/>
      <c r="O333" s="429"/>
      <c r="P333" s="429"/>
      <c r="Q333" s="430"/>
      <c r="R333" s="430"/>
      <c r="S333" s="431"/>
      <c r="T333" s="431"/>
      <c r="U333" s="426"/>
      <c r="V333" s="426"/>
      <c r="W333" s="427"/>
      <c r="X333" s="427"/>
      <c r="Y333" s="428"/>
      <c r="Z333" s="428"/>
      <c r="AA333" s="429"/>
      <c r="AB333" s="429"/>
      <c r="AC333" s="430"/>
      <c r="AD333" s="430"/>
      <c r="AE333" s="431"/>
      <c r="AF333" s="431"/>
      <c r="AG333" s="264"/>
      <c r="AH333" s="265"/>
      <c r="AI333" s="266"/>
      <c r="AJ333" s="267"/>
    </row>
    <row r="334" spans="1:36" s="22" customFormat="1" x14ac:dyDescent="0.25">
      <c r="A334" s="28" t="str">
        <f>IF(H334&lt;&gt;"",MAX($A$7:A333)+1,"")</f>
        <v/>
      </c>
      <c r="B334" s="227" t="str">
        <f>IF(A334="","",PREF_PREGUNTA&amp;" - "&amp;IF(MAX(A:A)&gt;99,IF(A334&lt;100,"0",""),"")&amp;IF(A334&lt;10,"0","")&amp;A334&amp;IF(G334&lt;&gt;""," "&amp;G334,""))</f>
        <v/>
      </c>
      <c r="C334" s="414" t="str">
        <f t="shared" si="9"/>
        <v/>
      </c>
      <c r="D334" s="222"/>
      <c r="E334" s="223"/>
      <c r="F334" s="223"/>
      <c r="G334" s="224"/>
      <c r="H334" s="225"/>
      <c r="I334" s="426"/>
      <c r="J334" s="426"/>
      <c r="K334" s="427"/>
      <c r="L334" s="427"/>
      <c r="M334" s="428"/>
      <c r="N334" s="428"/>
      <c r="O334" s="429"/>
      <c r="P334" s="429"/>
      <c r="Q334" s="430"/>
      <c r="R334" s="430"/>
      <c r="S334" s="431"/>
      <c r="T334" s="431"/>
      <c r="U334" s="426"/>
      <c r="V334" s="426"/>
      <c r="W334" s="427"/>
      <c r="X334" s="427"/>
      <c r="Y334" s="428"/>
      <c r="Z334" s="428"/>
      <c r="AA334" s="429"/>
      <c r="AB334" s="429"/>
      <c r="AC334" s="430"/>
      <c r="AD334" s="430"/>
      <c r="AE334" s="431"/>
      <c r="AF334" s="431"/>
      <c r="AG334" s="264"/>
      <c r="AH334" s="265"/>
      <c r="AI334" s="266"/>
      <c r="AJ334" s="267"/>
    </row>
    <row r="335" spans="1:36" s="22" customFormat="1" x14ac:dyDescent="0.25">
      <c r="A335" s="28" t="str">
        <f>IF(H335&lt;&gt;"",MAX($A$7:A334)+1,"")</f>
        <v/>
      </c>
      <c r="B335" s="227" t="str">
        <f>IF(A335="","",PREF_PREGUNTA&amp;" - "&amp;IF(MAX(A:A)&gt;99,IF(A335&lt;100,"0",""),"")&amp;IF(A335&lt;10,"0","")&amp;A335&amp;IF(G335&lt;&gt;""," "&amp;G335,""))</f>
        <v/>
      </c>
      <c r="C335" s="414" t="str">
        <f t="shared" si="9"/>
        <v/>
      </c>
      <c r="D335" s="222"/>
      <c r="E335" s="223"/>
      <c r="F335" s="223"/>
      <c r="G335" s="224"/>
      <c r="H335" s="225"/>
      <c r="I335" s="426"/>
      <c r="J335" s="426"/>
      <c r="K335" s="427"/>
      <c r="L335" s="427"/>
      <c r="M335" s="428"/>
      <c r="N335" s="428"/>
      <c r="O335" s="429"/>
      <c r="P335" s="429"/>
      <c r="Q335" s="430"/>
      <c r="R335" s="430"/>
      <c r="S335" s="431"/>
      <c r="T335" s="431"/>
      <c r="U335" s="426"/>
      <c r="V335" s="426"/>
      <c r="W335" s="427"/>
      <c r="X335" s="427"/>
      <c r="Y335" s="428"/>
      <c r="Z335" s="428"/>
      <c r="AA335" s="429"/>
      <c r="AB335" s="429"/>
      <c r="AC335" s="430"/>
      <c r="AD335" s="430"/>
      <c r="AE335" s="431"/>
      <c r="AF335" s="431"/>
      <c r="AG335" s="264"/>
      <c r="AH335" s="265"/>
      <c r="AI335" s="266"/>
      <c r="AJ335" s="267"/>
    </row>
    <row r="336" spans="1:36" s="22" customFormat="1" x14ac:dyDescent="0.25">
      <c r="A336" s="28" t="str">
        <f>IF(H336&lt;&gt;"",MAX($A$7:A335)+1,"")</f>
        <v/>
      </c>
      <c r="B336" s="227" t="str">
        <f>IF(A336="","",PREF_PREGUNTA&amp;" - "&amp;IF(MAX(A:A)&gt;99,IF(A336&lt;100,"0",""),"")&amp;IF(A336&lt;10,"0","")&amp;A336&amp;IF(G336&lt;&gt;""," "&amp;G336,""))</f>
        <v/>
      </c>
      <c r="C336" s="414" t="str">
        <f t="shared" si="9"/>
        <v/>
      </c>
      <c r="D336" s="222"/>
      <c r="E336" s="223"/>
      <c r="F336" s="223"/>
      <c r="G336" s="224"/>
      <c r="H336" s="225"/>
      <c r="I336" s="426"/>
      <c r="J336" s="426"/>
      <c r="K336" s="427"/>
      <c r="L336" s="427"/>
      <c r="M336" s="428"/>
      <c r="N336" s="428"/>
      <c r="O336" s="429"/>
      <c r="P336" s="429"/>
      <c r="Q336" s="430"/>
      <c r="R336" s="430"/>
      <c r="S336" s="431"/>
      <c r="T336" s="431"/>
      <c r="U336" s="426"/>
      <c r="V336" s="426"/>
      <c r="W336" s="427"/>
      <c r="X336" s="427"/>
      <c r="Y336" s="428"/>
      <c r="Z336" s="428"/>
      <c r="AA336" s="429"/>
      <c r="AB336" s="429"/>
      <c r="AC336" s="430"/>
      <c r="AD336" s="430"/>
      <c r="AE336" s="431"/>
      <c r="AF336" s="431"/>
      <c r="AG336" s="264"/>
      <c r="AH336" s="265"/>
      <c r="AI336" s="266"/>
      <c r="AJ336" s="267"/>
    </row>
    <row r="337" spans="1:36" s="22" customFormat="1" x14ac:dyDescent="0.25">
      <c r="A337" s="28" t="str">
        <f>IF(H337&lt;&gt;"",MAX($A$7:A336)+1,"")</f>
        <v/>
      </c>
      <c r="B337" s="227" t="str">
        <f>IF(A337="","",PREF_PREGUNTA&amp;" - "&amp;IF(MAX(A:A)&gt;99,IF(A337&lt;100,"0",""),"")&amp;IF(A337&lt;10,"0","")&amp;A337&amp;IF(G337&lt;&gt;""," "&amp;G337,""))</f>
        <v/>
      </c>
      <c r="C337" s="414" t="str">
        <f t="shared" si="9"/>
        <v/>
      </c>
      <c r="D337" s="222"/>
      <c r="E337" s="223"/>
      <c r="F337" s="223"/>
      <c r="G337" s="224"/>
      <c r="H337" s="225"/>
      <c r="I337" s="426"/>
      <c r="J337" s="426"/>
      <c r="K337" s="427"/>
      <c r="L337" s="427"/>
      <c r="M337" s="428"/>
      <c r="N337" s="428"/>
      <c r="O337" s="429"/>
      <c r="P337" s="429"/>
      <c r="Q337" s="430"/>
      <c r="R337" s="430"/>
      <c r="S337" s="431"/>
      <c r="T337" s="431"/>
      <c r="U337" s="426"/>
      <c r="V337" s="426"/>
      <c r="W337" s="427"/>
      <c r="X337" s="427"/>
      <c r="Y337" s="428"/>
      <c r="Z337" s="428"/>
      <c r="AA337" s="429"/>
      <c r="AB337" s="429"/>
      <c r="AC337" s="430"/>
      <c r="AD337" s="430"/>
      <c r="AE337" s="431"/>
      <c r="AF337" s="431"/>
      <c r="AG337" s="264"/>
      <c r="AH337" s="265"/>
      <c r="AI337" s="266"/>
      <c r="AJ337" s="267"/>
    </row>
    <row r="338" spans="1:36" s="22" customFormat="1" x14ac:dyDescent="0.25">
      <c r="A338" s="28" t="str">
        <f>IF(H338&lt;&gt;"",MAX($A$7:A337)+1,"")</f>
        <v/>
      </c>
      <c r="B338" s="227" t="str">
        <f>IF(A338="","",PREF_PREGUNTA&amp;" - "&amp;IF(MAX(A:A)&gt;99,IF(A338&lt;100,"0",""),"")&amp;IF(A338&lt;10,"0","")&amp;A338&amp;IF(G338&lt;&gt;""," "&amp;G338,""))</f>
        <v/>
      </c>
      <c r="C338" s="414" t="str">
        <f t="shared" si="9"/>
        <v/>
      </c>
      <c r="D338" s="222"/>
      <c r="E338" s="223"/>
      <c r="F338" s="223"/>
      <c r="G338" s="224"/>
      <c r="H338" s="225"/>
      <c r="I338" s="426"/>
      <c r="J338" s="426"/>
      <c r="K338" s="427"/>
      <c r="L338" s="427"/>
      <c r="M338" s="428"/>
      <c r="N338" s="428"/>
      <c r="O338" s="429"/>
      <c r="P338" s="429"/>
      <c r="Q338" s="430"/>
      <c r="R338" s="430"/>
      <c r="S338" s="431"/>
      <c r="T338" s="431"/>
      <c r="U338" s="426"/>
      <c r="V338" s="426"/>
      <c r="W338" s="427"/>
      <c r="X338" s="427"/>
      <c r="Y338" s="428"/>
      <c r="Z338" s="428"/>
      <c r="AA338" s="429"/>
      <c r="AB338" s="429"/>
      <c r="AC338" s="430"/>
      <c r="AD338" s="430"/>
      <c r="AE338" s="431"/>
      <c r="AF338" s="431"/>
      <c r="AG338" s="264"/>
      <c r="AH338" s="265"/>
      <c r="AI338" s="266"/>
      <c r="AJ338" s="267"/>
    </row>
    <row r="339" spans="1:36" s="22" customFormat="1" x14ac:dyDescent="0.25">
      <c r="A339" s="28" t="str">
        <f>IF(H339&lt;&gt;"",MAX($A$7:A338)+1,"")</f>
        <v/>
      </c>
      <c r="B339" s="227" t="str">
        <f>IF(A339="","",PREF_PREGUNTA&amp;" - "&amp;IF(MAX(A:A)&gt;99,IF(A339&lt;100,"0",""),"")&amp;IF(A339&lt;10,"0","")&amp;A339&amp;IF(G339&lt;&gt;""," "&amp;G339,""))</f>
        <v/>
      </c>
      <c r="C339" s="414" t="str">
        <f t="shared" si="9"/>
        <v/>
      </c>
      <c r="D339" s="222"/>
      <c r="E339" s="223"/>
      <c r="F339" s="223"/>
      <c r="G339" s="224"/>
      <c r="H339" s="225"/>
      <c r="I339" s="426"/>
      <c r="J339" s="426"/>
      <c r="K339" s="427"/>
      <c r="L339" s="427"/>
      <c r="M339" s="428"/>
      <c r="N339" s="428"/>
      <c r="O339" s="429"/>
      <c r="P339" s="429"/>
      <c r="Q339" s="430"/>
      <c r="R339" s="430"/>
      <c r="S339" s="431"/>
      <c r="T339" s="431"/>
      <c r="U339" s="426"/>
      <c r="V339" s="426"/>
      <c r="W339" s="427"/>
      <c r="X339" s="427"/>
      <c r="Y339" s="428"/>
      <c r="Z339" s="428"/>
      <c r="AA339" s="429"/>
      <c r="AB339" s="429"/>
      <c r="AC339" s="430"/>
      <c r="AD339" s="430"/>
      <c r="AE339" s="431"/>
      <c r="AF339" s="431"/>
      <c r="AG339" s="264"/>
      <c r="AH339" s="265"/>
      <c r="AI339" s="266"/>
      <c r="AJ339" s="267"/>
    </row>
    <row r="340" spans="1:36" s="22" customFormat="1" x14ac:dyDescent="0.25">
      <c r="A340" s="28" t="str">
        <f>IF(H340&lt;&gt;"",MAX($A$7:A339)+1,"")</f>
        <v/>
      </c>
      <c r="B340" s="227" t="str">
        <f>IF(A340="","",PREF_PREGUNTA&amp;" - "&amp;IF(MAX(A:A)&gt;99,IF(A340&lt;100,"0",""),"")&amp;IF(A340&lt;10,"0","")&amp;A340&amp;IF(G340&lt;&gt;""," "&amp;G340,""))</f>
        <v/>
      </c>
      <c r="C340" s="414" t="str">
        <f t="shared" si="9"/>
        <v/>
      </c>
      <c r="D340" s="222"/>
      <c r="E340" s="223"/>
      <c r="F340" s="223"/>
      <c r="G340" s="224"/>
      <c r="H340" s="225"/>
      <c r="I340" s="426"/>
      <c r="J340" s="426"/>
      <c r="K340" s="427"/>
      <c r="L340" s="427"/>
      <c r="M340" s="428"/>
      <c r="N340" s="428"/>
      <c r="O340" s="429"/>
      <c r="P340" s="429"/>
      <c r="Q340" s="430"/>
      <c r="R340" s="430"/>
      <c r="S340" s="431"/>
      <c r="T340" s="431"/>
      <c r="U340" s="426"/>
      <c r="V340" s="426"/>
      <c r="W340" s="427"/>
      <c r="X340" s="427"/>
      <c r="Y340" s="428"/>
      <c r="Z340" s="428"/>
      <c r="AA340" s="429"/>
      <c r="AB340" s="429"/>
      <c r="AC340" s="430"/>
      <c r="AD340" s="430"/>
      <c r="AE340" s="431"/>
      <c r="AF340" s="431"/>
      <c r="AG340" s="264"/>
      <c r="AH340" s="265"/>
      <c r="AI340" s="266"/>
      <c r="AJ340" s="267"/>
    </row>
    <row r="341" spans="1:36" s="22" customFormat="1" x14ac:dyDescent="0.25">
      <c r="A341" s="28" t="str">
        <f>IF(H341&lt;&gt;"",MAX($A$7:A340)+1,"")</f>
        <v/>
      </c>
      <c r="B341" s="227" t="str">
        <f>IF(A341="","",PREF_PREGUNTA&amp;" - "&amp;IF(MAX(A:A)&gt;99,IF(A341&lt;100,"0",""),"")&amp;IF(A341&lt;10,"0","")&amp;A341&amp;IF(G341&lt;&gt;""," "&amp;G341,""))</f>
        <v/>
      </c>
      <c r="C341" s="414" t="str">
        <f t="shared" si="9"/>
        <v/>
      </c>
      <c r="D341" s="222"/>
      <c r="E341" s="223"/>
      <c r="F341" s="223"/>
      <c r="G341" s="224"/>
      <c r="H341" s="225"/>
      <c r="I341" s="426"/>
      <c r="J341" s="426"/>
      <c r="K341" s="427"/>
      <c r="L341" s="427"/>
      <c r="M341" s="428"/>
      <c r="N341" s="428"/>
      <c r="O341" s="429"/>
      <c r="P341" s="429"/>
      <c r="Q341" s="430"/>
      <c r="R341" s="430"/>
      <c r="S341" s="431"/>
      <c r="T341" s="431"/>
      <c r="U341" s="426"/>
      <c r="V341" s="426"/>
      <c r="W341" s="427"/>
      <c r="X341" s="427"/>
      <c r="Y341" s="428"/>
      <c r="Z341" s="428"/>
      <c r="AA341" s="429"/>
      <c r="AB341" s="429"/>
      <c r="AC341" s="430"/>
      <c r="AD341" s="430"/>
      <c r="AE341" s="431"/>
      <c r="AF341" s="431"/>
      <c r="AG341" s="264"/>
      <c r="AH341" s="265"/>
      <c r="AI341" s="266"/>
      <c r="AJ341" s="267"/>
    </row>
    <row r="342" spans="1:36" s="22" customFormat="1" x14ac:dyDescent="0.25">
      <c r="A342" s="28" t="str">
        <f>IF(H342&lt;&gt;"",MAX($A$7:A341)+1,"")</f>
        <v/>
      </c>
      <c r="B342" s="227" t="str">
        <f>IF(A342="","",PREF_PREGUNTA&amp;" - "&amp;IF(MAX(A:A)&gt;99,IF(A342&lt;100,"0",""),"")&amp;IF(A342&lt;10,"0","")&amp;A342&amp;IF(G342&lt;&gt;""," "&amp;G342,""))</f>
        <v/>
      </c>
      <c r="C342" s="414" t="str">
        <f t="shared" si="9"/>
        <v/>
      </c>
      <c r="D342" s="222"/>
      <c r="E342" s="223"/>
      <c r="F342" s="223"/>
      <c r="G342" s="224"/>
      <c r="H342" s="225"/>
      <c r="I342" s="426"/>
      <c r="J342" s="426"/>
      <c r="K342" s="427"/>
      <c r="L342" s="427"/>
      <c r="M342" s="428"/>
      <c r="N342" s="428"/>
      <c r="O342" s="429"/>
      <c r="P342" s="429"/>
      <c r="Q342" s="430"/>
      <c r="R342" s="430"/>
      <c r="S342" s="431"/>
      <c r="T342" s="431"/>
      <c r="U342" s="426"/>
      <c r="V342" s="426"/>
      <c r="W342" s="427"/>
      <c r="X342" s="427"/>
      <c r="Y342" s="428"/>
      <c r="Z342" s="428"/>
      <c r="AA342" s="429"/>
      <c r="AB342" s="429"/>
      <c r="AC342" s="430"/>
      <c r="AD342" s="430"/>
      <c r="AE342" s="431"/>
      <c r="AF342" s="431"/>
      <c r="AG342" s="264"/>
      <c r="AH342" s="265"/>
      <c r="AI342" s="266"/>
      <c r="AJ342" s="267"/>
    </row>
    <row r="343" spans="1:36" s="22" customFormat="1" x14ac:dyDescent="0.25">
      <c r="A343" s="28" t="str">
        <f>IF(H343&lt;&gt;"",MAX($A$7:A342)+1,"")</f>
        <v/>
      </c>
      <c r="B343" s="227" t="str">
        <f>IF(A343="","",PREF_PREGUNTA&amp;" - "&amp;IF(MAX(A:A)&gt;99,IF(A343&lt;100,"0",""),"")&amp;IF(A343&lt;10,"0","")&amp;A343&amp;IF(G343&lt;&gt;""," "&amp;G343,""))</f>
        <v/>
      </c>
      <c r="C343" s="414" t="str">
        <f t="shared" si="9"/>
        <v/>
      </c>
      <c r="D343" s="222"/>
      <c r="E343" s="223"/>
      <c r="F343" s="223"/>
      <c r="G343" s="224"/>
      <c r="H343" s="225"/>
      <c r="I343" s="426"/>
      <c r="J343" s="426"/>
      <c r="K343" s="427"/>
      <c r="L343" s="427"/>
      <c r="M343" s="428"/>
      <c r="N343" s="428"/>
      <c r="O343" s="429"/>
      <c r="P343" s="429"/>
      <c r="Q343" s="430"/>
      <c r="R343" s="430"/>
      <c r="S343" s="431"/>
      <c r="T343" s="431"/>
      <c r="U343" s="426"/>
      <c r="V343" s="426"/>
      <c r="W343" s="427"/>
      <c r="X343" s="427"/>
      <c r="Y343" s="428"/>
      <c r="Z343" s="428"/>
      <c r="AA343" s="429"/>
      <c r="AB343" s="429"/>
      <c r="AC343" s="430"/>
      <c r="AD343" s="430"/>
      <c r="AE343" s="431"/>
      <c r="AF343" s="431"/>
      <c r="AG343" s="264"/>
      <c r="AH343" s="265"/>
      <c r="AI343" s="266"/>
      <c r="AJ343" s="267"/>
    </row>
    <row r="344" spans="1:36" s="22" customFormat="1" x14ac:dyDescent="0.25">
      <c r="A344" s="28" t="str">
        <f>IF(H344&lt;&gt;"",MAX($A$7:A343)+1,"")</f>
        <v/>
      </c>
      <c r="B344" s="227" t="str">
        <f>IF(A344="","",PREF_PREGUNTA&amp;" - "&amp;IF(MAX(A:A)&gt;99,IF(A344&lt;100,"0",""),"")&amp;IF(A344&lt;10,"0","")&amp;A344&amp;IF(G344&lt;&gt;""," "&amp;G344,""))</f>
        <v/>
      </c>
      <c r="C344" s="414" t="str">
        <f t="shared" si="9"/>
        <v/>
      </c>
      <c r="D344" s="222"/>
      <c r="E344" s="223"/>
      <c r="F344" s="223"/>
      <c r="G344" s="224"/>
      <c r="H344" s="225"/>
      <c r="I344" s="426"/>
      <c r="J344" s="426"/>
      <c r="K344" s="427"/>
      <c r="L344" s="427"/>
      <c r="M344" s="428"/>
      <c r="N344" s="428"/>
      <c r="O344" s="429"/>
      <c r="P344" s="429"/>
      <c r="Q344" s="430"/>
      <c r="R344" s="430"/>
      <c r="S344" s="431"/>
      <c r="T344" s="431"/>
      <c r="U344" s="426"/>
      <c r="V344" s="426"/>
      <c r="W344" s="427"/>
      <c r="X344" s="427"/>
      <c r="Y344" s="428"/>
      <c r="Z344" s="428"/>
      <c r="AA344" s="429"/>
      <c r="AB344" s="429"/>
      <c r="AC344" s="430"/>
      <c r="AD344" s="430"/>
      <c r="AE344" s="431"/>
      <c r="AF344" s="431"/>
      <c r="AG344" s="264"/>
      <c r="AH344" s="265"/>
      <c r="AI344" s="266"/>
      <c r="AJ344" s="267"/>
    </row>
    <row r="345" spans="1:36" s="22" customFormat="1" x14ac:dyDescent="0.25">
      <c r="A345" s="28" t="str">
        <f>IF(H345&lt;&gt;"",MAX($A$7:A344)+1,"")</f>
        <v/>
      </c>
      <c r="B345" s="227" t="str">
        <f>IF(A345="","",PREF_PREGUNTA&amp;" - "&amp;IF(MAX(A:A)&gt;99,IF(A345&lt;100,"0",""),"")&amp;IF(A345&lt;10,"0","")&amp;A345&amp;IF(G345&lt;&gt;""," "&amp;G345,""))</f>
        <v/>
      </c>
      <c r="C345" s="414" t="str">
        <f t="shared" si="9"/>
        <v/>
      </c>
      <c r="D345" s="222"/>
      <c r="E345" s="223"/>
      <c r="F345" s="223"/>
      <c r="G345" s="224"/>
      <c r="H345" s="225"/>
      <c r="I345" s="426"/>
      <c r="J345" s="426"/>
      <c r="K345" s="427"/>
      <c r="L345" s="427"/>
      <c r="M345" s="428"/>
      <c r="N345" s="428"/>
      <c r="O345" s="429"/>
      <c r="P345" s="429"/>
      <c r="Q345" s="430"/>
      <c r="R345" s="430"/>
      <c r="S345" s="431"/>
      <c r="T345" s="431"/>
      <c r="U345" s="426"/>
      <c r="V345" s="426"/>
      <c r="W345" s="427"/>
      <c r="X345" s="427"/>
      <c r="Y345" s="428"/>
      <c r="Z345" s="428"/>
      <c r="AA345" s="429"/>
      <c r="AB345" s="429"/>
      <c r="AC345" s="430"/>
      <c r="AD345" s="430"/>
      <c r="AE345" s="431"/>
      <c r="AF345" s="431"/>
      <c r="AG345" s="264"/>
      <c r="AH345" s="265"/>
      <c r="AI345" s="266"/>
      <c r="AJ345" s="267"/>
    </row>
    <row r="346" spans="1:36" s="22" customFormat="1" x14ac:dyDescent="0.25">
      <c r="A346" s="28" t="str">
        <f>IF(H346&lt;&gt;"",MAX($A$7:A345)+1,"")</f>
        <v/>
      </c>
      <c r="B346" s="227" t="str">
        <f>IF(A346="","",PREF_PREGUNTA&amp;" - "&amp;IF(MAX(A:A)&gt;99,IF(A346&lt;100,"0",""),"")&amp;IF(A346&lt;10,"0","")&amp;A346&amp;IF(G346&lt;&gt;""," "&amp;G346,""))</f>
        <v/>
      </c>
      <c r="C346" s="414" t="str">
        <f t="shared" si="9"/>
        <v/>
      </c>
      <c r="D346" s="222"/>
      <c r="E346" s="223"/>
      <c r="F346" s="223"/>
      <c r="G346" s="224"/>
      <c r="H346" s="225"/>
      <c r="I346" s="426"/>
      <c r="J346" s="426"/>
      <c r="K346" s="427"/>
      <c r="L346" s="427"/>
      <c r="M346" s="428"/>
      <c r="N346" s="428"/>
      <c r="O346" s="429"/>
      <c r="P346" s="429"/>
      <c r="Q346" s="430"/>
      <c r="R346" s="430"/>
      <c r="S346" s="431"/>
      <c r="T346" s="431"/>
      <c r="U346" s="426"/>
      <c r="V346" s="426"/>
      <c r="W346" s="427"/>
      <c r="X346" s="427"/>
      <c r="Y346" s="428"/>
      <c r="Z346" s="428"/>
      <c r="AA346" s="429"/>
      <c r="AB346" s="429"/>
      <c r="AC346" s="430"/>
      <c r="AD346" s="430"/>
      <c r="AE346" s="431"/>
      <c r="AF346" s="431"/>
      <c r="AG346" s="264"/>
      <c r="AH346" s="265"/>
      <c r="AI346" s="266"/>
      <c r="AJ346" s="267"/>
    </row>
    <row r="347" spans="1:36" s="22" customFormat="1" x14ac:dyDescent="0.25">
      <c r="A347" s="28" t="str">
        <f>IF(H347&lt;&gt;"",MAX($A$7:A346)+1,"")</f>
        <v/>
      </c>
      <c r="B347" s="227" t="str">
        <f>IF(A347="","",PREF_PREGUNTA&amp;" - "&amp;IF(MAX(A:A)&gt;99,IF(A347&lt;100,"0",""),"")&amp;IF(A347&lt;10,"0","")&amp;A347&amp;IF(G347&lt;&gt;""," "&amp;G347,""))</f>
        <v/>
      </c>
      <c r="C347" s="414" t="str">
        <f t="shared" si="9"/>
        <v/>
      </c>
      <c r="D347" s="222"/>
      <c r="E347" s="223"/>
      <c r="F347" s="223"/>
      <c r="G347" s="224"/>
      <c r="H347" s="225"/>
      <c r="I347" s="426"/>
      <c r="J347" s="426"/>
      <c r="K347" s="427"/>
      <c r="L347" s="427"/>
      <c r="M347" s="428"/>
      <c r="N347" s="428"/>
      <c r="O347" s="429"/>
      <c r="P347" s="429"/>
      <c r="Q347" s="430"/>
      <c r="R347" s="430"/>
      <c r="S347" s="431"/>
      <c r="T347" s="431"/>
      <c r="U347" s="426"/>
      <c r="V347" s="426"/>
      <c r="W347" s="427"/>
      <c r="X347" s="427"/>
      <c r="Y347" s="428"/>
      <c r="Z347" s="428"/>
      <c r="AA347" s="429"/>
      <c r="AB347" s="429"/>
      <c r="AC347" s="430"/>
      <c r="AD347" s="430"/>
      <c r="AE347" s="431"/>
      <c r="AF347" s="431"/>
      <c r="AG347" s="264"/>
      <c r="AH347" s="265"/>
      <c r="AI347" s="266"/>
      <c r="AJ347" s="267"/>
    </row>
    <row r="348" spans="1:36" s="22" customFormat="1" x14ac:dyDescent="0.25">
      <c r="A348" s="28" t="str">
        <f>IF(H348&lt;&gt;"",MAX($A$7:A347)+1,"")</f>
        <v/>
      </c>
      <c r="B348" s="227" t="str">
        <f>IF(A348="","",PREF_PREGUNTA&amp;" - "&amp;IF(MAX(A:A)&gt;99,IF(A348&lt;100,"0",""),"")&amp;IF(A348&lt;10,"0","")&amp;A348&amp;IF(G348&lt;&gt;""," "&amp;G348,""))</f>
        <v/>
      </c>
      <c r="C348" s="414" t="str">
        <f t="shared" si="9"/>
        <v/>
      </c>
      <c r="D348" s="222"/>
      <c r="E348" s="223"/>
      <c r="F348" s="223"/>
      <c r="G348" s="224"/>
      <c r="H348" s="225"/>
      <c r="I348" s="426"/>
      <c r="J348" s="426"/>
      <c r="K348" s="427"/>
      <c r="L348" s="427"/>
      <c r="M348" s="428"/>
      <c r="N348" s="428"/>
      <c r="O348" s="429"/>
      <c r="P348" s="429"/>
      <c r="Q348" s="430"/>
      <c r="R348" s="430"/>
      <c r="S348" s="431"/>
      <c r="T348" s="431"/>
      <c r="U348" s="426"/>
      <c r="V348" s="426"/>
      <c r="W348" s="427"/>
      <c r="X348" s="427"/>
      <c r="Y348" s="428"/>
      <c r="Z348" s="428"/>
      <c r="AA348" s="429"/>
      <c r="AB348" s="429"/>
      <c r="AC348" s="430"/>
      <c r="AD348" s="430"/>
      <c r="AE348" s="431"/>
      <c r="AF348" s="431"/>
      <c r="AG348" s="264"/>
      <c r="AH348" s="265"/>
      <c r="AI348" s="266"/>
      <c r="AJ348" s="267"/>
    </row>
    <row r="349" spans="1:36" s="22" customFormat="1" x14ac:dyDescent="0.25">
      <c r="A349" s="28" t="str">
        <f>IF(H349&lt;&gt;"",MAX($A$7:A348)+1,"")</f>
        <v/>
      </c>
      <c r="B349" s="227" t="str">
        <f>IF(A349="","",PREF_PREGUNTA&amp;" - "&amp;IF(MAX(A:A)&gt;99,IF(A349&lt;100,"0",""),"")&amp;IF(A349&lt;10,"0","")&amp;A349&amp;IF(G349&lt;&gt;""," "&amp;G349,""))</f>
        <v/>
      </c>
      <c r="C349" s="414" t="str">
        <f t="shared" si="9"/>
        <v/>
      </c>
      <c r="D349" s="222"/>
      <c r="E349" s="223"/>
      <c r="F349" s="223"/>
      <c r="G349" s="224"/>
      <c r="H349" s="225"/>
      <c r="I349" s="426"/>
      <c r="J349" s="426"/>
      <c r="K349" s="427"/>
      <c r="L349" s="427"/>
      <c r="M349" s="428"/>
      <c r="N349" s="428"/>
      <c r="O349" s="429"/>
      <c r="P349" s="429"/>
      <c r="Q349" s="430"/>
      <c r="R349" s="430"/>
      <c r="S349" s="431"/>
      <c r="T349" s="431"/>
      <c r="U349" s="426"/>
      <c r="V349" s="426"/>
      <c r="W349" s="427"/>
      <c r="X349" s="427"/>
      <c r="Y349" s="428"/>
      <c r="Z349" s="428"/>
      <c r="AA349" s="429"/>
      <c r="AB349" s="429"/>
      <c r="AC349" s="430"/>
      <c r="AD349" s="430"/>
      <c r="AE349" s="431"/>
      <c r="AF349" s="431"/>
      <c r="AG349" s="264"/>
      <c r="AH349" s="265"/>
      <c r="AI349" s="266"/>
      <c r="AJ349" s="267"/>
    </row>
    <row r="350" spans="1:36" s="22" customFormat="1" x14ac:dyDescent="0.25">
      <c r="A350" s="28" t="str">
        <f>IF(H350&lt;&gt;"",MAX($A$7:A349)+1,"")</f>
        <v/>
      </c>
      <c r="B350" s="227" t="str">
        <f>IF(A350="","",PREF_PREGUNTA&amp;" - "&amp;IF(MAX(A:A)&gt;99,IF(A350&lt;100,"0",""),"")&amp;IF(A350&lt;10,"0","")&amp;A350&amp;IF(G350&lt;&gt;""," "&amp;G350,""))</f>
        <v/>
      </c>
      <c r="C350" s="414" t="str">
        <f t="shared" si="9"/>
        <v/>
      </c>
      <c r="D350" s="222"/>
      <c r="E350" s="223"/>
      <c r="F350" s="223"/>
      <c r="G350" s="224"/>
      <c r="H350" s="225"/>
      <c r="I350" s="426"/>
      <c r="J350" s="426"/>
      <c r="K350" s="427"/>
      <c r="L350" s="427"/>
      <c r="M350" s="428"/>
      <c r="N350" s="428"/>
      <c r="O350" s="429"/>
      <c r="P350" s="429"/>
      <c r="Q350" s="430"/>
      <c r="R350" s="430"/>
      <c r="S350" s="431"/>
      <c r="T350" s="431"/>
      <c r="U350" s="426"/>
      <c r="V350" s="426"/>
      <c r="W350" s="427"/>
      <c r="X350" s="427"/>
      <c r="Y350" s="428"/>
      <c r="Z350" s="428"/>
      <c r="AA350" s="429"/>
      <c r="AB350" s="429"/>
      <c r="AC350" s="430"/>
      <c r="AD350" s="430"/>
      <c r="AE350" s="431"/>
      <c r="AF350" s="431"/>
      <c r="AG350" s="264"/>
      <c r="AH350" s="265"/>
      <c r="AI350" s="266"/>
      <c r="AJ350" s="267"/>
    </row>
    <row r="351" spans="1:36" s="22" customFormat="1" x14ac:dyDescent="0.25">
      <c r="A351" s="28" t="str">
        <f>IF(H351&lt;&gt;"",MAX($A$7:A350)+1,"")</f>
        <v/>
      </c>
      <c r="B351" s="227" t="str">
        <f>IF(A351="","",PREF_PREGUNTA&amp;" - "&amp;IF(MAX(A:A)&gt;99,IF(A351&lt;100,"0",""),"")&amp;IF(A351&lt;10,"0","")&amp;A351&amp;IF(G351&lt;&gt;""," "&amp;G351,""))</f>
        <v/>
      </c>
      <c r="C351" s="414" t="str">
        <f t="shared" si="9"/>
        <v/>
      </c>
      <c r="D351" s="222"/>
      <c r="E351" s="223"/>
      <c r="F351" s="223"/>
      <c r="G351" s="224"/>
      <c r="H351" s="225"/>
      <c r="I351" s="426"/>
      <c r="J351" s="426"/>
      <c r="K351" s="427"/>
      <c r="L351" s="427"/>
      <c r="M351" s="428"/>
      <c r="N351" s="428"/>
      <c r="O351" s="429"/>
      <c r="P351" s="429"/>
      <c r="Q351" s="430"/>
      <c r="R351" s="430"/>
      <c r="S351" s="431"/>
      <c r="T351" s="431"/>
      <c r="U351" s="426"/>
      <c r="V351" s="426"/>
      <c r="W351" s="427"/>
      <c r="X351" s="427"/>
      <c r="Y351" s="428"/>
      <c r="Z351" s="428"/>
      <c r="AA351" s="429"/>
      <c r="AB351" s="429"/>
      <c r="AC351" s="430"/>
      <c r="AD351" s="430"/>
      <c r="AE351" s="431"/>
      <c r="AF351" s="431"/>
      <c r="AG351" s="264"/>
      <c r="AH351" s="265"/>
      <c r="AI351" s="266"/>
      <c r="AJ351" s="267"/>
    </row>
    <row r="352" spans="1:36" s="22" customFormat="1" x14ac:dyDescent="0.25">
      <c r="A352" s="28" t="str">
        <f>IF(H352&lt;&gt;"",MAX($A$7:A351)+1,"")</f>
        <v/>
      </c>
      <c r="B352" s="227" t="str">
        <f>IF(A352="","",PREF_PREGUNTA&amp;" - "&amp;IF(MAX(A:A)&gt;99,IF(A352&lt;100,"0",""),"")&amp;IF(A352&lt;10,"0","")&amp;A352&amp;IF(G352&lt;&gt;""," "&amp;G352,""))</f>
        <v/>
      </c>
      <c r="C352" s="414" t="str">
        <f t="shared" si="9"/>
        <v/>
      </c>
      <c r="D352" s="222"/>
      <c r="E352" s="223"/>
      <c r="F352" s="223"/>
      <c r="G352" s="224"/>
      <c r="H352" s="225"/>
      <c r="I352" s="426"/>
      <c r="J352" s="426"/>
      <c r="K352" s="427"/>
      <c r="L352" s="427"/>
      <c r="M352" s="428"/>
      <c r="N352" s="428"/>
      <c r="O352" s="429"/>
      <c r="P352" s="429"/>
      <c r="Q352" s="430"/>
      <c r="R352" s="430"/>
      <c r="S352" s="431"/>
      <c r="T352" s="431"/>
      <c r="U352" s="426"/>
      <c r="V352" s="426"/>
      <c r="W352" s="427"/>
      <c r="X352" s="427"/>
      <c r="Y352" s="428"/>
      <c r="Z352" s="428"/>
      <c r="AA352" s="429"/>
      <c r="AB352" s="429"/>
      <c r="AC352" s="430"/>
      <c r="AD352" s="430"/>
      <c r="AE352" s="431"/>
      <c r="AF352" s="431"/>
      <c r="AG352" s="264"/>
      <c r="AH352" s="265"/>
      <c r="AI352" s="266"/>
      <c r="AJ352" s="267"/>
    </row>
    <row r="353" spans="1:36" s="22" customFormat="1" x14ac:dyDescent="0.25">
      <c r="A353" s="28" t="str">
        <f>IF(H353&lt;&gt;"",MAX($A$7:A352)+1,"")</f>
        <v/>
      </c>
      <c r="B353" s="227" t="str">
        <f>IF(A353="","",PREF_PREGUNTA&amp;" - "&amp;IF(MAX(A:A)&gt;99,IF(A353&lt;100,"0",""),"")&amp;IF(A353&lt;10,"0","")&amp;A353&amp;IF(G353&lt;&gt;""," "&amp;G353,""))</f>
        <v/>
      </c>
      <c r="C353" s="414" t="str">
        <f t="shared" si="9"/>
        <v/>
      </c>
      <c r="D353" s="222"/>
      <c r="E353" s="223"/>
      <c r="F353" s="223"/>
      <c r="G353" s="224"/>
      <c r="H353" s="225"/>
      <c r="I353" s="426"/>
      <c r="J353" s="426"/>
      <c r="K353" s="427"/>
      <c r="L353" s="427"/>
      <c r="M353" s="428"/>
      <c r="N353" s="428"/>
      <c r="O353" s="429"/>
      <c r="P353" s="429"/>
      <c r="Q353" s="430"/>
      <c r="R353" s="430"/>
      <c r="S353" s="431"/>
      <c r="T353" s="431"/>
      <c r="U353" s="426"/>
      <c r="V353" s="426"/>
      <c r="W353" s="427"/>
      <c r="X353" s="427"/>
      <c r="Y353" s="428"/>
      <c r="Z353" s="428"/>
      <c r="AA353" s="429"/>
      <c r="AB353" s="429"/>
      <c r="AC353" s="430"/>
      <c r="AD353" s="430"/>
      <c r="AE353" s="431"/>
      <c r="AF353" s="431"/>
      <c r="AG353" s="264"/>
      <c r="AH353" s="265"/>
      <c r="AI353" s="266"/>
      <c r="AJ353" s="267"/>
    </row>
    <row r="354" spans="1:36" s="22" customFormat="1" x14ac:dyDescent="0.25">
      <c r="A354" s="28" t="str">
        <f>IF(H354&lt;&gt;"",MAX($A$7:A353)+1,"")</f>
        <v/>
      </c>
      <c r="B354" s="227" t="str">
        <f>IF(A354="","",PREF_PREGUNTA&amp;" - "&amp;IF(MAX(A:A)&gt;99,IF(A354&lt;100,"0",""),"")&amp;IF(A354&lt;10,"0","")&amp;A354&amp;IF(G354&lt;&gt;""," "&amp;G354,""))</f>
        <v/>
      </c>
      <c r="C354" s="414" t="str">
        <f t="shared" si="9"/>
        <v/>
      </c>
      <c r="D354" s="222"/>
      <c r="E354" s="223"/>
      <c r="F354" s="223"/>
      <c r="G354" s="224"/>
      <c r="H354" s="225"/>
      <c r="I354" s="426"/>
      <c r="J354" s="426"/>
      <c r="K354" s="427"/>
      <c r="L354" s="427"/>
      <c r="M354" s="428"/>
      <c r="N354" s="428"/>
      <c r="O354" s="429"/>
      <c r="P354" s="429"/>
      <c r="Q354" s="430"/>
      <c r="R354" s="430"/>
      <c r="S354" s="431"/>
      <c r="T354" s="431"/>
      <c r="U354" s="426"/>
      <c r="V354" s="426"/>
      <c r="W354" s="427"/>
      <c r="X354" s="427"/>
      <c r="Y354" s="428"/>
      <c r="Z354" s="428"/>
      <c r="AA354" s="429"/>
      <c r="AB354" s="429"/>
      <c r="AC354" s="430"/>
      <c r="AD354" s="430"/>
      <c r="AE354" s="431"/>
      <c r="AF354" s="431"/>
      <c r="AG354" s="264"/>
      <c r="AH354" s="265"/>
      <c r="AI354" s="266"/>
      <c r="AJ354" s="267"/>
    </row>
    <row r="355" spans="1:36" s="22" customFormat="1" x14ac:dyDescent="0.25">
      <c r="A355" s="28" t="str">
        <f>IF(H355&lt;&gt;"",MAX($A$7:A354)+1,"")</f>
        <v/>
      </c>
      <c r="B355" s="227" t="str">
        <f>IF(A355="","",PREF_PREGUNTA&amp;" - "&amp;IF(MAX(A:A)&gt;99,IF(A355&lt;100,"0",""),"")&amp;IF(A355&lt;10,"0","")&amp;A355&amp;IF(G355&lt;&gt;""," "&amp;G355,""))</f>
        <v/>
      </c>
      <c r="C355" s="414" t="str">
        <f t="shared" si="9"/>
        <v/>
      </c>
      <c r="D355" s="222"/>
      <c r="E355" s="223"/>
      <c r="F355" s="223"/>
      <c r="G355" s="224"/>
      <c r="H355" s="225"/>
      <c r="I355" s="426"/>
      <c r="J355" s="426"/>
      <c r="K355" s="427"/>
      <c r="L355" s="427"/>
      <c r="M355" s="428"/>
      <c r="N355" s="428"/>
      <c r="O355" s="429"/>
      <c r="P355" s="429"/>
      <c r="Q355" s="430"/>
      <c r="R355" s="430"/>
      <c r="S355" s="431"/>
      <c r="T355" s="431"/>
      <c r="U355" s="426"/>
      <c r="V355" s="426"/>
      <c r="W355" s="427"/>
      <c r="X355" s="427"/>
      <c r="Y355" s="428"/>
      <c r="Z355" s="428"/>
      <c r="AA355" s="429"/>
      <c r="AB355" s="429"/>
      <c r="AC355" s="430"/>
      <c r="AD355" s="430"/>
      <c r="AE355" s="431"/>
      <c r="AF355" s="431"/>
      <c r="AG355" s="264"/>
      <c r="AH355" s="265"/>
      <c r="AI355" s="266"/>
      <c r="AJ355" s="267"/>
    </row>
    <row r="356" spans="1:36" s="22" customFormat="1" x14ac:dyDescent="0.25">
      <c r="A356" s="28" t="str">
        <f>IF(H356&lt;&gt;"",MAX($A$7:A355)+1,"")</f>
        <v/>
      </c>
      <c r="B356" s="227" t="str">
        <f>IF(A356="","",PREF_PREGUNTA&amp;" - "&amp;IF(MAX(A:A)&gt;99,IF(A356&lt;100,"0",""),"")&amp;IF(A356&lt;10,"0","")&amp;A356&amp;IF(G356&lt;&gt;""," "&amp;G356,""))</f>
        <v/>
      </c>
      <c r="C356" s="414" t="str">
        <f t="shared" si="9"/>
        <v/>
      </c>
      <c r="D356" s="222"/>
      <c r="E356" s="223"/>
      <c r="F356" s="223"/>
      <c r="G356" s="224"/>
      <c r="H356" s="225"/>
      <c r="I356" s="426"/>
      <c r="J356" s="426"/>
      <c r="K356" s="427"/>
      <c r="L356" s="427"/>
      <c r="M356" s="428"/>
      <c r="N356" s="428"/>
      <c r="O356" s="429"/>
      <c r="P356" s="429"/>
      <c r="Q356" s="430"/>
      <c r="R356" s="430"/>
      <c r="S356" s="431"/>
      <c r="T356" s="431"/>
      <c r="U356" s="426"/>
      <c r="V356" s="426"/>
      <c r="W356" s="427"/>
      <c r="X356" s="427"/>
      <c r="Y356" s="428"/>
      <c r="Z356" s="428"/>
      <c r="AA356" s="429"/>
      <c r="AB356" s="429"/>
      <c r="AC356" s="430"/>
      <c r="AD356" s="430"/>
      <c r="AE356" s="431"/>
      <c r="AF356" s="431"/>
      <c r="AG356" s="264"/>
      <c r="AH356" s="265"/>
      <c r="AI356" s="266"/>
      <c r="AJ356" s="267"/>
    </row>
    <row r="357" spans="1:36" s="22" customFormat="1" x14ac:dyDescent="0.25">
      <c r="A357" s="28" t="str">
        <f>IF(H357&lt;&gt;"",MAX($A$7:A356)+1,"")</f>
        <v/>
      </c>
      <c r="B357" s="227" t="str">
        <f>IF(A357="","",PREF_PREGUNTA&amp;" - "&amp;IF(MAX(A:A)&gt;99,IF(A357&lt;100,"0",""),"")&amp;IF(A357&lt;10,"0","")&amp;A357&amp;IF(G357&lt;&gt;""," "&amp;G357,""))</f>
        <v/>
      </c>
      <c r="C357" s="414" t="str">
        <f t="shared" si="9"/>
        <v/>
      </c>
      <c r="D357" s="222"/>
      <c r="E357" s="223"/>
      <c r="F357" s="223"/>
      <c r="G357" s="224"/>
      <c r="H357" s="225"/>
      <c r="I357" s="426"/>
      <c r="J357" s="426"/>
      <c r="K357" s="427"/>
      <c r="L357" s="427"/>
      <c r="M357" s="428"/>
      <c r="N357" s="428"/>
      <c r="O357" s="429"/>
      <c r="P357" s="429"/>
      <c r="Q357" s="430"/>
      <c r="R357" s="430"/>
      <c r="S357" s="431"/>
      <c r="T357" s="431"/>
      <c r="U357" s="426"/>
      <c r="V357" s="426"/>
      <c r="W357" s="427"/>
      <c r="X357" s="427"/>
      <c r="Y357" s="428"/>
      <c r="Z357" s="428"/>
      <c r="AA357" s="429"/>
      <c r="AB357" s="429"/>
      <c r="AC357" s="430"/>
      <c r="AD357" s="430"/>
      <c r="AE357" s="431"/>
      <c r="AF357" s="431"/>
      <c r="AG357" s="264"/>
      <c r="AH357" s="265"/>
      <c r="AI357" s="266"/>
      <c r="AJ357" s="267"/>
    </row>
    <row r="358" spans="1:36" s="22" customFormat="1" x14ac:dyDescent="0.25">
      <c r="A358" s="28" t="str">
        <f>IF(H358&lt;&gt;"",MAX($A$7:A357)+1,"")</f>
        <v/>
      </c>
      <c r="B358" s="227" t="str">
        <f>IF(A358="","",PREF_PREGUNTA&amp;" - "&amp;IF(MAX(A:A)&gt;99,IF(A358&lt;100,"0",""),"")&amp;IF(A358&lt;10,"0","")&amp;A358&amp;IF(G358&lt;&gt;""," "&amp;G358,""))</f>
        <v/>
      </c>
      <c r="C358" s="414" t="str">
        <f t="shared" si="9"/>
        <v/>
      </c>
      <c r="D358" s="222"/>
      <c r="E358" s="223"/>
      <c r="F358" s="223"/>
      <c r="G358" s="224"/>
      <c r="H358" s="225"/>
      <c r="I358" s="426"/>
      <c r="J358" s="426"/>
      <c r="K358" s="427"/>
      <c r="L358" s="427"/>
      <c r="M358" s="428"/>
      <c r="N358" s="428"/>
      <c r="O358" s="429"/>
      <c r="P358" s="429"/>
      <c r="Q358" s="430"/>
      <c r="R358" s="430"/>
      <c r="S358" s="431"/>
      <c r="T358" s="431"/>
      <c r="U358" s="426"/>
      <c r="V358" s="426"/>
      <c r="W358" s="427"/>
      <c r="X358" s="427"/>
      <c r="Y358" s="428"/>
      <c r="Z358" s="428"/>
      <c r="AA358" s="429"/>
      <c r="AB358" s="429"/>
      <c r="AC358" s="430"/>
      <c r="AD358" s="430"/>
      <c r="AE358" s="431"/>
      <c r="AF358" s="431"/>
      <c r="AG358" s="264"/>
      <c r="AH358" s="265"/>
      <c r="AI358" s="266"/>
      <c r="AJ358" s="267"/>
    </row>
    <row r="359" spans="1:36" s="22" customFormat="1" x14ac:dyDescent="0.25">
      <c r="A359" s="28" t="str">
        <f>IF(H359&lt;&gt;"",MAX($A$7:A358)+1,"")</f>
        <v/>
      </c>
      <c r="B359" s="227" t="str">
        <f>IF(A359="","",PREF_PREGUNTA&amp;" - "&amp;IF(MAX(A:A)&gt;99,IF(A359&lt;100,"0",""),"")&amp;IF(A359&lt;10,"0","")&amp;A359&amp;IF(G359&lt;&gt;""," "&amp;G359,""))</f>
        <v/>
      </c>
      <c r="C359" s="414" t="str">
        <f t="shared" si="9"/>
        <v/>
      </c>
      <c r="D359" s="222"/>
      <c r="E359" s="223"/>
      <c r="F359" s="223"/>
      <c r="G359" s="224"/>
      <c r="H359" s="225"/>
      <c r="I359" s="426"/>
      <c r="J359" s="426"/>
      <c r="K359" s="427"/>
      <c r="L359" s="427"/>
      <c r="M359" s="428"/>
      <c r="N359" s="428"/>
      <c r="O359" s="429"/>
      <c r="P359" s="429"/>
      <c r="Q359" s="430"/>
      <c r="R359" s="430"/>
      <c r="S359" s="431"/>
      <c r="T359" s="431"/>
      <c r="U359" s="426"/>
      <c r="V359" s="426"/>
      <c r="W359" s="427"/>
      <c r="X359" s="427"/>
      <c r="Y359" s="428"/>
      <c r="Z359" s="428"/>
      <c r="AA359" s="429"/>
      <c r="AB359" s="429"/>
      <c r="AC359" s="430"/>
      <c r="AD359" s="430"/>
      <c r="AE359" s="431"/>
      <c r="AF359" s="431"/>
      <c r="AG359" s="264"/>
      <c r="AH359" s="265"/>
      <c r="AI359" s="266"/>
      <c r="AJ359" s="267"/>
    </row>
    <row r="360" spans="1:36" s="22" customFormat="1" x14ac:dyDescent="0.25">
      <c r="A360" s="28" t="str">
        <f>IF(H360&lt;&gt;"",MAX($A$7:A359)+1,"")</f>
        <v/>
      </c>
      <c r="B360" s="227" t="str">
        <f>IF(A360="","",PREF_PREGUNTA&amp;" - "&amp;IF(MAX(A:A)&gt;99,IF(A360&lt;100,"0",""),"")&amp;IF(A360&lt;10,"0","")&amp;A360&amp;IF(G360&lt;&gt;""," "&amp;G360,""))</f>
        <v/>
      </c>
      <c r="C360" s="414" t="str">
        <f t="shared" si="9"/>
        <v/>
      </c>
      <c r="D360" s="222"/>
      <c r="E360" s="223"/>
      <c r="F360" s="223"/>
      <c r="G360" s="224"/>
      <c r="H360" s="225"/>
      <c r="I360" s="426"/>
      <c r="J360" s="426"/>
      <c r="K360" s="427"/>
      <c r="L360" s="427"/>
      <c r="M360" s="428"/>
      <c r="N360" s="428"/>
      <c r="O360" s="429"/>
      <c r="P360" s="429"/>
      <c r="Q360" s="430"/>
      <c r="R360" s="430"/>
      <c r="S360" s="431"/>
      <c r="T360" s="431"/>
      <c r="U360" s="426"/>
      <c r="V360" s="426"/>
      <c r="W360" s="427"/>
      <c r="X360" s="427"/>
      <c r="Y360" s="428"/>
      <c r="Z360" s="428"/>
      <c r="AA360" s="429"/>
      <c r="AB360" s="429"/>
      <c r="AC360" s="430"/>
      <c r="AD360" s="430"/>
      <c r="AE360" s="431"/>
      <c r="AF360" s="431"/>
      <c r="AG360" s="264"/>
      <c r="AH360" s="265"/>
      <c r="AI360" s="266"/>
      <c r="AJ360" s="267"/>
    </row>
    <row r="361" spans="1:36" s="22" customFormat="1" x14ac:dyDescent="0.25">
      <c r="A361" s="28" t="str">
        <f>IF(H361&lt;&gt;"",MAX($A$7:A360)+1,"")</f>
        <v/>
      </c>
      <c r="B361" s="227" t="str">
        <f>IF(A361="","",PREF_PREGUNTA&amp;" - "&amp;IF(MAX(A:A)&gt;99,IF(A361&lt;100,"0",""),"")&amp;IF(A361&lt;10,"0","")&amp;A361&amp;IF(G361&lt;&gt;""," "&amp;G361,""))</f>
        <v/>
      </c>
      <c r="C361" s="414" t="str">
        <f t="shared" si="9"/>
        <v/>
      </c>
      <c r="D361" s="222"/>
      <c r="E361" s="223"/>
      <c r="F361" s="223"/>
      <c r="G361" s="224"/>
      <c r="H361" s="225"/>
      <c r="I361" s="426"/>
      <c r="J361" s="426"/>
      <c r="K361" s="427"/>
      <c r="L361" s="427"/>
      <c r="M361" s="428"/>
      <c r="N361" s="428"/>
      <c r="O361" s="429"/>
      <c r="P361" s="429"/>
      <c r="Q361" s="430"/>
      <c r="R361" s="430"/>
      <c r="S361" s="431"/>
      <c r="T361" s="431"/>
      <c r="U361" s="426"/>
      <c r="V361" s="426"/>
      <c r="W361" s="427"/>
      <c r="X361" s="427"/>
      <c r="Y361" s="428"/>
      <c r="Z361" s="428"/>
      <c r="AA361" s="429"/>
      <c r="AB361" s="429"/>
      <c r="AC361" s="430"/>
      <c r="AD361" s="430"/>
      <c r="AE361" s="431"/>
      <c r="AF361" s="431"/>
      <c r="AG361" s="264"/>
      <c r="AH361" s="265"/>
      <c r="AI361" s="266"/>
      <c r="AJ361" s="267"/>
    </row>
    <row r="362" spans="1:36" s="22" customFormat="1" x14ac:dyDescent="0.25">
      <c r="A362" s="28" t="str">
        <f>IF(H362&lt;&gt;"",MAX($A$7:A361)+1,"")</f>
        <v/>
      </c>
      <c r="B362" s="227" t="str">
        <f>IF(A362="","",PREF_PREGUNTA&amp;" - "&amp;IF(MAX(A:A)&gt;99,IF(A362&lt;100,"0",""),"")&amp;IF(A362&lt;10,"0","")&amp;A362&amp;IF(G362&lt;&gt;""," "&amp;G362,""))</f>
        <v/>
      </c>
      <c r="C362" s="414" t="str">
        <f t="shared" si="9"/>
        <v/>
      </c>
      <c r="D362" s="222"/>
      <c r="E362" s="223"/>
      <c r="F362" s="223"/>
      <c r="G362" s="224"/>
      <c r="H362" s="225"/>
      <c r="I362" s="426"/>
      <c r="J362" s="426"/>
      <c r="K362" s="427"/>
      <c r="L362" s="427"/>
      <c r="M362" s="428"/>
      <c r="N362" s="428"/>
      <c r="O362" s="429"/>
      <c r="P362" s="429"/>
      <c r="Q362" s="430"/>
      <c r="R362" s="430"/>
      <c r="S362" s="431"/>
      <c r="T362" s="431"/>
      <c r="U362" s="426"/>
      <c r="V362" s="426"/>
      <c r="W362" s="427"/>
      <c r="X362" s="427"/>
      <c r="Y362" s="428"/>
      <c r="Z362" s="428"/>
      <c r="AA362" s="429"/>
      <c r="AB362" s="429"/>
      <c r="AC362" s="430"/>
      <c r="AD362" s="430"/>
      <c r="AE362" s="431"/>
      <c r="AF362" s="431"/>
      <c r="AG362" s="264"/>
      <c r="AH362" s="265"/>
      <c r="AI362" s="266"/>
      <c r="AJ362" s="267"/>
    </row>
    <row r="363" spans="1:36" s="22" customFormat="1" x14ac:dyDescent="0.25">
      <c r="A363" s="28" t="str">
        <f>IF(H363&lt;&gt;"",MAX($A$7:A362)+1,"")</f>
        <v/>
      </c>
      <c r="B363" s="227" t="str">
        <f>IF(A363="","",PREF_PREGUNTA&amp;" - "&amp;IF(MAX(A:A)&gt;99,IF(A363&lt;100,"0",""),"")&amp;IF(A363&lt;10,"0","")&amp;A363&amp;IF(G363&lt;&gt;""," "&amp;G363,""))</f>
        <v/>
      </c>
      <c r="C363" s="414" t="str">
        <f t="shared" si="9"/>
        <v/>
      </c>
      <c r="D363" s="222"/>
      <c r="E363" s="223"/>
      <c r="F363" s="223"/>
      <c r="G363" s="224"/>
      <c r="H363" s="225"/>
      <c r="I363" s="426"/>
      <c r="J363" s="426"/>
      <c r="K363" s="427"/>
      <c r="L363" s="427"/>
      <c r="M363" s="428"/>
      <c r="N363" s="428"/>
      <c r="O363" s="429"/>
      <c r="P363" s="429"/>
      <c r="Q363" s="430"/>
      <c r="R363" s="430"/>
      <c r="S363" s="431"/>
      <c r="T363" s="431"/>
      <c r="U363" s="426"/>
      <c r="V363" s="426"/>
      <c r="W363" s="427"/>
      <c r="X363" s="427"/>
      <c r="Y363" s="428"/>
      <c r="Z363" s="428"/>
      <c r="AA363" s="429"/>
      <c r="AB363" s="429"/>
      <c r="AC363" s="430"/>
      <c r="AD363" s="430"/>
      <c r="AE363" s="431"/>
      <c r="AF363" s="431"/>
      <c r="AG363" s="264"/>
      <c r="AH363" s="265"/>
      <c r="AI363" s="266"/>
      <c r="AJ363" s="267"/>
    </row>
    <row r="364" spans="1:36" s="22" customFormat="1" x14ac:dyDescent="0.25">
      <c r="A364" s="28" t="str">
        <f>IF(H364&lt;&gt;"",MAX($A$7:A363)+1,"")</f>
        <v/>
      </c>
      <c r="B364" s="227" t="str">
        <f>IF(A364="","",PREF_PREGUNTA&amp;" - "&amp;IF(MAX(A:A)&gt;99,IF(A364&lt;100,"0",""),"")&amp;IF(A364&lt;10,"0","")&amp;A364&amp;IF(G364&lt;&gt;""," "&amp;G364,""))</f>
        <v/>
      </c>
      <c r="C364" s="414" t="str">
        <f t="shared" si="9"/>
        <v/>
      </c>
      <c r="D364" s="222"/>
      <c r="E364" s="223"/>
      <c r="F364" s="223"/>
      <c r="G364" s="224"/>
      <c r="H364" s="225"/>
      <c r="I364" s="426"/>
      <c r="J364" s="426"/>
      <c r="K364" s="427"/>
      <c r="L364" s="427"/>
      <c r="M364" s="428"/>
      <c r="N364" s="428"/>
      <c r="O364" s="429"/>
      <c r="P364" s="429"/>
      <c r="Q364" s="430"/>
      <c r="R364" s="430"/>
      <c r="S364" s="431"/>
      <c r="T364" s="431"/>
      <c r="U364" s="426"/>
      <c r="V364" s="426"/>
      <c r="W364" s="427"/>
      <c r="X364" s="427"/>
      <c r="Y364" s="428"/>
      <c r="Z364" s="428"/>
      <c r="AA364" s="429"/>
      <c r="AB364" s="429"/>
      <c r="AC364" s="430"/>
      <c r="AD364" s="430"/>
      <c r="AE364" s="431"/>
      <c r="AF364" s="431"/>
      <c r="AG364" s="264"/>
      <c r="AH364" s="265"/>
      <c r="AI364" s="266"/>
      <c r="AJ364" s="267"/>
    </row>
    <row r="365" spans="1:36" s="22" customFormat="1" x14ac:dyDescent="0.25">
      <c r="A365" s="28" t="str">
        <f>IF(H365&lt;&gt;"",MAX($A$7:A364)+1,"")</f>
        <v/>
      </c>
      <c r="B365" s="227" t="str">
        <f>IF(A365="","",PREF_PREGUNTA&amp;" - "&amp;IF(MAX(A:A)&gt;99,IF(A365&lt;100,"0",""),"")&amp;IF(A365&lt;10,"0","")&amp;A365&amp;IF(G365&lt;&gt;""," "&amp;G365,""))</f>
        <v/>
      </c>
      <c r="C365" s="414" t="str">
        <f t="shared" si="9"/>
        <v/>
      </c>
      <c r="D365" s="222"/>
      <c r="E365" s="223"/>
      <c r="F365" s="223"/>
      <c r="G365" s="224"/>
      <c r="H365" s="225"/>
      <c r="I365" s="426"/>
      <c r="J365" s="426"/>
      <c r="K365" s="427"/>
      <c r="L365" s="427"/>
      <c r="M365" s="428"/>
      <c r="N365" s="428"/>
      <c r="O365" s="429"/>
      <c r="P365" s="429"/>
      <c r="Q365" s="430"/>
      <c r="R365" s="430"/>
      <c r="S365" s="431"/>
      <c r="T365" s="431"/>
      <c r="U365" s="426"/>
      <c r="V365" s="426"/>
      <c r="W365" s="427"/>
      <c r="X365" s="427"/>
      <c r="Y365" s="428"/>
      <c r="Z365" s="428"/>
      <c r="AA365" s="429"/>
      <c r="AB365" s="429"/>
      <c r="AC365" s="430"/>
      <c r="AD365" s="430"/>
      <c r="AE365" s="431"/>
      <c r="AF365" s="431"/>
      <c r="AG365" s="264"/>
      <c r="AH365" s="265"/>
      <c r="AI365" s="266"/>
      <c r="AJ365" s="267"/>
    </row>
    <row r="366" spans="1:36" s="22" customFormat="1" x14ac:dyDescent="0.25">
      <c r="A366" s="28" t="str">
        <f>IF(H366&lt;&gt;"",MAX($A$7:A365)+1,"")</f>
        <v/>
      </c>
      <c r="B366" s="227" t="str">
        <f>IF(A366="","",PREF_PREGUNTA&amp;" - "&amp;IF(MAX(A:A)&gt;99,IF(A366&lt;100,"0",""),"")&amp;IF(A366&lt;10,"0","")&amp;A366&amp;IF(G366&lt;&gt;""," "&amp;G366,""))</f>
        <v/>
      </c>
      <c r="C366" s="414" t="str">
        <f t="shared" si="9"/>
        <v/>
      </c>
      <c r="D366" s="222"/>
      <c r="E366" s="223"/>
      <c r="F366" s="223"/>
      <c r="G366" s="224"/>
      <c r="H366" s="225"/>
      <c r="I366" s="426"/>
      <c r="J366" s="426"/>
      <c r="K366" s="427"/>
      <c r="L366" s="427"/>
      <c r="M366" s="428"/>
      <c r="N366" s="428"/>
      <c r="O366" s="429"/>
      <c r="P366" s="429"/>
      <c r="Q366" s="430"/>
      <c r="R366" s="430"/>
      <c r="S366" s="431"/>
      <c r="T366" s="431"/>
      <c r="U366" s="426"/>
      <c r="V366" s="426"/>
      <c r="W366" s="427"/>
      <c r="X366" s="427"/>
      <c r="Y366" s="428"/>
      <c r="Z366" s="428"/>
      <c r="AA366" s="429"/>
      <c r="AB366" s="429"/>
      <c r="AC366" s="430"/>
      <c r="AD366" s="430"/>
      <c r="AE366" s="431"/>
      <c r="AF366" s="431"/>
      <c r="AG366" s="264"/>
      <c r="AH366" s="265"/>
      <c r="AI366" s="266"/>
      <c r="AJ366" s="267"/>
    </row>
    <row r="367" spans="1:36" s="22" customFormat="1" x14ac:dyDescent="0.25">
      <c r="A367" s="28" t="str">
        <f>IF(H367&lt;&gt;"",MAX($A$7:A366)+1,"")</f>
        <v/>
      </c>
      <c r="B367" s="227" t="str">
        <f>IF(A367="","",PREF_PREGUNTA&amp;" - "&amp;IF(MAX(A:A)&gt;99,IF(A367&lt;100,"0",""),"")&amp;IF(A367&lt;10,"0","")&amp;A367&amp;IF(G367&lt;&gt;""," "&amp;G367,""))</f>
        <v/>
      </c>
      <c r="C367" s="414" t="str">
        <f t="shared" si="9"/>
        <v/>
      </c>
      <c r="D367" s="222"/>
      <c r="E367" s="223"/>
      <c r="F367" s="223"/>
      <c r="G367" s="224"/>
      <c r="H367" s="225"/>
      <c r="I367" s="426"/>
      <c r="J367" s="426"/>
      <c r="K367" s="427"/>
      <c r="L367" s="427"/>
      <c r="M367" s="428"/>
      <c r="N367" s="428"/>
      <c r="O367" s="429"/>
      <c r="P367" s="429"/>
      <c r="Q367" s="430"/>
      <c r="R367" s="430"/>
      <c r="S367" s="431"/>
      <c r="T367" s="431"/>
      <c r="U367" s="426"/>
      <c r="V367" s="426"/>
      <c r="W367" s="427"/>
      <c r="X367" s="427"/>
      <c r="Y367" s="428"/>
      <c r="Z367" s="428"/>
      <c r="AA367" s="429"/>
      <c r="AB367" s="429"/>
      <c r="AC367" s="430"/>
      <c r="AD367" s="430"/>
      <c r="AE367" s="431"/>
      <c r="AF367" s="431"/>
      <c r="AG367" s="264"/>
      <c r="AH367" s="265"/>
      <c r="AI367" s="266"/>
      <c r="AJ367" s="267"/>
    </row>
    <row r="368" spans="1:36" s="22" customFormat="1" x14ac:dyDescent="0.25">
      <c r="A368" s="28" t="str">
        <f>IF(H368&lt;&gt;"",MAX($A$7:A367)+1,"")</f>
        <v/>
      </c>
      <c r="B368" s="227" t="str">
        <f>IF(A368="","",PREF_PREGUNTA&amp;" - "&amp;IF(MAX(A:A)&gt;99,IF(A368&lt;100,"0",""),"")&amp;IF(A368&lt;10,"0","")&amp;A368&amp;IF(G368&lt;&gt;""," "&amp;G368,""))</f>
        <v/>
      </c>
      <c r="C368" s="414" t="str">
        <f t="shared" si="9"/>
        <v/>
      </c>
      <c r="D368" s="222"/>
      <c r="E368" s="223"/>
      <c r="F368" s="223"/>
      <c r="G368" s="224"/>
      <c r="H368" s="225"/>
      <c r="I368" s="426"/>
      <c r="J368" s="426"/>
      <c r="K368" s="427"/>
      <c r="L368" s="427"/>
      <c r="M368" s="428"/>
      <c r="N368" s="428"/>
      <c r="O368" s="429"/>
      <c r="P368" s="429"/>
      <c r="Q368" s="430"/>
      <c r="R368" s="430"/>
      <c r="S368" s="431"/>
      <c r="T368" s="431"/>
      <c r="U368" s="426"/>
      <c r="V368" s="426"/>
      <c r="W368" s="427"/>
      <c r="X368" s="427"/>
      <c r="Y368" s="428"/>
      <c r="Z368" s="428"/>
      <c r="AA368" s="429"/>
      <c r="AB368" s="429"/>
      <c r="AC368" s="430"/>
      <c r="AD368" s="430"/>
      <c r="AE368" s="431"/>
      <c r="AF368" s="431"/>
      <c r="AG368" s="264"/>
      <c r="AH368" s="265"/>
      <c r="AI368" s="266"/>
      <c r="AJ368" s="267"/>
    </row>
    <row r="369" spans="1:36" s="22" customFormat="1" x14ac:dyDescent="0.25">
      <c r="A369" s="28" t="str">
        <f>IF(H369&lt;&gt;"",MAX($A$7:A368)+1,"")</f>
        <v/>
      </c>
      <c r="B369" s="227" t="str">
        <f>IF(A369="","",PREF_PREGUNTA&amp;" - "&amp;IF(MAX(A:A)&gt;99,IF(A369&lt;100,"0",""),"")&amp;IF(A369&lt;10,"0","")&amp;A369&amp;IF(G369&lt;&gt;""," "&amp;G369,""))</f>
        <v/>
      </c>
      <c r="C369" s="414" t="str">
        <f t="shared" si="9"/>
        <v/>
      </c>
      <c r="D369" s="222"/>
      <c r="E369" s="223"/>
      <c r="F369" s="223"/>
      <c r="G369" s="224"/>
      <c r="H369" s="225"/>
      <c r="I369" s="426"/>
      <c r="J369" s="426"/>
      <c r="K369" s="427"/>
      <c r="L369" s="427"/>
      <c r="M369" s="428"/>
      <c r="N369" s="428"/>
      <c r="O369" s="429"/>
      <c r="P369" s="429"/>
      <c r="Q369" s="430"/>
      <c r="R369" s="430"/>
      <c r="S369" s="431"/>
      <c r="T369" s="431"/>
      <c r="U369" s="426"/>
      <c r="V369" s="426"/>
      <c r="W369" s="427"/>
      <c r="X369" s="427"/>
      <c r="Y369" s="428"/>
      <c r="Z369" s="428"/>
      <c r="AA369" s="429"/>
      <c r="AB369" s="429"/>
      <c r="AC369" s="430"/>
      <c r="AD369" s="430"/>
      <c r="AE369" s="431"/>
      <c r="AF369" s="431"/>
      <c r="AG369" s="264"/>
      <c r="AH369" s="265"/>
      <c r="AI369" s="266"/>
      <c r="AJ369" s="267"/>
    </row>
    <row r="370" spans="1:36" s="22" customFormat="1" x14ac:dyDescent="0.25">
      <c r="A370" s="28" t="str">
        <f>IF(H370&lt;&gt;"",MAX($A$7:A369)+1,"")</f>
        <v/>
      </c>
      <c r="B370" s="227" t="str">
        <f>IF(A370="","",PREF_PREGUNTA&amp;" - "&amp;IF(MAX(A:A)&gt;99,IF(A370&lt;100,"0",""),"")&amp;IF(A370&lt;10,"0","")&amp;A370&amp;IF(G370&lt;&gt;""," "&amp;G370,""))</f>
        <v/>
      </c>
      <c r="C370" s="414" t="str">
        <f t="shared" si="9"/>
        <v/>
      </c>
      <c r="D370" s="222"/>
      <c r="E370" s="223"/>
      <c r="F370" s="223"/>
      <c r="G370" s="224"/>
      <c r="H370" s="225"/>
      <c r="I370" s="426"/>
      <c r="J370" s="426"/>
      <c r="K370" s="427"/>
      <c r="L370" s="427"/>
      <c r="M370" s="428"/>
      <c r="N370" s="428"/>
      <c r="O370" s="429"/>
      <c r="P370" s="429"/>
      <c r="Q370" s="430"/>
      <c r="R370" s="430"/>
      <c r="S370" s="431"/>
      <c r="T370" s="431"/>
      <c r="U370" s="426"/>
      <c r="V370" s="426"/>
      <c r="W370" s="427"/>
      <c r="X370" s="427"/>
      <c r="Y370" s="428"/>
      <c r="Z370" s="428"/>
      <c r="AA370" s="429"/>
      <c r="AB370" s="429"/>
      <c r="AC370" s="430"/>
      <c r="AD370" s="430"/>
      <c r="AE370" s="431"/>
      <c r="AF370" s="431"/>
      <c r="AG370" s="264"/>
      <c r="AH370" s="265"/>
      <c r="AI370" s="266"/>
      <c r="AJ370" s="267"/>
    </row>
    <row r="371" spans="1:36" s="22" customFormat="1" x14ac:dyDescent="0.25">
      <c r="A371" s="28" t="str">
        <f>IF(H371&lt;&gt;"",MAX($A$7:A370)+1,"")</f>
        <v/>
      </c>
      <c r="B371" s="227" t="str">
        <f>IF(A371="","",PREF_PREGUNTA&amp;" - "&amp;IF(MAX(A:A)&gt;99,IF(A371&lt;100,"0",""),"")&amp;IF(A371&lt;10,"0","")&amp;A371&amp;IF(G371&lt;&gt;""," "&amp;G371,""))</f>
        <v/>
      </c>
      <c r="C371" s="414" t="str">
        <f t="shared" si="9"/>
        <v/>
      </c>
      <c r="D371" s="222"/>
      <c r="E371" s="223"/>
      <c r="F371" s="223"/>
      <c r="G371" s="224"/>
      <c r="H371" s="225"/>
      <c r="I371" s="426"/>
      <c r="J371" s="426"/>
      <c r="K371" s="427"/>
      <c r="L371" s="427"/>
      <c r="M371" s="428"/>
      <c r="N371" s="428"/>
      <c r="O371" s="429"/>
      <c r="P371" s="429"/>
      <c r="Q371" s="430"/>
      <c r="R371" s="430"/>
      <c r="S371" s="431"/>
      <c r="T371" s="431"/>
      <c r="U371" s="426"/>
      <c r="V371" s="426"/>
      <c r="W371" s="427"/>
      <c r="X371" s="427"/>
      <c r="Y371" s="428"/>
      <c r="Z371" s="428"/>
      <c r="AA371" s="429"/>
      <c r="AB371" s="429"/>
      <c r="AC371" s="430"/>
      <c r="AD371" s="430"/>
      <c r="AE371" s="431"/>
      <c r="AF371" s="431"/>
      <c r="AG371" s="264"/>
      <c r="AH371" s="265"/>
      <c r="AI371" s="266"/>
      <c r="AJ371" s="267"/>
    </row>
    <row r="372" spans="1:36" s="22" customFormat="1" x14ac:dyDescent="0.25">
      <c r="A372" s="28" t="str">
        <f>IF(H372&lt;&gt;"",MAX($A$7:A371)+1,"")</f>
        <v/>
      </c>
      <c r="B372" s="227" t="str">
        <f>IF(A372="","",PREF_PREGUNTA&amp;" - "&amp;IF(MAX(A:A)&gt;99,IF(A372&lt;100,"0",""),"")&amp;IF(A372&lt;10,"0","")&amp;A372&amp;IF(G372&lt;&gt;""," "&amp;G372,""))</f>
        <v/>
      </c>
      <c r="C372" s="414" t="str">
        <f t="shared" si="9"/>
        <v/>
      </c>
      <c r="D372" s="222"/>
      <c r="E372" s="223"/>
      <c r="F372" s="223"/>
      <c r="G372" s="224"/>
      <c r="H372" s="225"/>
      <c r="I372" s="426"/>
      <c r="J372" s="426"/>
      <c r="K372" s="427"/>
      <c r="L372" s="427"/>
      <c r="M372" s="428"/>
      <c r="N372" s="428"/>
      <c r="O372" s="429"/>
      <c r="P372" s="429"/>
      <c r="Q372" s="430"/>
      <c r="R372" s="430"/>
      <c r="S372" s="431"/>
      <c r="T372" s="431"/>
      <c r="U372" s="426"/>
      <c r="V372" s="426"/>
      <c r="W372" s="427"/>
      <c r="X372" s="427"/>
      <c r="Y372" s="428"/>
      <c r="Z372" s="428"/>
      <c r="AA372" s="429"/>
      <c r="AB372" s="429"/>
      <c r="AC372" s="430"/>
      <c r="AD372" s="430"/>
      <c r="AE372" s="431"/>
      <c r="AF372" s="431"/>
      <c r="AG372" s="264"/>
      <c r="AH372" s="265"/>
      <c r="AI372" s="266"/>
      <c r="AJ372" s="267"/>
    </row>
    <row r="373" spans="1:36" s="22" customFormat="1" x14ac:dyDescent="0.25">
      <c r="A373" s="28" t="str">
        <f>IF(H373&lt;&gt;"",MAX($A$7:A372)+1,"")</f>
        <v/>
      </c>
      <c r="B373" s="227" t="str">
        <f>IF(A373="","",PREF_PREGUNTA&amp;" - "&amp;IF(MAX(A:A)&gt;99,IF(A373&lt;100,"0",""),"")&amp;IF(A373&lt;10,"0","")&amp;A373&amp;IF(G373&lt;&gt;""," "&amp;G373,""))</f>
        <v/>
      </c>
      <c r="C373" s="414" t="str">
        <f t="shared" si="9"/>
        <v/>
      </c>
      <c r="D373" s="222"/>
      <c r="E373" s="223"/>
      <c r="F373" s="223"/>
      <c r="G373" s="224"/>
      <c r="H373" s="225"/>
      <c r="I373" s="426"/>
      <c r="J373" s="426"/>
      <c r="K373" s="427"/>
      <c r="L373" s="427"/>
      <c r="M373" s="428"/>
      <c r="N373" s="428"/>
      <c r="O373" s="429"/>
      <c r="P373" s="429"/>
      <c r="Q373" s="430"/>
      <c r="R373" s="430"/>
      <c r="S373" s="431"/>
      <c r="T373" s="431"/>
      <c r="U373" s="426"/>
      <c r="V373" s="426"/>
      <c r="W373" s="427"/>
      <c r="X373" s="427"/>
      <c r="Y373" s="428"/>
      <c r="Z373" s="428"/>
      <c r="AA373" s="429"/>
      <c r="AB373" s="429"/>
      <c r="AC373" s="430"/>
      <c r="AD373" s="430"/>
      <c r="AE373" s="431"/>
      <c r="AF373" s="431"/>
      <c r="AG373" s="264"/>
      <c r="AH373" s="265"/>
      <c r="AI373" s="266"/>
      <c r="AJ373" s="267"/>
    </row>
    <row r="374" spans="1:36" s="22" customFormat="1" x14ac:dyDescent="0.25">
      <c r="A374" s="28" t="str">
        <f>IF(H374&lt;&gt;"",MAX($A$7:A373)+1,"")</f>
        <v/>
      </c>
      <c r="B374" s="227" t="str">
        <f>IF(A374="","",PREF_PREGUNTA&amp;" - "&amp;IF(MAX(A:A)&gt;99,IF(A374&lt;100,"0",""),"")&amp;IF(A374&lt;10,"0","")&amp;A374&amp;IF(G374&lt;&gt;""," "&amp;G374,""))</f>
        <v/>
      </c>
      <c r="C374" s="414" t="str">
        <f t="shared" si="9"/>
        <v/>
      </c>
      <c r="D374" s="222"/>
      <c r="E374" s="223"/>
      <c r="F374" s="223"/>
      <c r="G374" s="224"/>
      <c r="H374" s="225"/>
      <c r="I374" s="426"/>
      <c r="J374" s="426"/>
      <c r="K374" s="427"/>
      <c r="L374" s="427"/>
      <c r="M374" s="428"/>
      <c r="N374" s="428"/>
      <c r="O374" s="429"/>
      <c r="P374" s="429"/>
      <c r="Q374" s="430"/>
      <c r="R374" s="430"/>
      <c r="S374" s="431"/>
      <c r="T374" s="431"/>
      <c r="U374" s="426"/>
      <c r="V374" s="426"/>
      <c r="W374" s="427"/>
      <c r="X374" s="427"/>
      <c r="Y374" s="428"/>
      <c r="Z374" s="428"/>
      <c r="AA374" s="429"/>
      <c r="AB374" s="429"/>
      <c r="AC374" s="430"/>
      <c r="AD374" s="430"/>
      <c r="AE374" s="431"/>
      <c r="AF374" s="431"/>
      <c r="AG374" s="264"/>
      <c r="AH374" s="265"/>
      <c r="AI374" s="266"/>
      <c r="AJ374" s="267"/>
    </row>
    <row r="375" spans="1:36" s="22" customFormat="1" x14ac:dyDescent="0.25">
      <c r="A375" s="28" t="str">
        <f>IF(H375&lt;&gt;"",MAX($A$7:A374)+1,"")</f>
        <v/>
      </c>
      <c r="B375" s="227" t="str">
        <f>IF(A375="","",PREF_PREGUNTA&amp;" - "&amp;IF(MAX(A:A)&gt;99,IF(A375&lt;100,"0",""),"")&amp;IF(A375&lt;10,"0","")&amp;A375&amp;IF(G375&lt;&gt;""," "&amp;G375,""))</f>
        <v/>
      </c>
      <c r="C375" s="414" t="str">
        <f t="shared" si="9"/>
        <v/>
      </c>
      <c r="D375" s="222"/>
      <c r="E375" s="223"/>
      <c r="F375" s="223"/>
      <c r="G375" s="224"/>
      <c r="H375" s="225"/>
      <c r="I375" s="426"/>
      <c r="J375" s="426"/>
      <c r="K375" s="427"/>
      <c r="L375" s="427"/>
      <c r="M375" s="428"/>
      <c r="N375" s="428"/>
      <c r="O375" s="429"/>
      <c r="P375" s="429"/>
      <c r="Q375" s="430"/>
      <c r="R375" s="430"/>
      <c r="S375" s="431"/>
      <c r="T375" s="431"/>
      <c r="U375" s="426"/>
      <c r="V375" s="426"/>
      <c r="W375" s="427"/>
      <c r="X375" s="427"/>
      <c r="Y375" s="428"/>
      <c r="Z375" s="428"/>
      <c r="AA375" s="429"/>
      <c r="AB375" s="429"/>
      <c r="AC375" s="430"/>
      <c r="AD375" s="430"/>
      <c r="AE375" s="431"/>
      <c r="AF375" s="431"/>
      <c r="AG375" s="264"/>
      <c r="AH375" s="265"/>
      <c r="AI375" s="266"/>
      <c r="AJ375" s="267"/>
    </row>
    <row r="376" spans="1:36" s="22" customFormat="1" x14ac:dyDescent="0.25">
      <c r="A376" s="28" t="str">
        <f>IF(H376&lt;&gt;"",MAX($A$7:A375)+1,"")</f>
        <v/>
      </c>
      <c r="B376" s="227" t="str">
        <f>IF(A376="","",PREF_PREGUNTA&amp;" - "&amp;IF(MAX(A:A)&gt;99,IF(A376&lt;100,"0",""),"")&amp;IF(A376&lt;10,"0","")&amp;A376&amp;IF(G376&lt;&gt;""," "&amp;G376,""))</f>
        <v/>
      </c>
      <c r="C376" s="414" t="str">
        <f t="shared" si="9"/>
        <v/>
      </c>
      <c r="D376" s="222"/>
      <c r="E376" s="223"/>
      <c r="F376" s="223"/>
      <c r="G376" s="224"/>
      <c r="H376" s="225"/>
      <c r="I376" s="426"/>
      <c r="J376" s="426"/>
      <c r="K376" s="427"/>
      <c r="L376" s="427"/>
      <c r="M376" s="428"/>
      <c r="N376" s="428"/>
      <c r="O376" s="429"/>
      <c r="P376" s="429"/>
      <c r="Q376" s="430"/>
      <c r="R376" s="430"/>
      <c r="S376" s="431"/>
      <c r="T376" s="431"/>
      <c r="U376" s="426"/>
      <c r="V376" s="426"/>
      <c r="W376" s="427"/>
      <c r="X376" s="427"/>
      <c r="Y376" s="428"/>
      <c r="Z376" s="428"/>
      <c r="AA376" s="429"/>
      <c r="AB376" s="429"/>
      <c r="AC376" s="430"/>
      <c r="AD376" s="430"/>
      <c r="AE376" s="431"/>
      <c r="AF376" s="431"/>
      <c r="AG376" s="264"/>
      <c r="AH376" s="265"/>
      <c r="AI376" s="266"/>
      <c r="AJ376" s="267"/>
    </row>
    <row r="377" spans="1:36" s="22" customFormat="1" x14ac:dyDescent="0.25">
      <c r="A377" s="28" t="str">
        <f>IF(H377&lt;&gt;"",MAX($A$7:A376)+1,"")</f>
        <v/>
      </c>
      <c r="B377" s="227" t="str">
        <f>IF(A377="","",PREF_PREGUNTA&amp;" - "&amp;IF(MAX(A:A)&gt;99,IF(A377&lt;100,"0",""),"")&amp;IF(A377&lt;10,"0","")&amp;A377&amp;IF(G377&lt;&gt;""," "&amp;G377,""))</f>
        <v/>
      </c>
      <c r="C377" s="414" t="str">
        <f t="shared" si="9"/>
        <v/>
      </c>
      <c r="D377" s="222"/>
      <c r="E377" s="223"/>
      <c r="F377" s="223"/>
      <c r="G377" s="224"/>
      <c r="H377" s="225"/>
      <c r="I377" s="426"/>
      <c r="J377" s="426"/>
      <c r="K377" s="427"/>
      <c r="L377" s="427"/>
      <c r="M377" s="428"/>
      <c r="N377" s="428"/>
      <c r="O377" s="429"/>
      <c r="P377" s="429"/>
      <c r="Q377" s="430"/>
      <c r="R377" s="430"/>
      <c r="S377" s="431"/>
      <c r="T377" s="431"/>
      <c r="U377" s="426"/>
      <c r="V377" s="426"/>
      <c r="W377" s="427"/>
      <c r="X377" s="427"/>
      <c r="Y377" s="428"/>
      <c r="Z377" s="428"/>
      <c r="AA377" s="429"/>
      <c r="AB377" s="429"/>
      <c r="AC377" s="430"/>
      <c r="AD377" s="430"/>
      <c r="AE377" s="431"/>
      <c r="AF377" s="431"/>
      <c r="AG377" s="264"/>
      <c r="AH377" s="265"/>
      <c r="AI377" s="266"/>
      <c r="AJ377" s="267"/>
    </row>
    <row r="378" spans="1:36" s="22" customFormat="1" x14ac:dyDescent="0.25">
      <c r="A378" s="28" t="str">
        <f>IF(H378&lt;&gt;"",MAX($A$7:A377)+1,"")</f>
        <v/>
      </c>
      <c r="B378" s="227" t="str">
        <f>IF(A378="","",PREF_PREGUNTA&amp;" - "&amp;IF(MAX(A:A)&gt;99,IF(A378&lt;100,"0",""),"")&amp;IF(A378&lt;10,"0","")&amp;A378&amp;IF(G378&lt;&gt;""," "&amp;G378,""))</f>
        <v/>
      </c>
      <c r="C378" s="414" t="str">
        <f t="shared" si="9"/>
        <v/>
      </c>
      <c r="D378" s="222"/>
      <c r="E378" s="223"/>
      <c r="F378" s="223"/>
      <c r="G378" s="224"/>
      <c r="H378" s="225"/>
      <c r="I378" s="426"/>
      <c r="J378" s="426"/>
      <c r="K378" s="427"/>
      <c r="L378" s="427"/>
      <c r="M378" s="428"/>
      <c r="N378" s="428"/>
      <c r="O378" s="429"/>
      <c r="P378" s="429"/>
      <c r="Q378" s="430"/>
      <c r="R378" s="430"/>
      <c r="S378" s="431"/>
      <c r="T378" s="431"/>
      <c r="U378" s="426"/>
      <c r="V378" s="426"/>
      <c r="W378" s="427"/>
      <c r="X378" s="427"/>
      <c r="Y378" s="428"/>
      <c r="Z378" s="428"/>
      <c r="AA378" s="429"/>
      <c r="AB378" s="429"/>
      <c r="AC378" s="430"/>
      <c r="AD378" s="430"/>
      <c r="AE378" s="431"/>
      <c r="AF378" s="431"/>
      <c r="AG378" s="264"/>
      <c r="AH378" s="265"/>
      <c r="AI378" s="266"/>
      <c r="AJ378" s="267"/>
    </row>
    <row r="379" spans="1:36" s="22" customFormat="1" x14ac:dyDescent="0.25">
      <c r="A379" s="28" t="str">
        <f>IF(H379&lt;&gt;"",MAX($A$7:A378)+1,"")</f>
        <v/>
      </c>
      <c r="B379" s="227" t="str">
        <f>IF(A379="","",PREF_PREGUNTA&amp;" - "&amp;IF(MAX(A:A)&gt;99,IF(A379&lt;100,"0",""),"")&amp;IF(A379&lt;10,"0","")&amp;A379&amp;IF(G379&lt;&gt;""," "&amp;G379,""))</f>
        <v/>
      </c>
      <c r="C379" s="414" t="str">
        <f t="shared" si="9"/>
        <v/>
      </c>
      <c r="D379" s="222"/>
      <c r="E379" s="223"/>
      <c r="F379" s="223"/>
      <c r="G379" s="224"/>
      <c r="H379" s="225"/>
      <c r="I379" s="426"/>
      <c r="J379" s="426"/>
      <c r="K379" s="427"/>
      <c r="L379" s="427"/>
      <c r="M379" s="428"/>
      <c r="N379" s="428"/>
      <c r="O379" s="429"/>
      <c r="P379" s="429"/>
      <c r="Q379" s="430"/>
      <c r="R379" s="430"/>
      <c r="S379" s="431"/>
      <c r="T379" s="431"/>
      <c r="U379" s="426"/>
      <c r="V379" s="426"/>
      <c r="W379" s="427"/>
      <c r="X379" s="427"/>
      <c r="Y379" s="428"/>
      <c r="Z379" s="428"/>
      <c r="AA379" s="429"/>
      <c r="AB379" s="429"/>
      <c r="AC379" s="430"/>
      <c r="AD379" s="430"/>
      <c r="AE379" s="431"/>
      <c r="AF379" s="431"/>
      <c r="AG379" s="264"/>
      <c r="AH379" s="265"/>
      <c r="AI379" s="266"/>
      <c r="AJ379" s="267"/>
    </row>
    <row r="380" spans="1:36" s="22" customFormat="1" x14ac:dyDescent="0.25">
      <c r="A380" s="28" t="str">
        <f>IF(H380&lt;&gt;"",MAX($A$7:A379)+1,"")</f>
        <v/>
      </c>
      <c r="B380" s="227" t="str">
        <f>IF(A380="","",PREF_PREGUNTA&amp;" - "&amp;IF(MAX(A:A)&gt;99,IF(A380&lt;100,"0",""),"")&amp;IF(A380&lt;10,"0","")&amp;A380&amp;IF(G380&lt;&gt;""," "&amp;G380,""))</f>
        <v/>
      </c>
      <c r="C380" s="414" t="str">
        <f t="shared" si="9"/>
        <v/>
      </c>
      <c r="D380" s="222"/>
      <c r="E380" s="223"/>
      <c r="F380" s="223"/>
      <c r="G380" s="224"/>
      <c r="H380" s="225"/>
      <c r="I380" s="426"/>
      <c r="J380" s="426"/>
      <c r="K380" s="427"/>
      <c r="L380" s="427"/>
      <c r="M380" s="428"/>
      <c r="N380" s="428"/>
      <c r="O380" s="429"/>
      <c r="P380" s="429"/>
      <c r="Q380" s="430"/>
      <c r="R380" s="430"/>
      <c r="S380" s="431"/>
      <c r="T380" s="431"/>
      <c r="U380" s="426"/>
      <c r="V380" s="426"/>
      <c r="W380" s="427"/>
      <c r="X380" s="427"/>
      <c r="Y380" s="428"/>
      <c r="Z380" s="428"/>
      <c r="AA380" s="429"/>
      <c r="AB380" s="429"/>
      <c r="AC380" s="430"/>
      <c r="AD380" s="430"/>
      <c r="AE380" s="431"/>
      <c r="AF380" s="431"/>
      <c r="AG380" s="264"/>
      <c r="AH380" s="265"/>
      <c r="AI380" s="266"/>
      <c r="AJ380" s="267"/>
    </row>
    <row r="381" spans="1:36" s="22" customFormat="1" x14ac:dyDescent="0.25">
      <c r="A381" s="28" t="str">
        <f>IF(H381&lt;&gt;"",MAX($A$7:A380)+1,"")</f>
        <v/>
      </c>
      <c r="B381" s="227" t="str">
        <f>IF(A381="","",PREF_PREGUNTA&amp;" - "&amp;IF(MAX(A:A)&gt;99,IF(A381&lt;100,"0",""),"")&amp;IF(A381&lt;10,"0","")&amp;A381&amp;IF(G381&lt;&gt;""," "&amp;G381,""))</f>
        <v/>
      </c>
      <c r="C381" s="414" t="str">
        <f t="shared" si="9"/>
        <v/>
      </c>
      <c r="D381" s="222"/>
      <c r="E381" s="223"/>
      <c r="F381" s="223"/>
      <c r="G381" s="224"/>
      <c r="H381" s="225"/>
      <c r="I381" s="426"/>
      <c r="J381" s="426"/>
      <c r="K381" s="427"/>
      <c r="L381" s="427"/>
      <c r="M381" s="428"/>
      <c r="N381" s="428"/>
      <c r="O381" s="429"/>
      <c r="P381" s="429"/>
      <c r="Q381" s="430"/>
      <c r="R381" s="430"/>
      <c r="S381" s="431"/>
      <c r="T381" s="431"/>
      <c r="U381" s="426"/>
      <c r="V381" s="426"/>
      <c r="W381" s="427"/>
      <c r="X381" s="427"/>
      <c r="Y381" s="428"/>
      <c r="Z381" s="428"/>
      <c r="AA381" s="429"/>
      <c r="AB381" s="429"/>
      <c r="AC381" s="430"/>
      <c r="AD381" s="430"/>
      <c r="AE381" s="431"/>
      <c r="AF381" s="431"/>
      <c r="AG381" s="264"/>
      <c r="AH381" s="265"/>
      <c r="AI381" s="266"/>
      <c r="AJ381" s="267"/>
    </row>
    <row r="382" spans="1:36" s="22" customFormat="1" x14ac:dyDescent="0.25">
      <c r="A382" s="28" t="str">
        <f>IF(H382&lt;&gt;"",MAX($A$7:A381)+1,"")</f>
        <v/>
      </c>
      <c r="B382" s="227" t="str">
        <f>IF(A382="","",PREF_PREGUNTA&amp;" - "&amp;IF(MAX(A:A)&gt;99,IF(A382&lt;100,"0",""),"")&amp;IF(A382&lt;10,"0","")&amp;A382&amp;IF(G382&lt;&gt;""," "&amp;G382,""))</f>
        <v/>
      </c>
      <c r="C382" s="414" t="str">
        <f t="shared" si="9"/>
        <v/>
      </c>
      <c r="D382" s="222"/>
      <c r="E382" s="223"/>
      <c r="F382" s="223"/>
      <c r="G382" s="224"/>
      <c r="H382" s="225"/>
      <c r="I382" s="426"/>
      <c r="J382" s="426"/>
      <c r="K382" s="427"/>
      <c r="L382" s="427"/>
      <c r="M382" s="428"/>
      <c r="N382" s="428"/>
      <c r="O382" s="429"/>
      <c r="P382" s="429"/>
      <c r="Q382" s="430"/>
      <c r="R382" s="430"/>
      <c r="S382" s="431"/>
      <c r="T382" s="431"/>
      <c r="U382" s="426"/>
      <c r="V382" s="426"/>
      <c r="W382" s="427"/>
      <c r="X382" s="427"/>
      <c r="Y382" s="428"/>
      <c r="Z382" s="428"/>
      <c r="AA382" s="429"/>
      <c r="AB382" s="429"/>
      <c r="AC382" s="430"/>
      <c r="AD382" s="430"/>
      <c r="AE382" s="431"/>
      <c r="AF382" s="431"/>
      <c r="AG382" s="264"/>
      <c r="AH382" s="265"/>
      <c r="AI382" s="266"/>
      <c r="AJ382" s="267"/>
    </row>
    <row r="383" spans="1:36" s="22" customFormat="1" x14ac:dyDescent="0.25">
      <c r="A383" s="28" t="str">
        <f>IF(H383&lt;&gt;"",MAX($A$7:A382)+1,"")</f>
        <v/>
      </c>
      <c r="B383" s="227" t="str">
        <f>IF(A383="","",PREF_PREGUNTA&amp;" - "&amp;IF(MAX(A:A)&gt;99,IF(A383&lt;100,"0",""),"")&amp;IF(A383&lt;10,"0","")&amp;A383&amp;IF(G383&lt;&gt;""," "&amp;G383,""))</f>
        <v/>
      </c>
      <c r="C383" s="414" t="str">
        <f t="shared" si="9"/>
        <v/>
      </c>
      <c r="D383" s="222"/>
      <c r="E383" s="223"/>
      <c r="F383" s="223"/>
      <c r="G383" s="224"/>
      <c r="H383" s="225"/>
      <c r="I383" s="426"/>
      <c r="J383" s="426"/>
      <c r="K383" s="427"/>
      <c r="L383" s="427"/>
      <c r="M383" s="428"/>
      <c r="N383" s="428"/>
      <c r="O383" s="429"/>
      <c r="P383" s="429"/>
      <c r="Q383" s="430"/>
      <c r="R383" s="430"/>
      <c r="S383" s="431"/>
      <c r="T383" s="431"/>
      <c r="U383" s="426"/>
      <c r="V383" s="426"/>
      <c r="W383" s="427"/>
      <c r="X383" s="427"/>
      <c r="Y383" s="428"/>
      <c r="Z383" s="428"/>
      <c r="AA383" s="429"/>
      <c r="AB383" s="429"/>
      <c r="AC383" s="430"/>
      <c r="AD383" s="430"/>
      <c r="AE383" s="431"/>
      <c r="AF383" s="431"/>
      <c r="AG383" s="264"/>
      <c r="AH383" s="265"/>
      <c r="AI383" s="266"/>
      <c r="AJ383" s="267"/>
    </row>
    <row r="384" spans="1:36" s="22" customFormat="1" x14ac:dyDescent="0.25">
      <c r="A384" s="28" t="str">
        <f>IF(H384&lt;&gt;"",MAX($A$7:A383)+1,"")</f>
        <v/>
      </c>
      <c r="B384" s="227" t="str">
        <f>IF(A384="","",PREF_PREGUNTA&amp;" - "&amp;IF(MAX(A:A)&gt;99,IF(A384&lt;100,"0",""),"")&amp;IF(A384&lt;10,"0","")&amp;A384&amp;IF(G384&lt;&gt;""," "&amp;G384,""))</f>
        <v/>
      </c>
      <c r="C384" s="414" t="str">
        <f t="shared" si="9"/>
        <v/>
      </c>
      <c r="D384" s="222"/>
      <c r="E384" s="223"/>
      <c r="F384" s="223"/>
      <c r="G384" s="224"/>
      <c r="H384" s="225"/>
      <c r="I384" s="426"/>
      <c r="J384" s="426"/>
      <c r="K384" s="427"/>
      <c r="L384" s="427"/>
      <c r="M384" s="428"/>
      <c r="N384" s="428"/>
      <c r="O384" s="429"/>
      <c r="P384" s="429"/>
      <c r="Q384" s="430"/>
      <c r="R384" s="430"/>
      <c r="S384" s="431"/>
      <c r="T384" s="431"/>
      <c r="U384" s="426"/>
      <c r="V384" s="426"/>
      <c r="W384" s="427"/>
      <c r="X384" s="427"/>
      <c r="Y384" s="428"/>
      <c r="Z384" s="428"/>
      <c r="AA384" s="429"/>
      <c r="AB384" s="429"/>
      <c r="AC384" s="430"/>
      <c r="AD384" s="430"/>
      <c r="AE384" s="431"/>
      <c r="AF384" s="431"/>
      <c r="AG384" s="264"/>
      <c r="AH384" s="265"/>
      <c r="AI384" s="266"/>
      <c r="AJ384" s="267"/>
    </row>
    <row r="385" spans="1:36" s="22" customFormat="1" x14ac:dyDescent="0.25">
      <c r="A385" s="28" t="str">
        <f>IF(H385&lt;&gt;"",MAX($A$7:A384)+1,"")</f>
        <v/>
      </c>
      <c r="B385" s="227" t="str">
        <f>IF(A385="","",PREF_PREGUNTA&amp;" - "&amp;IF(MAX(A:A)&gt;99,IF(A385&lt;100,"0",""),"")&amp;IF(A385&lt;10,"0","")&amp;A385&amp;IF(G385&lt;&gt;""," "&amp;G385,""))</f>
        <v/>
      </c>
      <c r="C385" s="414" t="str">
        <f t="shared" si="9"/>
        <v/>
      </c>
      <c r="D385" s="222"/>
      <c r="E385" s="223"/>
      <c r="F385" s="223"/>
      <c r="G385" s="224"/>
      <c r="H385" s="225"/>
      <c r="I385" s="426"/>
      <c r="J385" s="426"/>
      <c r="K385" s="427"/>
      <c r="L385" s="427"/>
      <c r="M385" s="428"/>
      <c r="N385" s="428"/>
      <c r="O385" s="429"/>
      <c r="P385" s="429"/>
      <c r="Q385" s="430"/>
      <c r="R385" s="430"/>
      <c r="S385" s="431"/>
      <c r="T385" s="431"/>
      <c r="U385" s="426"/>
      <c r="V385" s="426"/>
      <c r="W385" s="427"/>
      <c r="X385" s="427"/>
      <c r="Y385" s="428"/>
      <c r="Z385" s="428"/>
      <c r="AA385" s="429"/>
      <c r="AB385" s="429"/>
      <c r="AC385" s="430"/>
      <c r="AD385" s="430"/>
      <c r="AE385" s="431"/>
      <c r="AF385" s="431"/>
      <c r="AG385" s="264"/>
      <c r="AH385" s="265"/>
      <c r="AI385" s="266"/>
      <c r="AJ385" s="267"/>
    </row>
    <row r="386" spans="1:36" s="22" customFormat="1" x14ac:dyDescent="0.25">
      <c r="A386" s="28" t="str">
        <f>IF(H386&lt;&gt;"",MAX($A$7:A385)+1,"")</f>
        <v/>
      </c>
      <c r="B386" s="227" t="str">
        <f>IF(A386="","",PREF_PREGUNTA&amp;" - "&amp;IF(MAX(A:A)&gt;99,IF(A386&lt;100,"0",""),"")&amp;IF(A386&lt;10,"0","")&amp;A386&amp;IF(G386&lt;&gt;""," "&amp;G386,""))</f>
        <v/>
      </c>
      <c r="C386" s="414" t="str">
        <f t="shared" si="9"/>
        <v/>
      </c>
      <c r="D386" s="222"/>
      <c r="E386" s="223"/>
      <c r="F386" s="223"/>
      <c r="G386" s="224"/>
      <c r="H386" s="225"/>
      <c r="I386" s="426"/>
      <c r="J386" s="426"/>
      <c r="K386" s="427"/>
      <c r="L386" s="427"/>
      <c r="M386" s="428"/>
      <c r="N386" s="428"/>
      <c r="O386" s="429"/>
      <c r="P386" s="429"/>
      <c r="Q386" s="430"/>
      <c r="R386" s="430"/>
      <c r="S386" s="431"/>
      <c r="T386" s="431"/>
      <c r="U386" s="426"/>
      <c r="V386" s="426"/>
      <c r="W386" s="427"/>
      <c r="X386" s="427"/>
      <c r="Y386" s="428"/>
      <c r="Z386" s="428"/>
      <c r="AA386" s="429"/>
      <c r="AB386" s="429"/>
      <c r="AC386" s="430"/>
      <c r="AD386" s="430"/>
      <c r="AE386" s="431"/>
      <c r="AF386" s="431"/>
      <c r="AG386" s="264"/>
      <c r="AH386" s="265"/>
      <c r="AI386" s="266"/>
      <c r="AJ386" s="267"/>
    </row>
    <row r="387" spans="1:36" s="22" customFormat="1" x14ac:dyDescent="0.25">
      <c r="A387" s="28" t="str">
        <f>IF(H387&lt;&gt;"",MAX($A$7:A386)+1,"")</f>
        <v/>
      </c>
      <c r="B387" s="227" t="str">
        <f>IF(A387="","",PREF_PREGUNTA&amp;" - "&amp;IF(MAX(A:A)&gt;99,IF(A387&lt;100,"0",""),"")&amp;IF(A387&lt;10,"0","")&amp;A387&amp;IF(G387&lt;&gt;""," "&amp;G387,""))</f>
        <v/>
      </c>
      <c r="C387" s="414" t="str">
        <f t="shared" si="9"/>
        <v/>
      </c>
      <c r="D387" s="222"/>
      <c r="E387" s="223"/>
      <c r="F387" s="223"/>
      <c r="G387" s="224"/>
      <c r="H387" s="225"/>
      <c r="I387" s="426"/>
      <c r="J387" s="426"/>
      <c r="K387" s="427"/>
      <c r="L387" s="427"/>
      <c r="M387" s="428"/>
      <c r="N387" s="428"/>
      <c r="O387" s="429"/>
      <c r="P387" s="429"/>
      <c r="Q387" s="430"/>
      <c r="R387" s="430"/>
      <c r="S387" s="431"/>
      <c r="T387" s="431"/>
      <c r="U387" s="426"/>
      <c r="V387" s="426"/>
      <c r="W387" s="427"/>
      <c r="X387" s="427"/>
      <c r="Y387" s="428"/>
      <c r="Z387" s="428"/>
      <c r="AA387" s="429"/>
      <c r="AB387" s="429"/>
      <c r="AC387" s="430"/>
      <c r="AD387" s="430"/>
      <c r="AE387" s="431"/>
      <c r="AF387" s="431"/>
      <c r="AG387" s="264"/>
      <c r="AH387" s="265"/>
      <c r="AI387" s="266"/>
      <c r="AJ387" s="267"/>
    </row>
    <row r="388" spans="1:36" s="22" customFormat="1" x14ac:dyDescent="0.25">
      <c r="A388" s="28" t="str">
        <f>IF(H388&lt;&gt;"",MAX($A$7:A387)+1,"")</f>
        <v/>
      </c>
      <c r="B388" s="227" t="str">
        <f>IF(A388="","",PREF_PREGUNTA&amp;" - "&amp;IF(MAX(A:A)&gt;99,IF(A388&lt;100,"0",""),"")&amp;IF(A388&lt;10,"0","")&amp;A388&amp;IF(G388&lt;&gt;""," "&amp;G388,""))</f>
        <v/>
      </c>
      <c r="C388" s="414" t="str">
        <f t="shared" si="9"/>
        <v/>
      </c>
      <c r="D388" s="222"/>
      <c r="E388" s="223"/>
      <c r="F388" s="223"/>
      <c r="G388" s="224"/>
      <c r="H388" s="225"/>
      <c r="I388" s="426"/>
      <c r="J388" s="426"/>
      <c r="K388" s="427"/>
      <c r="L388" s="427"/>
      <c r="M388" s="428"/>
      <c r="N388" s="428"/>
      <c r="O388" s="429"/>
      <c r="P388" s="429"/>
      <c r="Q388" s="430"/>
      <c r="R388" s="430"/>
      <c r="S388" s="431"/>
      <c r="T388" s="431"/>
      <c r="U388" s="426"/>
      <c r="V388" s="426"/>
      <c r="W388" s="427"/>
      <c r="X388" s="427"/>
      <c r="Y388" s="428"/>
      <c r="Z388" s="428"/>
      <c r="AA388" s="429"/>
      <c r="AB388" s="429"/>
      <c r="AC388" s="430"/>
      <c r="AD388" s="430"/>
      <c r="AE388" s="431"/>
      <c r="AF388" s="431"/>
      <c r="AG388" s="264"/>
      <c r="AH388" s="265"/>
      <c r="AI388" s="266"/>
      <c r="AJ388" s="267"/>
    </row>
    <row r="389" spans="1:36" s="22" customFormat="1" x14ac:dyDescent="0.25">
      <c r="A389" s="28" t="str">
        <f>IF(H389&lt;&gt;"",MAX($A$7:A388)+1,"")</f>
        <v/>
      </c>
      <c r="B389" s="227" t="str">
        <f>IF(A389="","",PREF_PREGUNTA&amp;" - "&amp;IF(MAX(A:A)&gt;99,IF(A389&lt;100,"0",""),"")&amp;IF(A389&lt;10,"0","")&amp;A389&amp;IF(G389&lt;&gt;""," "&amp;G389,""))</f>
        <v/>
      </c>
      <c r="C389" s="414" t="str">
        <f t="shared" si="9"/>
        <v/>
      </c>
      <c r="D389" s="222"/>
      <c r="E389" s="223"/>
      <c r="F389" s="223"/>
      <c r="G389" s="224"/>
      <c r="H389" s="225"/>
      <c r="I389" s="426"/>
      <c r="J389" s="426"/>
      <c r="K389" s="427"/>
      <c r="L389" s="427"/>
      <c r="M389" s="428"/>
      <c r="N389" s="428"/>
      <c r="O389" s="429"/>
      <c r="P389" s="429"/>
      <c r="Q389" s="430"/>
      <c r="R389" s="430"/>
      <c r="S389" s="431"/>
      <c r="T389" s="431"/>
      <c r="U389" s="426"/>
      <c r="V389" s="426"/>
      <c r="W389" s="427"/>
      <c r="X389" s="427"/>
      <c r="Y389" s="428"/>
      <c r="Z389" s="428"/>
      <c r="AA389" s="429"/>
      <c r="AB389" s="429"/>
      <c r="AC389" s="430"/>
      <c r="AD389" s="430"/>
      <c r="AE389" s="431"/>
      <c r="AF389" s="431"/>
      <c r="AG389" s="264"/>
      <c r="AH389" s="265"/>
      <c r="AI389" s="266"/>
      <c r="AJ389" s="267"/>
    </row>
    <row r="390" spans="1:36" s="22" customFormat="1" x14ac:dyDescent="0.25">
      <c r="A390" s="28" t="str">
        <f>IF(H390&lt;&gt;"",MAX($A$7:A389)+1,"")</f>
        <v/>
      </c>
      <c r="B390" s="227" t="str">
        <f>IF(A390="","",PREF_PREGUNTA&amp;" - "&amp;IF(MAX(A:A)&gt;99,IF(A390&lt;100,"0",""),"")&amp;IF(A390&lt;10,"0","")&amp;A390&amp;IF(G390&lt;&gt;""," "&amp;G390,""))</f>
        <v/>
      </c>
      <c r="C390" s="414" t="str">
        <f t="shared" si="9"/>
        <v/>
      </c>
      <c r="D390" s="222"/>
      <c r="E390" s="223"/>
      <c r="F390" s="223"/>
      <c r="G390" s="224"/>
      <c r="H390" s="225"/>
      <c r="I390" s="426"/>
      <c r="J390" s="426"/>
      <c r="K390" s="427"/>
      <c r="L390" s="427"/>
      <c r="M390" s="428"/>
      <c r="N390" s="428"/>
      <c r="O390" s="429"/>
      <c r="P390" s="429"/>
      <c r="Q390" s="430"/>
      <c r="R390" s="430"/>
      <c r="S390" s="431"/>
      <c r="T390" s="431"/>
      <c r="U390" s="426"/>
      <c r="V390" s="426"/>
      <c r="W390" s="427"/>
      <c r="X390" s="427"/>
      <c r="Y390" s="428"/>
      <c r="Z390" s="428"/>
      <c r="AA390" s="429"/>
      <c r="AB390" s="429"/>
      <c r="AC390" s="430"/>
      <c r="AD390" s="430"/>
      <c r="AE390" s="431"/>
      <c r="AF390" s="431"/>
      <c r="AG390" s="264"/>
      <c r="AH390" s="265"/>
      <c r="AI390" s="266"/>
      <c r="AJ390" s="267"/>
    </row>
    <row r="391" spans="1:36" s="22" customFormat="1" x14ac:dyDescent="0.25">
      <c r="A391" s="28" t="str">
        <f>IF(H391&lt;&gt;"",MAX($A$7:A390)+1,"")</f>
        <v/>
      </c>
      <c r="B391" s="227" t="str">
        <f>IF(A391="","",PREF_PREGUNTA&amp;" - "&amp;IF(MAX(A:A)&gt;99,IF(A391&lt;100,"0",""),"")&amp;IF(A391&lt;10,"0","")&amp;A391&amp;IF(G391&lt;&gt;""," "&amp;G391,""))</f>
        <v/>
      </c>
      <c r="C391" s="414" t="str">
        <f t="shared" ref="C391:C454" si="10">IF(COUNTA(I391:N391)-D391=0,"",COUNTA(I391:N391)-D391)</f>
        <v/>
      </c>
      <c r="D391" s="222"/>
      <c r="E391" s="223"/>
      <c r="F391" s="223"/>
      <c r="G391" s="224"/>
      <c r="H391" s="225"/>
      <c r="I391" s="426"/>
      <c r="J391" s="426"/>
      <c r="K391" s="427"/>
      <c r="L391" s="427"/>
      <c r="M391" s="428"/>
      <c r="N391" s="428"/>
      <c r="O391" s="429"/>
      <c r="P391" s="429"/>
      <c r="Q391" s="430"/>
      <c r="R391" s="430"/>
      <c r="S391" s="431"/>
      <c r="T391" s="431"/>
      <c r="U391" s="426"/>
      <c r="V391" s="426"/>
      <c r="W391" s="427"/>
      <c r="X391" s="427"/>
      <c r="Y391" s="428"/>
      <c r="Z391" s="428"/>
      <c r="AA391" s="429"/>
      <c r="AB391" s="429"/>
      <c r="AC391" s="430"/>
      <c r="AD391" s="430"/>
      <c r="AE391" s="431"/>
      <c r="AF391" s="431"/>
      <c r="AG391" s="264"/>
      <c r="AH391" s="265"/>
      <c r="AI391" s="266"/>
      <c r="AJ391" s="267"/>
    </row>
    <row r="392" spans="1:36" s="22" customFormat="1" x14ac:dyDescent="0.25">
      <c r="A392" s="28" t="str">
        <f>IF(H392&lt;&gt;"",MAX($A$7:A391)+1,"")</f>
        <v/>
      </c>
      <c r="B392" s="227" t="str">
        <f>IF(A392="","",PREF_PREGUNTA&amp;" - "&amp;IF(MAX(A:A)&gt;99,IF(A392&lt;100,"0",""),"")&amp;IF(A392&lt;10,"0","")&amp;A392&amp;IF(G392&lt;&gt;""," "&amp;G392,""))</f>
        <v/>
      </c>
      <c r="C392" s="414" t="str">
        <f t="shared" si="10"/>
        <v/>
      </c>
      <c r="D392" s="222"/>
      <c r="E392" s="223"/>
      <c r="F392" s="223"/>
      <c r="G392" s="224"/>
      <c r="H392" s="225"/>
      <c r="I392" s="426"/>
      <c r="J392" s="426"/>
      <c r="K392" s="427"/>
      <c r="L392" s="427"/>
      <c r="M392" s="428"/>
      <c r="N392" s="428"/>
      <c r="O392" s="429"/>
      <c r="P392" s="429"/>
      <c r="Q392" s="430"/>
      <c r="R392" s="430"/>
      <c r="S392" s="431"/>
      <c r="T392" s="431"/>
      <c r="U392" s="426"/>
      <c r="V392" s="426"/>
      <c r="W392" s="427"/>
      <c r="X392" s="427"/>
      <c r="Y392" s="428"/>
      <c r="Z392" s="428"/>
      <c r="AA392" s="429"/>
      <c r="AB392" s="429"/>
      <c r="AC392" s="430"/>
      <c r="AD392" s="430"/>
      <c r="AE392" s="431"/>
      <c r="AF392" s="431"/>
      <c r="AG392" s="264"/>
      <c r="AH392" s="265"/>
      <c r="AI392" s="266"/>
      <c r="AJ392" s="267"/>
    </row>
    <row r="393" spans="1:36" s="22" customFormat="1" x14ac:dyDescent="0.25">
      <c r="A393" s="28" t="str">
        <f>IF(H393&lt;&gt;"",MAX($A$7:A392)+1,"")</f>
        <v/>
      </c>
      <c r="B393" s="227" t="str">
        <f>IF(A393="","",PREF_PREGUNTA&amp;" - "&amp;IF(MAX(A:A)&gt;99,IF(A393&lt;100,"0",""),"")&amp;IF(A393&lt;10,"0","")&amp;A393&amp;IF(G393&lt;&gt;""," "&amp;G393,""))</f>
        <v/>
      </c>
      <c r="C393" s="414" t="str">
        <f t="shared" si="10"/>
        <v/>
      </c>
      <c r="D393" s="222"/>
      <c r="E393" s="223"/>
      <c r="F393" s="223"/>
      <c r="G393" s="224"/>
      <c r="H393" s="225"/>
      <c r="I393" s="426"/>
      <c r="J393" s="426"/>
      <c r="K393" s="427"/>
      <c r="L393" s="427"/>
      <c r="M393" s="428"/>
      <c r="N393" s="428"/>
      <c r="O393" s="429"/>
      <c r="P393" s="429"/>
      <c r="Q393" s="430"/>
      <c r="R393" s="430"/>
      <c r="S393" s="431"/>
      <c r="T393" s="431"/>
      <c r="U393" s="426"/>
      <c r="V393" s="426"/>
      <c r="W393" s="427"/>
      <c r="X393" s="427"/>
      <c r="Y393" s="428"/>
      <c r="Z393" s="428"/>
      <c r="AA393" s="429"/>
      <c r="AB393" s="429"/>
      <c r="AC393" s="430"/>
      <c r="AD393" s="430"/>
      <c r="AE393" s="431"/>
      <c r="AF393" s="431"/>
      <c r="AG393" s="264"/>
      <c r="AH393" s="265"/>
      <c r="AI393" s="266"/>
      <c r="AJ393" s="267"/>
    </row>
    <row r="394" spans="1:36" s="22" customFormat="1" x14ac:dyDescent="0.25">
      <c r="A394" s="28" t="str">
        <f>IF(H394&lt;&gt;"",MAX($A$7:A393)+1,"")</f>
        <v/>
      </c>
      <c r="B394" s="227" t="str">
        <f>IF(A394="","",PREF_PREGUNTA&amp;" - "&amp;IF(MAX(A:A)&gt;99,IF(A394&lt;100,"0",""),"")&amp;IF(A394&lt;10,"0","")&amp;A394&amp;IF(G394&lt;&gt;""," "&amp;G394,""))</f>
        <v/>
      </c>
      <c r="C394" s="414" t="str">
        <f t="shared" si="10"/>
        <v/>
      </c>
      <c r="D394" s="222"/>
      <c r="E394" s="223"/>
      <c r="F394" s="223"/>
      <c r="G394" s="224"/>
      <c r="H394" s="225"/>
      <c r="I394" s="426"/>
      <c r="J394" s="426"/>
      <c r="K394" s="427"/>
      <c r="L394" s="427"/>
      <c r="M394" s="428"/>
      <c r="N394" s="428"/>
      <c r="O394" s="429"/>
      <c r="P394" s="429"/>
      <c r="Q394" s="430"/>
      <c r="R394" s="430"/>
      <c r="S394" s="431"/>
      <c r="T394" s="431"/>
      <c r="U394" s="426"/>
      <c r="V394" s="426"/>
      <c r="W394" s="427"/>
      <c r="X394" s="427"/>
      <c r="Y394" s="428"/>
      <c r="Z394" s="428"/>
      <c r="AA394" s="429"/>
      <c r="AB394" s="429"/>
      <c r="AC394" s="430"/>
      <c r="AD394" s="430"/>
      <c r="AE394" s="431"/>
      <c r="AF394" s="431"/>
      <c r="AG394" s="264"/>
      <c r="AH394" s="265"/>
      <c r="AI394" s="266"/>
      <c r="AJ394" s="267"/>
    </row>
    <row r="395" spans="1:36" s="22" customFormat="1" x14ac:dyDescent="0.25">
      <c r="A395" s="28" t="str">
        <f>IF(H395&lt;&gt;"",MAX($A$7:A394)+1,"")</f>
        <v/>
      </c>
      <c r="B395" s="227" t="str">
        <f>IF(A395="","",PREF_PREGUNTA&amp;" - "&amp;IF(MAX(A:A)&gt;99,IF(A395&lt;100,"0",""),"")&amp;IF(A395&lt;10,"0","")&amp;A395&amp;IF(G395&lt;&gt;""," "&amp;G395,""))</f>
        <v/>
      </c>
      <c r="C395" s="414" t="str">
        <f t="shared" si="10"/>
        <v/>
      </c>
      <c r="D395" s="222"/>
      <c r="E395" s="223"/>
      <c r="F395" s="223"/>
      <c r="G395" s="224"/>
      <c r="H395" s="225"/>
      <c r="I395" s="426"/>
      <c r="J395" s="426"/>
      <c r="K395" s="427"/>
      <c r="L395" s="427"/>
      <c r="M395" s="428"/>
      <c r="N395" s="428"/>
      <c r="O395" s="429"/>
      <c r="P395" s="429"/>
      <c r="Q395" s="430"/>
      <c r="R395" s="430"/>
      <c r="S395" s="431"/>
      <c r="T395" s="431"/>
      <c r="U395" s="426"/>
      <c r="V395" s="426"/>
      <c r="W395" s="427"/>
      <c r="X395" s="427"/>
      <c r="Y395" s="428"/>
      <c r="Z395" s="428"/>
      <c r="AA395" s="429"/>
      <c r="AB395" s="429"/>
      <c r="AC395" s="430"/>
      <c r="AD395" s="430"/>
      <c r="AE395" s="431"/>
      <c r="AF395" s="431"/>
      <c r="AG395" s="264"/>
      <c r="AH395" s="265"/>
      <c r="AI395" s="266"/>
      <c r="AJ395" s="267"/>
    </row>
    <row r="396" spans="1:36" s="22" customFormat="1" x14ac:dyDescent="0.25">
      <c r="A396" s="28" t="str">
        <f>IF(H396&lt;&gt;"",MAX($A$7:A395)+1,"")</f>
        <v/>
      </c>
      <c r="B396" s="227" t="str">
        <f>IF(A396="","",PREF_PREGUNTA&amp;" - "&amp;IF(MAX(A:A)&gt;99,IF(A396&lt;100,"0",""),"")&amp;IF(A396&lt;10,"0","")&amp;A396&amp;IF(G396&lt;&gt;""," "&amp;G396,""))</f>
        <v/>
      </c>
      <c r="C396" s="414" t="str">
        <f t="shared" si="10"/>
        <v/>
      </c>
      <c r="D396" s="222"/>
      <c r="E396" s="223"/>
      <c r="F396" s="223"/>
      <c r="G396" s="224"/>
      <c r="H396" s="225"/>
      <c r="I396" s="426"/>
      <c r="J396" s="426"/>
      <c r="K396" s="427"/>
      <c r="L396" s="427"/>
      <c r="M396" s="428"/>
      <c r="N396" s="428"/>
      <c r="O396" s="429"/>
      <c r="P396" s="429"/>
      <c r="Q396" s="430"/>
      <c r="R396" s="430"/>
      <c r="S396" s="431"/>
      <c r="T396" s="431"/>
      <c r="U396" s="426"/>
      <c r="V396" s="426"/>
      <c r="W396" s="427"/>
      <c r="X396" s="427"/>
      <c r="Y396" s="428"/>
      <c r="Z396" s="428"/>
      <c r="AA396" s="429"/>
      <c r="AB396" s="429"/>
      <c r="AC396" s="430"/>
      <c r="AD396" s="430"/>
      <c r="AE396" s="431"/>
      <c r="AF396" s="431"/>
      <c r="AG396" s="264"/>
      <c r="AH396" s="265"/>
      <c r="AI396" s="266"/>
      <c r="AJ396" s="267"/>
    </row>
    <row r="397" spans="1:36" s="22" customFormat="1" x14ac:dyDescent="0.25">
      <c r="A397" s="28" t="str">
        <f>IF(H397&lt;&gt;"",MAX($A$7:A396)+1,"")</f>
        <v/>
      </c>
      <c r="B397" s="227" t="str">
        <f>IF(A397="","",PREF_PREGUNTA&amp;" - "&amp;IF(MAX(A:A)&gt;99,IF(A397&lt;100,"0",""),"")&amp;IF(A397&lt;10,"0","")&amp;A397&amp;IF(G397&lt;&gt;""," "&amp;G397,""))</f>
        <v/>
      </c>
      <c r="C397" s="414" t="str">
        <f t="shared" si="10"/>
        <v/>
      </c>
      <c r="D397" s="222"/>
      <c r="E397" s="223"/>
      <c r="F397" s="223"/>
      <c r="G397" s="224"/>
      <c r="H397" s="225"/>
      <c r="I397" s="426"/>
      <c r="J397" s="426"/>
      <c r="K397" s="427"/>
      <c r="L397" s="427"/>
      <c r="M397" s="428"/>
      <c r="N397" s="428"/>
      <c r="O397" s="429"/>
      <c r="P397" s="429"/>
      <c r="Q397" s="430"/>
      <c r="R397" s="430"/>
      <c r="S397" s="431"/>
      <c r="T397" s="431"/>
      <c r="U397" s="426"/>
      <c r="V397" s="426"/>
      <c r="W397" s="427"/>
      <c r="X397" s="427"/>
      <c r="Y397" s="428"/>
      <c r="Z397" s="428"/>
      <c r="AA397" s="429"/>
      <c r="AB397" s="429"/>
      <c r="AC397" s="430"/>
      <c r="AD397" s="430"/>
      <c r="AE397" s="431"/>
      <c r="AF397" s="431"/>
      <c r="AG397" s="264"/>
      <c r="AH397" s="265"/>
      <c r="AI397" s="266"/>
      <c r="AJ397" s="267"/>
    </row>
    <row r="398" spans="1:36" s="22" customFormat="1" x14ac:dyDescent="0.25">
      <c r="A398" s="28" t="str">
        <f>IF(H398&lt;&gt;"",MAX($A$7:A397)+1,"")</f>
        <v/>
      </c>
      <c r="B398" s="227" t="str">
        <f>IF(A398="","",PREF_PREGUNTA&amp;" - "&amp;IF(MAX(A:A)&gt;99,IF(A398&lt;100,"0",""),"")&amp;IF(A398&lt;10,"0","")&amp;A398&amp;IF(G398&lt;&gt;""," "&amp;G398,""))</f>
        <v/>
      </c>
      <c r="C398" s="414" t="str">
        <f t="shared" si="10"/>
        <v/>
      </c>
      <c r="D398" s="222"/>
      <c r="E398" s="223"/>
      <c r="F398" s="223"/>
      <c r="G398" s="224"/>
      <c r="H398" s="225"/>
      <c r="I398" s="426"/>
      <c r="J398" s="426"/>
      <c r="K398" s="427"/>
      <c r="L398" s="427"/>
      <c r="M398" s="428"/>
      <c r="N398" s="428"/>
      <c r="O398" s="429"/>
      <c r="P398" s="429"/>
      <c r="Q398" s="430"/>
      <c r="R398" s="430"/>
      <c r="S398" s="431"/>
      <c r="T398" s="431"/>
      <c r="U398" s="426"/>
      <c r="V398" s="426"/>
      <c r="W398" s="427"/>
      <c r="X398" s="427"/>
      <c r="Y398" s="428"/>
      <c r="Z398" s="428"/>
      <c r="AA398" s="429"/>
      <c r="AB398" s="429"/>
      <c r="AC398" s="430"/>
      <c r="AD398" s="430"/>
      <c r="AE398" s="431"/>
      <c r="AF398" s="431"/>
      <c r="AG398" s="264"/>
      <c r="AH398" s="265"/>
      <c r="AI398" s="266"/>
      <c r="AJ398" s="267"/>
    </row>
    <row r="399" spans="1:36" s="22" customFormat="1" x14ac:dyDescent="0.25">
      <c r="A399" s="28" t="str">
        <f>IF(H399&lt;&gt;"",MAX($A$7:A398)+1,"")</f>
        <v/>
      </c>
      <c r="B399" s="227" t="str">
        <f>IF(A399="","",PREF_PREGUNTA&amp;" - "&amp;IF(MAX(A:A)&gt;99,IF(A399&lt;100,"0",""),"")&amp;IF(A399&lt;10,"0","")&amp;A399&amp;IF(G399&lt;&gt;""," "&amp;G399,""))</f>
        <v/>
      </c>
      <c r="C399" s="414" t="str">
        <f t="shared" si="10"/>
        <v/>
      </c>
      <c r="D399" s="222"/>
      <c r="E399" s="223"/>
      <c r="F399" s="223"/>
      <c r="G399" s="224"/>
      <c r="H399" s="225"/>
      <c r="I399" s="426"/>
      <c r="J399" s="426"/>
      <c r="K399" s="427"/>
      <c r="L399" s="427"/>
      <c r="M399" s="428"/>
      <c r="N399" s="428"/>
      <c r="O399" s="429"/>
      <c r="P399" s="429"/>
      <c r="Q399" s="430"/>
      <c r="R399" s="430"/>
      <c r="S399" s="431"/>
      <c r="T399" s="431"/>
      <c r="U399" s="426"/>
      <c r="V399" s="426"/>
      <c r="W399" s="427"/>
      <c r="X399" s="427"/>
      <c r="Y399" s="428"/>
      <c r="Z399" s="428"/>
      <c r="AA399" s="429"/>
      <c r="AB399" s="429"/>
      <c r="AC399" s="430"/>
      <c r="AD399" s="430"/>
      <c r="AE399" s="431"/>
      <c r="AF399" s="431"/>
      <c r="AG399" s="264"/>
      <c r="AH399" s="265"/>
      <c r="AI399" s="266"/>
      <c r="AJ399" s="267"/>
    </row>
    <row r="400" spans="1:36" s="22" customFormat="1" x14ac:dyDescent="0.25">
      <c r="A400" s="28" t="str">
        <f>IF(H400&lt;&gt;"",MAX($A$7:A399)+1,"")</f>
        <v/>
      </c>
      <c r="B400" s="227" t="str">
        <f>IF(A400="","",PREF_PREGUNTA&amp;" - "&amp;IF(MAX(A:A)&gt;99,IF(A400&lt;100,"0",""),"")&amp;IF(A400&lt;10,"0","")&amp;A400&amp;IF(G400&lt;&gt;""," "&amp;G400,""))</f>
        <v/>
      </c>
      <c r="C400" s="414" t="str">
        <f t="shared" si="10"/>
        <v/>
      </c>
      <c r="D400" s="222"/>
      <c r="E400" s="223"/>
      <c r="F400" s="223"/>
      <c r="G400" s="224"/>
      <c r="H400" s="225"/>
      <c r="I400" s="426"/>
      <c r="J400" s="426"/>
      <c r="K400" s="427"/>
      <c r="L400" s="427"/>
      <c r="M400" s="428"/>
      <c r="N400" s="428"/>
      <c r="O400" s="429"/>
      <c r="P400" s="429"/>
      <c r="Q400" s="430"/>
      <c r="R400" s="430"/>
      <c r="S400" s="431"/>
      <c r="T400" s="431"/>
      <c r="U400" s="426"/>
      <c r="V400" s="426"/>
      <c r="W400" s="427"/>
      <c r="X400" s="427"/>
      <c r="Y400" s="428"/>
      <c r="Z400" s="428"/>
      <c r="AA400" s="429"/>
      <c r="AB400" s="429"/>
      <c r="AC400" s="430"/>
      <c r="AD400" s="430"/>
      <c r="AE400" s="431"/>
      <c r="AF400" s="431"/>
      <c r="AG400" s="264"/>
      <c r="AH400" s="265"/>
      <c r="AI400" s="266"/>
      <c r="AJ400" s="267"/>
    </row>
    <row r="401" spans="1:36" s="22" customFormat="1" x14ac:dyDescent="0.25">
      <c r="A401" s="28" t="str">
        <f>IF(H401&lt;&gt;"",MAX($A$7:A400)+1,"")</f>
        <v/>
      </c>
      <c r="B401" s="227" t="str">
        <f>IF(A401="","",PREF_PREGUNTA&amp;" - "&amp;IF(MAX(A:A)&gt;99,IF(A401&lt;100,"0",""),"")&amp;IF(A401&lt;10,"0","")&amp;A401&amp;IF(G401&lt;&gt;""," "&amp;G401,""))</f>
        <v/>
      </c>
      <c r="C401" s="414" t="str">
        <f t="shared" si="10"/>
        <v/>
      </c>
      <c r="D401" s="222"/>
      <c r="E401" s="223"/>
      <c r="F401" s="223"/>
      <c r="G401" s="224"/>
      <c r="H401" s="225"/>
      <c r="I401" s="426"/>
      <c r="J401" s="426"/>
      <c r="K401" s="427"/>
      <c r="L401" s="427"/>
      <c r="M401" s="428"/>
      <c r="N401" s="428"/>
      <c r="O401" s="429"/>
      <c r="P401" s="429"/>
      <c r="Q401" s="430"/>
      <c r="R401" s="430"/>
      <c r="S401" s="431"/>
      <c r="T401" s="431"/>
      <c r="U401" s="426"/>
      <c r="V401" s="426"/>
      <c r="W401" s="427"/>
      <c r="X401" s="427"/>
      <c r="Y401" s="428"/>
      <c r="Z401" s="428"/>
      <c r="AA401" s="429"/>
      <c r="AB401" s="429"/>
      <c r="AC401" s="430"/>
      <c r="AD401" s="430"/>
      <c r="AE401" s="431"/>
      <c r="AF401" s="431"/>
      <c r="AG401" s="264"/>
      <c r="AH401" s="265"/>
      <c r="AI401" s="266"/>
      <c r="AJ401" s="267"/>
    </row>
    <row r="402" spans="1:36" s="22" customFormat="1" x14ac:dyDescent="0.25">
      <c r="A402" s="28" t="str">
        <f>IF(H402&lt;&gt;"",MAX($A$7:A401)+1,"")</f>
        <v/>
      </c>
      <c r="B402" s="227" t="str">
        <f>IF(A402="","",PREF_PREGUNTA&amp;" - "&amp;IF(MAX(A:A)&gt;99,IF(A402&lt;100,"0",""),"")&amp;IF(A402&lt;10,"0","")&amp;A402&amp;IF(G402&lt;&gt;""," "&amp;G402,""))</f>
        <v/>
      </c>
      <c r="C402" s="414" t="str">
        <f t="shared" si="10"/>
        <v/>
      </c>
      <c r="D402" s="222"/>
      <c r="E402" s="223"/>
      <c r="F402" s="223"/>
      <c r="G402" s="224"/>
      <c r="H402" s="225"/>
      <c r="I402" s="426"/>
      <c r="J402" s="426"/>
      <c r="K402" s="427"/>
      <c r="L402" s="427"/>
      <c r="M402" s="428"/>
      <c r="N402" s="428"/>
      <c r="O402" s="429"/>
      <c r="P402" s="429"/>
      <c r="Q402" s="430"/>
      <c r="R402" s="430"/>
      <c r="S402" s="431"/>
      <c r="T402" s="431"/>
      <c r="U402" s="426"/>
      <c r="V402" s="426"/>
      <c r="W402" s="427"/>
      <c r="X402" s="427"/>
      <c r="Y402" s="428"/>
      <c r="Z402" s="428"/>
      <c r="AA402" s="429"/>
      <c r="AB402" s="429"/>
      <c r="AC402" s="430"/>
      <c r="AD402" s="430"/>
      <c r="AE402" s="431"/>
      <c r="AF402" s="431"/>
      <c r="AG402" s="264"/>
      <c r="AH402" s="265"/>
      <c r="AI402" s="266"/>
      <c r="AJ402" s="267"/>
    </row>
    <row r="403" spans="1:36" s="22" customFormat="1" x14ac:dyDescent="0.25">
      <c r="A403" s="28" t="str">
        <f>IF(H403&lt;&gt;"",MAX($A$7:A402)+1,"")</f>
        <v/>
      </c>
      <c r="B403" s="227" t="str">
        <f>IF(A403="","",PREF_PREGUNTA&amp;" - "&amp;IF(MAX(A:A)&gt;99,IF(A403&lt;100,"0",""),"")&amp;IF(A403&lt;10,"0","")&amp;A403&amp;IF(G403&lt;&gt;""," "&amp;G403,""))</f>
        <v/>
      </c>
      <c r="C403" s="414" t="str">
        <f t="shared" si="10"/>
        <v/>
      </c>
      <c r="D403" s="222"/>
      <c r="E403" s="223"/>
      <c r="F403" s="223"/>
      <c r="G403" s="224"/>
      <c r="H403" s="225"/>
      <c r="I403" s="426"/>
      <c r="J403" s="426"/>
      <c r="K403" s="427"/>
      <c r="L403" s="427"/>
      <c r="M403" s="428"/>
      <c r="N403" s="428"/>
      <c r="O403" s="429"/>
      <c r="P403" s="429"/>
      <c r="Q403" s="430"/>
      <c r="R403" s="430"/>
      <c r="S403" s="431"/>
      <c r="T403" s="431"/>
      <c r="U403" s="426"/>
      <c r="V403" s="426"/>
      <c r="W403" s="427"/>
      <c r="X403" s="427"/>
      <c r="Y403" s="428"/>
      <c r="Z403" s="428"/>
      <c r="AA403" s="429"/>
      <c r="AB403" s="429"/>
      <c r="AC403" s="430"/>
      <c r="AD403" s="430"/>
      <c r="AE403" s="431"/>
      <c r="AF403" s="431"/>
      <c r="AG403" s="264"/>
      <c r="AH403" s="265"/>
      <c r="AI403" s="266"/>
      <c r="AJ403" s="267"/>
    </row>
    <row r="404" spans="1:36" s="22" customFormat="1" x14ac:dyDescent="0.25">
      <c r="A404" s="28" t="str">
        <f>IF(H404&lt;&gt;"",MAX($A$7:A403)+1,"")</f>
        <v/>
      </c>
      <c r="B404" s="227" t="str">
        <f>IF(A404="","",PREF_PREGUNTA&amp;" - "&amp;IF(MAX(A:A)&gt;99,IF(A404&lt;100,"0",""),"")&amp;IF(A404&lt;10,"0","")&amp;A404&amp;IF(G404&lt;&gt;""," "&amp;G404,""))</f>
        <v/>
      </c>
      <c r="C404" s="414" t="str">
        <f t="shared" si="10"/>
        <v/>
      </c>
      <c r="D404" s="222"/>
      <c r="E404" s="223"/>
      <c r="F404" s="223"/>
      <c r="G404" s="224"/>
      <c r="H404" s="225"/>
      <c r="I404" s="426"/>
      <c r="J404" s="426"/>
      <c r="K404" s="427"/>
      <c r="L404" s="427"/>
      <c r="M404" s="428"/>
      <c r="N404" s="428"/>
      <c r="O404" s="429"/>
      <c r="P404" s="429"/>
      <c r="Q404" s="430"/>
      <c r="R404" s="430"/>
      <c r="S404" s="431"/>
      <c r="T404" s="431"/>
      <c r="U404" s="426"/>
      <c r="V404" s="426"/>
      <c r="W404" s="427"/>
      <c r="X404" s="427"/>
      <c r="Y404" s="428"/>
      <c r="Z404" s="428"/>
      <c r="AA404" s="429"/>
      <c r="AB404" s="429"/>
      <c r="AC404" s="430"/>
      <c r="AD404" s="430"/>
      <c r="AE404" s="431"/>
      <c r="AF404" s="431"/>
      <c r="AG404" s="264"/>
      <c r="AH404" s="265"/>
      <c r="AI404" s="266"/>
      <c r="AJ404" s="267"/>
    </row>
    <row r="405" spans="1:36" s="22" customFormat="1" x14ac:dyDescent="0.25">
      <c r="A405" s="28" t="str">
        <f>IF(H405&lt;&gt;"",MAX($A$7:A404)+1,"")</f>
        <v/>
      </c>
      <c r="B405" s="227" t="str">
        <f>IF(A405="","",PREF_PREGUNTA&amp;" - "&amp;IF(MAX(A:A)&gt;99,IF(A405&lt;100,"0",""),"")&amp;IF(A405&lt;10,"0","")&amp;A405&amp;IF(G405&lt;&gt;""," "&amp;G405,""))</f>
        <v/>
      </c>
      <c r="C405" s="414" t="str">
        <f t="shared" si="10"/>
        <v/>
      </c>
      <c r="D405" s="222"/>
      <c r="E405" s="223"/>
      <c r="F405" s="223"/>
      <c r="G405" s="224"/>
      <c r="H405" s="225"/>
      <c r="I405" s="426"/>
      <c r="J405" s="426"/>
      <c r="K405" s="427"/>
      <c r="L405" s="427"/>
      <c r="M405" s="428"/>
      <c r="N405" s="428"/>
      <c r="O405" s="429"/>
      <c r="P405" s="429"/>
      <c r="Q405" s="430"/>
      <c r="R405" s="430"/>
      <c r="S405" s="431"/>
      <c r="T405" s="431"/>
      <c r="U405" s="426"/>
      <c r="V405" s="426"/>
      <c r="W405" s="427"/>
      <c r="X405" s="427"/>
      <c r="Y405" s="428"/>
      <c r="Z405" s="428"/>
      <c r="AA405" s="429"/>
      <c r="AB405" s="429"/>
      <c r="AC405" s="430"/>
      <c r="AD405" s="430"/>
      <c r="AE405" s="431"/>
      <c r="AF405" s="431"/>
      <c r="AG405" s="264"/>
      <c r="AH405" s="265"/>
      <c r="AI405" s="266"/>
      <c r="AJ405" s="267"/>
    </row>
    <row r="406" spans="1:36" s="22" customFormat="1" x14ac:dyDescent="0.25">
      <c r="A406" s="28" t="str">
        <f>IF(H406&lt;&gt;"",MAX($A$7:A405)+1,"")</f>
        <v/>
      </c>
      <c r="B406" s="227" t="str">
        <f>IF(A406="","",PREF_PREGUNTA&amp;" - "&amp;IF(MAX(A:A)&gt;99,IF(A406&lt;100,"0",""),"")&amp;IF(A406&lt;10,"0","")&amp;A406&amp;IF(G406&lt;&gt;""," "&amp;G406,""))</f>
        <v/>
      </c>
      <c r="C406" s="414" t="str">
        <f t="shared" si="10"/>
        <v/>
      </c>
      <c r="D406" s="222"/>
      <c r="E406" s="223"/>
      <c r="F406" s="223"/>
      <c r="G406" s="224"/>
      <c r="H406" s="225"/>
      <c r="I406" s="426"/>
      <c r="J406" s="426"/>
      <c r="K406" s="427"/>
      <c r="L406" s="427"/>
      <c r="M406" s="428"/>
      <c r="N406" s="428"/>
      <c r="O406" s="429"/>
      <c r="P406" s="429"/>
      <c r="Q406" s="430"/>
      <c r="R406" s="430"/>
      <c r="S406" s="431"/>
      <c r="T406" s="431"/>
      <c r="U406" s="426"/>
      <c r="V406" s="426"/>
      <c r="W406" s="427"/>
      <c r="X406" s="427"/>
      <c r="Y406" s="428"/>
      <c r="Z406" s="428"/>
      <c r="AA406" s="429"/>
      <c r="AB406" s="429"/>
      <c r="AC406" s="430"/>
      <c r="AD406" s="430"/>
      <c r="AE406" s="431"/>
      <c r="AF406" s="431"/>
      <c r="AG406" s="264"/>
      <c r="AH406" s="265"/>
      <c r="AI406" s="266"/>
      <c r="AJ406" s="267"/>
    </row>
    <row r="407" spans="1:36" s="22" customFormat="1" x14ac:dyDescent="0.25">
      <c r="A407" s="28" t="str">
        <f>IF(H407&lt;&gt;"",MAX($A$7:A406)+1,"")</f>
        <v/>
      </c>
      <c r="B407" s="227" t="str">
        <f>IF(A407="","",PREF_PREGUNTA&amp;" - "&amp;IF(MAX(A:A)&gt;99,IF(A407&lt;100,"0",""),"")&amp;IF(A407&lt;10,"0","")&amp;A407&amp;IF(G407&lt;&gt;""," "&amp;G407,""))</f>
        <v/>
      </c>
      <c r="C407" s="414" t="str">
        <f t="shared" si="10"/>
        <v/>
      </c>
      <c r="D407" s="222"/>
      <c r="E407" s="223"/>
      <c r="F407" s="223"/>
      <c r="G407" s="224"/>
      <c r="H407" s="225"/>
      <c r="I407" s="426"/>
      <c r="J407" s="426"/>
      <c r="K407" s="427"/>
      <c r="L407" s="427"/>
      <c r="M407" s="428"/>
      <c r="N407" s="428"/>
      <c r="O407" s="429"/>
      <c r="P407" s="429"/>
      <c r="Q407" s="430"/>
      <c r="R407" s="430"/>
      <c r="S407" s="431"/>
      <c r="T407" s="431"/>
      <c r="U407" s="426"/>
      <c r="V407" s="426"/>
      <c r="W407" s="427"/>
      <c r="X407" s="427"/>
      <c r="Y407" s="428"/>
      <c r="Z407" s="428"/>
      <c r="AA407" s="429"/>
      <c r="AB407" s="429"/>
      <c r="AC407" s="430"/>
      <c r="AD407" s="430"/>
      <c r="AE407" s="431"/>
      <c r="AF407" s="431"/>
      <c r="AG407" s="264"/>
      <c r="AH407" s="265"/>
      <c r="AI407" s="266"/>
      <c r="AJ407" s="267"/>
    </row>
    <row r="408" spans="1:36" s="22" customFormat="1" x14ac:dyDescent="0.25">
      <c r="A408" s="28" t="str">
        <f>IF(H408&lt;&gt;"",MAX($A$7:A407)+1,"")</f>
        <v/>
      </c>
      <c r="B408" s="227" t="str">
        <f>IF(A408="","",PREF_PREGUNTA&amp;" - "&amp;IF(MAX(A:A)&gt;99,IF(A408&lt;100,"0",""),"")&amp;IF(A408&lt;10,"0","")&amp;A408&amp;IF(G408&lt;&gt;""," "&amp;G408,""))</f>
        <v/>
      </c>
      <c r="C408" s="414" t="str">
        <f t="shared" si="10"/>
        <v/>
      </c>
      <c r="D408" s="222"/>
      <c r="E408" s="223"/>
      <c r="F408" s="223"/>
      <c r="G408" s="224"/>
      <c r="H408" s="225"/>
      <c r="I408" s="426"/>
      <c r="J408" s="426"/>
      <c r="K408" s="427"/>
      <c r="L408" s="427"/>
      <c r="M408" s="428"/>
      <c r="N408" s="428"/>
      <c r="O408" s="429"/>
      <c r="P408" s="429"/>
      <c r="Q408" s="430"/>
      <c r="R408" s="430"/>
      <c r="S408" s="431"/>
      <c r="T408" s="431"/>
      <c r="U408" s="426"/>
      <c r="V408" s="426"/>
      <c r="W408" s="427"/>
      <c r="X408" s="427"/>
      <c r="Y408" s="428"/>
      <c r="Z408" s="428"/>
      <c r="AA408" s="429"/>
      <c r="AB408" s="429"/>
      <c r="AC408" s="430"/>
      <c r="AD408" s="430"/>
      <c r="AE408" s="431"/>
      <c r="AF408" s="431"/>
      <c r="AG408" s="264"/>
      <c r="AH408" s="265"/>
      <c r="AI408" s="266"/>
      <c r="AJ408" s="267"/>
    </row>
    <row r="409" spans="1:36" s="22" customFormat="1" x14ac:dyDescent="0.25">
      <c r="A409" s="28" t="str">
        <f>IF(H409&lt;&gt;"",MAX($A$7:A408)+1,"")</f>
        <v/>
      </c>
      <c r="B409" s="227" t="str">
        <f>IF(A409="","",PREF_PREGUNTA&amp;" - "&amp;IF(MAX(A:A)&gt;99,IF(A409&lt;100,"0",""),"")&amp;IF(A409&lt;10,"0","")&amp;A409&amp;IF(G409&lt;&gt;""," "&amp;G409,""))</f>
        <v/>
      </c>
      <c r="C409" s="414" t="str">
        <f t="shared" si="10"/>
        <v/>
      </c>
      <c r="D409" s="222"/>
      <c r="E409" s="223"/>
      <c r="F409" s="223"/>
      <c r="G409" s="224"/>
      <c r="H409" s="225"/>
      <c r="I409" s="426"/>
      <c r="J409" s="426"/>
      <c r="K409" s="427"/>
      <c r="L409" s="427"/>
      <c r="M409" s="428"/>
      <c r="N409" s="428"/>
      <c r="O409" s="429"/>
      <c r="P409" s="429"/>
      <c r="Q409" s="430"/>
      <c r="R409" s="430"/>
      <c r="S409" s="431"/>
      <c r="T409" s="431"/>
      <c r="U409" s="426"/>
      <c r="V409" s="426"/>
      <c r="W409" s="427"/>
      <c r="X409" s="427"/>
      <c r="Y409" s="428"/>
      <c r="Z409" s="428"/>
      <c r="AA409" s="429"/>
      <c r="AB409" s="429"/>
      <c r="AC409" s="430"/>
      <c r="AD409" s="430"/>
      <c r="AE409" s="431"/>
      <c r="AF409" s="431"/>
      <c r="AG409" s="264"/>
      <c r="AH409" s="265"/>
      <c r="AI409" s="266"/>
      <c r="AJ409" s="267"/>
    </row>
    <row r="410" spans="1:36" s="22" customFormat="1" x14ac:dyDescent="0.25">
      <c r="A410" s="28" t="str">
        <f>IF(H410&lt;&gt;"",MAX($A$7:A409)+1,"")</f>
        <v/>
      </c>
      <c r="B410" s="227" t="str">
        <f>IF(A410="","",PREF_PREGUNTA&amp;" - "&amp;IF(MAX(A:A)&gt;99,IF(A410&lt;100,"0",""),"")&amp;IF(A410&lt;10,"0","")&amp;A410&amp;IF(G410&lt;&gt;""," "&amp;G410,""))</f>
        <v/>
      </c>
      <c r="C410" s="414" t="str">
        <f t="shared" si="10"/>
        <v/>
      </c>
      <c r="D410" s="222"/>
      <c r="E410" s="223"/>
      <c r="F410" s="223"/>
      <c r="G410" s="224"/>
      <c r="H410" s="225"/>
      <c r="I410" s="426"/>
      <c r="J410" s="426"/>
      <c r="K410" s="427"/>
      <c r="L410" s="427"/>
      <c r="M410" s="428"/>
      <c r="N410" s="428"/>
      <c r="O410" s="429"/>
      <c r="P410" s="429"/>
      <c r="Q410" s="430"/>
      <c r="R410" s="430"/>
      <c r="S410" s="431"/>
      <c r="T410" s="431"/>
      <c r="U410" s="426"/>
      <c r="V410" s="426"/>
      <c r="W410" s="427"/>
      <c r="X410" s="427"/>
      <c r="Y410" s="428"/>
      <c r="Z410" s="428"/>
      <c r="AA410" s="429"/>
      <c r="AB410" s="429"/>
      <c r="AC410" s="430"/>
      <c r="AD410" s="430"/>
      <c r="AE410" s="431"/>
      <c r="AF410" s="431"/>
      <c r="AG410" s="264"/>
      <c r="AH410" s="265"/>
      <c r="AI410" s="266"/>
      <c r="AJ410" s="267"/>
    </row>
    <row r="411" spans="1:36" s="22" customFormat="1" x14ac:dyDescent="0.25">
      <c r="A411" s="28" t="str">
        <f>IF(H411&lt;&gt;"",MAX($A$7:A410)+1,"")</f>
        <v/>
      </c>
      <c r="B411" s="227" t="str">
        <f>IF(A411="","",PREF_PREGUNTA&amp;" - "&amp;IF(MAX(A:A)&gt;99,IF(A411&lt;100,"0",""),"")&amp;IF(A411&lt;10,"0","")&amp;A411&amp;IF(G411&lt;&gt;""," "&amp;G411,""))</f>
        <v/>
      </c>
      <c r="C411" s="414" t="str">
        <f t="shared" si="10"/>
        <v/>
      </c>
      <c r="D411" s="222"/>
      <c r="E411" s="223"/>
      <c r="F411" s="223"/>
      <c r="G411" s="224"/>
      <c r="H411" s="225"/>
      <c r="I411" s="426"/>
      <c r="J411" s="426"/>
      <c r="K411" s="427"/>
      <c r="L411" s="427"/>
      <c r="M411" s="428"/>
      <c r="N411" s="428"/>
      <c r="O411" s="429"/>
      <c r="P411" s="429"/>
      <c r="Q411" s="430"/>
      <c r="R411" s="430"/>
      <c r="S411" s="431"/>
      <c r="T411" s="431"/>
      <c r="U411" s="426"/>
      <c r="V411" s="426"/>
      <c r="W411" s="427"/>
      <c r="X411" s="427"/>
      <c r="Y411" s="428"/>
      <c r="Z411" s="428"/>
      <c r="AA411" s="429"/>
      <c r="AB411" s="429"/>
      <c r="AC411" s="430"/>
      <c r="AD411" s="430"/>
      <c r="AE411" s="431"/>
      <c r="AF411" s="431"/>
      <c r="AG411" s="264"/>
      <c r="AH411" s="265"/>
      <c r="AI411" s="266"/>
      <c r="AJ411" s="267"/>
    </row>
    <row r="412" spans="1:36" s="22" customFormat="1" x14ac:dyDescent="0.25">
      <c r="A412" s="28" t="str">
        <f>IF(H412&lt;&gt;"",MAX($A$7:A411)+1,"")</f>
        <v/>
      </c>
      <c r="B412" s="227" t="str">
        <f>IF(A412="","",PREF_PREGUNTA&amp;" - "&amp;IF(MAX(A:A)&gt;99,IF(A412&lt;100,"0",""),"")&amp;IF(A412&lt;10,"0","")&amp;A412&amp;IF(G412&lt;&gt;""," "&amp;G412,""))</f>
        <v/>
      </c>
      <c r="C412" s="414" t="str">
        <f t="shared" si="10"/>
        <v/>
      </c>
      <c r="D412" s="222"/>
      <c r="E412" s="223"/>
      <c r="F412" s="223"/>
      <c r="G412" s="224"/>
      <c r="H412" s="225"/>
      <c r="I412" s="426"/>
      <c r="J412" s="426"/>
      <c r="K412" s="427"/>
      <c r="L412" s="427"/>
      <c r="M412" s="428"/>
      <c r="N412" s="428"/>
      <c r="O412" s="429"/>
      <c r="P412" s="429"/>
      <c r="Q412" s="430"/>
      <c r="R412" s="430"/>
      <c r="S412" s="431"/>
      <c r="T412" s="431"/>
      <c r="U412" s="426"/>
      <c r="V412" s="426"/>
      <c r="W412" s="427"/>
      <c r="X412" s="427"/>
      <c r="Y412" s="428"/>
      <c r="Z412" s="428"/>
      <c r="AA412" s="429"/>
      <c r="AB412" s="429"/>
      <c r="AC412" s="430"/>
      <c r="AD412" s="430"/>
      <c r="AE412" s="431"/>
      <c r="AF412" s="431"/>
      <c r="AG412" s="264"/>
      <c r="AH412" s="265"/>
      <c r="AI412" s="266"/>
      <c r="AJ412" s="267"/>
    </row>
    <row r="413" spans="1:36" s="22" customFormat="1" x14ac:dyDescent="0.25">
      <c r="A413" s="28" t="str">
        <f>IF(H413&lt;&gt;"",MAX($A$7:A412)+1,"")</f>
        <v/>
      </c>
      <c r="B413" s="227" t="str">
        <f>IF(A413="","",PREF_PREGUNTA&amp;" - "&amp;IF(MAX(A:A)&gt;99,IF(A413&lt;100,"0",""),"")&amp;IF(A413&lt;10,"0","")&amp;A413&amp;IF(G413&lt;&gt;""," "&amp;G413,""))</f>
        <v/>
      </c>
      <c r="C413" s="414" t="str">
        <f t="shared" si="10"/>
        <v/>
      </c>
      <c r="D413" s="222"/>
      <c r="E413" s="223"/>
      <c r="F413" s="223"/>
      <c r="G413" s="224"/>
      <c r="H413" s="225"/>
      <c r="I413" s="426"/>
      <c r="J413" s="426"/>
      <c r="K413" s="427"/>
      <c r="L413" s="427"/>
      <c r="M413" s="428"/>
      <c r="N413" s="428"/>
      <c r="O413" s="429"/>
      <c r="P413" s="429"/>
      <c r="Q413" s="430"/>
      <c r="R413" s="430"/>
      <c r="S413" s="431"/>
      <c r="T413" s="431"/>
      <c r="U413" s="426"/>
      <c r="V413" s="426"/>
      <c r="W413" s="427"/>
      <c r="X413" s="427"/>
      <c r="Y413" s="428"/>
      <c r="Z413" s="428"/>
      <c r="AA413" s="429"/>
      <c r="AB413" s="429"/>
      <c r="AC413" s="430"/>
      <c r="AD413" s="430"/>
      <c r="AE413" s="431"/>
      <c r="AF413" s="431"/>
      <c r="AG413" s="264"/>
      <c r="AH413" s="265"/>
      <c r="AI413" s="266"/>
      <c r="AJ413" s="267"/>
    </row>
    <row r="414" spans="1:36" s="22" customFormat="1" x14ac:dyDescent="0.25">
      <c r="A414" s="28" t="str">
        <f>IF(H414&lt;&gt;"",MAX($A$7:A413)+1,"")</f>
        <v/>
      </c>
      <c r="B414" s="227" t="str">
        <f>IF(A414="","",PREF_PREGUNTA&amp;" - "&amp;IF(MAX(A:A)&gt;99,IF(A414&lt;100,"0",""),"")&amp;IF(A414&lt;10,"0","")&amp;A414&amp;IF(G414&lt;&gt;""," "&amp;G414,""))</f>
        <v/>
      </c>
      <c r="C414" s="414" t="str">
        <f t="shared" si="10"/>
        <v/>
      </c>
      <c r="D414" s="222"/>
      <c r="E414" s="223"/>
      <c r="F414" s="223"/>
      <c r="G414" s="224"/>
      <c r="H414" s="225"/>
      <c r="I414" s="426"/>
      <c r="J414" s="426"/>
      <c r="K414" s="427"/>
      <c r="L414" s="427"/>
      <c r="M414" s="428"/>
      <c r="N414" s="428"/>
      <c r="O414" s="429"/>
      <c r="P414" s="429"/>
      <c r="Q414" s="430"/>
      <c r="R414" s="430"/>
      <c r="S414" s="431"/>
      <c r="T414" s="431"/>
      <c r="U414" s="426"/>
      <c r="V414" s="426"/>
      <c r="W414" s="427"/>
      <c r="X414" s="427"/>
      <c r="Y414" s="428"/>
      <c r="Z414" s="428"/>
      <c r="AA414" s="429"/>
      <c r="AB414" s="429"/>
      <c r="AC414" s="430"/>
      <c r="AD414" s="430"/>
      <c r="AE414" s="431"/>
      <c r="AF414" s="431"/>
      <c r="AG414" s="264"/>
      <c r="AH414" s="265"/>
      <c r="AI414" s="266"/>
      <c r="AJ414" s="267"/>
    </row>
    <row r="415" spans="1:36" s="22" customFormat="1" x14ac:dyDescent="0.25">
      <c r="A415" s="28" t="str">
        <f>IF(H415&lt;&gt;"",MAX($A$7:A414)+1,"")</f>
        <v/>
      </c>
      <c r="B415" s="227" t="str">
        <f>IF(A415="","",PREF_PREGUNTA&amp;" - "&amp;IF(MAX(A:A)&gt;99,IF(A415&lt;100,"0",""),"")&amp;IF(A415&lt;10,"0","")&amp;A415&amp;IF(G415&lt;&gt;""," "&amp;G415,""))</f>
        <v/>
      </c>
      <c r="C415" s="414" t="str">
        <f t="shared" si="10"/>
        <v/>
      </c>
      <c r="D415" s="222"/>
      <c r="E415" s="223"/>
      <c r="F415" s="223"/>
      <c r="G415" s="224"/>
      <c r="H415" s="225"/>
      <c r="I415" s="426"/>
      <c r="J415" s="426"/>
      <c r="K415" s="427"/>
      <c r="L415" s="427"/>
      <c r="M415" s="428"/>
      <c r="N415" s="428"/>
      <c r="O415" s="429"/>
      <c r="P415" s="429"/>
      <c r="Q415" s="430"/>
      <c r="R415" s="430"/>
      <c r="S415" s="431"/>
      <c r="T415" s="431"/>
      <c r="U415" s="426"/>
      <c r="V415" s="426"/>
      <c r="W415" s="427"/>
      <c r="X415" s="427"/>
      <c r="Y415" s="428"/>
      <c r="Z415" s="428"/>
      <c r="AA415" s="429"/>
      <c r="AB415" s="429"/>
      <c r="AC415" s="430"/>
      <c r="AD415" s="430"/>
      <c r="AE415" s="431"/>
      <c r="AF415" s="431"/>
      <c r="AG415" s="264"/>
      <c r="AH415" s="265"/>
      <c r="AI415" s="266"/>
      <c r="AJ415" s="267"/>
    </row>
    <row r="416" spans="1:36" s="22" customFormat="1" x14ac:dyDescent="0.25">
      <c r="A416" s="28" t="str">
        <f>IF(H416&lt;&gt;"",MAX($A$7:A415)+1,"")</f>
        <v/>
      </c>
      <c r="B416" s="227" t="str">
        <f>IF(A416="","",PREF_PREGUNTA&amp;" - "&amp;IF(MAX(A:A)&gt;99,IF(A416&lt;100,"0",""),"")&amp;IF(A416&lt;10,"0","")&amp;A416&amp;IF(G416&lt;&gt;""," "&amp;G416,""))</f>
        <v/>
      </c>
      <c r="C416" s="414" t="str">
        <f t="shared" si="10"/>
        <v/>
      </c>
      <c r="D416" s="222"/>
      <c r="E416" s="223"/>
      <c r="F416" s="223"/>
      <c r="G416" s="224"/>
      <c r="H416" s="225"/>
      <c r="I416" s="426"/>
      <c r="J416" s="426"/>
      <c r="K416" s="427"/>
      <c r="L416" s="427"/>
      <c r="M416" s="428"/>
      <c r="N416" s="428"/>
      <c r="O416" s="429"/>
      <c r="P416" s="429"/>
      <c r="Q416" s="430"/>
      <c r="R416" s="430"/>
      <c r="S416" s="431"/>
      <c r="T416" s="431"/>
      <c r="U416" s="426"/>
      <c r="V416" s="426"/>
      <c r="W416" s="427"/>
      <c r="X416" s="427"/>
      <c r="Y416" s="428"/>
      <c r="Z416" s="428"/>
      <c r="AA416" s="429"/>
      <c r="AB416" s="429"/>
      <c r="AC416" s="430"/>
      <c r="AD416" s="430"/>
      <c r="AE416" s="431"/>
      <c r="AF416" s="431"/>
      <c r="AG416" s="264"/>
      <c r="AH416" s="265"/>
      <c r="AI416" s="266"/>
      <c r="AJ416" s="267"/>
    </row>
    <row r="417" spans="1:36" s="22" customFormat="1" x14ac:dyDescent="0.25">
      <c r="A417" s="28" t="str">
        <f>IF(H417&lt;&gt;"",MAX($A$7:A416)+1,"")</f>
        <v/>
      </c>
      <c r="B417" s="227" t="str">
        <f>IF(A417="","",PREF_PREGUNTA&amp;" - "&amp;IF(MAX(A:A)&gt;99,IF(A417&lt;100,"0",""),"")&amp;IF(A417&lt;10,"0","")&amp;A417&amp;IF(G417&lt;&gt;""," "&amp;G417,""))</f>
        <v/>
      </c>
      <c r="C417" s="414" t="str">
        <f t="shared" si="10"/>
        <v/>
      </c>
      <c r="D417" s="222"/>
      <c r="E417" s="223"/>
      <c r="F417" s="223"/>
      <c r="G417" s="224"/>
      <c r="H417" s="225"/>
      <c r="I417" s="426"/>
      <c r="J417" s="426"/>
      <c r="K417" s="427"/>
      <c r="L417" s="427"/>
      <c r="M417" s="428"/>
      <c r="N417" s="428"/>
      <c r="O417" s="429"/>
      <c r="P417" s="429"/>
      <c r="Q417" s="430"/>
      <c r="R417" s="430"/>
      <c r="S417" s="431"/>
      <c r="T417" s="431"/>
      <c r="U417" s="426"/>
      <c r="V417" s="426"/>
      <c r="W417" s="427"/>
      <c r="X417" s="427"/>
      <c r="Y417" s="428"/>
      <c r="Z417" s="428"/>
      <c r="AA417" s="429"/>
      <c r="AB417" s="429"/>
      <c r="AC417" s="430"/>
      <c r="AD417" s="430"/>
      <c r="AE417" s="431"/>
      <c r="AF417" s="431"/>
      <c r="AG417" s="264"/>
      <c r="AH417" s="265"/>
      <c r="AI417" s="266"/>
      <c r="AJ417" s="267"/>
    </row>
    <row r="418" spans="1:36" s="22" customFormat="1" x14ac:dyDescent="0.25">
      <c r="A418" s="28" t="str">
        <f>IF(H418&lt;&gt;"",MAX($A$7:A417)+1,"")</f>
        <v/>
      </c>
      <c r="B418" s="227" t="str">
        <f>IF(A418="","",PREF_PREGUNTA&amp;" - "&amp;IF(MAX(A:A)&gt;99,IF(A418&lt;100,"0",""),"")&amp;IF(A418&lt;10,"0","")&amp;A418&amp;IF(G418&lt;&gt;""," "&amp;G418,""))</f>
        <v/>
      </c>
      <c r="C418" s="414" t="str">
        <f t="shared" si="10"/>
        <v/>
      </c>
      <c r="D418" s="222"/>
      <c r="E418" s="223"/>
      <c r="F418" s="223"/>
      <c r="G418" s="224"/>
      <c r="H418" s="225"/>
      <c r="I418" s="426"/>
      <c r="J418" s="426"/>
      <c r="K418" s="427"/>
      <c r="L418" s="427"/>
      <c r="M418" s="428"/>
      <c r="N418" s="428"/>
      <c r="O418" s="429"/>
      <c r="P418" s="429"/>
      <c r="Q418" s="430"/>
      <c r="R418" s="430"/>
      <c r="S418" s="431"/>
      <c r="T418" s="431"/>
      <c r="U418" s="426"/>
      <c r="V418" s="426"/>
      <c r="W418" s="427"/>
      <c r="X418" s="427"/>
      <c r="Y418" s="428"/>
      <c r="Z418" s="428"/>
      <c r="AA418" s="429"/>
      <c r="AB418" s="429"/>
      <c r="AC418" s="430"/>
      <c r="AD418" s="430"/>
      <c r="AE418" s="431"/>
      <c r="AF418" s="431"/>
      <c r="AG418" s="264"/>
      <c r="AH418" s="265"/>
      <c r="AI418" s="266"/>
      <c r="AJ418" s="267"/>
    </row>
    <row r="419" spans="1:36" s="22" customFormat="1" x14ac:dyDescent="0.25">
      <c r="A419" s="28" t="str">
        <f>IF(H419&lt;&gt;"",MAX($A$7:A418)+1,"")</f>
        <v/>
      </c>
      <c r="B419" s="227" t="str">
        <f>IF(A419="","",PREF_PREGUNTA&amp;" - "&amp;IF(MAX(A:A)&gt;99,IF(A419&lt;100,"0",""),"")&amp;IF(A419&lt;10,"0","")&amp;A419&amp;IF(G419&lt;&gt;""," "&amp;G419,""))</f>
        <v/>
      </c>
      <c r="C419" s="414" t="str">
        <f t="shared" si="10"/>
        <v/>
      </c>
      <c r="D419" s="222"/>
      <c r="E419" s="223"/>
      <c r="F419" s="223"/>
      <c r="G419" s="224"/>
      <c r="H419" s="225"/>
      <c r="I419" s="426"/>
      <c r="J419" s="426"/>
      <c r="K419" s="427"/>
      <c r="L419" s="427"/>
      <c r="M419" s="428"/>
      <c r="N419" s="428"/>
      <c r="O419" s="429"/>
      <c r="P419" s="429"/>
      <c r="Q419" s="430"/>
      <c r="R419" s="430"/>
      <c r="S419" s="431"/>
      <c r="T419" s="431"/>
      <c r="U419" s="426"/>
      <c r="V419" s="426"/>
      <c r="W419" s="427"/>
      <c r="X419" s="427"/>
      <c r="Y419" s="428"/>
      <c r="Z419" s="428"/>
      <c r="AA419" s="429"/>
      <c r="AB419" s="429"/>
      <c r="AC419" s="430"/>
      <c r="AD419" s="430"/>
      <c r="AE419" s="431"/>
      <c r="AF419" s="431"/>
      <c r="AG419" s="264"/>
      <c r="AH419" s="265"/>
      <c r="AI419" s="266"/>
      <c r="AJ419" s="267"/>
    </row>
    <row r="420" spans="1:36" s="22" customFormat="1" x14ac:dyDescent="0.25">
      <c r="A420" s="28" t="str">
        <f>IF(H420&lt;&gt;"",MAX($A$7:A419)+1,"")</f>
        <v/>
      </c>
      <c r="B420" s="227" t="str">
        <f>IF(A420="","",PREF_PREGUNTA&amp;" - "&amp;IF(MAX(A:A)&gt;99,IF(A420&lt;100,"0",""),"")&amp;IF(A420&lt;10,"0","")&amp;A420&amp;IF(G420&lt;&gt;""," "&amp;G420,""))</f>
        <v/>
      </c>
      <c r="C420" s="414" t="str">
        <f t="shared" si="10"/>
        <v/>
      </c>
      <c r="D420" s="222"/>
      <c r="E420" s="223"/>
      <c r="F420" s="223"/>
      <c r="G420" s="224"/>
      <c r="H420" s="225"/>
      <c r="I420" s="426"/>
      <c r="J420" s="426"/>
      <c r="K420" s="427"/>
      <c r="L420" s="427"/>
      <c r="M420" s="428"/>
      <c r="N420" s="428"/>
      <c r="O420" s="429"/>
      <c r="P420" s="429"/>
      <c r="Q420" s="430"/>
      <c r="R420" s="430"/>
      <c r="S420" s="431"/>
      <c r="T420" s="431"/>
      <c r="U420" s="426"/>
      <c r="V420" s="426"/>
      <c r="W420" s="427"/>
      <c r="X420" s="427"/>
      <c r="Y420" s="428"/>
      <c r="Z420" s="428"/>
      <c r="AA420" s="429"/>
      <c r="AB420" s="429"/>
      <c r="AC420" s="430"/>
      <c r="AD420" s="430"/>
      <c r="AE420" s="431"/>
      <c r="AF420" s="431"/>
      <c r="AG420" s="264"/>
      <c r="AH420" s="265"/>
      <c r="AI420" s="266"/>
      <c r="AJ420" s="267"/>
    </row>
    <row r="421" spans="1:36" s="22" customFormat="1" x14ac:dyDescent="0.25">
      <c r="A421" s="28" t="str">
        <f>IF(H421&lt;&gt;"",MAX($A$7:A420)+1,"")</f>
        <v/>
      </c>
      <c r="B421" s="227" t="str">
        <f>IF(A421="","",PREF_PREGUNTA&amp;" - "&amp;IF(MAX(A:A)&gt;99,IF(A421&lt;100,"0",""),"")&amp;IF(A421&lt;10,"0","")&amp;A421&amp;IF(G421&lt;&gt;""," "&amp;G421,""))</f>
        <v/>
      </c>
      <c r="C421" s="414" t="str">
        <f t="shared" si="10"/>
        <v/>
      </c>
      <c r="D421" s="222"/>
      <c r="E421" s="223"/>
      <c r="F421" s="223"/>
      <c r="G421" s="224"/>
      <c r="H421" s="225"/>
      <c r="I421" s="426"/>
      <c r="J421" s="426"/>
      <c r="K421" s="427"/>
      <c r="L421" s="427"/>
      <c r="M421" s="428"/>
      <c r="N421" s="428"/>
      <c r="O421" s="429"/>
      <c r="P421" s="429"/>
      <c r="Q421" s="430"/>
      <c r="R421" s="430"/>
      <c r="S421" s="431"/>
      <c r="T421" s="431"/>
      <c r="U421" s="426"/>
      <c r="V421" s="426"/>
      <c r="W421" s="427"/>
      <c r="X421" s="427"/>
      <c r="Y421" s="428"/>
      <c r="Z421" s="428"/>
      <c r="AA421" s="429"/>
      <c r="AB421" s="429"/>
      <c r="AC421" s="430"/>
      <c r="AD421" s="430"/>
      <c r="AE421" s="431"/>
      <c r="AF421" s="431"/>
      <c r="AG421" s="264"/>
      <c r="AH421" s="265"/>
      <c r="AI421" s="266"/>
      <c r="AJ421" s="267"/>
    </row>
    <row r="422" spans="1:36" s="22" customFormat="1" x14ac:dyDescent="0.25">
      <c r="A422" s="28" t="str">
        <f>IF(H422&lt;&gt;"",MAX($A$7:A421)+1,"")</f>
        <v/>
      </c>
      <c r="B422" s="227" t="str">
        <f>IF(A422="","",PREF_PREGUNTA&amp;" - "&amp;IF(MAX(A:A)&gt;99,IF(A422&lt;100,"0",""),"")&amp;IF(A422&lt;10,"0","")&amp;A422&amp;IF(G422&lt;&gt;""," "&amp;G422,""))</f>
        <v/>
      </c>
      <c r="C422" s="414" t="str">
        <f t="shared" si="10"/>
        <v/>
      </c>
      <c r="D422" s="222"/>
      <c r="E422" s="223"/>
      <c r="F422" s="223"/>
      <c r="G422" s="224"/>
      <c r="H422" s="225"/>
      <c r="I422" s="426"/>
      <c r="J422" s="426"/>
      <c r="K422" s="427"/>
      <c r="L422" s="427"/>
      <c r="M422" s="428"/>
      <c r="N422" s="428"/>
      <c r="O422" s="429"/>
      <c r="P422" s="429"/>
      <c r="Q422" s="430"/>
      <c r="R422" s="430"/>
      <c r="S422" s="431"/>
      <c r="T422" s="431"/>
      <c r="U422" s="426"/>
      <c r="V422" s="426"/>
      <c r="W422" s="427"/>
      <c r="X422" s="427"/>
      <c r="Y422" s="428"/>
      <c r="Z422" s="428"/>
      <c r="AA422" s="429"/>
      <c r="AB422" s="429"/>
      <c r="AC422" s="430"/>
      <c r="AD422" s="430"/>
      <c r="AE422" s="431"/>
      <c r="AF422" s="431"/>
      <c r="AG422" s="264"/>
      <c r="AH422" s="265"/>
      <c r="AI422" s="266"/>
      <c r="AJ422" s="267"/>
    </row>
    <row r="423" spans="1:36" s="22" customFormat="1" x14ac:dyDescent="0.25">
      <c r="A423" s="28" t="str">
        <f>IF(H423&lt;&gt;"",MAX($A$7:A422)+1,"")</f>
        <v/>
      </c>
      <c r="B423" s="227" t="str">
        <f>IF(A423="","",PREF_PREGUNTA&amp;" - "&amp;IF(MAX(A:A)&gt;99,IF(A423&lt;100,"0",""),"")&amp;IF(A423&lt;10,"0","")&amp;A423&amp;IF(G423&lt;&gt;""," "&amp;G423,""))</f>
        <v/>
      </c>
      <c r="C423" s="414" t="str">
        <f t="shared" si="10"/>
        <v/>
      </c>
      <c r="D423" s="222"/>
      <c r="E423" s="223"/>
      <c r="F423" s="223"/>
      <c r="G423" s="224"/>
      <c r="H423" s="225"/>
      <c r="I423" s="426"/>
      <c r="J423" s="426"/>
      <c r="K423" s="427"/>
      <c r="L423" s="427"/>
      <c r="M423" s="428"/>
      <c r="N423" s="428"/>
      <c r="O423" s="429"/>
      <c r="P423" s="429"/>
      <c r="Q423" s="430"/>
      <c r="R423" s="430"/>
      <c r="S423" s="431"/>
      <c r="T423" s="431"/>
      <c r="U423" s="426"/>
      <c r="V423" s="426"/>
      <c r="W423" s="427"/>
      <c r="X423" s="427"/>
      <c r="Y423" s="428"/>
      <c r="Z423" s="428"/>
      <c r="AA423" s="429"/>
      <c r="AB423" s="429"/>
      <c r="AC423" s="430"/>
      <c r="AD423" s="430"/>
      <c r="AE423" s="431"/>
      <c r="AF423" s="431"/>
      <c r="AG423" s="264"/>
      <c r="AH423" s="265"/>
      <c r="AI423" s="266"/>
      <c r="AJ423" s="267"/>
    </row>
    <row r="424" spans="1:36" s="22" customFormat="1" x14ac:dyDescent="0.25">
      <c r="A424" s="28" t="str">
        <f>IF(H424&lt;&gt;"",MAX($A$7:A423)+1,"")</f>
        <v/>
      </c>
      <c r="B424" s="227" t="str">
        <f>IF(A424="","",PREF_PREGUNTA&amp;" - "&amp;IF(MAX(A:A)&gt;99,IF(A424&lt;100,"0",""),"")&amp;IF(A424&lt;10,"0","")&amp;A424&amp;IF(G424&lt;&gt;""," "&amp;G424,""))</f>
        <v/>
      </c>
      <c r="C424" s="414" t="str">
        <f t="shared" si="10"/>
        <v/>
      </c>
      <c r="D424" s="222"/>
      <c r="E424" s="223"/>
      <c r="F424" s="223"/>
      <c r="G424" s="224"/>
      <c r="H424" s="225"/>
      <c r="I424" s="426"/>
      <c r="J424" s="426"/>
      <c r="K424" s="427"/>
      <c r="L424" s="427"/>
      <c r="M424" s="428"/>
      <c r="N424" s="428"/>
      <c r="O424" s="429"/>
      <c r="P424" s="429"/>
      <c r="Q424" s="430"/>
      <c r="R424" s="430"/>
      <c r="S424" s="431"/>
      <c r="T424" s="431"/>
      <c r="U424" s="426"/>
      <c r="V424" s="426"/>
      <c r="W424" s="427"/>
      <c r="X424" s="427"/>
      <c r="Y424" s="428"/>
      <c r="Z424" s="428"/>
      <c r="AA424" s="429"/>
      <c r="AB424" s="429"/>
      <c r="AC424" s="430"/>
      <c r="AD424" s="430"/>
      <c r="AE424" s="431"/>
      <c r="AF424" s="431"/>
      <c r="AG424" s="264"/>
      <c r="AH424" s="265"/>
      <c r="AI424" s="266"/>
      <c r="AJ424" s="267"/>
    </row>
    <row r="425" spans="1:36" s="22" customFormat="1" x14ac:dyDescent="0.25">
      <c r="A425" s="28" t="str">
        <f>IF(H425&lt;&gt;"",MAX($A$7:A424)+1,"")</f>
        <v/>
      </c>
      <c r="B425" s="227" t="str">
        <f>IF(A425="","",PREF_PREGUNTA&amp;" - "&amp;IF(MAX(A:A)&gt;99,IF(A425&lt;100,"0",""),"")&amp;IF(A425&lt;10,"0","")&amp;A425&amp;IF(G425&lt;&gt;""," "&amp;G425,""))</f>
        <v/>
      </c>
      <c r="C425" s="414" t="str">
        <f t="shared" si="10"/>
        <v/>
      </c>
      <c r="D425" s="222"/>
      <c r="E425" s="223"/>
      <c r="F425" s="223"/>
      <c r="G425" s="224"/>
      <c r="H425" s="225"/>
      <c r="I425" s="426"/>
      <c r="J425" s="426"/>
      <c r="K425" s="427"/>
      <c r="L425" s="427"/>
      <c r="M425" s="428"/>
      <c r="N425" s="428"/>
      <c r="O425" s="429"/>
      <c r="P425" s="429"/>
      <c r="Q425" s="430"/>
      <c r="R425" s="430"/>
      <c r="S425" s="431"/>
      <c r="T425" s="431"/>
      <c r="U425" s="426"/>
      <c r="V425" s="426"/>
      <c r="W425" s="427"/>
      <c r="X425" s="427"/>
      <c r="Y425" s="428"/>
      <c r="Z425" s="428"/>
      <c r="AA425" s="429"/>
      <c r="AB425" s="429"/>
      <c r="AC425" s="430"/>
      <c r="AD425" s="430"/>
      <c r="AE425" s="431"/>
      <c r="AF425" s="431"/>
      <c r="AG425" s="264"/>
      <c r="AH425" s="265"/>
      <c r="AI425" s="266"/>
      <c r="AJ425" s="267"/>
    </row>
    <row r="426" spans="1:36" s="22" customFormat="1" x14ac:dyDescent="0.25">
      <c r="A426" s="28" t="str">
        <f>IF(H426&lt;&gt;"",MAX($A$7:A425)+1,"")</f>
        <v/>
      </c>
      <c r="B426" s="227" t="str">
        <f>IF(A426="","",PREF_PREGUNTA&amp;" - "&amp;IF(MAX(A:A)&gt;99,IF(A426&lt;100,"0",""),"")&amp;IF(A426&lt;10,"0","")&amp;A426&amp;IF(G426&lt;&gt;""," "&amp;G426,""))</f>
        <v/>
      </c>
      <c r="C426" s="414" t="str">
        <f t="shared" si="10"/>
        <v/>
      </c>
      <c r="D426" s="222"/>
      <c r="E426" s="223"/>
      <c r="F426" s="223"/>
      <c r="G426" s="224"/>
      <c r="H426" s="225"/>
      <c r="I426" s="426"/>
      <c r="J426" s="426"/>
      <c r="K426" s="427"/>
      <c r="L426" s="427"/>
      <c r="M426" s="428"/>
      <c r="N426" s="428"/>
      <c r="O426" s="429"/>
      <c r="P426" s="429"/>
      <c r="Q426" s="430"/>
      <c r="R426" s="430"/>
      <c r="S426" s="431"/>
      <c r="T426" s="431"/>
      <c r="U426" s="426"/>
      <c r="V426" s="426"/>
      <c r="W426" s="427"/>
      <c r="X426" s="427"/>
      <c r="Y426" s="428"/>
      <c r="Z426" s="428"/>
      <c r="AA426" s="429"/>
      <c r="AB426" s="429"/>
      <c r="AC426" s="430"/>
      <c r="AD426" s="430"/>
      <c r="AE426" s="431"/>
      <c r="AF426" s="431"/>
      <c r="AG426" s="264"/>
      <c r="AH426" s="265"/>
      <c r="AI426" s="266"/>
      <c r="AJ426" s="267"/>
    </row>
    <row r="427" spans="1:36" s="22" customFormat="1" x14ac:dyDescent="0.25">
      <c r="A427" s="28" t="str">
        <f>IF(H427&lt;&gt;"",MAX($A$7:A426)+1,"")</f>
        <v/>
      </c>
      <c r="B427" s="227" t="str">
        <f>IF(A427="","",PREF_PREGUNTA&amp;" - "&amp;IF(MAX(A:A)&gt;99,IF(A427&lt;100,"0",""),"")&amp;IF(A427&lt;10,"0","")&amp;A427&amp;IF(G427&lt;&gt;""," "&amp;G427,""))</f>
        <v/>
      </c>
      <c r="C427" s="414" t="str">
        <f t="shared" si="10"/>
        <v/>
      </c>
      <c r="D427" s="222"/>
      <c r="E427" s="223"/>
      <c r="F427" s="223"/>
      <c r="G427" s="224"/>
      <c r="H427" s="225"/>
      <c r="I427" s="426"/>
      <c r="J427" s="426"/>
      <c r="K427" s="427"/>
      <c r="L427" s="427"/>
      <c r="M427" s="428"/>
      <c r="N427" s="428"/>
      <c r="O427" s="429"/>
      <c r="P427" s="429"/>
      <c r="Q427" s="430"/>
      <c r="R427" s="430"/>
      <c r="S427" s="431"/>
      <c r="T427" s="431"/>
      <c r="U427" s="426"/>
      <c r="V427" s="426"/>
      <c r="W427" s="427"/>
      <c r="X427" s="427"/>
      <c r="Y427" s="428"/>
      <c r="Z427" s="428"/>
      <c r="AA427" s="429"/>
      <c r="AB427" s="429"/>
      <c r="AC427" s="430"/>
      <c r="AD427" s="430"/>
      <c r="AE427" s="431"/>
      <c r="AF427" s="431"/>
      <c r="AG427" s="264"/>
      <c r="AH427" s="265"/>
      <c r="AI427" s="266"/>
      <c r="AJ427" s="267"/>
    </row>
    <row r="428" spans="1:36" s="22" customFormat="1" x14ac:dyDescent="0.25">
      <c r="A428" s="28" t="str">
        <f>IF(H428&lt;&gt;"",MAX($A$7:A427)+1,"")</f>
        <v/>
      </c>
      <c r="B428" s="227" t="str">
        <f>IF(A428="","",PREF_PREGUNTA&amp;" - "&amp;IF(MAX(A:A)&gt;99,IF(A428&lt;100,"0",""),"")&amp;IF(A428&lt;10,"0","")&amp;A428&amp;IF(G428&lt;&gt;""," "&amp;G428,""))</f>
        <v/>
      </c>
      <c r="C428" s="414" t="str">
        <f t="shared" si="10"/>
        <v/>
      </c>
      <c r="D428" s="222"/>
      <c r="E428" s="223"/>
      <c r="F428" s="223"/>
      <c r="G428" s="224"/>
      <c r="H428" s="225"/>
      <c r="I428" s="426"/>
      <c r="J428" s="426"/>
      <c r="K428" s="427"/>
      <c r="L428" s="427"/>
      <c r="M428" s="428"/>
      <c r="N428" s="428"/>
      <c r="O428" s="429"/>
      <c r="P428" s="429"/>
      <c r="Q428" s="430"/>
      <c r="R428" s="430"/>
      <c r="S428" s="431"/>
      <c r="T428" s="431"/>
      <c r="U428" s="426"/>
      <c r="V428" s="426"/>
      <c r="W428" s="427"/>
      <c r="X428" s="427"/>
      <c r="Y428" s="428"/>
      <c r="Z428" s="428"/>
      <c r="AA428" s="429"/>
      <c r="AB428" s="429"/>
      <c r="AC428" s="430"/>
      <c r="AD428" s="430"/>
      <c r="AE428" s="431"/>
      <c r="AF428" s="431"/>
      <c r="AG428" s="264"/>
      <c r="AH428" s="265"/>
      <c r="AI428" s="266"/>
      <c r="AJ428" s="267"/>
    </row>
    <row r="429" spans="1:36" s="22" customFormat="1" x14ac:dyDescent="0.25">
      <c r="A429" s="28" t="str">
        <f>IF(H429&lt;&gt;"",MAX($A$7:A428)+1,"")</f>
        <v/>
      </c>
      <c r="B429" s="227" t="str">
        <f>IF(A429="","",PREF_PREGUNTA&amp;" - "&amp;IF(MAX(A:A)&gt;99,IF(A429&lt;100,"0",""),"")&amp;IF(A429&lt;10,"0","")&amp;A429&amp;IF(G429&lt;&gt;""," "&amp;G429,""))</f>
        <v/>
      </c>
      <c r="C429" s="414" t="str">
        <f t="shared" si="10"/>
        <v/>
      </c>
      <c r="D429" s="222"/>
      <c r="E429" s="223"/>
      <c r="F429" s="223"/>
      <c r="G429" s="224"/>
      <c r="H429" s="225"/>
      <c r="I429" s="426"/>
      <c r="J429" s="426"/>
      <c r="K429" s="427"/>
      <c r="L429" s="427"/>
      <c r="M429" s="428"/>
      <c r="N429" s="428"/>
      <c r="O429" s="429"/>
      <c r="P429" s="429"/>
      <c r="Q429" s="430"/>
      <c r="R429" s="430"/>
      <c r="S429" s="431"/>
      <c r="T429" s="431"/>
      <c r="U429" s="426"/>
      <c r="V429" s="426"/>
      <c r="W429" s="427"/>
      <c r="X429" s="427"/>
      <c r="Y429" s="428"/>
      <c r="Z429" s="428"/>
      <c r="AA429" s="429"/>
      <c r="AB429" s="429"/>
      <c r="AC429" s="430"/>
      <c r="AD429" s="430"/>
      <c r="AE429" s="431"/>
      <c r="AF429" s="431"/>
      <c r="AG429" s="264"/>
      <c r="AH429" s="265"/>
      <c r="AI429" s="266"/>
      <c r="AJ429" s="267"/>
    </row>
    <row r="430" spans="1:36" s="22" customFormat="1" x14ac:dyDescent="0.25">
      <c r="A430" s="28" t="str">
        <f>IF(H430&lt;&gt;"",MAX($A$7:A429)+1,"")</f>
        <v/>
      </c>
      <c r="B430" s="227" t="str">
        <f>IF(A430="","",PREF_PREGUNTA&amp;" - "&amp;IF(MAX(A:A)&gt;99,IF(A430&lt;100,"0",""),"")&amp;IF(A430&lt;10,"0","")&amp;A430&amp;IF(G430&lt;&gt;""," "&amp;G430,""))</f>
        <v/>
      </c>
      <c r="C430" s="414" t="str">
        <f t="shared" si="10"/>
        <v/>
      </c>
      <c r="D430" s="222"/>
      <c r="E430" s="223"/>
      <c r="F430" s="223"/>
      <c r="G430" s="224"/>
      <c r="H430" s="225"/>
      <c r="I430" s="426"/>
      <c r="J430" s="426"/>
      <c r="K430" s="427"/>
      <c r="L430" s="427"/>
      <c r="M430" s="428"/>
      <c r="N430" s="428"/>
      <c r="O430" s="429"/>
      <c r="P430" s="429"/>
      <c r="Q430" s="430"/>
      <c r="R430" s="430"/>
      <c r="S430" s="431"/>
      <c r="T430" s="431"/>
      <c r="U430" s="426"/>
      <c r="V430" s="426"/>
      <c r="W430" s="427"/>
      <c r="X430" s="427"/>
      <c r="Y430" s="428"/>
      <c r="Z430" s="428"/>
      <c r="AA430" s="429"/>
      <c r="AB430" s="429"/>
      <c r="AC430" s="430"/>
      <c r="AD430" s="430"/>
      <c r="AE430" s="431"/>
      <c r="AF430" s="431"/>
      <c r="AG430" s="264"/>
      <c r="AH430" s="265"/>
      <c r="AI430" s="266"/>
      <c r="AJ430" s="267"/>
    </row>
    <row r="431" spans="1:36" s="22" customFormat="1" x14ac:dyDescent="0.25">
      <c r="A431" s="28" t="str">
        <f>IF(H431&lt;&gt;"",MAX($A$7:A430)+1,"")</f>
        <v/>
      </c>
      <c r="B431" s="227" t="str">
        <f>IF(A431="","",PREF_PREGUNTA&amp;" - "&amp;IF(MAX(A:A)&gt;99,IF(A431&lt;100,"0",""),"")&amp;IF(A431&lt;10,"0","")&amp;A431&amp;IF(G431&lt;&gt;""," "&amp;G431,""))</f>
        <v/>
      </c>
      <c r="C431" s="414" t="str">
        <f t="shared" si="10"/>
        <v/>
      </c>
      <c r="D431" s="222"/>
      <c r="E431" s="223"/>
      <c r="F431" s="223"/>
      <c r="G431" s="224"/>
      <c r="H431" s="225"/>
      <c r="I431" s="426"/>
      <c r="J431" s="426"/>
      <c r="K431" s="427"/>
      <c r="L431" s="427"/>
      <c r="M431" s="428"/>
      <c r="N431" s="428"/>
      <c r="O431" s="429"/>
      <c r="P431" s="429"/>
      <c r="Q431" s="430"/>
      <c r="R431" s="430"/>
      <c r="S431" s="431"/>
      <c r="T431" s="431"/>
      <c r="U431" s="426"/>
      <c r="V431" s="426"/>
      <c r="W431" s="427"/>
      <c r="X431" s="427"/>
      <c r="Y431" s="428"/>
      <c r="Z431" s="428"/>
      <c r="AA431" s="429"/>
      <c r="AB431" s="429"/>
      <c r="AC431" s="430"/>
      <c r="AD431" s="430"/>
      <c r="AE431" s="431"/>
      <c r="AF431" s="431"/>
      <c r="AG431" s="264"/>
      <c r="AH431" s="265"/>
      <c r="AI431" s="266"/>
      <c r="AJ431" s="267"/>
    </row>
    <row r="432" spans="1:36" s="22" customFormat="1" x14ac:dyDescent="0.25">
      <c r="A432" s="28" t="str">
        <f>IF(H432&lt;&gt;"",MAX($A$7:A431)+1,"")</f>
        <v/>
      </c>
      <c r="B432" s="227" t="str">
        <f>IF(A432="","",PREF_PREGUNTA&amp;" - "&amp;IF(MAX(A:A)&gt;99,IF(A432&lt;100,"0",""),"")&amp;IF(A432&lt;10,"0","")&amp;A432&amp;IF(G432&lt;&gt;""," "&amp;G432,""))</f>
        <v/>
      </c>
      <c r="C432" s="414" t="str">
        <f t="shared" si="10"/>
        <v/>
      </c>
      <c r="D432" s="222"/>
      <c r="E432" s="223"/>
      <c r="F432" s="223"/>
      <c r="G432" s="224"/>
      <c r="H432" s="225"/>
      <c r="I432" s="426"/>
      <c r="J432" s="426"/>
      <c r="K432" s="427"/>
      <c r="L432" s="427"/>
      <c r="M432" s="428"/>
      <c r="N432" s="428"/>
      <c r="O432" s="429"/>
      <c r="P432" s="429"/>
      <c r="Q432" s="430"/>
      <c r="R432" s="430"/>
      <c r="S432" s="431"/>
      <c r="T432" s="431"/>
      <c r="U432" s="426"/>
      <c r="V432" s="426"/>
      <c r="W432" s="427"/>
      <c r="X432" s="427"/>
      <c r="Y432" s="428"/>
      <c r="Z432" s="428"/>
      <c r="AA432" s="429"/>
      <c r="AB432" s="429"/>
      <c r="AC432" s="430"/>
      <c r="AD432" s="430"/>
      <c r="AE432" s="431"/>
      <c r="AF432" s="431"/>
      <c r="AG432" s="264"/>
      <c r="AH432" s="265"/>
      <c r="AI432" s="266"/>
      <c r="AJ432" s="267"/>
    </row>
    <row r="433" spans="1:36" s="22" customFormat="1" x14ac:dyDescent="0.25">
      <c r="A433" s="28" t="str">
        <f>IF(H433&lt;&gt;"",MAX($A$7:A432)+1,"")</f>
        <v/>
      </c>
      <c r="B433" s="227" t="str">
        <f>IF(A433="","",PREF_PREGUNTA&amp;" - "&amp;IF(MAX(A:A)&gt;99,IF(A433&lt;100,"0",""),"")&amp;IF(A433&lt;10,"0","")&amp;A433&amp;IF(G433&lt;&gt;""," "&amp;G433,""))</f>
        <v/>
      </c>
      <c r="C433" s="414" t="str">
        <f t="shared" si="10"/>
        <v/>
      </c>
      <c r="D433" s="222"/>
      <c r="E433" s="223"/>
      <c r="F433" s="223"/>
      <c r="G433" s="224"/>
      <c r="H433" s="225"/>
      <c r="I433" s="426"/>
      <c r="J433" s="426"/>
      <c r="K433" s="427"/>
      <c r="L433" s="427"/>
      <c r="M433" s="428"/>
      <c r="N433" s="428"/>
      <c r="O433" s="429"/>
      <c r="P433" s="429"/>
      <c r="Q433" s="430"/>
      <c r="R433" s="430"/>
      <c r="S433" s="431"/>
      <c r="T433" s="431"/>
      <c r="U433" s="426"/>
      <c r="V433" s="426"/>
      <c r="W433" s="427"/>
      <c r="X433" s="427"/>
      <c r="Y433" s="428"/>
      <c r="Z433" s="428"/>
      <c r="AA433" s="429"/>
      <c r="AB433" s="429"/>
      <c r="AC433" s="430"/>
      <c r="AD433" s="430"/>
      <c r="AE433" s="431"/>
      <c r="AF433" s="431"/>
      <c r="AG433" s="264"/>
      <c r="AH433" s="265"/>
      <c r="AI433" s="266"/>
      <c r="AJ433" s="267"/>
    </row>
    <row r="434" spans="1:36" s="22" customFormat="1" x14ac:dyDescent="0.25">
      <c r="A434" s="28" t="str">
        <f>IF(H434&lt;&gt;"",MAX($A$7:A433)+1,"")</f>
        <v/>
      </c>
      <c r="B434" s="227" t="str">
        <f>IF(A434="","",PREF_PREGUNTA&amp;" - "&amp;IF(MAX(A:A)&gt;99,IF(A434&lt;100,"0",""),"")&amp;IF(A434&lt;10,"0","")&amp;A434&amp;IF(G434&lt;&gt;""," "&amp;G434,""))</f>
        <v/>
      </c>
      <c r="C434" s="414" t="str">
        <f t="shared" si="10"/>
        <v/>
      </c>
      <c r="D434" s="222"/>
      <c r="E434" s="223"/>
      <c r="F434" s="223"/>
      <c r="G434" s="224"/>
      <c r="H434" s="225"/>
      <c r="I434" s="426"/>
      <c r="J434" s="426"/>
      <c r="K434" s="427"/>
      <c r="L434" s="427"/>
      <c r="M434" s="428"/>
      <c r="N434" s="428"/>
      <c r="O434" s="429"/>
      <c r="P434" s="429"/>
      <c r="Q434" s="430"/>
      <c r="R434" s="430"/>
      <c r="S434" s="431"/>
      <c r="T434" s="431"/>
      <c r="U434" s="426"/>
      <c r="V434" s="426"/>
      <c r="W434" s="427"/>
      <c r="X434" s="427"/>
      <c r="Y434" s="428"/>
      <c r="Z434" s="428"/>
      <c r="AA434" s="429"/>
      <c r="AB434" s="429"/>
      <c r="AC434" s="430"/>
      <c r="AD434" s="430"/>
      <c r="AE434" s="431"/>
      <c r="AF434" s="431"/>
      <c r="AG434" s="264"/>
      <c r="AH434" s="265"/>
      <c r="AI434" s="266"/>
      <c r="AJ434" s="267"/>
    </row>
    <row r="435" spans="1:36" s="22" customFormat="1" x14ac:dyDescent="0.25">
      <c r="A435" s="28" t="str">
        <f>IF(H435&lt;&gt;"",MAX($A$7:A434)+1,"")</f>
        <v/>
      </c>
      <c r="B435" s="227" t="str">
        <f>IF(A435="","",PREF_PREGUNTA&amp;" - "&amp;IF(MAX(A:A)&gt;99,IF(A435&lt;100,"0",""),"")&amp;IF(A435&lt;10,"0","")&amp;A435&amp;IF(G435&lt;&gt;""," "&amp;G435,""))</f>
        <v/>
      </c>
      <c r="C435" s="414" t="str">
        <f t="shared" si="10"/>
        <v/>
      </c>
      <c r="D435" s="222"/>
      <c r="E435" s="223"/>
      <c r="F435" s="223"/>
      <c r="G435" s="224"/>
      <c r="H435" s="225"/>
      <c r="I435" s="426"/>
      <c r="J435" s="426"/>
      <c r="K435" s="427"/>
      <c r="L435" s="427"/>
      <c r="M435" s="428"/>
      <c r="N435" s="428"/>
      <c r="O435" s="429"/>
      <c r="P435" s="429"/>
      <c r="Q435" s="430"/>
      <c r="R435" s="430"/>
      <c r="S435" s="431"/>
      <c r="T435" s="431"/>
      <c r="U435" s="426"/>
      <c r="V435" s="426"/>
      <c r="W435" s="427"/>
      <c r="X435" s="427"/>
      <c r="Y435" s="428"/>
      <c r="Z435" s="428"/>
      <c r="AA435" s="429"/>
      <c r="AB435" s="429"/>
      <c r="AC435" s="430"/>
      <c r="AD435" s="430"/>
      <c r="AE435" s="431"/>
      <c r="AF435" s="431"/>
      <c r="AG435" s="264"/>
      <c r="AH435" s="265"/>
      <c r="AI435" s="266"/>
      <c r="AJ435" s="267"/>
    </row>
    <row r="436" spans="1:36" s="22" customFormat="1" x14ac:dyDescent="0.25">
      <c r="A436" s="28" t="str">
        <f>IF(H436&lt;&gt;"",MAX($A$7:A435)+1,"")</f>
        <v/>
      </c>
      <c r="B436" s="227" t="str">
        <f>IF(A436="","",PREF_PREGUNTA&amp;" - "&amp;IF(MAX(A:A)&gt;99,IF(A436&lt;100,"0",""),"")&amp;IF(A436&lt;10,"0","")&amp;A436&amp;IF(G436&lt;&gt;""," "&amp;G436,""))</f>
        <v/>
      </c>
      <c r="C436" s="414" t="str">
        <f t="shared" si="10"/>
        <v/>
      </c>
      <c r="D436" s="222"/>
      <c r="E436" s="223"/>
      <c r="F436" s="223"/>
      <c r="G436" s="224"/>
      <c r="H436" s="225"/>
      <c r="I436" s="426"/>
      <c r="J436" s="426"/>
      <c r="K436" s="427"/>
      <c r="L436" s="427"/>
      <c r="M436" s="428"/>
      <c r="N436" s="428"/>
      <c r="O436" s="429"/>
      <c r="P436" s="429"/>
      <c r="Q436" s="430"/>
      <c r="R436" s="430"/>
      <c r="S436" s="431"/>
      <c r="T436" s="431"/>
      <c r="U436" s="426"/>
      <c r="V436" s="426"/>
      <c r="W436" s="427"/>
      <c r="X436" s="427"/>
      <c r="Y436" s="428"/>
      <c r="Z436" s="428"/>
      <c r="AA436" s="429"/>
      <c r="AB436" s="429"/>
      <c r="AC436" s="430"/>
      <c r="AD436" s="430"/>
      <c r="AE436" s="431"/>
      <c r="AF436" s="431"/>
      <c r="AG436" s="264"/>
      <c r="AH436" s="265"/>
      <c r="AI436" s="266"/>
      <c r="AJ436" s="267"/>
    </row>
    <row r="437" spans="1:36" s="22" customFormat="1" x14ac:dyDescent="0.25">
      <c r="A437" s="28" t="str">
        <f>IF(H437&lt;&gt;"",MAX($A$7:A436)+1,"")</f>
        <v/>
      </c>
      <c r="B437" s="227" t="str">
        <f>IF(A437="","",PREF_PREGUNTA&amp;" - "&amp;IF(MAX(A:A)&gt;99,IF(A437&lt;100,"0",""),"")&amp;IF(A437&lt;10,"0","")&amp;A437&amp;IF(G437&lt;&gt;""," "&amp;G437,""))</f>
        <v/>
      </c>
      <c r="C437" s="414" t="str">
        <f t="shared" si="10"/>
        <v/>
      </c>
      <c r="D437" s="222"/>
      <c r="E437" s="223"/>
      <c r="F437" s="223"/>
      <c r="G437" s="224"/>
      <c r="H437" s="225"/>
      <c r="I437" s="426"/>
      <c r="J437" s="426"/>
      <c r="K437" s="427"/>
      <c r="L437" s="427"/>
      <c r="M437" s="428"/>
      <c r="N437" s="428"/>
      <c r="O437" s="429"/>
      <c r="P437" s="429"/>
      <c r="Q437" s="430"/>
      <c r="R437" s="430"/>
      <c r="S437" s="431"/>
      <c r="T437" s="431"/>
      <c r="U437" s="426"/>
      <c r="V437" s="426"/>
      <c r="W437" s="427"/>
      <c r="X437" s="427"/>
      <c r="Y437" s="428"/>
      <c r="Z437" s="428"/>
      <c r="AA437" s="429"/>
      <c r="AB437" s="429"/>
      <c r="AC437" s="430"/>
      <c r="AD437" s="430"/>
      <c r="AE437" s="431"/>
      <c r="AF437" s="431"/>
      <c r="AG437" s="264"/>
      <c r="AH437" s="265"/>
      <c r="AI437" s="266"/>
      <c r="AJ437" s="267"/>
    </row>
    <row r="438" spans="1:36" s="22" customFormat="1" x14ac:dyDescent="0.25">
      <c r="A438" s="28" t="str">
        <f>IF(H438&lt;&gt;"",MAX($A$7:A437)+1,"")</f>
        <v/>
      </c>
      <c r="B438" s="227" t="str">
        <f>IF(A438="","",PREF_PREGUNTA&amp;" - "&amp;IF(MAX(A:A)&gt;99,IF(A438&lt;100,"0",""),"")&amp;IF(A438&lt;10,"0","")&amp;A438&amp;IF(G438&lt;&gt;""," "&amp;G438,""))</f>
        <v/>
      </c>
      <c r="C438" s="414" t="str">
        <f t="shared" si="10"/>
        <v/>
      </c>
      <c r="D438" s="222"/>
      <c r="E438" s="223"/>
      <c r="F438" s="223"/>
      <c r="G438" s="224"/>
      <c r="H438" s="225"/>
      <c r="I438" s="426"/>
      <c r="J438" s="426"/>
      <c r="K438" s="427"/>
      <c r="L438" s="427"/>
      <c r="M438" s="428"/>
      <c r="N438" s="428"/>
      <c r="O438" s="429"/>
      <c r="P438" s="429"/>
      <c r="Q438" s="430"/>
      <c r="R438" s="430"/>
      <c r="S438" s="431"/>
      <c r="T438" s="431"/>
      <c r="U438" s="426"/>
      <c r="V438" s="426"/>
      <c r="W438" s="427"/>
      <c r="X438" s="427"/>
      <c r="Y438" s="428"/>
      <c r="Z438" s="428"/>
      <c r="AA438" s="429"/>
      <c r="AB438" s="429"/>
      <c r="AC438" s="430"/>
      <c r="AD438" s="430"/>
      <c r="AE438" s="431"/>
      <c r="AF438" s="431"/>
      <c r="AG438" s="264"/>
      <c r="AH438" s="265"/>
      <c r="AI438" s="266"/>
      <c r="AJ438" s="267"/>
    </row>
    <row r="439" spans="1:36" s="22" customFormat="1" x14ac:dyDescent="0.25">
      <c r="A439" s="28" t="str">
        <f>IF(H439&lt;&gt;"",MAX($A$7:A438)+1,"")</f>
        <v/>
      </c>
      <c r="B439" s="227" t="str">
        <f>IF(A439="","",PREF_PREGUNTA&amp;" - "&amp;IF(MAX(A:A)&gt;99,IF(A439&lt;100,"0",""),"")&amp;IF(A439&lt;10,"0","")&amp;A439&amp;IF(G439&lt;&gt;""," "&amp;G439,""))</f>
        <v/>
      </c>
      <c r="C439" s="414" t="str">
        <f t="shared" si="10"/>
        <v/>
      </c>
      <c r="D439" s="222"/>
      <c r="E439" s="223"/>
      <c r="F439" s="223"/>
      <c r="G439" s="224"/>
      <c r="H439" s="225"/>
      <c r="I439" s="426"/>
      <c r="J439" s="426"/>
      <c r="K439" s="427"/>
      <c r="L439" s="427"/>
      <c r="M439" s="428"/>
      <c r="N439" s="428"/>
      <c r="O439" s="429"/>
      <c r="P439" s="429"/>
      <c r="Q439" s="430"/>
      <c r="R439" s="430"/>
      <c r="S439" s="431"/>
      <c r="T439" s="431"/>
      <c r="U439" s="426"/>
      <c r="V439" s="426"/>
      <c r="W439" s="427"/>
      <c r="X439" s="427"/>
      <c r="Y439" s="428"/>
      <c r="Z439" s="428"/>
      <c r="AA439" s="429"/>
      <c r="AB439" s="429"/>
      <c r="AC439" s="430"/>
      <c r="AD439" s="430"/>
      <c r="AE439" s="431"/>
      <c r="AF439" s="431"/>
      <c r="AG439" s="264"/>
      <c r="AH439" s="265"/>
      <c r="AI439" s="266"/>
      <c r="AJ439" s="267"/>
    </row>
    <row r="440" spans="1:36" s="22" customFormat="1" x14ac:dyDescent="0.25">
      <c r="A440" s="28" t="str">
        <f>IF(H440&lt;&gt;"",MAX($A$7:A439)+1,"")</f>
        <v/>
      </c>
      <c r="B440" s="227" t="str">
        <f>IF(A440="","",PREF_PREGUNTA&amp;" - "&amp;IF(MAX(A:A)&gt;99,IF(A440&lt;100,"0",""),"")&amp;IF(A440&lt;10,"0","")&amp;A440&amp;IF(G440&lt;&gt;""," "&amp;G440,""))</f>
        <v/>
      </c>
      <c r="C440" s="414" t="str">
        <f t="shared" si="10"/>
        <v/>
      </c>
      <c r="D440" s="222"/>
      <c r="E440" s="223"/>
      <c r="F440" s="223"/>
      <c r="G440" s="224"/>
      <c r="H440" s="225"/>
      <c r="I440" s="426"/>
      <c r="J440" s="426"/>
      <c r="K440" s="427"/>
      <c r="L440" s="427"/>
      <c r="M440" s="428"/>
      <c r="N440" s="428"/>
      <c r="O440" s="429"/>
      <c r="P440" s="429"/>
      <c r="Q440" s="430"/>
      <c r="R440" s="430"/>
      <c r="S440" s="431"/>
      <c r="T440" s="431"/>
      <c r="U440" s="426"/>
      <c r="V440" s="426"/>
      <c r="W440" s="427"/>
      <c r="X440" s="427"/>
      <c r="Y440" s="428"/>
      <c r="Z440" s="428"/>
      <c r="AA440" s="429"/>
      <c r="AB440" s="429"/>
      <c r="AC440" s="430"/>
      <c r="AD440" s="430"/>
      <c r="AE440" s="431"/>
      <c r="AF440" s="431"/>
      <c r="AG440" s="264"/>
      <c r="AH440" s="265"/>
      <c r="AI440" s="266"/>
      <c r="AJ440" s="267"/>
    </row>
    <row r="441" spans="1:36" s="22" customFormat="1" x14ac:dyDescent="0.25">
      <c r="A441" s="28" t="str">
        <f>IF(H441&lt;&gt;"",MAX($A$7:A440)+1,"")</f>
        <v/>
      </c>
      <c r="B441" s="227" t="str">
        <f>IF(A441="","",PREF_PREGUNTA&amp;" - "&amp;IF(MAX(A:A)&gt;99,IF(A441&lt;100,"0",""),"")&amp;IF(A441&lt;10,"0","")&amp;A441&amp;IF(G441&lt;&gt;""," "&amp;G441,""))</f>
        <v/>
      </c>
      <c r="C441" s="414" t="str">
        <f t="shared" si="10"/>
        <v/>
      </c>
      <c r="D441" s="222"/>
      <c r="E441" s="223"/>
      <c r="F441" s="223"/>
      <c r="G441" s="224"/>
      <c r="H441" s="225"/>
      <c r="I441" s="426"/>
      <c r="J441" s="426"/>
      <c r="K441" s="427"/>
      <c r="L441" s="427"/>
      <c r="M441" s="428"/>
      <c r="N441" s="428"/>
      <c r="O441" s="429"/>
      <c r="P441" s="429"/>
      <c r="Q441" s="430"/>
      <c r="R441" s="430"/>
      <c r="S441" s="431"/>
      <c r="T441" s="431"/>
      <c r="U441" s="426"/>
      <c r="V441" s="426"/>
      <c r="W441" s="427"/>
      <c r="X441" s="427"/>
      <c r="Y441" s="428"/>
      <c r="Z441" s="428"/>
      <c r="AA441" s="429"/>
      <c r="AB441" s="429"/>
      <c r="AC441" s="430"/>
      <c r="AD441" s="430"/>
      <c r="AE441" s="431"/>
      <c r="AF441" s="431"/>
      <c r="AG441" s="264"/>
      <c r="AH441" s="265"/>
      <c r="AI441" s="266"/>
      <c r="AJ441" s="267"/>
    </row>
    <row r="442" spans="1:36" s="22" customFormat="1" x14ac:dyDescent="0.25">
      <c r="A442" s="28" t="str">
        <f>IF(H442&lt;&gt;"",MAX($A$7:A441)+1,"")</f>
        <v/>
      </c>
      <c r="B442" s="227" t="str">
        <f>IF(A442="","",PREF_PREGUNTA&amp;" - "&amp;IF(MAX(A:A)&gt;99,IF(A442&lt;100,"0",""),"")&amp;IF(A442&lt;10,"0","")&amp;A442&amp;IF(G442&lt;&gt;""," "&amp;G442,""))</f>
        <v/>
      </c>
      <c r="C442" s="414" t="str">
        <f t="shared" si="10"/>
        <v/>
      </c>
      <c r="D442" s="222"/>
      <c r="E442" s="223"/>
      <c r="F442" s="223"/>
      <c r="G442" s="224"/>
      <c r="H442" s="225"/>
      <c r="I442" s="426"/>
      <c r="J442" s="426"/>
      <c r="K442" s="427"/>
      <c r="L442" s="427"/>
      <c r="M442" s="428"/>
      <c r="N442" s="428"/>
      <c r="O442" s="429"/>
      <c r="P442" s="429"/>
      <c r="Q442" s="430"/>
      <c r="R442" s="430"/>
      <c r="S442" s="431"/>
      <c r="T442" s="431"/>
      <c r="U442" s="426"/>
      <c r="V442" s="426"/>
      <c r="W442" s="427"/>
      <c r="X442" s="427"/>
      <c r="Y442" s="428"/>
      <c r="Z442" s="428"/>
      <c r="AA442" s="429"/>
      <c r="AB442" s="429"/>
      <c r="AC442" s="430"/>
      <c r="AD442" s="430"/>
      <c r="AE442" s="431"/>
      <c r="AF442" s="431"/>
      <c r="AG442" s="264"/>
      <c r="AH442" s="265"/>
      <c r="AI442" s="266"/>
      <c r="AJ442" s="267"/>
    </row>
    <row r="443" spans="1:36" s="22" customFormat="1" x14ac:dyDescent="0.25">
      <c r="A443" s="28" t="str">
        <f>IF(H443&lt;&gt;"",MAX($A$7:A442)+1,"")</f>
        <v/>
      </c>
      <c r="B443" s="227" t="str">
        <f>IF(A443="","",PREF_PREGUNTA&amp;" - "&amp;IF(MAX(A:A)&gt;99,IF(A443&lt;100,"0",""),"")&amp;IF(A443&lt;10,"0","")&amp;A443&amp;IF(G443&lt;&gt;""," "&amp;G443,""))</f>
        <v/>
      </c>
      <c r="C443" s="414" t="str">
        <f t="shared" si="10"/>
        <v/>
      </c>
      <c r="D443" s="222"/>
      <c r="E443" s="223"/>
      <c r="F443" s="223"/>
      <c r="G443" s="224"/>
      <c r="H443" s="225"/>
      <c r="I443" s="426"/>
      <c r="J443" s="426"/>
      <c r="K443" s="427"/>
      <c r="L443" s="427"/>
      <c r="M443" s="428"/>
      <c r="N443" s="428"/>
      <c r="O443" s="429"/>
      <c r="P443" s="429"/>
      <c r="Q443" s="430"/>
      <c r="R443" s="430"/>
      <c r="S443" s="431"/>
      <c r="T443" s="431"/>
      <c r="U443" s="426"/>
      <c r="V443" s="426"/>
      <c r="W443" s="427"/>
      <c r="X443" s="427"/>
      <c r="Y443" s="428"/>
      <c r="Z443" s="428"/>
      <c r="AA443" s="429"/>
      <c r="AB443" s="429"/>
      <c r="AC443" s="430"/>
      <c r="AD443" s="430"/>
      <c r="AE443" s="431"/>
      <c r="AF443" s="431"/>
      <c r="AG443" s="264"/>
      <c r="AH443" s="265"/>
      <c r="AI443" s="266"/>
      <c r="AJ443" s="267"/>
    </row>
    <row r="444" spans="1:36" s="22" customFormat="1" x14ac:dyDescent="0.25">
      <c r="A444" s="28" t="str">
        <f>IF(H444&lt;&gt;"",MAX($A$7:A443)+1,"")</f>
        <v/>
      </c>
      <c r="B444" s="227" t="str">
        <f>IF(A444="","",PREF_PREGUNTA&amp;" - "&amp;IF(MAX(A:A)&gt;99,IF(A444&lt;100,"0",""),"")&amp;IF(A444&lt;10,"0","")&amp;A444&amp;IF(G444&lt;&gt;""," "&amp;G444,""))</f>
        <v/>
      </c>
      <c r="C444" s="414" t="str">
        <f t="shared" si="10"/>
        <v/>
      </c>
      <c r="D444" s="222"/>
      <c r="E444" s="223"/>
      <c r="F444" s="223"/>
      <c r="G444" s="224"/>
      <c r="H444" s="225"/>
      <c r="I444" s="426"/>
      <c r="J444" s="426"/>
      <c r="K444" s="427"/>
      <c r="L444" s="427"/>
      <c r="M444" s="428"/>
      <c r="N444" s="428"/>
      <c r="O444" s="429"/>
      <c r="P444" s="429"/>
      <c r="Q444" s="430"/>
      <c r="R444" s="430"/>
      <c r="S444" s="431"/>
      <c r="T444" s="431"/>
      <c r="U444" s="426"/>
      <c r="V444" s="426"/>
      <c r="W444" s="427"/>
      <c r="X444" s="427"/>
      <c r="Y444" s="428"/>
      <c r="Z444" s="428"/>
      <c r="AA444" s="429"/>
      <c r="AB444" s="429"/>
      <c r="AC444" s="430"/>
      <c r="AD444" s="430"/>
      <c r="AE444" s="431"/>
      <c r="AF444" s="431"/>
      <c r="AG444" s="264"/>
      <c r="AH444" s="265"/>
      <c r="AI444" s="266"/>
      <c r="AJ444" s="267"/>
    </row>
    <row r="445" spans="1:36" s="22" customFormat="1" x14ac:dyDescent="0.25">
      <c r="A445" s="28" t="str">
        <f>IF(H445&lt;&gt;"",MAX($A$7:A444)+1,"")</f>
        <v/>
      </c>
      <c r="B445" s="227" t="str">
        <f>IF(A445="","",PREF_PREGUNTA&amp;" - "&amp;IF(MAX(A:A)&gt;99,IF(A445&lt;100,"0",""),"")&amp;IF(A445&lt;10,"0","")&amp;A445&amp;IF(G445&lt;&gt;""," "&amp;G445,""))</f>
        <v/>
      </c>
      <c r="C445" s="414" t="str">
        <f t="shared" si="10"/>
        <v/>
      </c>
      <c r="D445" s="222"/>
      <c r="E445" s="223"/>
      <c r="F445" s="223"/>
      <c r="G445" s="224"/>
      <c r="H445" s="225"/>
      <c r="I445" s="426"/>
      <c r="J445" s="426"/>
      <c r="K445" s="427"/>
      <c r="L445" s="427"/>
      <c r="M445" s="428"/>
      <c r="N445" s="428"/>
      <c r="O445" s="429"/>
      <c r="P445" s="429"/>
      <c r="Q445" s="430"/>
      <c r="R445" s="430"/>
      <c r="S445" s="431"/>
      <c r="T445" s="431"/>
      <c r="U445" s="426"/>
      <c r="V445" s="426"/>
      <c r="W445" s="427"/>
      <c r="X445" s="427"/>
      <c r="Y445" s="428"/>
      <c r="Z445" s="428"/>
      <c r="AA445" s="429"/>
      <c r="AB445" s="429"/>
      <c r="AC445" s="430"/>
      <c r="AD445" s="430"/>
      <c r="AE445" s="431"/>
      <c r="AF445" s="431"/>
      <c r="AG445" s="264"/>
      <c r="AH445" s="265"/>
      <c r="AI445" s="266"/>
      <c r="AJ445" s="267"/>
    </row>
    <row r="446" spans="1:36" s="22" customFormat="1" x14ac:dyDescent="0.25">
      <c r="A446" s="28" t="str">
        <f>IF(H446&lt;&gt;"",MAX($A$7:A445)+1,"")</f>
        <v/>
      </c>
      <c r="B446" s="227" t="str">
        <f>IF(A446="","",PREF_PREGUNTA&amp;" - "&amp;IF(MAX(A:A)&gt;99,IF(A446&lt;100,"0",""),"")&amp;IF(A446&lt;10,"0","")&amp;A446&amp;IF(G446&lt;&gt;""," "&amp;G446,""))</f>
        <v/>
      </c>
      <c r="C446" s="414" t="str">
        <f t="shared" si="10"/>
        <v/>
      </c>
      <c r="D446" s="222"/>
      <c r="E446" s="223"/>
      <c r="F446" s="223"/>
      <c r="G446" s="224"/>
      <c r="H446" s="225"/>
      <c r="I446" s="426"/>
      <c r="J446" s="426"/>
      <c r="K446" s="427"/>
      <c r="L446" s="427"/>
      <c r="M446" s="428"/>
      <c r="N446" s="428"/>
      <c r="O446" s="429"/>
      <c r="P446" s="429"/>
      <c r="Q446" s="430"/>
      <c r="R446" s="430"/>
      <c r="S446" s="431"/>
      <c r="T446" s="431"/>
      <c r="U446" s="426"/>
      <c r="V446" s="426"/>
      <c r="W446" s="427"/>
      <c r="X446" s="427"/>
      <c r="Y446" s="428"/>
      <c r="Z446" s="428"/>
      <c r="AA446" s="429"/>
      <c r="AB446" s="429"/>
      <c r="AC446" s="430"/>
      <c r="AD446" s="430"/>
      <c r="AE446" s="431"/>
      <c r="AF446" s="431"/>
      <c r="AG446" s="264"/>
      <c r="AH446" s="265"/>
      <c r="AI446" s="266"/>
      <c r="AJ446" s="267"/>
    </row>
    <row r="447" spans="1:36" s="22" customFormat="1" x14ac:dyDescent="0.25">
      <c r="A447" s="28" t="str">
        <f>IF(H447&lt;&gt;"",MAX($A$7:A446)+1,"")</f>
        <v/>
      </c>
      <c r="B447" s="227" t="str">
        <f>IF(A447="","",PREF_PREGUNTA&amp;" - "&amp;IF(MAX(A:A)&gt;99,IF(A447&lt;100,"0",""),"")&amp;IF(A447&lt;10,"0","")&amp;A447&amp;IF(G447&lt;&gt;""," "&amp;G447,""))</f>
        <v/>
      </c>
      <c r="C447" s="414" t="str">
        <f t="shared" si="10"/>
        <v/>
      </c>
      <c r="D447" s="222"/>
      <c r="E447" s="223"/>
      <c r="F447" s="223"/>
      <c r="G447" s="224"/>
      <c r="H447" s="225"/>
      <c r="I447" s="426"/>
      <c r="J447" s="426"/>
      <c r="K447" s="427"/>
      <c r="L447" s="427"/>
      <c r="M447" s="428"/>
      <c r="N447" s="428"/>
      <c r="O447" s="429"/>
      <c r="P447" s="429"/>
      <c r="Q447" s="430"/>
      <c r="R447" s="430"/>
      <c r="S447" s="431"/>
      <c r="T447" s="431"/>
      <c r="U447" s="426"/>
      <c r="V447" s="426"/>
      <c r="W447" s="427"/>
      <c r="X447" s="427"/>
      <c r="Y447" s="428"/>
      <c r="Z447" s="428"/>
      <c r="AA447" s="429"/>
      <c r="AB447" s="429"/>
      <c r="AC447" s="430"/>
      <c r="AD447" s="430"/>
      <c r="AE447" s="431"/>
      <c r="AF447" s="431"/>
      <c r="AG447" s="264"/>
      <c r="AH447" s="265"/>
      <c r="AI447" s="266"/>
      <c r="AJ447" s="267"/>
    </row>
    <row r="448" spans="1:36" s="22" customFormat="1" x14ac:dyDescent="0.25">
      <c r="A448" s="28" t="str">
        <f>IF(H448&lt;&gt;"",MAX($A$7:A447)+1,"")</f>
        <v/>
      </c>
      <c r="B448" s="227" t="str">
        <f>IF(A448="","",PREF_PREGUNTA&amp;" - "&amp;IF(MAX(A:A)&gt;99,IF(A448&lt;100,"0",""),"")&amp;IF(A448&lt;10,"0","")&amp;A448&amp;IF(G448&lt;&gt;""," "&amp;G448,""))</f>
        <v/>
      </c>
      <c r="C448" s="414" t="str">
        <f t="shared" si="10"/>
        <v/>
      </c>
      <c r="D448" s="222"/>
      <c r="E448" s="223"/>
      <c r="F448" s="223"/>
      <c r="G448" s="224"/>
      <c r="H448" s="225"/>
      <c r="I448" s="426"/>
      <c r="J448" s="426"/>
      <c r="K448" s="427"/>
      <c r="L448" s="427"/>
      <c r="M448" s="428"/>
      <c r="N448" s="428"/>
      <c r="O448" s="429"/>
      <c r="P448" s="429"/>
      <c r="Q448" s="430"/>
      <c r="R448" s="430"/>
      <c r="S448" s="431"/>
      <c r="T448" s="431"/>
      <c r="U448" s="426"/>
      <c r="V448" s="426"/>
      <c r="W448" s="427"/>
      <c r="X448" s="427"/>
      <c r="Y448" s="428"/>
      <c r="Z448" s="428"/>
      <c r="AA448" s="429"/>
      <c r="AB448" s="429"/>
      <c r="AC448" s="430"/>
      <c r="AD448" s="430"/>
      <c r="AE448" s="431"/>
      <c r="AF448" s="431"/>
      <c r="AG448" s="264"/>
      <c r="AH448" s="265"/>
      <c r="AI448" s="266"/>
      <c r="AJ448" s="267"/>
    </row>
    <row r="449" spans="1:36" s="22" customFormat="1" x14ac:dyDescent="0.25">
      <c r="A449" s="28" t="str">
        <f>IF(H449&lt;&gt;"",MAX($A$7:A448)+1,"")</f>
        <v/>
      </c>
      <c r="B449" s="227" t="str">
        <f>IF(A449="","",PREF_PREGUNTA&amp;" - "&amp;IF(MAX(A:A)&gt;99,IF(A449&lt;100,"0",""),"")&amp;IF(A449&lt;10,"0","")&amp;A449&amp;IF(G449&lt;&gt;""," "&amp;G449,""))</f>
        <v/>
      </c>
      <c r="C449" s="414" t="str">
        <f t="shared" si="10"/>
        <v/>
      </c>
      <c r="D449" s="222"/>
      <c r="E449" s="223"/>
      <c r="F449" s="223"/>
      <c r="G449" s="224"/>
      <c r="H449" s="225"/>
      <c r="I449" s="426"/>
      <c r="J449" s="426"/>
      <c r="K449" s="427"/>
      <c r="L449" s="427"/>
      <c r="M449" s="428"/>
      <c r="N449" s="428"/>
      <c r="O449" s="429"/>
      <c r="P449" s="429"/>
      <c r="Q449" s="430"/>
      <c r="R449" s="430"/>
      <c r="S449" s="431"/>
      <c r="T449" s="431"/>
      <c r="U449" s="426"/>
      <c r="V449" s="426"/>
      <c r="W449" s="427"/>
      <c r="X449" s="427"/>
      <c r="Y449" s="428"/>
      <c r="Z449" s="428"/>
      <c r="AA449" s="429"/>
      <c r="AB449" s="429"/>
      <c r="AC449" s="430"/>
      <c r="AD449" s="430"/>
      <c r="AE449" s="431"/>
      <c r="AF449" s="431"/>
      <c r="AG449" s="264"/>
      <c r="AH449" s="265"/>
      <c r="AI449" s="266"/>
      <c r="AJ449" s="267"/>
    </row>
    <row r="450" spans="1:36" s="22" customFormat="1" x14ac:dyDescent="0.25">
      <c r="A450" s="28" t="str">
        <f>IF(H450&lt;&gt;"",MAX($A$7:A449)+1,"")</f>
        <v/>
      </c>
      <c r="B450" s="227" t="str">
        <f>IF(A450="","",PREF_PREGUNTA&amp;" - "&amp;IF(MAX(A:A)&gt;99,IF(A450&lt;100,"0",""),"")&amp;IF(A450&lt;10,"0","")&amp;A450&amp;IF(G450&lt;&gt;""," "&amp;G450,""))</f>
        <v/>
      </c>
      <c r="C450" s="414" t="str">
        <f t="shared" si="10"/>
        <v/>
      </c>
      <c r="D450" s="222"/>
      <c r="E450" s="223"/>
      <c r="F450" s="223"/>
      <c r="G450" s="224"/>
      <c r="H450" s="225"/>
      <c r="I450" s="426"/>
      <c r="J450" s="426"/>
      <c r="K450" s="427"/>
      <c r="L450" s="427"/>
      <c r="M450" s="428"/>
      <c r="N450" s="428"/>
      <c r="O450" s="429"/>
      <c r="P450" s="429"/>
      <c r="Q450" s="430"/>
      <c r="R450" s="430"/>
      <c r="S450" s="431"/>
      <c r="T450" s="431"/>
      <c r="U450" s="426"/>
      <c r="V450" s="426"/>
      <c r="W450" s="427"/>
      <c r="X450" s="427"/>
      <c r="Y450" s="428"/>
      <c r="Z450" s="428"/>
      <c r="AA450" s="429"/>
      <c r="AB450" s="429"/>
      <c r="AC450" s="430"/>
      <c r="AD450" s="430"/>
      <c r="AE450" s="431"/>
      <c r="AF450" s="431"/>
      <c r="AG450" s="264"/>
      <c r="AH450" s="265"/>
      <c r="AI450" s="266"/>
      <c r="AJ450" s="267"/>
    </row>
    <row r="451" spans="1:36" s="22" customFormat="1" x14ac:dyDescent="0.25">
      <c r="A451" s="28" t="str">
        <f>IF(H451&lt;&gt;"",MAX($A$7:A450)+1,"")</f>
        <v/>
      </c>
      <c r="B451" s="227" t="str">
        <f>IF(A451="","",PREF_PREGUNTA&amp;" - "&amp;IF(MAX(A:A)&gt;99,IF(A451&lt;100,"0",""),"")&amp;IF(A451&lt;10,"0","")&amp;A451&amp;IF(G451&lt;&gt;""," "&amp;G451,""))</f>
        <v/>
      </c>
      <c r="C451" s="414" t="str">
        <f t="shared" si="10"/>
        <v/>
      </c>
      <c r="D451" s="222"/>
      <c r="E451" s="223"/>
      <c r="F451" s="223"/>
      <c r="G451" s="224"/>
      <c r="H451" s="225"/>
      <c r="I451" s="426"/>
      <c r="J451" s="426"/>
      <c r="K451" s="427"/>
      <c r="L451" s="427"/>
      <c r="M451" s="428"/>
      <c r="N451" s="428"/>
      <c r="O451" s="429"/>
      <c r="P451" s="429"/>
      <c r="Q451" s="430"/>
      <c r="R451" s="430"/>
      <c r="S451" s="431"/>
      <c r="T451" s="431"/>
      <c r="U451" s="426"/>
      <c r="V451" s="426"/>
      <c r="W451" s="427"/>
      <c r="X451" s="427"/>
      <c r="Y451" s="428"/>
      <c r="Z451" s="428"/>
      <c r="AA451" s="429"/>
      <c r="AB451" s="429"/>
      <c r="AC451" s="430"/>
      <c r="AD451" s="430"/>
      <c r="AE451" s="431"/>
      <c r="AF451" s="431"/>
      <c r="AG451" s="264"/>
      <c r="AH451" s="265"/>
      <c r="AI451" s="266"/>
      <c r="AJ451" s="267"/>
    </row>
    <row r="452" spans="1:36" s="22" customFormat="1" x14ac:dyDescent="0.25">
      <c r="A452" s="28" t="str">
        <f>IF(H452&lt;&gt;"",MAX($A$7:A451)+1,"")</f>
        <v/>
      </c>
      <c r="B452" s="227" t="str">
        <f>IF(A452="","",PREF_PREGUNTA&amp;" - "&amp;IF(MAX(A:A)&gt;99,IF(A452&lt;100,"0",""),"")&amp;IF(A452&lt;10,"0","")&amp;A452&amp;IF(G452&lt;&gt;""," "&amp;G452,""))</f>
        <v/>
      </c>
      <c r="C452" s="414" t="str">
        <f t="shared" si="10"/>
        <v/>
      </c>
      <c r="D452" s="222"/>
      <c r="E452" s="223"/>
      <c r="F452" s="223"/>
      <c r="G452" s="224"/>
      <c r="H452" s="225"/>
      <c r="I452" s="426"/>
      <c r="J452" s="426"/>
      <c r="K452" s="427"/>
      <c r="L452" s="427"/>
      <c r="M452" s="428"/>
      <c r="N452" s="428"/>
      <c r="O452" s="429"/>
      <c r="P452" s="429"/>
      <c r="Q452" s="430"/>
      <c r="R452" s="430"/>
      <c r="S452" s="431"/>
      <c r="T452" s="431"/>
      <c r="U452" s="426"/>
      <c r="V452" s="426"/>
      <c r="W452" s="427"/>
      <c r="X452" s="427"/>
      <c r="Y452" s="428"/>
      <c r="Z452" s="428"/>
      <c r="AA452" s="429"/>
      <c r="AB452" s="429"/>
      <c r="AC452" s="430"/>
      <c r="AD452" s="430"/>
      <c r="AE452" s="431"/>
      <c r="AF452" s="431"/>
      <c r="AG452" s="264"/>
      <c r="AH452" s="265"/>
      <c r="AI452" s="266"/>
      <c r="AJ452" s="267"/>
    </row>
    <row r="453" spans="1:36" s="22" customFormat="1" x14ac:dyDescent="0.25">
      <c r="A453" s="28" t="str">
        <f>IF(H453&lt;&gt;"",MAX($A$7:A452)+1,"")</f>
        <v/>
      </c>
      <c r="B453" s="227" t="str">
        <f>IF(A453="","",PREF_PREGUNTA&amp;" - "&amp;IF(MAX(A:A)&gt;99,IF(A453&lt;100,"0",""),"")&amp;IF(A453&lt;10,"0","")&amp;A453&amp;IF(G453&lt;&gt;""," "&amp;G453,""))</f>
        <v/>
      </c>
      <c r="C453" s="414" t="str">
        <f t="shared" si="10"/>
        <v/>
      </c>
      <c r="D453" s="222"/>
      <c r="E453" s="223"/>
      <c r="F453" s="223"/>
      <c r="G453" s="224"/>
      <c r="H453" s="225"/>
      <c r="I453" s="426"/>
      <c r="J453" s="426"/>
      <c r="K453" s="427"/>
      <c r="L453" s="427"/>
      <c r="M453" s="428"/>
      <c r="N453" s="428"/>
      <c r="O453" s="429"/>
      <c r="P453" s="429"/>
      <c r="Q453" s="430"/>
      <c r="R453" s="430"/>
      <c r="S453" s="431"/>
      <c r="T453" s="431"/>
      <c r="U453" s="426"/>
      <c r="V453" s="426"/>
      <c r="W453" s="427"/>
      <c r="X453" s="427"/>
      <c r="Y453" s="428"/>
      <c r="Z453" s="428"/>
      <c r="AA453" s="429"/>
      <c r="AB453" s="429"/>
      <c r="AC453" s="430"/>
      <c r="AD453" s="430"/>
      <c r="AE453" s="431"/>
      <c r="AF453" s="431"/>
      <c r="AG453" s="264"/>
      <c r="AH453" s="265"/>
      <c r="AI453" s="266"/>
      <c r="AJ453" s="267"/>
    </row>
    <row r="454" spans="1:36" s="22" customFormat="1" x14ac:dyDescent="0.25">
      <c r="A454" s="28" t="str">
        <f>IF(H454&lt;&gt;"",MAX($A$7:A453)+1,"")</f>
        <v/>
      </c>
      <c r="B454" s="227" t="str">
        <f>IF(A454="","",PREF_PREGUNTA&amp;" - "&amp;IF(MAX(A:A)&gt;99,IF(A454&lt;100,"0",""),"")&amp;IF(A454&lt;10,"0","")&amp;A454&amp;IF(G454&lt;&gt;""," "&amp;G454,""))</f>
        <v/>
      </c>
      <c r="C454" s="414" t="str">
        <f t="shared" si="10"/>
        <v/>
      </c>
      <c r="D454" s="222"/>
      <c r="E454" s="223"/>
      <c r="F454" s="223"/>
      <c r="G454" s="224"/>
      <c r="H454" s="225"/>
      <c r="I454" s="426"/>
      <c r="J454" s="426"/>
      <c r="K454" s="427"/>
      <c r="L454" s="427"/>
      <c r="M454" s="428"/>
      <c r="N454" s="428"/>
      <c r="O454" s="429"/>
      <c r="P454" s="429"/>
      <c r="Q454" s="430"/>
      <c r="R454" s="430"/>
      <c r="S454" s="431"/>
      <c r="T454" s="431"/>
      <c r="U454" s="426"/>
      <c r="V454" s="426"/>
      <c r="W454" s="427"/>
      <c r="X454" s="427"/>
      <c r="Y454" s="428"/>
      <c r="Z454" s="428"/>
      <c r="AA454" s="429"/>
      <c r="AB454" s="429"/>
      <c r="AC454" s="430"/>
      <c r="AD454" s="430"/>
      <c r="AE454" s="431"/>
      <c r="AF454" s="431"/>
      <c r="AG454" s="264"/>
      <c r="AH454" s="265"/>
      <c r="AI454" s="266"/>
      <c r="AJ454" s="267"/>
    </row>
    <row r="455" spans="1:36" s="22" customFormat="1" x14ac:dyDescent="0.25">
      <c r="A455" s="28" t="str">
        <f>IF(H455&lt;&gt;"",MAX($A$7:A454)+1,"")</f>
        <v/>
      </c>
      <c r="B455" s="227" t="str">
        <f>IF(A455="","",PREF_PREGUNTA&amp;" - "&amp;IF(MAX(A:A)&gt;99,IF(A455&lt;100,"0",""),"")&amp;IF(A455&lt;10,"0","")&amp;A455&amp;IF(G455&lt;&gt;""," "&amp;G455,""))</f>
        <v/>
      </c>
      <c r="C455" s="414" t="str">
        <f t="shared" ref="C455:C506" si="11">IF(COUNTA(I455:N455)-D455=0,"",COUNTA(I455:N455)-D455)</f>
        <v/>
      </c>
      <c r="D455" s="222"/>
      <c r="E455" s="223"/>
      <c r="F455" s="223"/>
      <c r="G455" s="224"/>
      <c r="H455" s="225"/>
      <c r="I455" s="426"/>
      <c r="J455" s="426"/>
      <c r="K455" s="427"/>
      <c r="L455" s="427"/>
      <c r="M455" s="428"/>
      <c r="N455" s="428"/>
      <c r="O455" s="429"/>
      <c r="P455" s="429"/>
      <c r="Q455" s="430"/>
      <c r="R455" s="430"/>
      <c r="S455" s="431"/>
      <c r="T455" s="431"/>
      <c r="U455" s="426"/>
      <c r="V455" s="426"/>
      <c r="W455" s="427"/>
      <c r="X455" s="427"/>
      <c r="Y455" s="428"/>
      <c r="Z455" s="428"/>
      <c r="AA455" s="429"/>
      <c r="AB455" s="429"/>
      <c r="AC455" s="430"/>
      <c r="AD455" s="430"/>
      <c r="AE455" s="431"/>
      <c r="AF455" s="431"/>
      <c r="AG455" s="264"/>
      <c r="AH455" s="265"/>
      <c r="AI455" s="266"/>
      <c r="AJ455" s="267"/>
    </row>
    <row r="456" spans="1:36" s="22" customFormat="1" x14ac:dyDescent="0.25">
      <c r="A456" s="28" t="str">
        <f>IF(H456&lt;&gt;"",MAX($A$7:A455)+1,"")</f>
        <v/>
      </c>
      <c r="B456" s="227" t="str">
        <f>IF(A456="","",PREF_PREGUNTA&amp;" - "&amp;IF(MAX(A:A)&gt;99,IF(A456&lt;100,"0",""),"")&amp;IF(A456&lt;10,"0","")&amp;A456&amp;IF(G456&lt;&gt;""," "&amp;G456,""))</f>
        <v/>
      </c>
      <c r="C456" s="414" t="str">
        <f t="shared" si="11"/>
        <v/>
      </c>
      <c r="D456" s="222"/>
      <c r="E456" s="223"/>
      <c r="F456" s="223"/>
      <c r="G456" s="224"/>
      <c r="H456" s="225"/>
      <c r="I456" s="426"/>
      <c r="J456" s="426"/>
      <c r="K456" s="427"/>
      <c r="L456" s="427"/>
      <c r="M456" s="428"/>
      <c r="N456" s="428"/>
      <c r="O456" s="429"/>
      <c r="P456" s="429"/>
      <c r="Q456" s="430"/>
      <c r="R456" s="430"/>
      <c r="S456" s="431"/>
      <c r="T456" s="431"/>
      <c r="U456" s="426"/>
      <c r="V456" s="426"/>
      <c r="W456" s="427"/>
      <c r="X456" s="427"/>
      <c r="Y456" s="428"/>
      <c r="Z456" s="428"/>
      <c r="AA456" s="429"/>
      <c r="AB456" s="429"/>
      <c r="AC456" s="430"/>
      <c r="AD456" s="430"/>
      <c r="AE456" s="431"/>
      <c r="AF456" s="431"/>
      <c r="AG456" s="264"/>
      <c r="AH456" s="265"/>
      <c r="AI456" s="266"/>
      <c r="AJ456" s="267"/>
    </row>
    <row r="457" spans="1:36" s="22" customFormat="1" x14ac:dyDescent="0.25">
      <c r="A457" s="28" t="str">
        <f>IF(H457&lt;&gt;"",MAX($A$7:A456)+1,"")</f>
        <v/>
      </c>
      <c r="B457" s="227" t="str">
        <f>IF(A457="","",PREF_PREGUNTA&amp;" - "&amp;IF(MAX(A:A)&gt;99,IF(A457&lt;100,"0",""),"")&amp;IF(A457&lt;10,"0","")&amp;A457&amp;IF(G457&lt;&gt;""," "&amp;G457,""))</f>
        <v/>
      </c>
      <c r="C457" s="414" t="str">
        <f t="shared" si="11"/>
        <v/>
      </c>
      <c r="D457" s="222"/>
      <c r="E457" s="223"/>
      <c r="F457" s="223"/>
      <c r="G457" s="224"/>
      <c r="H457" s="225"/>
      <c r="I457" s="426"/>
      <c r="J457" s="426"/>
      <c r="K457" s="427"/>
      <c r="L457" s="427"/>
      <c r="M457" s="428"/>
      <c r="N457" s="428"/>
      <c r="O457" s="429"/>
      <c r="P457" s="429"/>
      <c r="Q457" s="430"/>
      <c r="R457" s="430"/>
      <c r="S457" s="431"/>
      <c r="T457" s="431"/>
      <c r="U457" s="426"/>
      <c r="V457" s="426"/>
      <c r="W457" s="427"/>
      <c r="X457" s="427"/>
      <c r="Y457" s="428"/>
      <c r="Z457" s="428"/>
      <c r="AA457" s="429"/>
      <c r="AB457" s="429"/>
      <c r="AC457" s="430"/>
      <c r="AD457" s="430"/>
      <c r="AE457" s="431"/>
      <c r="AF457" s="431"/>
      <c r="AG457" s="264"/>
      <c r="AH457" s="265"/>
      <c r="AI457" s="266"/>
      <c r="AJ457" s="267"/>
    </row>
    <row r="458" spans="1:36" s="22" customFormat="1" x14ac:dyDescent="0.25">
      <c r="A458" s="28" t="str">
        <f>IF(H458&lt;&gt;"",MAX($A$7:A457)+1,"")</f>
        <v/>
      </c>
      <c r="B458" s="227" t="str">
        <f>IF(A458="","",PREF_PREGUNTA&amp;" - "&amp;IF(MAX(A:A)&gt;99,IF(A458&lt;100,"0",""),"")&amp;IF(A458&lt;10,"0","")&amp;A458&amp;IF(G458&lt;&gt;""," "&amp;G458,""))</f>
        <v/>
      </c>
      <c r="C458" s="414" t="str">
        <f t="shared" si="11"/>
        <v/>
      </c>
      <c r="D458" s="222"/>
      <c r="E458" s="223"/>
      <c r="F458" s="223"/>
      <c r="G458" s="224"/>
      <c r="H458" s="225"/>
      <c r="I458" s="426"/>
      <c r="J458" s="426"/>
      <c r="K458" s="427"/>
      <c r="L458" s="427"/>
      <c r="M458" s="428"/>
      <c r="N458" s="428"/>
      <c r="O458" s="429"/>
      <c r="P458" s="429"/>
      <c r="Q458" s="430"/>
      <c r="R458" s="430"/>
      <c r="S458" s="431"/>
      <c r="T458" s="431"/>
      <c r="U458" s="426"/>
      <c r="V458" s="426"/>
      <c r="W458" s="427"/>
      <c r="X458" s="427"/>
      <c r="Y458" s="428"/>
      <c r="Z458" s="428"/>
      <c r="AA458" s="429"/>
      <c r="AB458" s="429"/>
      <c r="AC458" s="430"/>
      <c r="AD458" s="430"/>
      <c r="AE458" s="431"/>
      <c r="AF458" s="431"/>
      <c r="AG458" s="264"/>
      <c r="AH458" s="265"/>
      <c r="AI458" s="266"/>
      <c r="AJ458" s="267"/>
    </row>
    <row r="459" spans="1:36" s="22" customFormat="1" x14ac:dyDescent="0.25">
      <c r="A459" s="28" t="str">
        <f>IF(H459&lt;&gt;"",MAX($A$7:A458)+1,"")</f>
        <v/>
      </c>
      <c r="B459" s="227" t="str">
        <f>IF(A459="","",PREF_PREGUNTA&amp;" - "&amp;IF(MAX(A:A)&gt;99,IF(A459&lt;100,"0",""),"")&amp;IF(A459&lt;10,"0","")&amp;A459&amp;IF(G459&lt;&gt;""," "&amp;G459,""))</f>
        <v/>
      </c>
      <c r="C459" s="414" t="str">
        <f t="shared" si="11"/>
        <v/>
      </c>
      <c r="D459" s="222"/>
      <c r="E459" s="223"/>
      <c r="F459" s="223"/>
      <c r="G459" s="224"/>
      <c r="H459" s="225"/>
      <c r="I459" s="426"/>
      <c r="J459" s="426"/>
      <c r="K459" s="427"/>
      <c r="L459" s="427"/>
      <c r="M459" s="428"/>
      <c r="N459" s="428"/>
      <c r="O459" s="429"/>
      <c r="P459" s="429"/>
      <c r="Q459" s="430"/>
      <c r="R459" s="430"/>
      <c r="S459" s="431"/>
      <c r="T459" s="431"/>
      <c r="U459" s="426"/>
      <c r="V459" s="426"/>
      <c r="W459" s="427"/>
      <c r="X459" s="427"/>
      <c r="Y459" s="428"/>
      <c r="Z459" s="428"/>
      <c r="AA459" s="429"/>
      <c r="AB459" s="429"/>
      <c r="AC459" s="430"/>
      <c r="AD459" s="430"/>
      <c r="AE459" s="431"/>
      <c r="AF459" s="431"/>
      <c r="AG459" s="264"/>
      <c r="AH459" s="265"/>
      <c r="AI459" s="266"/>
      <c r="AJ459" s="267"/>
    </row>
    <row r="460" spans="1:36" s="22" customFormat="1" x14ac:dyDescent="0.25">
      <c r="A460" s="28" t="str">
        <f>IF(H460&lt;&gt;"",MAX($A$7:A459)+1,"")</f>
        <v/>
      </c>
      <c r="B460" s="227" t="str">
        <f>IF(A460="","",PREF_PREGUNTA&amp;" - "&amp;IF(MAX(A:A)&gt;99,IF(A460&lt;100,"0",""),"")&amp;IF(A460&lt;10,"0","")&amp;A460&amp;IF(G460&lt;&gt;""," "&amp;G460,""))</f>
        <v/>
      </c>
      <c r="C460" s="414" t="str">
        <f t="shared" si="11"/>
        <v/>
      </c>
      <c r="D460" s="222"/>
      <c r="E460" s="223"/>
      <c r="F460" s="223"/>
      <c r="G460" s="224"/>
      <c r="H460" s="225"/>
      <c r="I460" s="426"/>
      <c r="J460" s="426"/>
      <c r="K460" s="427"/>
      <c r="L460" s="427"/>
      <c r="M460" s="428"/>
      <c r="N460" s="428"/>
      <c r="O460" s="429"/>
      <c r="P460" s="429"/>
      <c r="Q460" s="430"/>
      <c r="R460" s="430"/>
      <c r="S460" s="431"/>
      <c r="T460" s="431"/>
      <c r="U460" s="426"/>
      <c r="V460" s="426"/>
      <c r="W460" s="427"/>
      <c r="X460" s="427"/>
      <c r="Y460" s="428"/>
      <c r="Z460" s="428"/>
      <c r="AA460" s="429"/>
      <c r="AB460" s="429"/>
      <c r="AC460" s="430"/>
      <c r="AD460" s="430"/>
      <c r="AE460" s="431"/>
      <c r="AF460" s="431"/>
      <c r="AG460" s="264"/>
      <c r="AH460" s="265"/>
      <c r="AI460" s="266"/>
      <c r="AJ460" s="267"/>
    </row>
    <row r="461" spans="1:36" s="22" customFormat="1" x14ac:dyDescent="0.25">
      <c r="A461" s="28" t="str">
        <f>IF(H461&lt;&gt;"",MAX($A$7:A460)+1,"")</f>
        <v/>
      </c>
      <c r="B461" s="227" t="str">
        <f>IF(A461="","",PREF_PREGUNTA&amp;" - "&amp;IF(MAX(A:A)&gt;99,IF(A461&lt;100,"0",""),"")&amp;IF(A461&lt;10,"0","")&amp;A461&amp;IF(G461&lt;&gt;""," "&amp;G461,""))</f>
        <v/>
      </c>
      <c r="C461" s="414" t="str">
        <f t="shared" si="11"/>
        <v/>
      </c>
      <c r="D461" s="222"/>
      <c r="E461" s="223"/>
      <c r="F461" s="223"/>
      <c r="G461" s="224"/>
      <c r="H461" s="225"/>
      <c r="I461" s="426"/>
      <c r="J461" s="426"/>
      <c r="K461" s="427"/>
      <c r="L461" s="427"/>
      <c r="M461" s="428"/>
      <c r="N461" s="428"/>
      <c r="O461" s="429"/>
      <c r="P461" s="429"/>
      <c r="Q461" s="430"/>
      <c r="R461" s="430"/>
      <c r="S461" s="431"/>
      <c r="T461" s="431"/>
      <c r="U461" s="426"/>
      <c r="V461" s="426"/>
      <c r="W461" s="427"/>
      <c r="X461" s="427"/>
      <c r="Y461" s="428"/>
      <c r="Z461" s="428"/>
      <c r="AA461" s="429"/>
      <c r="AB461" s="429"/>
      <c r="AC461" s="430"/>
      <c r="AD461" s="430"/>
      <c r="AE461" s="431"/>
      <c r="AF461" s="431"/>
      <c r="AG461" s="264"/>
      <c r="AH461" s="265"/>
      <c r="AI461" s="266"/>
      <c r="AJ461" s="267"/>
    </row>
    <row r="462" spans="1:36" s="22" customFormat="1" x14ac:dyDescent="0.25">
      <c r="A462" s="28" t="str">
        <f>IF(H462&lt;&gt;"",MAX($A$7:A461)+1,"")</f>
        <v/>
      </c>
      <c r="B462" s="227" t="str">
        <f>IF(A462="","",PREF_PREGUNTA&amp;" - "&amp;IF(MAX(A:A)&gt;99,IF(A462&lt;100,"0",""),"")&amp;IF(A462&lt;10,"0","")&amp;A462&amp;IF(G462&lt;&gt;""," "&amp;G462,""))</f>
        <v/>
      </c>
      <c r="C462" s="414" t="str">
        <f t="shared" si="11"/>
        <v/>
      </c>
      <c r="D462" s="222"/>
      <c r="E462" s="223"/>
      <c r="F462" s="223"/>
      <c r="G462" s="224"/>
      <c r="H462" s="225"/>
      <c r="I462" s="426"/>
      <c r="J462" s="426"/>
      <c r="K462" s="427"/>
      <c r="L462" s="427"/>
      <c r="M462" s="428"/>
      <c r="N462" s="428"/>
      <c r="O462" s="429"/>
      <c r="P462" s="429"/>
      <c r="Q462" s="430"/>
      <c r="R462" s="430"/>
      <c r="S462" s="431"/>
      <c r="T462" s="431"/>
      <c r="U462" s="426"/>
      <c r="V462" s="426"/>
      <c r="W462" s="427"/>
      <c r="X462" s="427"/>
      <c r="Y462" s="428"/>
      <c r="Z462" s="428"/>
      <c r="AA462" s="429"/>
      <c r="AB462" s="429"/>
      <c r="AC462" s="430"/>
      <c r="AD462" s="430"/>
      <c r="AE462" s="431"/>
      <c r="AF462" s="431"/>
      <c r="AG462" s="264"/>
      <c r="AH462" s="265"/>
      <c r="AI462" s="266"/>
      <c r="AJ462" s="267"/>
    </row>
    <row r="463" spans="1:36" s="22" customFormat="1" x14ac:dyDescent="0.25">
      <c r="A463" s="28" t="str">
        <f>IF(H463&lt;&gt;"",MAX($A$7:A462)+1,"")</f>
        <v/>
      </c>
      <c r="B463" s="227" t="str">
        <f>IF(A463="","",PREF_PREGUNTA&amp;" - "&amp;IF(MAX(A:A)&gt;99,IF(A463&lt;100,"0",""),"")&amp;IF(A463&lt;10,"0","")&amp;A463&amp;IF(G463&lt;&gt;""," "&amp;G463,""))</f>
        <v/>
      </c>
      <c r="C463" s="414" t="str">
        <f t="shared" si="11"/>
        <v/>
      </c>
      <c r="D463" s="222"/>
      <c r="E463" s="223"/>
      <c r="F463" s="223"/>
      <c r="G463" s="224"/>
      <c r="H463" s="225"/>
      <c r="I463" s="426"/>
      <c r="J463" s="426"/>
      <c r="K463" s="427"/>
      <c r="L463" s="427"/>
      <c r="M463" s="428"/>
      <c r="N463" s="428"/>
      <c r="O463" s="429"/>
      <c r="P463" s="429"/>
      <c r="Q463" s="430"/>
      <c r="R463" s="430"/>
      <c r="S463" s="431"/>
      <c r="T463" s="431"/>
      <c r="U463" s="426"/>
      <c r="V463" s="426"/>
      <c r="W463" s="427"/>
      <c r="X463" s="427"/>
      <c r="Y463" s="428"/>
      <c r="Z463" s="428"/>
      <c r="AA463" s="429"/>
      <c r="AB463" s="429"/>
      <c r="AC463" s="430"/>
      <c r="AD463" s="430"/>
      <c r="AE463" s="431"/>
      <c r="AF463" s="431"/>
      <c r="AG463" s="264"/>
      <c r="AH463" s="265"/>
      <c r="AI463" s="266"/>
      <c r="AJ463" s="267"/>
    </row>
    <row r="464" spans="1:36" s="22" customFormat="1" x14ac:dyDescent="0.25">
      <c r="A464" s="28" t="str">
        <f>IF(H464&lt;&gt;"",MAX($A$7:A463)+1,"")</f>
        <v/>
      </c>
      <c r="B464" s="227" t="str">
        <f>IF(A464="","",PREF_PREGUNTA&amp;" - "&amp;IF(MAX(A:A)&gt;99,IF(A464&lt;100,"0",""),"")&amp;IF(A464&lt;10,"0","")&amp;A464&amp;IF(G464&lt;&gt;""," "&amp;G464,""))</f>
        <v/>
      </c>
      <c r="C464" s="414" t="str">
        <f t="shared" si="11"/>
        <v/>
      </c>
      <c r="D464" s="222"/>
      <c r="E464" s="223"/>
      <c r="F464" s="223"/>
      <c r="G464" s="224"/>
      <c r="H464" s="225"/>
      <c r="I464" s="426"/>
      <c r="J464" s="426"/>
      <c r="K464" s="427"/>
      <c r="L464" s="427"/>
      <c r="M464" s="428"/>
      <c r="N464" s="428"/>
      <c r="O464" s="429"/>
      <c r="P464" s="429"/>
      <c r="Q464" s="430"/>
      <c r="R464" s="430"/>
      <c r="S464" s="431"/>
      <c r="T464" s="431"/>
      <c r="U464" s="426"/>
      <c r="V464" s="426"/>
      <c r="W464" s="427"/>
      <c r="X464" s="427"/>
      <c r="Y464" s="428"/>
      <c r="Z464" s="428"/>
      <c r="AA464" s="429"/>
      <c r="AB464" s="429"/>
      <c r="AC464" s="430"/>
      <c r="AD464" s="430"/>
      <c r="AE464" s="431"/>
      <c r="AF464" s="431"/>
      <c r="AG464" s="264"/>
      <c r="AH464" s="265"/>
      <c r="AI464" s="266"/>
      <c r="AJ464" s="267"/>
    </row>
    <row r="465" spans="1:36" s="22" customFormat="1" x14ac:dyDescent="0.25">
      <c r="A465" s="28" t="str">
        <f>IF(H465&lt;&gt;"",MAX($A$7:A464)+1,"")</f>
        <v/>
      </c>
      <c r="B465" s="227" t="str">
        <f>IF(A465="","",PREF_PREGUNTA&amp;" - "&amp;IF(MAX(A:A)&gt;99,IF(A465&lt;100,"0",""),"")&amp;IF(A465&lt;10,"0","")&amp;A465&amp;IF(G465&lt;&gt;""," "&amp;G465,""))</f>
        <v/>
      </c>
      <c r="C465" s="414" t="str">
        <f t="shared" si="11"/>
        <v/>
      </c>
      <c r="D465" s="222"/>
      <c r="E465" s="223"/>
      <c r="F465" s="223"/>
      <c r="G465" s="224"/>
      <c r="H465" s="225"/>
      <c r="I465" s="426"/>
      <c r="J465" s="426"/>
      <c r="K465" s="427"/>
      <c r="L465" s="427"/>
      <c r="M465" s="428"/>
      <c r="N465" s="428"/>
      <c r="O465" s="429"/>
      <c r="P465" s="429"/>
      <c r="Q465" s="430"/>
      <c r="R465" s="430"/>
      <c r="S465" s="431"/>
      <c r="T465" s="431"/>
      <c r="U465" s="426"/>
      <c r="V465" s="426"/>
      <c r="W465" s="427"/>
      <c r="X465" s="427"/>
      <c r="Y465" s="428"/>
      <c r="Z465" s="428"/>
      <c r="AA465" s="429"/>
      <c r="AB465" s="429"/>
      <c r="AC465" s="430"/>
      <c r="AD465" s="430"/>
      <c r="AE465" s="431"/>
      <c r="AF465" s="431"/>
      <c r="AG465" s="264"/>
      <c r="AH465" s="265"/>
      <c r="AI465" s="266"/>
      <c r="AJ465" s="267"/>
    </row>
    <row r="466" spans="1:36" s="22" customFormat="1" x14ac:dyDescent="0.25">
      <c r="A466" s="28" t="str">
        <f>IF(H466&lt;&gt;"",MAX($A$7:A465)+1,"")</f>
        <v/>
      </c>
      <c r="B466" s="227" t="str">
        <f>IF(A466="","",PREF_PREGUNTA&amp;" - "&amp;IF(MAX(A:A)&gt;99,IF(A466&lt;100,"0",""),"")&amp;IF(A466&lt;10,"0","")&amp;A466&amp;IF(G466&lt;&gt;""," "&amp;G466,""))</f>
        <v/>
      </c>
      <c r="C466" s="414" t="str">
        <f t="shared" si="11"/>
        <v/>
      </c>
      <c r="D466" s="222"/>
      <c r="E466" s="223"/>
      <c r="F466" s="223"/>
      <c r="G466" s="224"/>
      <c r="H466" s="225"/>
      <c r="I466" s="426"/>
      <c r="J466" s="426"/>
      <c r="K466" s="427"/>
      <c r="L466" s="427"/>
      <c r="M466" s="428"/>
      <c r="N466" s="428"/>
      <c r="O466" s="429"/>
      <c r="P466" s="429"/>
      <c r="Q466" s="430"/>
      <c r="R466" s="430"/>
      <c r="S466" s="431"/>
      <c r="T466" s="431"/>
      <c r="U466" s="426"/>
      <c r="V466" s="426"/>
      <c r="W466" s="427"/>
      <c r="X466" s="427"/>
      <c r="Y466" s="428"/>
      <c r="Z466" s="428"/>
      <c r="AA466" s="429"/>
      <c r="AB466" s="429"/>
      <c r="AC466" s="430"/>
      <c r="AD466" s="430"/>
      <c r="AE466" s="431"/>
      <c r="AF466" s="431"/>
      <c r="AG466" s="264"/>
      <c r="AH466" s="265"/>
      <c r="AI466" s="266"/>
      <c r="AJ466" s="267"/>
    </row>
    <row r="467" spans="1:36" s="22" customFormat="1" x14ac:dyDescent="0.25">
      <c r="A467" s="28" t="str">
        <f>IF(H467&lt;&gt;"",MAX($A$7:A466)+1,"")</f>
        <v/>
      </c>
      <c r="B467" s="227" t="str">
        <f>IF(A467="","",PREF_PREGUNTA&amp;" - "&amp;IF(MAX(A:A)&gt;99,IF(A467&lt;100,"0",""),"")&amp;IF(A467&lt;10,"0","")&amp;A467&amp;IF(G467&lt;&gt;""," "&amp;G467,""))</f>
        <v/>
      </c>
      <c r="C467" s="414" t="str">
        <f t="shared" si="11"/>
        <v/>
      </c>
      <c r="D467" s="222"/>
      <c r="E467" s="223"/>
      <c r="F467" s="223"/>
      <c r="G467" s="224"/>
      <c r="H467" s="225"/>
      <c r="I467" s="426"/>
      <c r="J467" s="426"/>
      <c r="K467" s="427"/>
      <c r="L467" s="427"/>
      <c r="M467" s="428"/>
      <c r="N467" s="428"/>
      <c r="O467" s="429"/>
      <c r="P467" s="429"/>
      <c r="Q467" s="430"/>
      <c r="R467" s="430"/>
      <c r="S467" s="431"/>
      <c r="T467" s="431"/>
      <c r="U467" s="426"/>
      <c r="V467" s="426"/>
      <c r="W467" s="427"/>
      <c r="X467" s="427"/>
      <c r="Y467" s="428"/>
      <c r="Z467" s="428"/>
      <c r="AA467" s="429"/>
      <c r="AB467" s="429"/>
      <c r="AC467" s="430"/>
      <c r="AD467" s="430"/>
      <c r="AE467" s="431"/>
      <c r="AF467" s="431"/>
      <c r="AG467" s="264"/>
      <c r="AH467" s="265"/>
      <c r="AI467" s="266"/>
      <c r="AJ467" s="267"/>
    </row>
    <row r="468" spans="1:36" s="22" customFormat="1" x14ac:dyDescent="0.25">
      <c r="A468" s="28" t="str">
        <f>IF(H468&lt;&gt;"",MAX($A$7:A467)+1,"")</f>
        <v/>
      </c>
      <c r="B468" s="227" t="str">
        <f>IF(A468="","",PREF_PREGUNTA&amp;" - "&amp;IF(MAX(A:A)&gt;99,IF(A468&lt;100,"0",""),"")&amp;IF(A468&lt;10,"0","")&amp;A468&amp;IF(G468&lt;&gt;""," "&amp;G468,""))</f>
        <v/>
      </c>
      <c r="C468" s="414" t="str">
        <f t="shared" si="11"/>
        <v/>
      </c>
      <c r="D468" s="222"/>
      <c r="E468" s="223"/>
      <c r="F468" s="223"/>
      <c r="G468" s="224"/>
      <c r="H468" s="225"/>
      <c r="I468" s="426"/>
      <c r="J468" s="426"/>
      <c r="K468" s="427"/>
      <c r="L468" s="427"/>
      <c r="M468" s="428"/>
      <c r="N468" s="428"/>
      <c r="O468" s="429"/>
      <c r="P468" s="429"/>
      <c r="Q468" s="430"/>
      <c r="R468" s="430"/>
      <c r="S468" s="431"/>
      <c r="T468" s="431"/>
      <c r="U468" s="426"/>
      <c r="V468" s="426"/>
      <c r="W468" s="427"/>
      <c r="X468" s="427"/>
      <c r="Y468" s="428"/>
      <c r="Z468" s="428"/>
      <c r="AA468" s="429"/>
      <c r="AB468" s="429"/>
      <c r="AC468" s="430"/>
      <c r="AD468" s="430"/>
      <c r="AE468" s="431"/>
      <c r="AF468" s="431"/>
      <c r="AG468" s="264"/>
      <c r="AH468" s="265"/>
      <c r="AI468" s="266"/>
      <c r="AJ468" s="267"/>
    </row>
    <row r="469" spans="1:36" s="22" customFormat="1" x14ac:dyDescent="0.25">
      <c r="A469" s="28" t="str">
        <f>IF(H469&lt;&gt;"",MAX($A$7:A468)+1,"")</f>
        <v/>
      </c>
      <c r="B469" s="227" t="str">
        <f>IF(A469="","",PREF_PREGUNTA&amp;" - "&amp;IF(MAX(A:A)&gt;99,IF(A469&lt;100,"0",""),"")&amp;IF(A469&lt;10,"0","")&amp;A469&amp;IF(G469&lt;&gt;""," "&amp;G469,""))</f>
        <v/>
      </c>
      <c r="C469" s="414" t="str">
        <f t="shared" si="11"/>
        <v/>
      </c>
      <c r="D469" s="222"/>
      <c r="E469" s="223"/>
      <c r="F469" s="223"/>
      <c r="G469" s="224"/>
      <c r="H469" s="225"/>
      <c r="I469" s="426"/>
      <c r="J469" s="426"/>
      <c r="K469" s="427"/>
      <c r="L469" s="427"/>
      <c r="M469" s="428"/>
      <c r="N469" s="428"/>
      <c r="O469" s="429"/>
      <c r="P469" s="429"/>
      <c r="Q469" s="430"/>
      <c r="R469" s="430"/>
      <c r="S469" s="431"/>
      <c r="T469" s="431"/>
      <c r="U469" s="426"/>
      <c r="V469" s="426"/>
      <c r="W469" s="427"/>
      <c r="X469" s="427"/>
      <c r="Y469" s="428"/>
      <c r="Z469" s="428"/>
      <c r="AA469" s="429"/>
      <c r="AB469" s="429"/>
      <c r="AC469" s="430"/>
      <c r="AD469" s="430"/>
      <c r="AE469" s="431"/>
      <c r="AF469" s="431"/>
      <c r="AG469" s="264"/>
      <c r="AH469" s="265"/>
      <c r="AI469" s="266"/>
      <c r="AJ469" s="267"/>
    </row>
    <row r="470" spans="1:36" s="22" customFormat="1" x14ac:dyDescent="0.25">
      <c r="A470" s="28" t="str">
        <f>IF(H470&lt;&gt;"",MAX($A$7:A469)+1,"")</f>
        <v/>
      </c>
      <c r="B470" s="227" t="str">
        <f>IF(A470="","",PREF_PREGUNTA&amp;" - "&amp;IF(MAX(A:A)&gt;99,IF(A470&lt;100,"0",""),"")&amp;IF(A470&lt;10,"0","")&amp;A470&amp;IF(G470&lt;&gt;""," "&amp;G470,""))</f>
        <v/>
      </c>
      <c r="C470" s="414" t="str">
        <f t="shared" si="11"/>
        <v/>
      </c>
      <c r="D470" s="222"/>
      <c r="E470" s="223"/>
      <c r="F470" s="223"/>
      <c r="G470" s="224"/>
      <c r="H470" s="225"/>
      <c r="I470" s="426"/>
      <c r="J470" s="426"/>
      <c r="K470" s="427"/>
      <c r="L470" s="427"/>
      <c r="M470" s="428"/>
      <c r="N470" s="428"/>
      <c r="O470" s="429"/>
      <c r="P470" s="429"/>
      <c r="Q470" s="430"/>
      <c r="R470" s="430"/>
      <c r="S470" s="431"/>
      <c r="T470" s="431"/>
      <c r="U470" s="426"/>
      <c r="V470" s="426"/>
      <c r="W470" s="427"/>
      <c r="X470" s="427"/>
      <c r="Y470" s="428"/>
      <c r="Z470" s="428"/>
      <c r="AA470" s="429"/>
      <c r="AB470" s="429"/>
      <c r="AC470" s="430"/>
      <c r="AD470" s="430"/>
      <c r="AE470" s="431"/>
      <c r="AF470" s="431"/>
      <c r="AG470" s="264"/>
      <c r="AH470" s="265"/>
      <c r="AI470" s="266"/>
      <c r="AJ470" s="267"/>
    </row>
    <row r="471" spans="1:36" s="22" customFormat="1" x14ac:dyDescent="0.25">
      <c r="A471" s="28" t="str">
        <f>IF(H471&lt;&gt;"",MAX($A$7:A470)+1,"")</f>
        <v/>
      </c>
      <c r="B471" s="227" t="str">
        <f>IF(A471="","",PREF_PREGUNTA&amp;" - "&amp;IF(MAX(A:A)&gt;99,IF(A471&lt;100,"0",""),"")&amp;IF(A471&lt;10,"0","")&amp;A471&amp;IF(G471&lt;&gt;""," "&amp;G471,""))</f>
        <v/>
      </c>
      <c r="C471" s="414" t="str">
        <f t="shared" si="11"/>
        <v/>
      </c>
      <c r="D471" s="222"/>
      <c r="E471" s="223"/>
      <c r="F471" s="223"/>
      <c r="G471" s="224"/>
      <c r="H471" s="225"/>
      <c r="I471" s="426"/>
      <c r="J471" s="426"/>
      <c r="K471" s="427"/>
      <c r="L471" s="427"/>
      <c r="M471" s="428"/>
      <c r="N471" s="428"/>
      <c r="O471" s="429"/>
      <c r="P471" s="429"/>
      <c r="Q471" s="430"/>
      <c r="R471" s="430"/>
      <c r="S471" s="431"/>
      <c r="T471" s="431"/>
      <c r="U471" s="426"/>
      <c r="V471" s="426"/>
      <c r="W471" s="427"/>
      <c r="X471" s="427"/>
      <c r="Y471" s="428"/>
      <c r="Z471" s="428"/>
      <c r="AA471" s="429"/>
      <c r="AB471" s="429"/>
      <c r="AC471" s="430"/>
      <c r="AD471" s="430"/>
      <c r="AE471" s="431"/>
      <c r="AF471" s="431"/>
      <c r="AG471" s="264"/>
      <c r="AH471" s="265"/>
      <c r="AI471" s="266"/>
      <c r="AJ471" s="267"/>
    </row>
    <row r="472" spans="1:36" s="22" customFormat="1" x14ac:dyDescent="0.25">
      <c r="A472" s="28" t="str">
        <f>IF(H472&lt;&gt;"",MAX($A$7:A471)+1,"")</f>
        <v/>
      </c>
      <c r="B472" s="227" t="str">
        <f>IF(A472="","",PREF_PREGUNTA&amp;" - "&amp;IF(MAX(A:A)&gt;99,IF(A472&lt;100,"0",""),"")&amp;IF(A472&lt;10,"0","")&amp;A472&amp;IF(G472&lt;&gt;""," "&amp;G472,""))</f>
        <v/>
      </c>
      <c r="C472" s="414" t="str">
        <f t="shared" si="11"/>
        <v/>
      </c>
      <c r="D472" s="222"/>
      <c r="E472" s="223"/>
      <c r="F472" s="223"/>
      <c r="G472" s="224"/>
      <c r="H472" s="225"/>
      <c r="I472" s="426"/>
      <c r="J472" s="426"/>
      <c r="K472" s="427"/>
      <c r="L472" s="427"/>
      <c r="M472" s="428"/>
      <c r="N472" s="428"/>
      <c r="O472" s="429"/>
      <c r="P472" s="429"/>
      <c r="Q472" s="430"/>
      <c r="R472" s="430"/>
      <c r="S472" s="431"/>
      <c r="T472" s="431"/>
      <c r="U472" s="426"/>
      <c r="V472" s="426"/>
      <c r="W472" s="427"/>
      <c r="X472" s="427"/>
      <c r="Y472" s="428"/>
      <c r="Z472" s="428"/>
      <c r="AA472" s="429"/>
      <c r="AB472" s="429"/>
      <c r="AC472" s="430"/>
      <c r="AD472" s="430"/>
      <c r="AE472" s="431"/>
      <c r="AF472" s="431"/>
      <c r="AG472" s="264"/>
      <c r="AH472" s="265"/>
      <c r="AI472" s="266"/>
      <c r="AJ472" s="267"/>
    </row>
    <row r="473" spans="1:36" s="22" customFormat="1" x14ac:dyDescent="0.25">
      <c r="A473" s="28" t="str">
        <f>IF(H473&lt;&gt;"",MAX($A$7:A472)+1,"")</f>
        <v/>
      </c>
      <c r="B473" s="227" t="str">
        <f>IF(A473="","",PREF_PREGUNTA&amp;" - "&amp;IF(MAX(A:A)&gt;99,IF(A473&lt;100,"0",""),"")&amp;IF(A473&lt;10,"0","")&amp;A473&amp;IF(G473&lt;&gt;""," "&amp;G473,""))</f>
        <v/>
      </c>
      <c r="C473" s="414" t="str">
        <f t="shared" si="11"/>
        <v/>
      </c>
      <c r="D473" s="222"/>
      <c r="E473" s="223"/>
      <c r="F473" s="223"/>
      <c r="G473" s="224"/>
      <c r="H473" s="225"/>
      <c r="I473" s="426"/>
      <c r="J473" s="426"/>
      <c r="K473" s="427"/>
      <c r="L473" s="427"/>
      <c r="M473" s="428"/>
      <c r="N473" s="428"/>
      <c r="O473" s="429"/>
      <c r="P473" s="429"/>
      <c r="Q473" s="430"/>
      <c r="R473" s="430"/>
      <c r="S473" s="431"/>
      <c r="T473" s="431"/>
      <c r="U473" s="426"/>
      <c r="V473" s="426"/>
      <c r="W473" s="427"/>
      <c r="X473" s="427"/>
      <c r="Y473" s="428"/>
      <c r="Z473" s="428"/>
      <c r="AA473" s="429"/>
      <c r="AB473" s="429"/>
      <c r="AC473" s="430"/>
      <c r="AD473" s="430"/>
      <c r="AE473" s="431"/>
      <c r="AF473" s="431"/>
      <c r="AG473" s="264"/>
      <c r="AH473" s="265"/>
      <c r="AI473" s="266"/>
      <c r="AJ473" s="267"/>
    </row>
    <row r="474" spans="1:36" s="22" customFormat="1" x14ac:dyDescent="0.25">
      <c r="A474" s="28" t="str">
        <f>IF(H474&lt;&gt;"",MAX($A$7:A473)+1,"")</f>
        <v/>
      </c>
      <c r="B474" s="227" t="str">
        <f>IF(A474="","",PREF_PREGUNTA&amp;" - "&amp;IF(MAX(A:A)&gt;99,IF(A474&lt;100,"0",""),"")&amp;IF(A474&lt;10,"0","")&amp;A474&amp;IF(G474&lt;&gt;""," "&amp;G474,""))</f>
        <v/>
      </c>
      <c r="C474" s="414" t="str">
        <f t="shared" si="11"/>
        <v/>
      </c>
      <c r="D474" s="222"/>
      <c r="E474" s="223"/>
      <c r="F474" s="223"/>
      <c r="G474" s="224"/>
      <c r="H474" s="225"/>
      <c r="I474" s="426"/>
      <c r="J474" s="426"/>
      <c r="K474" s="427"/>
      <c r="L474" s="427"/>
      <c r="M474" s="428"/>
      <c r="N474" s="428"/>
      <c r="O474" s="429"/>
      <c r="P474" s="429"/>
      <c r="Q474" s="430"/>
      <c r="R474" s="430"/>
      <c r="S474" s="431"/>
      <c r="T474" s="431"/>
      <c r="U474" s="426"/>
      <c r="V474" s="426"/>
      <c r="W474" s="427"/>
      <c r="X474" s="427"/>
      <c r="Y474" s="428"/>
      <c r="Z474" s="428"/>
      <c r="AA474" s="429"/>
      <c r="AB474" s="429"/>
      <c r="AC474" s="430"/>
      <c r="AD474" s="430"/>
      <c r="AE474" s="431"/>
      <c r="AF474" s="431"/>
      <c r="AG474" s="264"/>
      <c r="AH474" s="265"/>
      <c r="AI474" s="266"/>
      <c r="AJ474" s="267"/>
    </row>
    <row r="475" spans="1:36" s="22" customFormat="1" x14ac:dyDescent="0.25">
      <c r="A475" s="28" t="str">
        <f>IF(H475&lt;&gt;"",MAX($A$7:A474)+1,"")</f>
        <v/>
      </c>
      <c r="B475" s="227" t="str">
        <f>IF(A475="","",PREF_PREGUNTA&amp;" - "&amp;IF(MAX(A:A)&gt;99,IF(A475&lt;100,"0",""),"")&amp;IF(A475&lt;10,"0","")&amp;A475&amp;IF(G475&lt;&gt;""," "&amp;G475,""))</f>
        <v/>
      </c>
      <c r="C475" s="414" t="str">
        <f t="shared" si="11"/>
        <v/>
      </c>
      <c r="D475" s="222"/>
      <c r="E475" s="223"/>
      <c r="F475" s="223"/>
      <c r="G475" s="224"/>
      <c r="H475" s="225"/>
      <c r="I475" s="426"/>
      <c r="J475" s="426"/>
      <c r="K475" s="427"/>
      <c r="L475" s="427"/>
      <c r="M475" s="428"/>
      <c r="N475" s="428"/>
      <c r="O475" s="429"/>
      <c r="P475" s="429"/>
      <c r="Q475" s="430"/>
      <c r="R475" s="430"/>
      <c r="S475" s="431"/>
      <c r="T475" s="431"/>
      <c r="U475" s="426"/>
      <c r="V475" s="426"/>
      <c r="W475" s="427"/>
      <c r="X475" s="427"/>
      <c r="Y475" s="428"/>
      <c r="Z475" s="428"/>
      <c r="AA475" s="429"/>
      <c r="AB475" s="429"/>
      <c r="AC475" s="430"/>
      <c r="AD475" s="430"/>
      <c r="AE475" s="431"/>
      <c r="AF475" s="431"/>
      <c r="AG475" s="264"/>
      <c r="AH475" s="265"/>
      <c r="AI475" s="266"/>
      <c r="AJ475" s="267"/>
    </row>
    <row r="476" spans="1:36" s="22" customFormat="1" x14ac:dyDescent="0.25">
      <c r="A476" s="28" t="str">
        <f>IF(H476&lt;&gt;"",MAX($A$7:A475)+1,"")</f>
        <v/>
      </c>
      <c r="B476" s="227" t="str">
        <f>IF(A476="","",PREF_PREGUNTA&amp;" - "&amp;IF(MAX(A:A)&gt;99,IF(A476&lt;100,"0",""),"")&amp;IF(A476&lt;10,"0","")&amp;A476&amp;IF(G476&lt;&gt;""," "&amp;G476,""))</f>
        <v/>
      </c>
      <c r="C476" s="414" t="str">
        <f t="shared" si="11"/>
        <v/>
      </c>
      <c r="D476" s="222"/>
      <c r="E476" s="223"/>
      <c r="F476" s="223"/>
      <c r="G476" s="224"/>
      <c r="H476" s="225"/>
      <c r="I476" s="426"/>
      <c r="J476" s="426"/>
      <c r="K476" s="427"/>
      <c r="L476" s="427"/>
      <c r="M476" s="428"/>
      <c r="N476" s="428"/>
      <c r="O476" s="429"/>
      <c r="P476" s="429"/>
      <c r="Q476" s="430"/>
      <c r="R476" s="430"/>
      <c r="S476" s="431"/>
      <c r="T476" s="431"/>
      <c r="U476" s="426"/>
      <c r="V476" s="426"/>
      <c r="W476" s="427"/>
      <c r="X476" s="427"/>
      <c r="Y476" s="428"/>
      <c r="Z476" s="428"/>
      <c r="AA476" s="429"/>
      <c r="AB476" s="429"/>
      <c r="AC476" s="430"/>
      <c r="AD476" s="430"/>
      <c r="AE476" s="431"/>
      <c r="AF476" s="431"/>
      <c r="AG476" s="264"/>
      <c r="AH476" s="265"/>
      <c r="AI476" s="266"/>
      <c r="AJ476" s="267"/>
    </row>
    <row r="477" spans="1:36" s="22" customFormat="1" x14ac:dyDescent="0.25">
      <c r="A477" s="28" t="str">
        <f>IF(H477&lt;&gt;"",MAX($A$7:A476)+1,"")</f>
        <v/>
      </c>
      <c r="B477" s="227" t="str">
        <f>IF(A477="","",PREF_PREGUNTA&amp;" - "&amp;IF(MAX(A:A)&gt;99,IF(A477&lt;100,"0",""),"")&amp;IF(A477&lt;10,"0","")&amp;A477&amp;IF(G477&lt;&gt;""," "&amp;G477,""))</f>
        <v/>
      </c>
      <c r="C477" s="414" t="str">
        <f t="shared" si="11"/>
        <v/>
      </c>
      <c r="D477" s="222"/>
      <c r="E477" s="223"/>
      <c r="F477" s="223"/>
      <c r="G477" s="224"/>
      <c r="H477" s="225"/>
      <c r="I477" s="426"/>
      <c r="J477" s="426"/>
      <c r="K477" s="427"/>
      <c r="L477" s="427"/>
      <c r="M477" s="428"/>
      <c r="N477" s="428"/>
      <c r="O477" s="429"/>
      <c r="P477" s="429"/>
      <c r="Q477" s="430"/>
      <c r="R477" s="430"/>
      <c r="S477" s="431"/>
      <c r="T477" s="431"/>
      <c r="U477" s="426"/>
      <c r="V477" s="426"/>
      <c r="W477" s="427"/>
      <c r="X477" s="427"/>
      <c r="Y477" s="428"/>
      <c r="Z477" s="428"/>
      <c r="AA477" s="429"/>
      <c r="AB477" s="429"/>
      <c r="AC477" s="430"/>
      <c r="AD477" s="430"/>
      <c r="AE477" s="431"/>
      <c r="AF477" s="431"/>
      <c r="AG477" s="264"/>
      <c r="AH477" s="265"/>
      <c r="AI477" s="266"/>
      <c r="AJ477" s="267"/>
    </row>
    <row r="478" spans="1:36" s="22" customFormat="1" x14ac:dyDescent="0.25">
      <c r="A478" s="28" t="str">
        <f>IF(H478&lt;&gt;"",MAX($A$7:A477)+1,"")</f>
        <v/>
      </c>
      <c r="B478" s="227" t="str">
        <f>IF(A478="","",PREF_PREGUNTA&amp;" - "&amp;IF(MAX(A:A)&gt;99,IF(A478&lt;100,"0",""),"")&amp;IF(A478&lt;10,"0","")&amp;A478&amp;IF(G478&lt;&gt;""," "&amp;G478,""))</f>
        <v/>
      </c>
      <c r="C478" s="414" t="str">
        <f t="shared" si="11"/>
        <v/>
      </c>
      <c r="D478" s="222"/>
      <c r="E478" s="223"/>
      <c r="F478" s="223"/>
      <c r="G478" s="224"/>
      <c r="H478" s="225"/>
      <c r="I478" s="426"/>
      <c r="J478" s="426"/>
      <c r="K478" s="427"/>
      <c r="L478" s="427"/>
      <c r="M478" s="428"/>
      <c r="N478" s="428"/>
      <c r="O478" s="429"/>
      <c r="P478" s="429"/>
      <c r="Q478" s="430"/>
      <c r="R478" s="430"/>
      <c r="S478" s="431"/>
      <c r="T478" s="431"/>
      <c r="U478" s="426"/>
      <c r="V478" s="426"/>
      <c r="W478" s="427"/>
      <c r="X478" s="427"/>
      <c r="Y478" s="428"/>
      <c r="Z478" s="428"/>
      <c r="AA478" s="429"/>
      <c r="AB478" s="429"/>
      <c r="AC478" s="430"/>
      <c r="AD478" s="430"/>
      <c r="AE478" s="431"/>
      <c r="AF478" s="431"/>
      <c r="AG478" s="264"/>
      <c r="AH478" s="265"/>
      <c r="AI478" s="266"/>
      <c r="AJ478" s="267"/>
    </row>
    <row r="479" spans="1:36" s="22" customFormat="1" x14ac:dyDescent="0.25">
      <c r="A479" s="28" t="str">
        <f>IF(H479&lt;&gt;"",MAX($A$7:A478)+1,"")</f>
        <v/>
      </c>
      <c r="B479" s="227" t="str">
        <f>IF(A479="","",PREF_PREGUNTA&amp;" - "&amp;IF(MAX(A:A)&gt;99,IF(A479&lt;100,"0",""),"")&amp;IF(A479&lt;10,"0","")&amp;A479&amp;IF(G479&lt;&gt;""," "&amp;G479,""))</f>
        <v/>
      </c>
      <c r="C479" s="414" t="str">
        <f t="shared" si="11"/>
        <v/>
      </c>
      <c r="D479" s="222"/>
      <c r="E479" s="223"/>
      <c r="F479" s="223"/>
      <c r="G479" s="224"/>
      <c r="H479" s="225"/>
      <c r="I479" s="426"/>
      <c r="J479" s="426"/>
      <c r="K479" s="427"/>
      <c r="L479" s="427"/>
      <c r="M479" s="428"/>
      <c r="N479" s="428"/>
      <c r="O479" s="429"/>
      <c r="P479" s="429"/>
      <c r="Q479" s="430"/>
      <c r="R479" s="430"/>
      <c r="S479" s="431"/>
      <c r="T479" s="431"/>
      <c r="U479" s="426"/>
      <c r="V479" s="426"/>
      <c r="W479" s="427"/>
      <c r="X479" s="427"/>
      <c r="Y479" s="428"/>
      <c r="Z479" s="428"/>
      <c r="AA479" s="429"/>
      <c r="AB479" s="429"/>
      <c r="AC479" s="430"/>
      <c r="AD479" s="430"/>
      <c r="AE479" s="431"/>
      <c r="AF479" s="431"/>
      <c r="AG479" s="264"/>
      <c r="AH479" s="265"/>
      <c r="AI479" s="266"/>
      <c r="AJ479" s="267"/>
    </row>
    <row r="480" spans="1:36" s="22" customFormat="1" x14ac:dyDescent="0.25">
      <c r="A480" s="28" t="str">
        <f>IF(H480&lt;&gt;"",MAX($A$7:A479)+1,"")</f>
        <v/>
      </c>
      <c r="B480" s="227" t="str">
        <f>IF(A480="","",PREF_PREGUNTA&amp;" - "&amp;IF(MAX(A:A)&gt;99,IF(A480&lt;100,"0",""),"")&amp;IF(A480&lt;10,"0","")&amp;A480&amp;IF(G480&lt;&gt;""," "&amp;G480,""))</f>
        <v/>
      </c>
      <c r="C480" s="414" t="str">
        <f t="shared" si="11"/>
        <v/>
      </c>
      <c r="D480" s="222"/>
      <c r="E480" s="223"/>
      <c r="F480" s="223"/>
      <c r="G480" s="224"/>
      <c r="H480" s="225"/>
      <c r="I480" s="426"/>
      <c r="J480" s="426"/>
      <c r="K480" s="427"/>
      <c r="L480" s="427"/>
      <c r="M480" s="428"/>
      <c r="N480" s="428"/>
      <c r="O480" s="429"/>
      <c r="P480" s="429"/>
      <c r="Q480" s="430"/>
      <c r="R480" s="430"/>
      <c r="S480" s="431"/>
      <c r="T480" s="431"/>
      <c r="U480" s="426"/>
      <c r="V480" s="426"/>
      <c r="W480" s="427"/>
      <c r="X480" s="427"/>
      <c r="Y480" s="428"/>
      <c r="Z480" s="428"/>
      <c r="AA480" s="429"/>
      <c r="AB480" s="429"/>
      <c r="AC480" s="430"/>
      <c r="AD480" s="430"/>
      <c r="AE480" s="431"/>
      <c r="AF480" s="431"/>
      <c r="AG480" s="264"/>
      <c r="AH480" s="265"/>
      <c r="AI480" s="266"/>
      <c r="AJ480" s="267"/>
    </row>
    <row r="481" spans="1:36" s="22" customFormat="1" x14ac:dyDescent="0.25">
      <c r="A481" s="28" t="str">
        <f>IF(H481&lt;&gt;"",MAX($A$7:A480)+1,"")</f>
        <v/>
      </c>
      <c r="B481" s="227" t="str">
        <f>IF(A481="","",PREF_PREGUNTA&amp;" - "&amp;IF(MAX(A:A)&gt;99,IF(A481&lt;100,"0",""),"")&amp;IF(A481&lt;10,"0","")&amp;A481&amp;IF(G481&lt;&gt;""," "&amp;G481,""))</f>
        <v/>
      </c>
      <c r="C481" s="414" t="str">
        <f t="shared" si="11"/>
        <v/>
      </c>
      <c r="D481" s="222"/>
      <c r="E481" s="223"/>
      <c r="F481" s="223"/>
      <c r="G481" s="224"/>
      <c r="H481" s="225"/>
      <c r="I481" s="426"/>
      <c r="J481" s="426"/>
      <c r="K481" s="427"/>
      <c r="L481" s="427"/>
      <c r="M481" s="428"/>
      <c r="N481" s="428"/>
      <c r="O481" s="429"/>
      <c r="P481" s="429"/>
      <c r="Q481" s="430"/>
      <c r="R481" s="430"/>
      <c r="S481" s="431"/>
      <c r="T481" s="431"/>
      <c r="U481" s="426"/>
      <c r="V481" s="426"/>
      <c r="W481" s="427"/>
      <c r="X481" s="427"/>
      <c r="Y481" s="428"/>
      <c r="Z481" s="428"/>
      <c r="AA481" s="429"/>
      <c r="AB481" s="429"/>
      <c r="AC481" s="430"/>
      <c r="AD481" s="430"/>
      <c r="AE481" s="431"/>
      <c r="AF481" s="431"/>
      <c r="AG481" s="264"/>
      <c r="AH481" s="265"/>
      <c r="AI481" s="266"/>
      <c r="AJ481" s="267"/>
    </row>
    <row r="482" spans="1:36" s="22" customFormat="1" x14ac:dyDescent="0.25">
      <c r="A482" s="28" t="str">
        <f>IF(H482&lt;&gt;"",MAX($A$7:A481)+1,"")</f>
        <v/>
      </c>
      <c r="B482" s="227" t="str">
        <f>IF(A482="","",PREF_PREGUNTA&amp;" - "&amp;IF(MAX(A:A)&gt;99,IF(A482&lt;100,"0",""),"")&amp;IF(A482&lt;10,"0","")&amp;A482&amp;IF(G482&lt;&gt;""," "&amp;G482,""))</f>
        <v/>
      </c>
      <c r="C482" s="414" t="str">
        <f t="shared" si="11"/>
        <v/>
      </c>
      <c r="D482" s="222"/>
      <c r="E482" s="223"/>
      <c r="F482" s="223"/>
      <c r="G482" s="224"/>
      <c r="H482" s="225"/>
      <c r="I482" s="426"/>
      <c r="J482" s="426"/>
      <c r="K482" s="427"/>
      <c r="L482" s="427"/>
      <c r="M482" s="428"/>
      <c r="N482" s="428"/>
      <c r="O482" s="429"/>
      <c r="P482" s="429"/>
      <c r="Q482" s="430"/>
      <c r="R482" s="430"/>
      <c r="S482" s="431"/>
      <c r="T482" s="431"/>
      <c r="U482" s="426"/>
      <c r="V482" s="426"/>
      <c r="W482" s="427"/>
      <c r="X482" s="427"/>
      <c r="Y482" s="428"/>
      <c r="Z482" s="428"/>
      <c r="AA482" s="429"/>
      <c r="AB482" s="429"/>
      <c r="AC482" s="430"/>
      <c r="AD482" s="430"/>
      <c r="AE482" s="431"/>
      <c r="AF482" s="431"/>
      <c r="AG482" s="264"/>
      <c r="AH482" s="265"/>
      <c r="AI482" s="266"/>
      <c r="AJ482" s="267"/>
    </row>
    <row r="483" spans="1:36" s="22" customFormat="1" x14ac:dyDescent="0.25">
      <c r="A483" s="28" t="str">
        <f>IF(H483&lt;&gt;"",MAX($A$7:A482)+1,"")</f>
        <v/>
      </c>
      <c r="B483" s="227" t="str">
        <f>IF(A483="","",PREF_PREGUNTA&amp;" - "&amp;IF(MAX(A:A)&gt;99,IF(A483&lt;100,"0",""),"")&amp;IF(A483&lt;10,"0","")&amp;A483&amp;IF(G483&lt;&gt;""," "&amp;G483,""))</f>
        <v/>
      </c>
      <c r="C483" s="414" t="str">
        <f t="shared" si="11"/>
        <v/>
      </c>
      <c r="D483" s="222"/>
      <c r="E483" s="223"/>
      <c r="F483" s="223"/>
      <c r="G483" s="224"/>
      <c r="H483" s="225"/>
      <c r="I483" s="426"/>
      <c r="J483" s="426"/>
      <c r="K483" s="427"/>
      <c r="L483" s="427"/>
      <c r="M483" s="428"/>
      <c r="N483" s="428"/>
      <c r="O483" s="429"/>
      <c r="P483" s="429"/>
      <c r="Q483" s="430"/>
      <c r="R483" s="430"/>
      <c r="S483" s="431"/>
      <c r="T483" s="431"/>
      <c r="U483" s="426"/>
      <c r="V483" s="426"/>
      <c r="W483" s="427"/>
      <c r="X483" s="427"/>
      <c r="Y483" s="428"/>
      <c r="Z483" s="428"/>
      <c r="AA483" s="429"/>
      <c r="AB483" s="429"/>
      <c r="AC483" s="430"/>
      <c r="AD483" s="430"/>
      <c r="AE483" s="431"/>
      <c r="AF483" s="431"/>
      <c r="AG483" s="264"/>
      <c r="AH483" s="265"/>
      <c r="AI483" s="266"/>
      <c r="AJ483" s="267"/>
    </row>
    <row r="484" spans="1:36" s="22" customFormat="1" x14ac:dyDescent="0.25">
      <c r="A484" s="28" t="str">
        <f>IF(H484&lt;&gt;"",MAX($A$7:A483)+1,"")</f>
        <v/>
      </c>
      <c r="B484" s="227" t="str">
        <f>IF(A484="","",PREF_PREGUNTA&amp;" - "&amp;IF(MAX(A:A)&gt;99,IF(A484&lt;100,"0",""),"")&amp;IF(A484&lt;10,"0","")&amp;A484&amp;IF(G484&lt;&gt;""," "&amp;G484,""))</f>
        <v/>
      </c>
      <c r="C484" s="414" t="str">
        <f t="shared" si="11"/>
        <v/>
      </c>
      <c r="D484" s="222"/>
      <c r="E484" s="223"/>
      <c r="F484" s="223"/>
      <c r="G484" s="224"/>
      <c r="H484" s="225"/>
      <c r="I484" s="426"/>
      <c r="J484" s="426"/>
      <c r="K484" s="427"/>
      <c r="L484" s="427"/>
      <c r="M484" s="428"/>
      <c r="N484" s="428"/>
      <c r="O484" s="429"/>
      <c r="P484" s="429"/>
      <c r="Q484" s="430"/>
      <c r="R484" s="430"/>
      <c r="S484" s="431"/>
      <c r="T484" s="431"/>
      <c r="U484" s="426"/>
      <c r="V484" s="426"/>
      <c r="W484" s="427"/>
      <c r="X484" s="427"/>
      <c r="Y484" s="428"/>
      <c r="Z484" s="428"/>
      <c r="AA484" s="429"/>
      <c r="AB484" s="429"/>
      <c r="AC484" s="430"/>
      <c r="AD484" s="430"/>
      <c r="AE484" s="431"/>
      <c r="AF484" s="431"/>
      <c r="AG484" s="264"/>
      <c r="AH484" s="265"/>
      <c r="AI484" s="266"/>
      <c r="AJ484" s="267"/>
    </row>
    <row r="485" spans="1:36" s="22" customFormat="1" x14ac:dyDescent="0.25">
      <c r="A485" s="28" t="str">
        <f>IF(H485&lt;&gt;"",MAX($A$7:A484)+1,"")</f>
        <v/>
      </c>
      <c r="B485" s="227" t="str">
        <f>IF(A485="","",PREF_PREGUNTA&amp;" - "&amp;IF(MAX(A:A)&gt;99,IF(A485&lt;100,"0",""),"")&amp;IF(A485&lt;10,"0","")&amp;A485&amp;IF(G485&lt;&gt;""," "&amp;G485,""))</f>
        <v/>
      </c>
      <c r="C485" s="414" t="str">
        <f t="shared" si="11"/>
        <v/>
      </c>
      <c r="D485" s="222"/>
      <c r="E485" s="223"/>
      <c r="F485" s="223"/>
      <c r="G485" s="224"/>
      <c r="H485" s="225"/>
      <c r="I485" s="426"/>
      <c r="J485" s="426"/>
      <c r="K485" s="427"/>
      <c r="L485" s="427"/>
      <c r="M485" s="428"/>
      <c r="N485" s="428"/>
      <c r="O485" s="429"/>
      <c r="P485" s="429"/>
      <c r="Q485" s="430"/>
      <c r="R485" s="430"/>
      <c r="S485" s="431"/>
      <c r="T485" s="431"/>
      <c r="U485" s="426"/>
      <c r="V485" s="426"/>
      <c r="W485" s="427"/>
      <c r="X485" s="427"/>
      <c r="Y485" s="428"/>
      <c r="Z485" s="428"/>
      <c r="AA485" s="429"/>
      <c r="AB485" s="429"/>
      <c r="AC485" s="430"/>
      <c r="AD485" s="430"/>
      <c r="AE485" s="431"/>
      <c r="AF485" s="431"/>
      <c r="AG485" s="264"/>
      <c r="AH485" s="265"/>
      <c r="AI485" s="266"/>
      <c r="AJ485" s="267"/>
    </row>
    <row r="486" spans="1:36" s="22" customFormat="1" x14ac:dyDescent="0.25">
      <c r="A486" s="28" t="str">
        <f>IF(H486&lt;&gt;"",MAX($A$7:A485)+1,"")</f>
        <v/>
      </c>
      <c r="B486" s="227" t="str">
        <f>IF(A486="","",PREF_PREGUNTA&amp;" - "&amp;IF(MAX(A:A)&gt;99,IF(A486&lt;100,"0",""),"")&amp;IF(A486&lt;10,"0","")&amp;A486&amp;IF(G486&lt;&gt;""," "&amp;G486,""))</f>
        <v/>
      </c>
      <c r="C486" s="414" t="str">
        <f t="shared" si="11"/>
        <v/>
      </c>
      <c r="D486" s="222"/>
      <c r="E486" s="223"/>
      <c r="F486" s="223"/>
      <c r="G486" s="224"/>
      <c r="H486" s="225"/>
      <c r="I486" s="426"/>
      <c r="J486" s="426"/>
      <c r="K486" s="427"/>
      <c r="L486" s="427"/>
      <c r="M486" s="428"/>
      <c r="N486" s="428"/>
      <c r="O486" s="429"/>
      <c r="P486" s="429"/>
      <c r="Q486" s="430"/>
      <c r="R486" s="430"/>
      <c r="S486" s="431"/>
      <c r="T486" s="431"/>
      <c r="U486" s="426"/>
      <c r="V486" s="426"/>
      <c r="W486" s="427"/>
      <c r="X486" s="427"/>
      <c r="Y486" s="428"/>
      <c r="Z486" s="428"/>
      <c r="AA486" s="429"/>
      <c r="AB486" s="429"/>
      <c r="AC486" s="430"/>
      <c r="AD486" s="430"/>
      <c r="AE486" s="431"/>
      <c r="AF486" s="431"/>
      <c r="AG486" s="264"/>
      <c r="AH486" s="265"/>
      <c r="AI486" s="266"/>
      <c r="AJ486" s="267"/>
    </row>
    <row r="487" spans="1:36" s="22" customFormat="1" x14ac:dyDescent="0.25">
      <c r="A487" s="28" t="str">
        <f>IF(H487&lt;&gt;"",MAX($A$7:A486)+1,"")</f>
        <v/>
      </c>
      <c r="B487" s="227" t="str">
        <f>IF(A487="","",PREF_PREGUNTA&amp;" - "&amp;IF(MAX(A:A)&gt;99,IF(A487&lt;100,"0",""),"")&amp;IF(A487&lt;10,"0","")&amp;A487&amp;IF(G487&lt;&gt;""," "&amp;G487,""))</f>
        <v/>
      </c>
      <c r="C487" s="414" t="str">
        <f t="shared" si="11"/>
        <v/>
      </c>
      <c r="D487" s="222"/>
      <c r="E487" s="223"/>
      <c r="F487" s="223"/>
      <c r="G487" s="224"/>
      <c r="H487" s="225"/>
      <c r="I487" s="426"/>
      <c r="J487" s="426"/>
      <c r="K487" s="427"/>
      <c r="L487" s="427"/>
      <c r="M487" s="428"/>
      <c r="N487" s="428"/>
      <c r="O487" s="429"/>
      <c r="P487" s="429"/>
      <c r="Q487" s="430"/>
      <c r="R487" s="430"/>
      <c r="S487" s="431"/>
      <c r="T487" s="431"/>
      <c r="U487" s="426"/>
      <c r="V487" s="426"/>
      <c r="W487" s="427"/>
      <c r="X487" s="427"/>
      <c r="Y487" s="428"/>
      <c r="Z487" s="428"/>
      <c r="AA487" s="429"/>
      <c r="AB487" s="429"/>
      <c r="AC487" s="430"/>
      <c r="AD487" s="430"/>
      <c r="AE487" s="431"/>
      <c r="AF487" s="431"/>
      <c r="AG487" s="264"/>
      <c r="AH487" s="265"/>
      <c r="AI487" s="266"/>
      <c r="AJ487" s="267"/>
    </row>
    <row r="488" spans="1:36" s="22" customFormat="1" x14ac:dyDescent="0.25">
      <c r="A488" s="28" t="str">
        <f>IF(H488&lt;&gt;"",MAX($A$7:A487)+1,"")</f>
        <v/>
      </c>
      <c r="B488" s="227" t="str">
        <f>IF(A488="","",PREF_PREGUNTA&amp;" - "&amp;IF(MAX(A:A)&gt;99,IF(A488&lt;100,"0",""),"")&amp;IF(A488&lt;10,"0","")&amp;A488&amp;IF(G488&lt;&gt;""," "&amp;G488,""))</f>
        <v/>
      </c>
      <c r="C488" s="414" t="str">
        <f t="shared" si="11"/>
        <v/>
      </c>
      <c r="D488" s="222"/>
      <c r="E488" s="223"/>
      <c r="F488" s="223"/>
      <c r="G488" s="224"/>
      <c r="H488" s="225"/>
      <c r="I488" s="426"/>
      <c r="J488" s="426"/>
      <c r="K488" s="427"/>
      <c r="L488" s="427"/>
      <c r="M488" s="428"/>
      <c r="N488" s="428"/>
      <c r="O488" s="429"/>
      <c r="P488" s="429"/>
      <c r="Q488" s="430"/>
      <c r="R488" s="430"/>
      <c r="S488" s="431"/>
      <c r="T488" s="431"/>
      <c r="U488" s="426"/>
      <c r="V488" s="426"/>
      <c r="W488" s="427"/>
      <c r="X488" s="427"/>
      <c r="Y488" s="428"/>
      <c r="Z488" s="428"/>
      <c r="AA488" s="429"/>
      <c r="AB488" s="429"/>
      <c r="AC488" s="430"/>
      <c r="AD488" s="430"/>
      <c r="AE488" s="431"/>
      <c r="AF488" s="431"/>
      <c r="AG488" s="264"/>
      <c r="AH488" s="265"/>
      <c r="AI488" s="266"/>
      <c r="AJ488" s="267"/>
    </row>
    <row r="489" spans="1:36" s="22" customFormat="1" x14ac:dyDescent="0.25">
      <c r="A489" s="28" t="str">
        <f>IF(H489&lt;&gt;"",MAX($A$7:A488)+1,"")</f>
        <v/>
      </c>
      <c r="B489" s="227" t="str">
        <f>IF(A489="","",PREF_PREGUNTA&amp;" - "&amp;IF(MAX(A:A)&gt;99,IF(A489&lt;100,"0",""),"")&amp;IF(A489&lt;10,"0","")&amp;A489&amp;IF(G489&lt;&gt;""," "&amp;G489,""))</f>
        <v/>
      </c>
      <c r="C489" s="414" t="str">
        <f t="shared" si="11"/>
        <v/>
      </c>
      <c r="D489" s="222"/>
      <c r="E489" s="223"/>
      <c r="F489" s="223"/>
      <c r="G489" s="224"/>
      <c r="H489" s="225"/>
      <c r="I489" s="426"/>
      <c r="J489" s="426"/>
      <c r="K489" s="427"/>
      <c r="L489" s="427"/>
      <c r="M489" s="428"/>
      <c r="N489" s="428"/>
      <c r="O489" s="429"/>
      <c r="P489" s="429"/>
      <c r="Q489" s="430"/>
      <c r="R489" s="430"/>
      <c r="S489" s="431"/>
      <c r="T489" s="431"/>
      <c r="U489" s="426"/>
      <c r="V489" s="426"/>
      <c r="W489" s="427"/>
      <c r="X489" s="427"/>
      <c r="Y489" s="428"/>
      <c r="Z489" s="428"/>
      <c r="AA489" s="429"/>
      <c r="AB489" s="429"/>
      <c r="AC489" s="430"/>
      <c r="AD489" s="430"/>
      <c r="AE489" s="431"/>
      <c r="AF489" s="431"/>
      <c r="AG489" s="264"/>
      <c r="AH489" s="265"/>
      <c r="AI489" s="266"/>
      <c r="AJ489" s="267"/>
    </row>
    <row r="490" spans="1:36" s="22" customFormat="1" x14ac:dyDescent="0.25">
      <c r="A490" s="28" t="str">
        <f>IF(H490&lt;&gt;"",MAX($A$7:A489)+1,"")</f>
        <v/>
      </c>
      <c r="B490" s="227" t="str">
        <f>IF(A490="","",PREF_PREGUNTA&amp;" - "&amp;IF(MAX(A:A)&gt;99,IF(A490&lt;100,"0",""),"")&amp;IF(A490&lt;10,"0","")&amp;A490&amp;IF(G490&lt;&gt;""," "&amp;G490,""))</f>
        <v/>
      </c>
      <c r="C490" s="414" t="str">
        <f t="shared" si="11"/>
        <v/>
      </c>
      <c r="D490" s="222"/>
      <c r="E490" s="223"/>
      <c r="F490" s="223"/>
      <c r="G490" s="224"/>
      <c r="H490" s="225"/>
      <c r="I490" s="426"/>
      <c r="J490" s="426"/>
      <c r="K490" s="427"/>
      <c r="L490" s="427"/>
      <c r="M490" s="428"/>
      <c r="N490" s="428"/>
      <c r="O490" s="429"/>
      <c r="P490" s="429"/>
      <c r="Q490" s="430"/>
      <c r="R490" s="430"/>
      <c r="S490" s="431"/>
      <c r="T490" s="431"/>
      <c r="U490" s="426"/>
      <c r="V490" s="426"/>
      <c r="W490" s="427"/>
      <c r="X490" s="427"/>
      <c r="Y490" s="428"/>
      <c r="Z490" s="428"/>
      <c r="AA490" s="429"/>
      <c r="AB490" s="429"/>
      <c r="AC490" s="430"/>
      <c r="AD490" s="430"/>
      <c r="AE490" s="431"/>
      <c r="AF490" s="431"/>
      <c r="AG490" s="264"/>
      <c r="AH490" s="265"/>
      <c r="AI490" s="266"/>
      <c r="AJ490" s="267"/>
    </row>
    <row r="491" spans="1:36" s="22" customFormat="1" x14ac:dyDescent="0.25">
      <c r="A491" s="28" t="str">
        <f>IF(H491&lt;&gt;"",MAX($A$7:A490)+1,"")</f>
        <v/>
      </c>
      <c r="B491" s="227" t="str">
        <f>IF(A491="","",PREF_PREGUNTA&amp;" - "&amp;IF(MAX(A:A)&gt;99,IF(A491&lt;100,"0",""),"")&amp;IF(A491&lt;10,"0","")&amp;A491&amp;IF(G491&lt;&gt;""," "&amp;G491,""))</f>
        <v/>
      </c>
      <c r="C491" s="414" t="str">
        <f t="shared" si="11"/>
        <v/>
      </c>
      <c r="D491" s="222"/>
      <c r="E491" s="223"/>
      <c r="F491" s="223"/>
      <c r="G491" s="224"/>
      <c r="H491" s="225"/>
      <c r="I491" s="426"/>
      <c r="J491" s="426"/>
      <c r="K491" s="427"/>
      <c r="L491" s="427"/>
      <c r="M491" s="428"/>
      <c r="N491" s="428"/>
      <c r="O491" s="429"/>
      <c r="P491" s="429"/>
      <c r="Q491" s="430"/>
      <c r="R491" s="430"/>
      <c r="S491" s="431"/>
      <c r="T491" s="431"/>
      <c r="U491" s="426"/>
      <c r="V491" s="426"/>
      <c r="W491" s="427"/>
      <c r="X491" s="427"/>
      <c r="Y491" s="428"/>
      <c r="Z491" s="428"/>
      <c r="AA491" s="429"/>
      <c r="AB491" s="429"/>
      <c r="AC491" s="430"/>
      <c r="AD491" s="430"/>
      <c r="AE491" s="431"/>
      <c r="AF491" s="431"/>
      <c r="AG491" s="264"/>
      <c r="AH491" s="265"/>
      <c r="AI491" s="266"/>
      <c r="AJ491" s="267"/>
    </row>
    <row r="492" spans="1:36" s="22" customFormat="1" x14ac:dyDescent="0.25">
      <c r="A492" s="28" t="str">
        <f>IF(H492&lt;&gt;"",MAX($A$7:A491)+1,"")</f>
        <v/>
      </c>
      <c r="B492" s="227" t="str">
        <f>IF(A492="","",PREF_PREGUNTA&amp;" - "&amp;IF(MAX(A:A)&gt;99,IF(A492&lt;100,"0",""),"")&amp;IF(A492&lt;10,"0","")&amp;A492&amp;IF(G492&lt;&gt;""," "&amp;G492,""))</f>
        <v/>
      </c>
      <c r="C492" s="414" t="str">
        <f t="shared" si="11"/>
        <v/>
      </c>
      <c r="D492" s="222"/>
      <c r="E492" s="223"/>
      <c r="F492" s="223"/>
      <c r="G492" s="224"/>
      <c r="H492" s="225"/>
      <c r="I492" s="426"/>
      <c r="J492" s="426"/>
      <c r="K492" s="427"/>
      <c r="L492" s="427"/>
      <c r="M492" s="428"/>
      <c r="N492" s="428"/>
      <c r="O492" s="429"/>
      <c r="P492" s="429"/>
      <c r="Q492" s="430"/>
      <c r="R492" s="430"/>
      <c r="S492" s="431"/>
      <c r="T492" s="431"/>
      <c r="U492" s="426"/>
      <c r="V492" s="426"/>
      <c r="W492" s="427"/>
      <c r="X492" s="427"/>
      <c r="Y492" s="428"/>
      <c r="Z492" s="428"/>
      <c r="AA492" s="429"/>
      <c r="AB492" s="429"/>
      <c r="AC492" s="430"/>
      <c r="AD492" s="430"/>
      <c r="AE492" s="431"/>
      <c r="AF492" s="431"/>
      <c r="AG492" s="264"/>
      <c r="AH492" s="265"/>
      <c r="AI492" s="266"/>
      <c r="AJ492" s="267"/>
    </row>
    <row r="493" spans="1:36" s="22" customFormat="1" x14ac:dyDescent="0.25">
      <c r="A493" s="28" t="str">
        <f>IF(H493&lt;&gt;"",MAX($A$7:A492)+1,"")</f>
        <v/>
      </c>
      <c r="B493" s="227" t="str">
        <f>IF(A493="","",PREF_PREGUNTA&amp;" - "&amp;IF(MAX(A:A)&gt;99,IF(A493&lt;100,"0",""),"")&amp;IF(A493&lt;10,"0","")&amp;A493&amp;IF(G493&lt;&gt;""," "&amp;G493,""))</f>
        <v/>
      </c>
      <c r="C493" s="414" t="str">
        <f t="shared" si="11"/>
        <v/>
      </c>
      <c r="D493" s="222"/>
      <c r="E493" s="223"/>
      <c r="F493" s="223"/>
      <c r="G493" s="224"/>
      <c r="H493" s="225"/>
      <c r="I493" s="426"/>
      <c r="J493" s="426"/>
      <c r="K493" s="427"/>
      <c r="L493" s="427"/>
      <c r="M493" s="428"/>
      <c r="N493" s="428"/>
      <c r="O493" s="429"/>
      <c r="P493" s="429"/>
      <c r="Q493" s="430"/>
      <c r="R493" s="430"/>
      <c r="S493" s="431"/>
      <c r="T493" s="431"/>
      <c r="U493" s="426"/>
      <c r="V493" s="426"/>
      <c r="W493" s="427"/>
      <c r="X493" s="427"/>
      <c r="Y493" s="428"/>
      <c r="Z493" s="428"/>
      <c r="AA493" s="429"/>
      <c r="AB493" s="429"/>
      <c r="AC493" s="430"/>
      <c r="AD493" s="430"/>
      <c r="AE493" s="431"/>
      <c r="AF493" s="431"/>
      <c r="AG493" s="264"/>
      <c r="AH493" s="265"/>
      <c r="AI493" s="266"/>
      <c r="AJ493" s="267"/>
    </row>
    <row r="494" spans="1:36" s="22" customFormat="1" x14ac:dyDescent="0.25">
      <c r="A494" s="28" t="str">
        <f>IF(H494&lt;&gt;"",MAX($A$7:A493)+1,"")</f>
        <v/>
      </c>
      <c r="B494" s="227" t="str">
        <f>IF(A494="","",PREF_PREGUNTA&amp;" - "&amp;IF(MAX(A:A)&gt;99,IF(A494&lt;100,"0",""),"")&amp;IF(A494&lt;10,"0","")&amp;A494&amp;IF(G494&lt;&gt;""," "&amp;G494,""))</f>
        <v/>
      </c>
      <c r="C494" s="414" t="str">
        <f t="shared" si="11"/>
        <v/>
      </c>
      <c r="D494" s="222"/>
      <c r="E494" s="223"/>
      <c r="F494" s="223"/>
      <c r="G494" s="224"/>
      <c r="H494" s="225"/>
      <c r="I494" s="426"/>
      <c r="J494" s="426"/>
      <c r="K494" s="427"/>
      <c r="L494" s="427"/>
      <c r="M494" s="428"/>
      <c r="N494" s="428"/>
      <c r="O494" s="429"/>
      <c r="P494" s="429"/>
      <c r="Q494" s="430"/>
      <c r="R494" s="430"/>
      <c r="S494" s="431"/>
      <c r="T494" s="431"/>
      <c r="U494" s="426"/>
      <c r="V494" s="426"/>
      <c r="W494" s="427"/>
      <c r="X494" s="427"/>
      <c r="Y494" s="428"/>
      <c r="Z494" s="428"/>
      <c r="AA494" s="429"/>
      <c r="AB494" s="429"/>
      <c r="AC494" s="430"/>
      <c r="AD494" s="430"/>
      <c r="AE494" s="431"/>
      <c r="AF494" s="431"/>
      <c r="AG494" s="264"/>
      <c r="AH494" s="265"/>
      <c r="AI494" s="266"/>
      <c r="AJ494" s="267"/>
    </row>
    <row r="495" spans="1:36" s="22" customFormat="1" x14ac:dyDescent="0.25">
      <c r="A495" s="28" t="str">
        <f>IF(H495&lt;&gt;"",MAX($A$7:A494)+1,"")</f>
        <v/>
      </c>
      <c r="B495" s="227" t="str">
        <f>IF(A495="","",PREF_PREGUNTA&amp;" - "&amp;IF(MAX(A:A)&gt;99,IF(A495&lt;100,"0",""),"")&amp;IF(A495&lt;10,"0","")&amp;A495&amp;IF(G495&lt;&gt;""," "&amp;G495,""))</f>
        <v/>
      </c>
      <c r="C495" s="414" t="str">
        <f t="shared" si="11"/>
        <v/>
      </c>
      <c r="D495" s="222"/>
      <c r="E495" s="223"/>
      <c r="F495" s="223"/>
      <c r="G495" s="224"/>
      <c r="H495" s="225"/>
      <c r="I495" s="426"/>
      <c r="J495" s="426"/>
      <c r="K495" s="427"/>
      <c r="L495" s="427"/>
      <c r="M495" s="428"/>
      <c r="N495" s="428"/>
      <c r="O495" s="429"/>
      <c r="P495" s="429"/>
      <c r="Q495" s="430"/>
      <c r="R495" s="430"/>
      <c r="S495" s="431"/>
      <c r="T495" s="431"/>
      <c r="U495" s="426"/>
      <c r="V495" s="426"/>
      <c r="W495" s="427"/>
      <c r="X495" s="427"/>
      <c r="Y495" s="428"/>
      <c r="Z495" s="428"/>
      <c r="AA495" s="429"/>
      <c r="AB495" s="429"/>
      <c r="AC495" s="430"/>
      <c r="AD495" s="430"/>
      <c r="AE495" s="431"/>
      <c r="AF495" s="431"/>
      <c r="AG495" s="264"/>
      <c r="AH495" s="265"/>
      <c r="AI495" s="266"/>
      <c r="AJ495" s="267"/>
    </row>
    <row r="496" spans="1:36" s="22" customFormat="1" x14ac:dyDescent="0.25">
      <c r="A496" s="28" t="str">
        <f>IF(H496&lt;&gt;"",MAX($A$7:A495)+1,"")</f>
        <v/>
      </c>
      <c r="B496" s="227" t="str">
        <f>IF(A496="","",PREF_PREGUNTA&amp;" - "&amp;IF(MAX(A:A)&gt;99,IF(A496&lt;100,"0",""),"")&amp;IF(A496&lt;10,"0","")&amp;A496&amp;IF(G496&lt;&gt;""," "&amp;G496,""))</f>
        <v/>
      </c>
      <c r="C496" s="414" t="str">
        <f t="shared" si="11"/>
        <v/>
      </c>
      <c r="D496" s="222"/>
      <c r="E496" s="223"/>
      <c r="F496" s="223"/>
      <c r="G496" s="224"/>
      <c r="H496" s="225"/>
      <c r="I496" s="426"/>
      <c r="J496" s="426"/>
      <c r="K496" s="427"/>
      <c r="L496" s="427"/>
      <c r="M496" s="428"/>
      <c r="N496" s="428"/>
      <c r="O496" s="429"/>
      <c r="P496" s="429"/>
      <c r="Q496" s="430"/>
      <c r="R496" s="430"/>
      <c r="S496" s="431"/>
      <c r="T496" s="431"/>
      <c r="U496" s="426"/>
      <c r="V496" s="426"/>
      <c r="W496" s="427"/>
      <c r="X496" s="427"/>
      <c r="Y496" s="428"/>
      <c r="Z496" s="428"/>
      <c r="AA496" s="429"/>
      <c r="AB496" s="429"/>
      <c r="AC496" s="430"/>
      <c r="AD496" s="430"/>
      <c r="AE496" s="431"/>
      <c r="AF496" s="431"/>
      <c r="AG496" s="264"/>
      <c r="AH496" s="265"/>
      <c r="AI496" s="266"/>
      <c r="AJ496" s="267"/>
    </row>
    <row r="497" spans="1:36" s="22" customFormat="1" x14ac:dyDescent="0.25">
      <c r="A497" s="28" t="str">
        <f>IF(H497&lt;&gt;"",MAX($A$7:A496)+1,"")</f>
        <v/>
      </c>
      <c r="B497" s="227" t="str">
        <f>IF(A497="","",PREF_PREGUNTA&amp;" - "&amp;IF(MAX(A:A)&gt;99,IF(A497&lt;100,"0",""),"")&amp;IF(A497&lt;10,"0","")&amp;A497&amp;IF(G497&lt;&gt;""," "&amp;G497,""))</f>
        <v/>
      </c>
      <c r="C497" s="414" t="str">
        <f t="shared" si="11"/>
        <v/>
      </c>
      <c r="D497" s="222"/>
      <c r="E497" s="223"/>
      <c r="F497" s="223"/>
      <c r="G497" s="224"/>
      <c r="H497" s="225"/>
      <c r="I497" s="426"/>
      <c r="J497" s="426"/>
      <c r="K497" s="427"/>
      <c r="L497" s="427"/>
      <c r="M497" s="428"/>
      <c r="N497" s="428"/>
      <c r="O497" s="429"/>
      <c r="P497" s="429"/>
      <c r="Q497" s="430"/>
      <c r="R497" s="430"/>
      <c r="S497" s="431"/>
      <c r="T497" s="431"/>
      <c r="U497" s="426"/>
      <c r="V497" s="426"/>
      <c r="W497" s="427"/>
      <c r="X497" s="427"/>
      <c r="Y497" s="428"/>
      <c r="Z497" s="428"/>
      <c r="AA497" s="429"/>
      <c r="AB497" s="429"/>
      <c r="AC497" s="430"/>
      <c r="AD497" s="430"/>
      <c r="AE497" s="431"/>
      <c r="AF497" s="431"/>
      <c r="AG497" s="264"/>
      <c r="AH497" s="265"/>
      <c r="AI497" s="266"/>
      <c r="AJ497" s="267"/>
    </row>
    <row r="498" spans="1:36" s="22" customFormat="1" x14ac:dyDescent="0.25">
      <c r="A498" s="28" t="str">
        <f>IF(H498&lt;&gt;"",MAX($A$7:A497)+1,"")</f>
        <v/>
      </c>
      <c r="B498" s="227" t="str">
        <f>IF(A498="","",PREF_PREGUNTA&amp;" - "&amp;IF(MAX(A:A)&gt;99,IF(A498&lt;100,"0",""),"")&amp;IF(A498&lt;10,"0","")&amp;A498&amp;IF(G498&lt;&gt;""," "&amp;G498,""))</f>
        <v/>
      </c>
      <c r="C498" s="414" t="str">
        <f t="shared" si="11"/>
        <v/>
      </c>
      <c r="D498" s="222"/>
      <c r="E498" s="223"/>
      <c r="F498" s="223"/>
      <c r="G498" s="224"/>
      <c r="H498" s="225"/>
      <c r="I498" s="426"/>
      <c r="J498" s="426"/>
      <c r="K498" s="427"/>
      <c r="L498" s="427"/>
      <c r="M498" s="428"/>
      <c r="N498" s="428"/>
      <c r="O498" s="429"/>
      <c r="P498" s="429"/>
      <c r="Q498" s="430"/>
      <c r="R498" s="430"/>
      <c r="S498" s="431"/>
      <c r="T498" s="431"/>
      <c r="U498" s="426"/>
      <c r="V498" s="426"/>
      <c r="W498" s="427"/>
      <c r="X498" s="427"/>
      <c r="Y498" s="428"/>
      <c r="Z498" s="428"/>
      <c r="AA498" s="429"/>
      <c r="AB498" s="429"/>
      <c r="AC498" s="430"/>
      <c r="AD498" s="430"/>
      <c r="AE498" s="431"/>
      <c r="AF498" s="431"/>
      <c r="AG498" s="264"/>
      <c r="AH498" s="265"/>
      <c r="AI498" s="266"/>
      <c r="AJ498" s="267"/>
    </row>
    <row r="499" spans="1:36" s="22" customFormat="1" x14ac:dyDescent="0.25">
      <c r="A499" s="28" t="str">
        <f>IF(H499&lt;&gt;"",MAX($A$7:A498)+1,"")</f>
        <v/>
      </c>
      <c r="B499" s="227" t="str">
        <f>IF(A499="","",PREF_PREGUNTA&amp;" - "&amp;IF(MAX(A:A)&gt;99,IF(A499&lt;100,"0",""),"")&amp;IF(A499&lt;10,"0","")&amp;A499&amp;IF(G499&lt;&gt;""," "&amp;G499,""))</f>
        <v/>
      </c>
      <c r="C499" s="414" t="str">
        <f t="shared" si="11"/>
        <v/>
      </c>
      <c r="D499" s="222"/>
      <c r="E499" s="223"/>
      <c r="F499" s="223"/>
      <c r="G499" s="224"/>
      <c r="H499" s="225"/>
      <c r="I499" s="426"/>
      <c r="J499" s="426"/>
      <c r="K499" s="427"/>
      <c r="L499" s="427"/>
      <c r="M499" s="428"/>
      <c r="N499" s="428"/>
      <c r="O499" s="429"/>
      <c r="P499" s="429"/>
      <c r="Q499" s="430"/>
      <c r="R499" s="430"/>
      <c r="S499" s="431"/>
      <c r="T499" s="431"/>
      <c r="U499" s="426"/>
      <c r="V499" s="426"/>
      <c r="W499" s="427"/>
      <c r="X499" s="427"/>
      <c r="Y499" s="428"/>
      <c r="Z499" s="428"/>
      <c r="AA499" s="429"/>
      <c r="AB499" s="429"/>
      <c r="AC499" s="430"/>
      <c r="AD499" s="430"/>
      <c r="AE499" s="431"/>
      <c r="AF499" s="431"/>
      <c r="AG499" s="264"/>
      <c r="AH499" s="265"/>
      <c r="AI499" s="266"/>
      <c r="AJ499" s="267"/>
    </row>
    <row r="500" spans="1:36" s="22" customFormat="1" x14ac:dyDescent="0.25">
      <c r="A500" s="28" t="str">
        <f>IF(H500&lt;&gt;"",MAX($A$7:A499)+1,"")</f>
        <v/>
      </c>
      <c r="B500" s="227" t="str">
        <f>IF(A500="","",PREF_PREGUNTA&amp;" - "&amp;IF(MAX(A:A)&gt;99,IF(A500&lt;100,"0",""),"")&amp;IF(A500&lt;10,"0","")&amp;A500&amp;IF(G500&lt;&gt;""," "&amp;G500,""))</f>
        <v/>
      </c>
      <c r="C500" s="414" t="str">
        <f t="shared" si="11"/>
        <v/>
      </c>
      <c r="D500" s="222"/>
      <c r="E500" s="223"/>
      <c r="F500" s="223"/>
      <c r="G500" s="224"/>
      <c r="H500" s="225"/>
      <c r="I500" s="426"/>
      <c r="J500" s="426"/>
      <c r="K500" s="427"/>
      <c r="L500" s="427"/>
      <c r="M500" s="428"/>
      <c r="N500" s="428"/>
      <c r="O500" s="429"/>
      <c r="P500" s="429"/>
      <c r="Q500" s="430"/>
      <c r="R500" s="430"/>
      <c r="S500" s="431"/>
      <c r="T500" s="431"/>
      <c r="U500" s="426"/>
      <c r="V500" s="426"/>
      <c r="W500" s="427"/>
      <c r="X500" s="427"/>
      <c r="Y500" s="428"/>
      <c r="Z500" s="428"/>
      <c r="AA500" s="429"/>
      <c r="AB500" s="429"/>
      <c r="AC500" s="430"/>
      <c r="AD500" s="430"/>
      <c r="AE500" s="431"/>
      <c r="AF500" s="431"/>
      <c r="AG500" s="264"/>
      <c r="AH500" s="265"/>
      <c r="AI500" s="266"/>
      <c r="AJ500" s="267"/>
    </row>
    <row r="501" spans="1:36" s="22" customFormat="1" x14ac:dyDescent="0.25">
      <c r="A501" s="28" t="str">
        <f>IF(H501&lt;&gt;"",MAX($A$7:A500)+1,"")</f>
        <v/>
      </c>
      <c r="B501" s="227" t="str">
        <f>IF(A501="","",PREF_PREGUNTA&amp;" - "&amp;IF(MAX(A:A)&gt;99,IF(A501&lt;100,"0",""),"")&amp;IF(A501&lt;10,"0","")&amp;A501&amp;IF(G501&lt;&gt;""," "&amp;G501,""))</f>
        <v/>
      </c>
      <c r="C501" s="414" t="str">
        <f t="shared" si="11"/>
        <v/>
      </c>
      <c r="D501" s="222"/>
      <c r="E501" s="223"/>
      <c r="F501" s="223"/>
      <c r="G501" s="224"/>
      <c r="H501" s="225"/>
      <c r="I501" s="426"/>
      <c r="J501" s="426"/>
      <c r="K501" s="427"/>
      <c r="L501" s="427"/>
      <c r="M501" s="428"/>
      <c r="N501" s="428"/>
      <c r="O501" s="429"/>
      <c r="P501" s="429"/>
      <c r="Q501" s="430"/>
      <c r="R501" s="430"/>
      <c r="S501" s="431"/>
      <c r="T501" s="431"/>
      <c r="U501" s="426"/>
      <c r="V501" s="426"/>
      <c r="W501" s="427"/>
      <c r="X501" s="427"/>
      <c r="Y501" s="428"/>
      <c r="Z501" s="428"/>
      <c r="AA501" s="429"/>
      <c r="AB501" s="429"/>
      <c r="AC501" s="430"/>
      <c r="AD501" s="430"/>
      <c r="AE501" s="431"/>
      <c r="AF501" s="431"/>
      <c r="AG501" s="264"/>
      <c r="AH501" s="265"/>
      <c r="AI501" s="266"/>
      <c r="AJ501" s="267"/>
    </row>
    <row r="502" spans="1:36" s="22" customFormat="1" x14ac:dyDescent="0.25">
      <c r="A502" s="28" t="str">
        <f>IF(H502&lt;&gt;"",MAX($A$7:A501)+1,"")</f>
        <v/>
      </c>
      <c r="B502" s="227" t="str">
        <f>IF(A502="","",PREF_PREGUNTA&amp;" - "&amp;IF(MAX(A:A)&gt;99,IF(A502&lt;100,"0",""),"")&amp;IF(A502&lt;10,"0","")&amp;A502&amp;IF(G502&lt;&gt;""," "&amp;G502,""))</f>
        <v/>
      </c>
      <c r="C502" s="414" t="str">
        <f t="shared" si="11"/>
        <v/>
      </c>
      <c r="D502" s="222"/>
      <c r="E502" s="223"/>
      <c r="F502" s="223"/>
      <c r="G502" s="224"/>
      <c r="H502" s="225"/>
      <c r="I502" s="426"/>
      <c r="J502" s="426"/>
      <c r="K502" s="427"/>
      <c r="L502" s="427"/>
      <c r="M502" s="428"/>
      <c r="N502" s="428"/>
      <c r="O502" s="429"/>
      <c r="P502" s="429"/>
      <c r="Q502" s="430"/>
      <c r="R502" s="430"/>
      <c r="S502" s="431"/>
      <c r="T502" s="431"/>
      <c r="U502" s="426"/>
      <c r="V502" s="426"/>
      <c r="W502" s="427"/>
      <c r="X502" s="427"/>
      <c r="Y502" s="428"/>
      <c r="Z502" s="428"/>
      <c r="AA502" s="429"/>
      <c r="AB502" s="429"/>
      <c r="AC502" s="430"/>
      <c r="AD502" s="430"/>
      <c r="AE502" s="431"/>
      <c r="AF502" s="431"/>
      <c r="AG502" s="264"/>
      <c r="AH502" s="265"/>
      <c r="AI502" s="266"/>
      <c r="AJ502" s="267"/>
    </row>
    <row r="503" spans="1:36" s="22" customFormat="1" x14ac:dyDescent="0.25">
      <c r="A503" s="28" t="str">
        <f>IF(H503&lt;&gt;"",MAX($A$7:A502)+1,"")</f>
        <v/>
      </c>
      <c r="B503" s="227" t="str">
        <f>IF(A503="","",PREF_PREGUNTA&amp;" - "&amp;IF(MAX(A:A)&gt;99,IF(A503&lt;100,"0",""),"")&amp;IF(A503&lt;10,"0","")&amp;A503&amp;IF(G503&lt;&gt;""," "&amp;G503,""))</f>
        <v/>
      </c>
      <c r="C503" s="414" t="str">
        <f t="shared" si="11"/>
        <v/>
      </c>
      <c r="D503" s="222"/>
      <c r="E503" s="223"/>
      <c r="F503" s="223"/>
      <c r="G503" s="224"/>
      <c r="H503" s="225"/>
      <c r="I503" s="426"/>
      <c r="J503" s="426"/>
      <c r="K503" s="427"/>
      <c r="L503" s="427"/>
      <c r="M503" s="428"/>
      <c r="N503" s="428"/>
      <c r="O503" s="429"/>
      <c r="P503" s="429"/>
      <c r="Q503" s="430"/>
      <c r="R503" s="430"/>
      <c r="S503" s="431"/>
      <c r="T503" s="431"/>
      <c r="U503" s="426"/>
      <c r="V503" s="426"/>
      <c r="W503" s="427"/>
      <c r="X503" s="427"/>
      <c r="Y503" s="428"/>
      <c r="Z503" s="428"/>
      <c r="AA503" s="429"/>
      <c r="AB503" s="429"/>
      <c r="AC503" s="430"/>
      <c r="AD503" s="430"/>
      <c r="AE503" s="431"/>
      <c r="AF503" s="431"/>
      <c r="AG503" s="264"/>
      <c r="AH503" s="265"/>
      <c r="AI503" s="266"/>
      <c r="AJ503" s="267"/>
    </row>
    <row r="504" spans="1:36" s="22" customFormat="1" x14ac:dyDescent="0.25">
      <c r="A504" s="28" t="str">
        <f>IF(H504&lt;&gt;"",MAX($A$7:A503)+1,"")</f>
        <v/>
      </c>
      <c r="B504" s="227" t="str">
        <f>IF(A504="","",PREF_PREGUNTA&amp;" - "&amp;IF(MAX(A:A)&gt;99,IF(A504&lt;100,"0",""),"")&amp;IF(A504&lt;10,"0","")&amp;A504&amp;IF(G504&lt;&gt;""," "&amp;G504,""))</f>
        <v/>
      </c>
      <c r="C504" s="414" t="str">
        <f t="shared" si="11"/>
        <v/>
      </c>
      <c r="D504" s="222"/>
      <c r="E504" s="223"/>
      <c r="F504" s="223"/>
      <c r="G504" s="224"/>
      <c r="H504" s="225"/>
      <c r="I504" s="426"/>
      <c r="J504" s="426"/>
      <c r="K504" s="427"/>
      <c r="L504" s="427"/>
      <c r="M504" s="428"/>
      <c r="N504" s="428"/>
      <c r="O504" s="429"/>
      <c r="P504" s="429"/>
      <c r="Q504" s="430"/>
      <c r="R504" s="430"/>
      <c r="S504" s="431"/>
      <c r="T504" s="431"/>
      <c r="U504" s="426"/>
      <c r="V504" s="426"/>
      <c r="W504" s="427"/>
      <c r="X504" s="427"/>
      <c r="Y504" s="428"/>
      <c r="Z504" s="428"/>
      <c r="AA504" s="429"/>
      <c r="AB504" s="429"/>
      <c r="AC504" s="430"/>
      <c r="AD504" s="430"/>
      <c r="AE504" s="431"/>
      <c r="AF504" s="431"/>
      <c r="AG504" s="264"/>
      <c r="AH504" s="265"/>
      <c r="AI504" s="266"/>
      <c r="AJ504" s="267"/>
    </row>
    <row r="505" spans="1:36" s="22" customFormat="1" x14ac:dyDescent="0.25">
      <c r="A505" s="28" t="str">
        <f>IF(H505&lt;&gt;"",MAX($A$7:A504)+1,"")</f>
        <v/>
      </c>
      <c r="B505" s="227" t="str">
        <f>IF(A505="","",PREF_PREGUNTA&amp;" - "&amp;IF(MAX(A:A)&gt;99,IF(A505&lt;100,"0",""),"")&amp;IF(A505&lt;10,"0","")&amp;A505&amp;IF(G505&lt;&gt;""," "&amp;G505,""))</f>
        <v/>
      </c>
      <c r="C505" s="414" t="str">
        <f t="shared" si="11"/>
        <v/>
      </c>
      <c r="D505" s="222"/>
      <c r="E505" s="223"/>
      <c r="F505" s="223"/>
      <c r="G505" s="224"/>
      <c r="H505" s="225"/>
      <c r="I505" s="426"/>
      <c r="J505" s="426"/>
      <c r="K505" s="427"/>
      <c r="L505" s="427"/>
      <c r="M505" s="428"/>
      <c r="N505" s="428"/>
      <c r="O505" s="429"/>
      <c r="P505" s="429"/>
      <c r="Q505" s="430"/>
      <c r="R505" s="430"/>
      <c r="S505" s="431"/>
      <c r="T505" s="431"/>
      <c r="U505" s="426"/>
      <c r="V505" s="426"/>
      <c r="W505" s="427"/>
      <c r="X505" s="427"/>
      <c r="Y505" s="428"/>
      <c r="Z505" s="428"/>
      <c r="AA505" s="429"/>
      <c r="AB505" s="429"/>
      <c r="AC505" s="430"/>
      <c r="AD505" s="430"/>
      <c r="AE505" s="431"/>
      <c r="AF505" s="431"/>
      <c r="AG505" s="264"/>
      <c r="AH505" s="265"/>
      <c r="AI505" s="266"/>
      <c r="AJ505" s="267"/>
    </row>
    <row r="506" spans="1:36" s="22" customFormat="1" x14ac:dyDescent="0.25">
      <c r="A506" s="28" t="str">
        <f>IF(H506&lt;&gt;"",MAX($A$7:A505)+1,"")</f>
        <v/>
      </c>
      <c r="B506" s="227" t="str">
        <f>IF(A506="","",PREF_PREGUNTA&amp;" - "&amp;IF(MAX(A:A)&gt;99,IF(A506&lt;100,"0",""),"")&amp;IF(A506&lt;10,"0","")&amp;A506&amp;IF(G506&lt;&gt;""," "&amp;G506,""))</f>
        <v/>
      </c>
      <c r="C506" s="414" t="str">
        <f t="shared" si="11"/>
        <v/>
      </c>
      <c r="D506" s="222"/>
      <c r="E506" s="223"/>
      <c r="F506" s="223"/>
      <c r="G506" s="224"/>
      <c r="H506" s="225"/>
      <c r="I506" s="426"/>
      <c r="J506" s="426"/>
      <c r="K506" s="427"/>
      <c r="L506" s="427"/>
      <c r="M506" s="428"/>
      <c r="N506" s="428"/>
      <c r="O506" s="429"/>
      <c r="P506" s="429"/>
      <c r="Q506" s="430"/>
      <c r="R506" s="430"/>
      <c r="S506" s="431"/>
      <c r="T506" s="431"/>
      <c r="U506" s="426"/>
      <c r="V506" s="426"/>
      <c r="W506" s="427"/>
      <c r="X506" s="427"/>
      <c r="Y506" s="428"/>
      <c r="Z506" s="428"/>
      <c r="AA506" s="429"/>
      <c r="AB506" s="429"/>
      <c r="AC506" s="430"/>
      <c r="AD506" s="430"/>
      <c r="AE506" s="431"/>
      <c r="AF506" s="431"/>
      <c r="AG506" s="264"/>
      <c r="AH506" s="265"/>
      <c r="AI506" s="266"/>
      <c r="AJ506" s="267"/>
    </row>
    <row r="507" spans="1:36" s="22" customFormat="1" x14ac:dyDescent="0.25">
      <c r="A507" s="28" t="str">
        <f>IF(H507&lt;&gt;"",MAX($A$7:A506)+1,"")</f>
        <v/>
      </c>
      <c r="B507" s="227" t="str">
        <f t="shared" ref="B507:B508" si="12">IF(A507="","",PREF_PREGUNTA&amp;" - "&amp;IF(MAX(A:A)&gt;99,IF(A507&lt;100,"0",""),"")&amp;IF(A507&lt;10,"0","")&amp;A507&amp;IF(G507&lt;&gt;""," "&amp;G507,""))</f>
        <v/>
      </c>
      <c r="C507" s="93" t="str">
        <f>IF(COUNTA(I507:N507)-D507=0,"",COUNTA(I507:N507)-D507)</f>
        <v/>
      </c>
      <c r="D507" s="222"/>
      <c r="E507" s="223"/>
      <c r="F507" s="223"/>
      <c r="G507" s="224"/>
      <c r="H507" s="225"/>
      <c r="I507" s="215"/>
      <c r="J507" s="215"/>
      <c r="K507" s="216"/>
      <c r="L507" s="216"/>
      <c r="M507" s="217"/>
      <c r="N507" s="217"/>
      <c r="O507" s="218"/>
      <c r="P507" s="218"/>
      <c r="Q507" s="219"/>
      <c r="R507" s="219"/>
      <c r="S507" s="220"/>
      <c r="T507" s="220"/>
      <c r="U507" s="215"/>
      <c r="V507" s="215"/>
      <c r="W507" s="216"/>
      <c r="X507" s="216"/>
      <c r="Y507" s="217"/>
      <c r="Z507" s="217"/>
      <c r="AA507" s="218"/>
      <c r="AB507" s="218"/>
      <c r="AC507" s="219"/>
      <c r="AD507" s="219"/>
      <c r="AE507" s="220"/>
      <c r="AF507" s="220"/>
      <c r="AG507" s="66"/>
      <c r="AH507" s="67"/>
      <c r="AI507" s="68"/>
      <c r="AJ507" s="70"/>
    </row>
    <row r="508" spans="1:36" s="22" customFormat="1" x14ac:dyDescent="0.25">
      <c r="A508" s="28" t="str">
        <f>IF(H508&lt;&gt;"",MAX($A$7:A507)+1,"")</f>
        <v/>
      </c>
      <c r="B508" s="227" t="str">
        <f t="shared" si="12"/>
        <v/>
      </c>
      <c r="C508" s="93" t="str">
        <f>IF(COUNTA(I508:N508)-D508=0,"",COUNTA(I508:N508)-D508)</f>
        <v/>
      </c>
      <c r="D508" s="222"/>
      <c r="E508" s="223"/>
      <c r="F508" s="223"/>
      <c r="G508" s="224"/>
      <c r="H508" s="225"/>
      <c r="I508" s="215"/>
      <c r="J508" s="215"/>
      <c r="K508" s="216"/>
      <c r="L508" s="216"/>
      <c r="M508" s="217"/>
      <c r="N508" s="217"/>
      <c r="O508" s="218"/>
      <c r="P508" s="218"/>
      <c r="Q508" s="219"/>
      <c r="R508" s="219"/>
      <c r="S508" s="220"/>
      <c r="T508" s="220"/>
      <c r="U508" s="215"/>
      <c r="V508" s="215"/>
      <c r="W508" s="216"/>
      <c r="X508" s="216"/>
      <c r="Y508" s="217"/>
      <c r="Z508" s="217"/>
      <c r="AA508" s="218"/>
      <c r="AB508" s="218"/>
      <c r="AC508" s="219"/>
      <c r="AD508" s="219"/>
      <c r="AE508" s="220"/>
      <c r="AF508" s="220"/>
      <c r="AG508" s="66"/>
      <c r="AH508" s="67"/>
      <c r="AI508" s="68"/>
      <c r="AJ508" s="70"/>
    </row>
  </sheetData>
  <sheetProtection algorithmName="SHA-512" hashValue="KmyJRrP7wqHa85FUhYafB5MZVmlXMcSokbhulq1QjiZEiqsWG0xjdw4eYggC4RF2bFUCYQFcPZ1d0eNiEy21Yw==" saltValue="T3odJOhUDAUd/8oGya8LZA==" spinCount="100000" sheet="1" objects="1" scenarios="1" selectLockedCells="1"/>
  <mergeCells count="1">
    <mergeCell ref="G4:H4"/>
  </mergeCells>
  <conditionalFormatting sqref="B4:D4">
    <cfRule type="expression" dxfId="151" priority="1065">
      <formula>MAX($D$7:$D$156)&gt;1</formula>
    </cfRule>
  </conditionalFormatting>
  <conditionalFormatting sqref="C6:F6 C5:H5">
    <cfRule type="cellIs" dxfId="150" priority="1066" operator="equal">
      <formula>""</formula>
    </cfRule>
    <cfRule type="cellIs" dxfId="149" priority="1067" operator="equal">
      <formula>0</formula>
    </cfRule>
  </conditionalFormatting>
  <conditionalFormatting sqref="I5:R5">
    <cfRule type="cellIs" dxfId="148" priority="1053" stopIfTrue="1" operator="equal">
      <formula>0</formula>
    </cfRule>
  </conditionalFormatting>
  <conditionalFormatting sqref="S5:T5">
    <cfRule type="cellIs" dxfId="147" priority="1057" operator="equal">
      <formula>0</formula>
    </cfRule>
  </conditionalFormatting>
  <conditionalFormatting sqref="Z5:AD5 U5:X5">
    <cfRule type="cellIs" dxfId="146" priority="1056" operator="equal">
      <formula>0</formula>
    </cfRule>
  </conditionalFormatting>
  <conditionalFormatting sqref="Y5">
    <cfRule type="cellIs" dxfId="145" priority="1055" operator="equal">
      <formula>0</formula>
    </cfRule>
  </conditionalFormatting>
  <conditionalFormatting sqref="AE5:AF5">
    <cfRule type="cellIs" dxfId="144" priority="1054" operator="equal">
      <formula>0</formula>
    </cfRule>
  </conditionalFormatting>
  <conditionalFormatting sqref="B5">
    <cfRule type="cellIs" dxfId="143" priority="803" operator="equal">
      <formula>""</formula>
    </cfRule>
    <cfRule type="cellIs" dxfId="142" priority="804" operator="equal">
      <formula>0</formula>
    </cfRule>
  </conditionalFormatting>
  <conditionalFormatting sqref="H6">
    <cfRule type="cellIs" dxfId="141" priority="207" operator="equal">
      <formula>""</formula>
    </cfRule>
    <cfRule type="cellIs" dxfId="140" priority="208" operator="equal">
      <formula>0</formula>
    </cfRule>
  </conditionalFormatting>
  <conditionalFormatting sqref="AG6:AJ6">
    <cfRule type="cellIs" dxfId="139" priority="205" operator="equal">
      <formula>""</formula>
    </cfRule>
    <cfRule type="cellIs" dxfId="138" priority="206" operator="equal">
      <formula>0</formula>
    </cfRule>
  </conditionalFormatting>
  <conditionalFormatting sqref="B6">
    <cfRule type="cellIs" dxfId="137" priority="203" operator="equal">
      <formula>""</formula>
    </cfRule>
    <cfRule type="cellIs" dxfId="136" priority="204" operator="equal">
      <formula>0</formula>
    </cfRule>
  </conditionalFormatting>
  <conditionalFormatting sqref="G6">
    <cfRule type="cellIs" dxfId="135" priority="201" operator="equal">
      <formula>""</formula>
    </cfRule>
    <cfRule type="cellIs" dxfId="134" priority="202" operator="equal">
      <formula>0</formula>
    </cfRule>
  </conditionalFormatting>
  <conditionalFormatting sqref="B507:B508">
    <cfRule type="cellIs" dxfId="133" priority="153" operator="equal">
      <formula>""</formula>
    </cfRule>
    <cfRule type="cellIs" dxfId="132" priority="154" operator="equal">
      <formula>0</formula>
    </cfRule>
  </conditionalFormatting>
  <conditionalFormatting sqref="C507:H508">
    <cfRule type="cellIs" dxfId="131" priority="151" operator="equal">
      <formula>""</formula>
    </cfRule>
    <cfRule type="cellIs" dxfId="130" priority="152" operator="equal">
      <formula>0</formula>
    </cfRule>
  </conditionalFormatting>
  <conditionalFormatting sqref="AG507:AJ508 I507:R508">
    <cfRule type="cellIs" dxfId="129" priority="146" stopIfTrue="1" operator="equal">
      <formula>0</formula>
    </cfRule>
  </conditionalFormatting>
  <conditionalFormatting sqref="S507:T508">
    <cfRule type="cellIs" dxfId="128" priority="150" operator="equal">
      <formula>0</formula>
    </cfRule>
  </conditionalFormatting>
  <conditionalFormatting sqref="Z507:AD508 U507:X508">
    <cfRule type="cellIs" dxfId="127" priority="149" operator="equal">
      <formula>0</formula>
    </cfRule>
  </conditionalFormatting>
  <conditionalFormatting sqref="Y507:Y508">
    <cfRule type="cellIs" dxfId="126" priority="148" operator="equal">
      <formula>0</formula>
    </cfRule>
  </conditionalFormatting>
  <conditionalFormatting sqref="AE507:AF508">
    <cfRule type="cellIs" dxfId="125" priority="147" operator="equal">
      <formula>0</formula>
    </cfRule>
  </conditionalFormatting>
  <conditionalFormatting sqref="AG5:AJ5">
    <cfRule type="cellIs" dxfId="124" priority="144" operator="equal">
      <formula>""</formula>
    </cfRule>
    <cfRule type="cellIs" dxfId="123" priority="145" operator="equal">
      <formula>0</formula>
    </cfRule>
  </conditionalFormatting>
  <conditionalFormatting sqref="B7:B506">
    <cfRule type="cellIs" dxfId="23" priority="10" operator="equal">
      <formula>""</formula>
    </cfRule>
    <cfRule type="cellIs" dxfId="22" priority="11" operator="equal">
      <formula>0</formula>
    </cfRule>
  </conditionalFormatting>
  <conditionalFormatting sqref="C7:H506">
    <cfRule type="cellIs" dxfId="21" priority="8" operator="equal">
      <formula>""</formula>
    </cfRule>
    <cfRule type="cellIs" dxfId="20" priority="9" operator="equal">
      <formula>0</formula>
    </cfRule>
  </conditionalFormatting>
  <conditionalFormatting sqref="I7:R506">
    <cfRule type="cellIs" dxfId="19" priority="3" stopIfTrue="1" operator="equal">
      <formula>0</formula>
    </cfRule>
  </conditionalFormatting>
  <conditionalFormatting sqref="S7:T506">
    <cfRule type="cellIs" dxfId="18" priority="7" operator="equal">
      <formula>0</formula>
    </cfRule>
  </conditionalFormatting>
  <conditionalFormatting sqref="Z7:AD506 U7:X506">
    <cfRule type="cellIs" dxfId="17" priority="6" operator="equal">
      <formula>0</formula>
    </cfRule>
  </conditionalFormatting>
  <conditionalFormatting sqref="Y7:Y506">
    <cfRule type="cellIs" dxfId="16" priority="5" operator="equal">
      <formula>0</formula>
    </cfRule>
  </conditionalFormatting>
  <conditionalFormatting sqref="AE7:AF506">
    <cfRule type="cellIs" dxfId="15" priority="4" operator="equal">
      <formula>0</formula>
    </cfRule>
  </conditionalFormatting>
  <conditionalFormatting sqref="AG7:AJ506">
    <cfRule type="cellIs" dxfId="14" priority="1" operator="equal">
      <formula>""</formula>
    </cfRule>
    <cfRule type="cellIs" dxfId="13"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17"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D98"/>
  <sheetViews>
    <sheetView showGridLines="0" showRowColHeaders="0" zoomScale="145" zoomScaleNormal="145" workbookViewId="0">
      <pane ySplit="2" topLeftCell="A3" activePane="bottomLeft" state="frozen"/>
      <selection activeCell="J7" sqref="J7:P7"/>
      <selection pane="bottomLeft"/>
    </sheetView>
  </sheetViews>
  <sheetFormatPr baseColWidth="10" defaultRowHeight="15" x14ac:dyDescent="0.25"/>
  <cols>
    <col min="1" max="1" width="77.85546875" bestFit="1" customWidth="1"/>
    <col min="2" max="2" width="15.7109375" hidden="1" customWidth="1"/>
    <col min="3" max="3" width="11.42578125" hidden="1" customWidth="1"/>
    <col min="4" max="4" width="29.7109375" hidden="1" customWidth="1"/>
  </cols>
  <sheetData>
    <row r="1" spans="1:3" x14ac:dyDescent="0.25">
      <c r="A1" s="90" t="str">
        <f>"&lt;!-- question: "&amp;'Datos E'!A2&amp;"  --&gt;"</f>
        <v>&lt;!-- question: 1  --&gt;</v>
      </c>
      <c r="B1" s="78">
        <f>COUNTA(A1:A98)-COUNTIF(A:A,"BORRAR")</f>
        <v>98</v>
      </c>
      <c r="C1" s="57"/>
    </row>
    <row r="2" spans="1:3" x14ac:dyDescent="0.25">
      <c r="A2" s="71" t="s">
        <v>77</v>
      </c>
      <c r="B2" s="71" t="s">
        <v>78</v>
      </c>
    </row>
    <row r="3" spans="1:3" x14ac:dyDescent="0.25">
      <c r="A3" t="s">
        <v>30</v>
      </c>
    </row>
    <row r="4" spans="1:3" x14ac:dyDescent="0.25">
      <c r="A4" t="e">
        <f>"      &lt;text&gt;"&amp;B4&amp;"&lt;/text&gt;"</f>
        <v>#N/A</v>
      </c>
      <c r="B4" t="e">
        <f>NOMBRE_E</f>
        <v>#N/A</v>
      </c>
    </row>
    <row r="5" spans="1:3" x14ac:dyDescent="0.25">
      <c r="A5" t="s">
        <v>32</v>
      </c>
    </row>
    <row r="6" spans="1:3" x14ac:dyDescent="0.25">
      <c r="A6" t="s">
        <v>33</v>
      </c>
    </row>
    <row r="7" spans="1:3" x14ac:dyDescent="0.25">
      <c r="A7" t="e">
        <f>"      &lt;text&gt;&lt;![CDATA[&lt;p&gt;"&amp;B7&amp;"&lt;/p&gt;]]&gt;&lt;/text&gt;"</f>
        <v>#N/A</v>
      </c>
      <c r="B7" t="e">
        <f>ENUNCIADO_E</f>
        <v>#N/A</v>
      </c>
    </row>
    <row r="8" spans="1:3" x14ac:dyDescent="0.25">
      <c r="A8" t="s">
        <v>34</v>
      </c>
    </row>
    <row r="9" spans="1:3" x14ac:dyDescent="0.25">
      <c r="A9" t="s">
        <v>35</v>
      </c>
    </row>
    <row r="10" spans="1:3" x14ac:dyDescent="0.25">
      <c r="A10" t="str">
        <f>"      &lt;text&gt;&lt;![CDATA[&lt;p&gt;"&amp;B10&amp;"&lt;/p&gt;]]&gt;&lt;/text&gt;"</f>
        <v xml:space="preserve">      &lt;text&gt;&lt;![CDATA[&lt;p&gt;Tomo nota de tus respuestas&lt;/p&gt;]]&gt;&lt;/text&gt;</v>
      </c>
      <c r="B10" t="str">
        <f>Retroalim_GENERAL</f>
        <v>Tomo nota de tus respuestas</v>
      </c>
    </row>
    <row r="11" spans="1:3" x14ac:dyDescent="0.25">
      <c r="A11" t="s">
        <v>37</v>
      </c>
    </row>
    <row r="12" spans="1:3" x14ac:dyDescent="0.25">
      <c r="A12" t="str">
        <f>"    &lt;defaultgrade&gt;"&amp;B12&amp;"&lt;/defaultgrade&gt;"</f>
        <v xml:space="preserve">    &lt;defaultgrade&gt;1&lt;/defaultgrade&gt;</v>
      </c>
      <c r="B12">
        <f>PUNTUACION</f>
        <v>1</v>
      </c>
    </row>
    <row r="13" spans="1:3" x14ac:dyDescent="0.25">
      <c r="A13" s="37" t="str">
        <f>"    &lt;penalty&gt;"&amp;REPLACE(B13,2,1,".")&amp;"&lt;/penalty&gt;"</f>
        <v xml:space="preserve">    &lt;penalty&gt;0.333333333333333&lt;/penalty&gt;</v>
      </c>
      <c r="B13">
        <f>PENALIZACION</f>
        <v>0.33333333333333331</v>
      </c>
    </row>
    <row r="14" spans="1:3" x14ac:dyDescent="0.25">
      <c r="A14" t="s">
        <v>66</v>
      </c>
      <c r="B14">
        <f>Oculto</f>
        <v>0</v>
      </c>
    </row>
    <row r="15" spans="1:3" x14ac:dyDescent="0.25">
      <c r="A15" t="str">
        <f>"    &lt;idnumber&gt;"&amp;B15&amp;"&lt;/idnumber&gt;"</f>
        <v xml:space="preserve">    &lt;idnumber&gt;&lt;/idnumber&gt;</v>
      </c>
      <c r="B15" t="str">
        <f>IF(CONTRASEN_A="","",CONTRASEN_A)</f>
        <v/>
      </c>
    </row>
    <row r="16" spans="1:3" x14ac:dyDescent="0.25">
      <c r="A16" t="str">
        <f>"    &lt;shuffleanswers&gt;"&amp;B16&amp;"&lt;/shuffleanswers&gt;"</f>
        <v xml:space="preserve">    &lt;shuffleanswers&gt;true&lt;/shuffleanswers&gt;</v>
      </c>
      <c r="B16" t="str">
        <f>BARAJAR_R</f>
        <v>true</v>
      </c>
    </row>
    <row r="17" spans="1:4" x14ac:dyDescent="0.25">
      <c r="A17" t="s">
        <v>45</v>
      </c>
    </row>
    <row r="18" spans="1:4" x14ac:dyDescent="0.25">
      <c r="A18" t="str">
        <f>"      &lt;text&gt;&lt;![CDATA[&lt;p&gt;"&amp;B18&amp;"&lt;/p&gt;]]&gt;&lt;/text&gt;"</f>
        <v xml:space="preserve">      &lt;text&gt;&lt;![CDATA[&lt;p&gt;Respuesta correcta.&lt;/p&gt;]]&gt;&lt;/text&gt;</v>
      </c>
      <c r="B18" t="str">
        <f>R_CORRECTA</f>
        <v>Respuesta correcta.</v>
      </c>
    </row>
    <row r="19" spans="1:4" x14ac:dyDescent="0.25">
      <c r="A19" t="s">
        <v>46</v>
      </c>
    </row>
    <row r="20" spans="1:4" x14ac:dyDescent="0.25">
      <c r="A20" t="s">
        <v>47</v>
      </c>
    </row>
    <row r="21" spans="1:4" x14ac:dyDescent="0.25">
      <c r="A21" t="str">
        <f>"      &lt;text&gt;&lt;![CDATA[&lt;p&gt;"&amp;B21&amp;"&lt;/p&gt;]]&gt;&lt;/text&gt;"</f>
        <v xml:space="preserve">      &lt;text&gt;&lt;![CDATA[&lt;p&gt;Respuesta parcialmente correcta.&lt;/p&gt;]]&gt;&lt;/text&gt;</v>
      </c>
      <c r="B21" t="str">
        <f>R_Par_CORRECTA</f>
        <v>Respuesta parcialmente correcta.</v>
      </c>
    </row>
    <row r="22" spans="1:4" x14ac:dyDescent="0.25">
      <c r="A22" t="s">
        <v>48</v>
      </c>
    </row>
    <row r="23" spans="1:4" x14ac:dyDescent="0.25">
      <c r="A23" t="s">
        <v>49</v>
      </c>
    </row>
    <row r="24" spans="1:4" x14ac:dyDescent="0.25">
      <c r="A24" t="str">
        <f>"      &lt;text&gt;&lt;![CDATA[&lt;p&gt;"&amp;B24&amp;"&lt;/p&gt;]]&gt;&lt;/text&gt;"</f>
        <v xml:space="preserve">      &lt;text&gt;&lt;![CDATA[&lt;p&gt;Respuesta incorrecta.&lt;/p&gt;]]&gt;&lt;/text&gt;</v>
      </c>
      <c r="B24" t="str">
        <f>R_INCORRECTA</f>
        <v>Respuesta incorrecta.</v>
      </c>
    </row>
    <row r="25" spans="1:4" x14ac:dyDescent="0.25">
      <c r="A25" t="s">
        <v>50</v>
      </c>
    </row>
    <row r="26" spans="1:4" x14ac:dyDescent="0.25">
      <c r="A26" s="57" t="s">
        <v>52</v>
      </c>
    </row>
    <row r="27" spans="1:4" x14ac:dyDescent="0.25">
      <c r="A27" s="72" t="e">
        <f>IF(OR(B28=0,B28=""),"BORRAR",$D$27)</f>
        <v>#N/A</v>
      </c>
      <c r="B27" s="56" t="s">
        <v>79</v>
      </c>
      <c r="D27" s="73" t="s">
        <v>80</v>
      </c>
    </row>
    <row r="28" spans="1:4" x14ac:dyDescent="0.25">
      <c r="A28" t="e">
        <f>IF(A27="BORRAR","BORRAR","      &lt;text&gt;&lt;![CDATA[&lt;p&gt;"&amp;B28&amp;"&lt;/p&gt;]]&gt;&lt;/text&gt;")</f>
        <v>#N/A</v>
      </c>
      <c r="B28" s="74" t="e">
        <f>Pareja_01_1</f>
        <v>#N/A</v>
      </c>
      <c r="D28" s="75"/>
    </row>
    <row r="29" spans="1:4" x14ac:dyDescent="0.25">
      <c r="A29" t="e">
        <f>IF(A27="BORRAR","BORRAR",$D$29)</f>
        <v>#N/A</v>
      </c>
      <c r="B29" s="74"/>
      <c r="D29" s="75" t="s">
        <v>81</v>
      </c>
    </row>
    <row r="30" spans="1:4" x14ac:dyDescent="0.25">
      <c r="A30" t="e">
        <f>IF(A27="BORRAR","BORRAR","        &lt;text&gt;"&amp;B30&amp;"&lt;/text&gt;")</f>
        <v>#N/A</v>
      </c>
      <c r="B30" s="74" t="e">
        <f>Pareja_01_2</f>
        <v>#N/A</v>
      </c>
      <c r="D30" s="75"/>
    </row>
    <row r="31" spans="1:4" x14ac:dyDescent="0.25">
      <c r="A31" t="e">
        <f>IF(A27="BORRAR","BORRAR",$D$31)</f>
        <v>#N/A</v>
      </c>
      <c r="B31" s="74"/>
      <c r="D31" s="75" t="s">
        <v>82</v>
      </c>
    </row>
    <row r="32" spans="1:4" x14ac:dyDescent="0.25">
      <c r="A32" t="e">
        <f>IF(A27="BORRAR","BORRAR",$D$32)</f>
        <v>#N/A</v>
      </c>
      <c r="B32" s="74"/>
      <c r="D32" s="76" t="s">
        <v>83</v>
      </c>
    </row>
    <row r="33" spans="1:3" x14ac:dyDescent="0.25">
      <c r="A33" s="72" t="e">
        <f>IF(OR(B34=0,B34=""),"BORRAR",$D$27)</f>
        <v>#N/A</v>
      </c>
      <c r="B33" s="56" t="s">
        <v>84</v>
      </c>
      <c r="C33" s="57"/>
    </row>
    <row r="34" spans="1:3" x14ac:dyDescent="0.25">
      <c r="A34" t="e">
        <f>IF(A33="BORRAR","BORRAR","      &lt;text&gt;&lt;![CDATA[&lt;p&gt;"&amp;B34&amp;"&lt;/p&gt;]]&gt;&lt;/text&gt;")</f>
        <v>#N/A</v>
      </c>
      <c r="B34" s="74" t="e">
        <f>Pareja_02_1</f>
        <v>#N/A</v>
      </c>
    </row>
    <row r="35" spans="1:3" x14ac:dyDescent="0.25">
      <c r="A35" t="e">
        <f>IF(A33="BORRAR","BORRAR",$D$29)</f>
        <v>#N/A</v>
      </c>
      <c r="B35" s="74"/>
    </row>
    <row r="36" spans="1:3" x14ac:dyDescent="0.25">
      <c r="A36" t="e">
        <f>IF(A33="BORRAR","BORRAR","        &lt;text&gt;"&amp;B36&amp;"&lt;/text&gt;")</f>
        <v>#N/A</v>
      </c>
      <c r="B36" s="74" t="e">
        <f>Pareja_02_2</f>
        <v>#N/A</v>
      </c>
    </row>
    <row r="37" spans="1:3" x14ac:dyDescent="0.25">
      <c r="A37" t="e">
        <f>IF(A33="BORRAR","BORRAR",$D$31)</f>
        <v>#N/A</v>
      </c>
      <c r="B37" s="74"/>
    </row>
    <row r="38" spans="1:3" x14ac:dyDescent="0.25">
      <c r="A38" t="e">
        <f>IF(A33="BORRAR","BORRAR",$D$32)</f>
        <v>#N/A</v>
      </c>
      <c r="B38" s="74"/>
    </row>
    <row r="39" spans="1:3" x14ac:dyDescent="0.25">
      <c r="A39" s="77" t="e">
        <f>IF(OR(B40=0,B40=""),"BORRAR",$D$27)</f>
        <v>#N/A</v>
      </c>
      <c r="B39" s="56" t="s">
        <v>85</v>
      </c>
    </row>
    <row r="40" spans="1:3" x14ac:dyDescent="0.25">
      <c r="A40" t="e">
        <f>IF(A39="BORRAR","BORRAR","      &lt;text&gt;&lt;![CDATA[&lt;p&gt;"&amp;B40&amp;"&lt;/p&gt;]]&gt;&lt;/text&gt;")</f>
        <v>#N/A</v>
      </c>
      <c r="B40" s="74" t="e">
        <f>Pareja_03_1</f>
        <v>#N/A</v>
      </c>
    </row>
    <row r="41" spans="1:3" x14ac:dyDescent="0.25">
      <c r="A41" t="e">
        <f>IF(A39="BORRAR","BORRAR",$D$29)</f>
        <v>#N/A</v>
      </c>
      <c r="B41" s="74"/>
    </row>
    <row r="42" spans="1:3" x14ac:dyDescent="0.25">
      <c r="A42" t="e">
        <f>IF(A39="BORRAR","BORRAR","        &lt;text&gt;"&amp;B42&amp;"&lt;/text&gt;")</f>
        <v>#N/A</v>
      </c>
      <c r="B42" s="74" t="e">
        <f>Pareja_03_2</f>
        <v>#N/A</v>
      </c>
    </row>
    <row r="43" spans="1:3" x14ac:dyDescent="0.25">
      <c r="A43" t="e">
        <f>IF(A39="BORRAR","BORRAR",$D$31)</f>
        <v>#N/A</v>
      </c>
      <c r="B43" s="74"/>
    </row>
    <row r="44" spans="1:3" x14ac:dyDescent="0.25">
      <c r="A44" t="e">
        <f>IF(A39="BORRAR","BORRAR",$D$32)</f>
        <v>#N/A</v>
      </c>
      <c r="B44" s="74"/>
    </row>
    <row r="45" spans="1:3" x14ac:dyDescent="0.25">
      <c r="A45" s="77" t="e">
        <f>IF(OR(B46=0,B46=""),"BORRAR",$D$27)</f>
        <v>#N/A</v>
      </c>
      <c r="B45" s="56" t="s">
        <v>86</v>
      </c>
    </row>
    <row r="46" spans="1:3" x14ac:dyDescent="0.25">
      <c r="A46" t="e">
        <f>IF(A45="BORRAR","BORRAR","      &lt;text&gt;&lt;![CDATA[&lt;p&gt;"&amp;B46&amp;"&lt;/p&gt;]]&gt;&lt;/text&gt;")</f>
        <v>#N/A</v>
      </c>
      <c r="B46" s="74" t="e">
        <f>Pareja_04_1</f>
        <v>#N/A</v>
      </c>
    </row>
    <row r="47" spans="1:3" x14ac:dyDescent="0.25">
      <c r="A47" t="e">
        <f>IF(A45="BORRAR","BORRAR",$D$29)</f>
        <v>#N/A</v>
      </c>
      <c r="B47" s="74"/>
    </row>
    <row r="48" spans="1:3" x14ac:dyDescent="0.25">
      <c r="A48" t="e">
        <f>IF(A45="BORRAR","BORRAR","        &lt;text&gt;"&amp;B48&amp;"&lt;/text&gt;")</f>
        <v>#N/A</v>
      </c>
      <c r="B48" s="74" t="e">
        <f>Pareja_04_2</f>
        <v>#N/A</v>
      </c>
    </row>
    <row r="49" spans="1:2" x14ac:dyDescent="0.25">
      <c r="A49" t="e">
        <f>IF(A45="BORRAR","BORRAR",$D$31)</f>
        <v>#N/A</v>
      </c>
      <c r="B49" s="74"/>
    </row>
    <row r="50" spans="1:2" x14ac:dyDescent="0.25">
      <c r="A50" t="e">
        <f>IF(A45="BORRAR","BORRAR",$D$32)</f>
        <v>#N/A</v>
      </c>
      <c r="B50" s="74"/>
    </row>
    <row r="51" spans="1:2" x14ac:dyDescent="0.25">
      <c r="A51" s="77" t="e">
        <f>IF(OR(B52=0,B52=""),"BORRAR",$D$27)</f>
        <v>#N/A</v>
      </c>
      <c r="B51" s="56" t="s">
        <v>87</v>
      </c>
    </row>
    <row r="52" spans="1:2" x14ac:dyDescent="0.25">
      <c r="A52" t="e">
        <f>IF(A51="BORRAR","BORRAR","      &lt;text&gt;&lt;![CDATA[&lt;p&gt;"&amp;B52&amp;"&lt;/p&gt;]]&gt;&lt;/text&gt;")</f>
        <v>#N/A</v>
      </c>
      <c r="B52" s="74" t="e">
        <f>Pareja_05_1</f>
        <v>#N/A</v>
      </c>
    </row>
    <row r="53" spans="1:2" x14ac:dyDescent="0.25">
      <c r="A53" t="e">
        <f>IF(A51="BORRAR","BORRAR",$D$29)</f>
        <v>#N/A</v>
      </c>
      <c r="B53" s="74"/>
    </row>
    <row r="54" spans="1:2" x14ac:dyDescent="0.25">
      <c r="A54" t="e">
        <f>IF(A51="BORRAR","BORRAR","        &lt;text&gt;"&amp;B54&amp;"&lt;/text&gt;")</f>
        <v>#N/A</v>
      </c>
      <c r="B54" s="74" t="e">
        <f>Pareja_05_2</f>
        <v>#N/A</v>
      </c>
    </row>
    <row r="55" spans="1:2" x14ac:dyDescent="0.25">
      <c r="A55" t="e">
        <f>IF(A51="BORRAR","BORRAR",$D$31)</f>
        <v>#N/A</v>
      </c>
      <c r="B55" s="74"/>
    </row>
    <row r="56" spans="1:2" x14ac:dyDescent="0.25">
      <c r="A56" t="e">
        <f>IF(A51="BORRAR","BORRAR",$D$32)</f>
        <v>#N/A</v>
      </c>
      <c r="B56" s="74"/>
    </row>
    <row r="57" spans="1:2" x14ac:dyDescent="0.25">
      <c r="A57" s="77" t="e">
        <f>IF(OR(B58=0,B58=""),"BORRAR",$D$27)</f>
        <v>#N/A</v>
      </c>
      <c r="B57" s="56" t="s">
        <v>88</v>
      </c>
    </row>
    <row r="58" spans="1:2" x14ac:dyDescent="0.25">
      <c r="A58" t="e">
        <f>IF(A57="BORRAR","BORRAR","      &lt;text&gt;&lt;![CDATA[&lt;p&gt;"&amp;B58&amp;"&lt;/p&gt;]]&gt;&lt;/text&gt;")</f>
        <v>#N/A</v>
      </c>
      <c r="B58" s="74" t="e">
        <f>Pareja_06_1</f>
        <v>#N/A</v>
      </c>
    </row>
    <row r="59" spans="1:2" x14ac:dyDescent="0.25">
      <c r="A59" t="e">
        <f>IF(A57="BORRAR","BORRAR",$D$29)</f>
        <v>#N/A</v>
      </c>
      <c r="B59" s="74"/>
    </row>
    <row r="60" spans="1:2" x14ac:dyDescent="0.25">
      <c r="A60" t="e">
        <f>IF(A57="BORRAR","BORRAR","        &lt;text&gt;"&amp;B60&amp;"&lt;/text&gt;")</f>
        <v>#N/A</v>
      </c>
      <c r="B60" s="74" t="e">
        <f>Pareja_06_2</f>
        <v>#N/A</v>
      </c>
    </row>
    <row r="61" spans="1:2" x14ac:dyDescent="0.25">
      <c r="A61" t="e">
        <f>IF(A57="BORRAR","BORRAR",$D$31)</f>
        <v>#N/A</v>
      </c>
      <c r="B61" s="74"/>
    </row>
    <row r="62" spans="1:2" x14ac:dyDescent="0.25">
      <c r="A62" t="e">
        <f>IF(A57="BORRAR","BORRAR",$D$32)</f>
        <v>#N/A</v>
      </c>
      <c r="B62" s="74"/>
    </row>
    <row r="63" spans="1:2" x14ac:dyDescent="0.25">
      <c r="A63" s="77" t="e">
        <f>IF(OR(B64=0,B64=""),"BORRAR",$D$27)</f>
        <v>#N/A</v>
      </c>
      <c r="B63" s="56" t="s">
        <v>89</v>
      </c>
    </row>
    <row r="64" spans="1:2" x14ac:dyDescent="0.25">
      <c r="A64" t="e">
        <f>IF(A63="BORRAR","BORRAR","      &lt;text&gt;&lt;![CDATA[&lt;p&gt;"&amp;B64&amp;"&lt;/p&gt;]]&gt;&lt;/text&gt;")</f>
        <v>#N/A</v>
      </c>
      <c r="B64" s="74" t="e">
        <f>Pareja_07_1</f>
        <v>#N/A</v>
      </c>
    </row>
    <row r="65" spans="1:2" x14ac:dyDescent="0.25">
      <c r="A65" t="e">
        <f>IF(A63="BORRAR","BORRAR",$D$29)</f>
        <v>#N/A</v>
      </c>
      <c r="B65" s="74"/>
    </row>
    <row r="66" spans="1:2" x14ac:dyDescent="0.25">
      <c r="A66" t="e">
        <f>IF(A63="BORRAR","BORRAR","        &lt;text&gt;"&amp;B66&amp;"&lt;/text&gt;")</f>
        <v>#N/A</v>
      </c>
      <c r="B66" s="74" t="e">
        <f>Pareja_07_2</f>
        <v>#N/A</v>
      </c>
    </row>
    <row r="67" spans="1:2" x14ac:dyDescent="0.25">
      <c r="A67" t="e">
        <f>IF(A63="BORRAR","BORRAR",$D$31)</f>
        <v>#N/A</v>
      </c>
      <c r="B67" s="74"/>
    </row>
    <row r="68" spans="1:2" x14ac:dyDescent="0.25">
      <c r="A68" t="e">
        <f>IF(A63="BORRAR","BORRAR",$D$32)</f>
        <v>#N/A</v>
      </c>
      <c r="B68" s="74"/>
    </row>
    <row r="69" spans="1:2" x14ac:dyDescent="0.25">
      <c r="A69" s="77" t="e">
        <f>IF(OR(B70=0,B70=""),"BORRAR",$D$27)</f>
        <v>#N/A</v>
      </c>
      <c r="B69" s="56" t="s">
        <v>90</v>
      </c>
    </row>
    <row r="70" spans="1:2" x14ac:dyDescent="0.25">
      <c r="A70" t="e">
        <f>IF(A69="BORRAR","BORRAR","      &lt;text&gt;&lt;![CDATA[&lt;p&gt;"&amp;B70&amp;"&lt;/p&gt;]]&gt;&lt;/text&gt;")</f>
        <v>#N/A</v>
      </c>
      <c r="B70" s="74" t="e">
        <f>Pareja_08_1</f>
        <v>#N/A</v>
      </c>
    </row>
    <row r="71" spans="1:2" x14ac:dyDescent="0.25">
      <c r="A71" t="e">
        <f>IF(A69="BORRAR","BORRAR",$D$29)</f>
        <v>#N/A</v>
      </c>
      <c r="B71" s="74"/>
    </row>
    <row r="72" spans="1:2" x14ac:dyDescent="0.25">
      <c r="A72" t="e">
        <f>IF(A69="BORRAR","BORRAR","        &lt;text&gt;"&amp;B72&amp;"&lt;/text&gt;")</f>
        <v>#N/A</v>
      </c>
      <c r="B72" s="74" t="e">
        <f>Pareja_08_2</f>
        <v>#N/A</v>
      </c>
    </row>
    <row r="73" spans="1:2" x14ac:dyDescent="0.25">
      <c r="A73" t="e">
        <f>IF(A69="BORRAR","BORRAR",$D$31)</f>
        <v>#N/A</v>
      </c>
      <c r="B73" s="74"/>
    </row>
    <row r="74" spans="1:2" x14ac:dyDescent="0.25">
      <c r="A74" t="e">
        <f>IF(A69="BORRAR","BORRAR",$D$32)</f>
        <v>#N/A</v>
      </c>
      <c r="B74" s="74"/>
    </row>
    <row r="75" spans="1:2" x14ac:dyDescent="0.25">
      <c r="A75" s="77" t="e">
        <f>IF(OR(B76=0,B76=""),"BORRAR",$D$27)</f>
        <v>#N/A</v>
      </c>
      <c r="B75" s="56" t="s">
        <v>91</v>
      </c>
    </row>
    <row r="76" spans="1:2" x14ac:dyDescent="0.25">
      <c r="A76" t="e">
        <f>IF(A75="BORRAR","BORRAR","      &lt;text&gt;&lt;![CDATA[&lt;p&gt;"&amp;B76&amp;"&lt;/p&gt;]]&gt;&lt;/text&gt;")</f>
        <v>#N/A</v>
      </c>
      <c r="B76" s="74" t="e">
        <f>Pareja_09_1</f>
        <v>#N/A</v>
      </c>
    </row>
    <row r="77" spans="1:2" x14ac:dyDescent="0.25">
      <c r="A77" t="e">
        <f>IF(A75="BORRAR","BORRAR",$D$29)</f>
        <v>#N/A</v>
      </c>
      <c r="B77" s="74"/>
    </row>
    <row r="78" spans="1:2" x14ac:dyDescent="0.25">
      <c r="A78" t="e">
        <f>IF(A75="BORRAR","BORRAR","        &lt;text&gt;"&amp;B78&amp;"&lt;/text&gt;")</f>
        <v>#N/A</v>
      </c>
      <c r="B78" s="74" t="e">
        <f>Pareja_09_2</f>
        <v>#N/A</v>
      </c>
    </row>
    <row r="79" spans="1:2" x14ac:dyDescent="0.25">
      <c r="A79" t="e">
        <f>IF(A75="BORRAR","BORRAR",$D$31)</f>
        <v>#N/A</v>
      </c>
      <c r="B79" s="74"/>
    </row>
    <row r="80" spans="1:2" x14ac:dyDescent="0.25">
      <c r="A80" t="e">
        <f>IF(A75="BORRAR","BORRAR",$D$32)</f>
        <v>#N/A</v>
      </c>
      <c r="B80" s="74"/>
    </row>
    <row r="81" spans="1:2" x14ac:dyDescent="0.25">
      <c r="A81" s="77" t="e">
        <f>IF(OR(B82=0,B82=""),"BORRAR",$D$27)</f>
        <v>#N/A</v>
      </c>
      <c r="B81" s="56" t="s">
        <v>92</v>
      </c>
    </row>
    <row r="82" spans="1:2" x14ac:dyDescent="0.25">
      <c r="A82" t="e">
        <f>IF(A81="BORRAR","BORRAR","      &lt;text&gt;&lt;![CDATA[&lt;p&gt;"&amp;B82&amp;"&lt;/p&gt;]]&gt;&lt;/text&gt;")</f>
        <v>#N/A</v>
      </c>
      <c r="B82" s="74" t="e">
        <f>Pareja_10_1</f>
        <v>#N/A</v>
      </c>
    </row>
    <row r="83" spans="1:2" x14ac:dyDescent="0.25">
      <c r="A83" t="e">
        <f>IF(A81="BORRAR","BORRAR",$D$29)</f>
        <v>#N/A</v>
      </c>
      <c r="B83" s="74"/>
    </row>
    <row r="84" spans="1:2" x14ac:dyDescent="0.25">
      <c r="A84" t="e">
        <f>IF(A81="BORRAR","BORRAR","        &lt;text&gt;"&amp;B84&amp;"&lt;/text&gt;")</f>
        <v>#N/A</v>
      </c>
      <c r="B84" s="74" t="e">
        <f>Pareja_10_2</f>
        <v>#N/A</v>
      </c>
    </row>
    <row r="85" spans="1:2" x14ac:dyDescent="0.25">
      <c r="A85" t="e">
        <f>IF(A81="BORRAR","BORRAR",$D$31)</f>
        <v>#N/A</v>
      </c>
      <c r="B85" s="74"/>
    </row>
    <row r="86" spans="1:2" x14ac:dyDescent="0.25">
      <c r="A86" t="e">
        <f>IF(A81="BORRAR","BORRAR",$D$32)</f>
        <v>#N/A</v>
      </c>
      <c r="B86" s="74"/>
    </row>
    <row r="87" spans="1:2" x14ac:dyDescent="0.25">
      <c r="A87" s="77" t="e">
        <f>IF(OR(B88=0,B88=""),"BORRAR",$D$27)</f>
        <v>#N/A</v>
      </c>
      <c r="B87" s="56" t="s">
        <v>93</v>
      </c>
    </row>
    <row r="88" spans="1:2" x14ac:dyDescent="0.25">
      <c r="A88" t="e">
        <f>IF(A87="BORRAR","BORRAR","      &lt;text&gt;&lt;![CDATA[&lt;p&gt;"&amp;B88&amp;"&lt;/p&gt;]]&gt;&lt;/text&gt;")</f>
        <v>#N/A</v>
      </c>
      <c r="B88" s="74" t="e">
        <f>Pareja_11_1</f>
        <v>#N/A</v>
      </c>
    </row>
    <row r="89" spans="1:2" x14ac:dyDescent="0.25">
      <c r="A89" t="e">
        <f>IF(A87="BORRAR","BORRAR",$D$29)</f>
        <v>#N/A</v>
      </c>
      <c r="B89" s="74"/>
    </row>
    <row r="90" spans="1:2" x14ac:dyDescent="0.25">
      <c r="A90" t="e">
        <f>IF(A87="BORRAR","BORRAR","        &lt;text&gt;"&amp;B90&amp;"&lt;/text&gt;")</f>
        <v>#N/A</v>
      </c>
      <c r="B90" s="74" t="e">
        <f>Pareja_11_2</f>
        <v>#N/A</v>
      </c>
    </row>
    <row r="91" spans="1:2" x14ac:dyDescent="0.25">
      <c r="A91" t="e">
        <f>IF(A87="BORRAR","BORRAR",$D$31)</f>
        <v>#N/A</v>
      </c>
      <c r="B91" s="74"/>
    </row>
    <row r="92" spans="1:2" x14ac:dyDescent="0.25">
      <c r="A92" t="e">
        <f>IF(A87="BORRAR","BORRAR",$D$32)</f>
        <v>#N/A</v>
      </c>
      <c r="B92" s="74"/>
    </row>
    <row r="93" spans="1:2" x14ac:dyDescent="0.25">
      <c r="A93" s="77" t="e">
        <f>IF(OR(B94=0,B94=""),"BORRAR",$D$27)</f>
        <v>#N/A</v>
      </c>
      <c r="B93" s="56" t="s">
        <v>94</v>
      </c>
    </row>
    <row r="94" spans="1:2" x14ac:dyDescent="0.25">
      <c r="A94" t="e">
        <f>IF(A93="BORRAR","BORRAR","      &lt;text&gt;&lt;![CDATA[&lt;p&gt;"&amp;B94&amp;"&lt;/p&gt;]]&gt;&lt;/text&gt;")</f>
        <v>#N/A</v>
      </c>
      <c r="B94" s="74" t="e">
        <f>Pareja_12_1</f>
        <v>#N/A</v>
      </c>
    </row>
    <row r="95" spans="1:2" x14ac:dyDescent="0.25">
      <c r="A95" t="e">
        <f>IF(A93="BORRAR","BORRAR",$D$29)</f>
        <v>#N/A</v>
      </c>
      <c r="B95" s="74"/>
    </row>
    <row r="96" spans="1:2" x14ac:dyDescent="0.25">
      <c r="A96" t="e">
        <f>IF(A93="BORRAR","BORRAR","        &lt;text&gt;"&amp;B96&amp;"&lt;/text&gt;")</f>
        <v>#N/A</v>
      </c>
      <c r="B96" s="74" t="e">
        <f>Pareja_12_2</f>
        <v>#N/A</v>
      </c>
    </row>
    <row r="97" spans="1:2" x14ac:dyDescent="0.25">
      <c r="A97" t="e">
        <f>IF(A93="BORRAR","BORRAR",$D$31)</f>
        <v>#N/A</v>
      </c>
      <c r="B97" s="74"/>
    </row>
    <row r="98" spans="1:2" x14ac:dyDescent="0.25">
      <c r="A98" t="e">
        <f>IF(A93="BORRAR","BORRAR",$D$32)</f>
        <v>#N/A</v>
      </c>
      <c r="B98" s="74"/>
    </row>
  </sheetData>
  <sheetProtection algorithmName="SHA-512" hashValue="/jj6L2cYBbOUUBzCDd84V0D72C8g58U49y5ayRwghdQ1c9X0s7ZZIFIfcZIkoPty3uvPilnj+Asyn7OokZAE+w==" saltValue="LQy5u/Jva9I2Y2RjcUE9Yg==" spinCount="100000" sheet="1" objects="1" scenarios="1" selectLockedCells="1"/>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Z72"/>
  <sheetViews>
    <sheetView showGridLines="0" showRowColHeaders="0" zoomScale="139" zoomScaleNormal="139" workbookViewId="0">
      <pane xSplit="38" ySplit="73" topLeftCell="AM83" activePane="bottomRight" state="frozen"/>
      <selection activeCell="J7" sqref="J7:P7"/>
      <selection pane="topRight" activeCell="J7" sqref="J7:P7"/>
      <selection pane="bottomLeft" activeCell="J7" sqref="J7:P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58" t="str">
        <f ca="1">'Formulario OM'!A1</f>
        <v>CÓDIGOS 
ESPECIALES</v>
      </c>
      <c r="B1" s="501" t="str">
        <f ca="1">APP&amp;" - "&amp;Tipo_5</f>
        <v>FastTest PlugIn - Respuesta Corta</v>
      </c>
      <c r="C1" s="502"/>
      <c r="D1" s="502"/>
      <c r="E1" s="502"/>
      <c r="F1" s="502"/>
      <c r="G1" s="502"/>
      <c r="H1" s="502"/>
      <c r="I1" s="502"/>
      <c r="J1" s="502"/>
      <c r="K1" s="502"/>
      <c r="L1" s="281"/>
      <c r="M1" s="281"/>
      <c r="N1" s="281"/>
      <c r="O1" s="281"/>
      <c r="P1" s="281"/>
      <c r="Q1" s="281"/>
      <c r="R1" s="281"/>
      <c r="S1" s="281"/>
      <c r="T1" s="281"/>
      <c r="U1" s="281"/>
      <c r="V1" s="281"/>
      <c r="W1" s="281"/>
      <c r="X1" s="282"/>
      <c r="Y1" s="480" t="str">
        <f>'Formulario OM'!Y1</f>
        <v>NO USAR CORTAR [Ctrl+X]</v>
      </c>
    </row>
    <row r="2" spans="1:25" ht="24.95" customHeight="1" x14ac:dyDescent="0.25">
      <c r="A2" s="459"/>
      <c r="B2" s="503"/>
      <c r="C2" s="504"/>
      <c r="D2" s="504"/>
      <c r="E2" s="504"/>
      <c r="F2" s="504"/>
      <c r="G2" s="504"/>
      <c r="H2" s="504"/>
      <c r="I2" s="504"/>
      <c r="J2" s="504"/>
      <c r="K2" s="504"/>
      <c r="L2" s="524" t="str">
        <f ca="1">'Formulario OM'!L2</f>
        <v>DATOS 
GENERALES</v>
      </c>
      <c r="M2" s="509">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7" t="s">
        <v>163</v>
      </c>
      <c r="Y2" s="481"/>
    </row>
    <row r="3" spans="1:25" ht="2.25" customHeight="1" thickBot="1" x14ac:dyDescent="0.3">
      <c r="A3" s="460"/>
      <c r="B3" s="503"/>
      <c r="C3" s="504"/>
      <c r="D3" s="504"/>
      <c r="E3" s="504"/>
      <c r="F3" s="504"/>
      <c r="G3" s="504"/>
      <c r="H3" s="504"/>
      <c r="I3" s="504"/>
      <c r="J3" s="504"/>
      <c r="K3" s="504"/>
      <c r="L3" s="296"/>
      <c r="M3" s="297"/>
      <c r="N3" s="298"/>
      <c r="O3" s="299"/>
      <c r="P3" s="298"/>
      <c r="Q3" s="299"/>
      <c r="R3" s="298"/>
      <c r="S3" s="299"/>
      <c r="T3" s="298"/>
      <c r="U3" s="299"/>
      <c r="V3" s="298"/>
      <c r="W3" s="299"/>
      <c r="X3" s="300"/>
      <c r="Y3" s="482"/>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5"/>
    </row>
    <row r="5" spans="1:25" x14ac:dyDescent="0.25">
      <c r="A5" s="303" t="str">
        <f ca="1">'Formulario OM'!A5</f>
        <v>FÓRMULA</v>
      </c>
      <c r="B5" s="124"/>
      <c r="C5" s="125"/>
      <c r="D5" s="125"/>
      <c r="E5" s="125"/>
      <c r="F5" s="144"/>
      <c r="G5" s="352" t="str">
        <f ca="1">'Formulario OM'!G5</f>
        <v>Nº Inicial del Banco de Preguntas</v>
      </c>
      <c r="H5" s="69">
        <f>'Datos RC'!A7</f>
        <v>51</v>
      </c>
      <c r="I5" s="144"/>
      <c r="J5" s="145"/>
      <c r="K5" s="352" t="str">
        <f ca="1">'Formulario OM'!K5</f>
        <v>Pregunta Nº</v>
      </c>
      <c r="L5" s="159"/>
      <c r="M5" s="145"/>
      <c r="N5" s="145"/>
      <c r="O5" s="144"/>
      <c r="P5" s="144"/>
      <c r="Q5" s="143"/>
      <c r="R5" s="538" t="str">
        <f ca="1">'DATOS GENERALES'!R5</f>
        <v>Rango de preguntas almacenadas: 0 - 0</v>
      </c>
      <c r="S5" s="538"/>
      <c r="T5" s="538"/>
      <c r="U5" s="538"/>
      <c r="V5" s="538"/>
      <c r="W5" s="538"/>
      <c r="X5" s="127"/>
      <c r="Y5" s="307"/>
    </row>
    <row r="6" spans="1:25" ht="6" customHeight="1" x14ac:dyDescent="0.25">
      <c r="A6" s="35"/>
      <c r="B6" s="119"/>
      <c r="C6" s="120"/>
      <c r="D6" s="120"/>
      <c r="E6" s="120"/>
      <c r="F6" s="146"/>
      <c r="G6" s="146"/>
      <c r="H6" s="147">
        <f>'Datos RC'!B3</f>
        <v>2</v>
      </c>
      <c r="I6" s="148"/>
      <c r="J6" s="148"/>
      <c r="K6" s="148"/>
      <c r="L6" s="148">
        <f>N_RC</f>
        <v>0</v>
      </c>
      <c r="M6" s="148"/>
      <c r="N6" s="148"/>
      <c r="O6" s="147"/>
      <c r="P6" s="148"/>
      <c r="Q6" s="148"/>
      <c r="R6" s="148"/>
      <c r="S6" s="112"/>
      <c r="T6" s="112"/>
      <c r="U6" s="112"/>
      <c r="V6" s="147"/>
      <c r="W6" s="147"/>
      <c r="X6" s="123"/>
      <c r="Y6" s="306"/>
    </row>
    <row r="7" spans="1:25" x14ac:dyDescent="0.25">
      <c r="A7" s="303" t="str">
        <f ca="1">'Formulario OM'!A7</f>
        <v>SUPERÍNDICE</v>
      </c>
      <c r="B7" s="124"/>
      <c r="C7" s="125"/>
      <c r="D7" s="125"/>
      <c r="E7" s="125"/>
      <c r="F7" s="144"/>
      <c r="G7" s="352" t="str">
        <f ca="1">'Formulario OM'!G7</f>
        <v>Nombre de la pregunta</v>
      </c>
      <c r="H7" s="513" t="str">
        <f>IFERROR(VLOOKUP(L5,'Datos RC'!$A$7:$AG$500,2,1),"")</f>
        <v/>
      </c>
      <c r="I7" s="513"/>
      <c r="J7" s="513"/>
      <c r="K7" s="513"/>
      <c r="L7" s="513"/>
      <c r="M7" s="513"/>
      <c r="N7" s="148"/>
      <c r="O7" s="147"/>
      <c r="P7" s="148"/>
      <c r="Q7" s="144"/>
      <c r="R7" s="144"/>
      <c r="S7" s="112"/>
      <c r="T7" s="112"/>
      <c r="U7" s="112"/>
      <c r="V7" s="144"/>
      <c r="W7" s="147"/>
      <c r="X7" s="127"/>
      <c r="Y7" s="307"/>
    </row>
    <row r="8" spans="1:25" ht="6" customHeight="1" x14ac:dyDescent="0.25">
      <c r="A8" s="36"/>
      <c r="B8" s="119"/>
      <c r="C8" s="120"/>
      <c r="D8" s="120"/>
      <c r="E8" s="120"/>
      <c r="F8" s="146"/>
      <c r="G8" s="148"/>
      <c r="H8" s="148">
        <f>'Datos RC'!G3</f>
        <v>7</v>
      </c>
      <c r="I8" s="147"/>
      <c r="J8" s="147"/>
      <c r="K8" s="147"/>
      <c r="L8" s="147"/>
      <c r="M8" s="148"/>
      <c r="N8" s="148"/>
      <c r="O8" s="112"/>
      <c r="P8" s="112"/>
      <c r="Q8" s="148"/>
      <c r="R8" s="112"/>
      <c r="S8" s="112"/>
      <c r="T8" s="112"/>
      <c r="U8" s="112"/>
      <c r="V8" s="112"/>
      <c r="W8" s="147">
        <f>'Datos RC'!F3</f>
        <v>6</v>
      </c>
      <c r="X8" s="123"/>
      <c r="Y8" s="158"/>
    </row>
    <row r="9" spans="1:25" x14ac:dyDescent="0.25">
      <c r="A9" s="303" t="str">
        <f ca="1">'Formulario OM'!A9</f>
        <v>SUBÍNDICE</v>
      </c>
      <c r="B9" s="124"/>
      <c r="C9" s="125"/>
      <c r="D9" s="125"/>
      <c r="E9" s="125"/>
      <c r="F9" s="144"/>
      <c r="G9" s="352" t="str">
        <f ca="1">'Formulario OM'!G9</f>
        <v>Descripción</v>
      </c>
      <c r="H9" s="511" t="s">
        <v>1517</v>
      </c>
      <c r="I9" s="511"/>
      <c r="J9" s="511"/>
      <c r="K9" s="511"/>
      <c r="L9" s="511"/>
      <c r="M9" s="511"/>
      <c r="N9" s="112"/>
      <c r="O9" s="150"/>
      <c r="P9" s="148"/>
      <c r="Q9" s="143"/>
      <c r="R9" s="112"/>
      <c r="S9" s="112"/>
      <c r="T9" s="112"/>
      <c r="U9" s="113"/>
      <c r="V9" s="352" t="str">
        <f ca="1">INDIRECT("Z_RC_02_"&amp;IDIOMA)</f>
        <v>Necesario coincidir Mayúsculas Respuesta (SI=1)</v>
      </c>
      <c r="W9" s="6">
        <v>1</v>
      </c>
      <c r="X9" s="127"/>
      <c r="Y9" s="308"/>
    </row>
    <row r="10" spans="1:25" ht="6" customHeight="1" x14ac:dyDescent="0.25">
      <c r="A10" s="35"/>
      <c r="B10" s="119"/>
      <c r="C10" s="120"/>
      <c r="D10" s="120"/>
      <c r="E10" s="120"/>
      <c r="F10" s="146"/>
      <c r="G10" s="146"/>
      <c r="H10" s="147">
        <f>'Datos RC'!H3</f>
        <v>8</v>
      </c>
      <c r="I10" s="148"/>
      <c r="J10" s="148"/>
      <c r="K10" s="148"/>
      <c r="L10" s="148"/>
      <c r="M10" s="148"/>
      <c r="N10" s="148"/>
      <c r="O10" s="148"/>
      <c r="P10" s="148"/>
      <c r="Q10" s="148"/>
      <c r="R10" s="148"/>
      <c r="S10" s="148"/>
      <c r="T10" s="147"/>
      <c r="U10" s="147"/>
      <c r="V10" s="147"/>
      <c r="W10" s="147"/>
      <c r="X10" s="123"/>
      <c r="Y10" s="158"/>
    </row>
    <row r="11" spans="1:25" x14ac:dyDescent="0.25">
      <c r="A11" s="303" t="str">
        <f ca="1">'Formulario OM'!A11</f>
        <v>SALTO LÍNEA</v>
      </c>
      <c r="B11" s="124"/>
      <c r="C11" s="125"/>
      <c r="D11" s="125"/>
      <c r="E11" s="125"/>
      <c r="F11" s="144"/>
      <c r="G11" s="352" t="str">
        <f ca="1">'Formulario OM'!G11</f>
        <v>Enunciado de la pregunta</v>
      </c>
      <c r="H11" s="519" t="s">
        <v>1825</v>
      </c>
      <c r="I11" s="519"/>
      <c r="J11" s="519"/>
      <c r="K11" s="519"/>
      <c r="L11" s="519"/>
      <c r="M11" s="519"/>
      <c r="N11" s="519"/>
      <c r="O11" s="519"/>
      <c r="P11" s="519"/>
      <c r="Q11" s="519"/>
      <c r="R11" s="519"/>
      <c r="S11" s="519"/>
      <c r="T11" s="519"/>
      <c r="U11" s="519"/>
      <c r="V11" s="519"/>
      <c r="W11" s="519"/>
      <c r="X11" s="127"/>
      <c r="Y11" s="308"/>
    </row>
    <row r="12" spans="1:25" ht="6" customHeight="1" thickBot="1" x14ac:dyDescent="0.3">
      <c r="A12" s="2"/>
      <c r="B12" s="119"/>
      <c r="C12" s="125"/>
      <c r="D12" s="125"/>
      <c r="E12" s="125"/>
      <c r="F12" s="125"/>
      <c r="G12" s="125"/>
      <c r="H12" s="519"/>
      <c r="I12" s="519"/>
      <c r="J12" s="519"/>
      <c r="K12" s="519"/>
      <c r="L12" s="519"/>
      <c r="M12" s="519"/>
      <c r="N12" s="519"/>
      <c r="O12" s="519"/>
      <c r="P12" s="519"/>
      <c r="Q12" s="519"/>
      <c r="R12" s="519"/>
      <c r="S12" s="519"/>
      <c r="T12" s="519"/>
      <c r="U12" s="519"/>
      <c r="V12" s="519"/>
      <c r="W12" s="519"/>
      <c r="X12" s="123"/>
      <c r="Y12" s="158"/>
    </row>
    <row r="13" spans="1:25" x14ac:dyDescent="0.25">
      <c r="A13" s="303" t="str">
        <f ca="1">'Formulario OM'!A13</f>
        <v>CONCATENAR</v>
      </c>
      <c r="B13" s="124"/>
      <c r="C13" s="125"/>
      <c r="D13" s="125"/>
      <c r="E13" s="125"/>
      <c r="F13" s="125"/>
      <c r="G13" s="125"/>
      <c r="H13" s="519"/>
      <c r="I13" s="519"/>
      <c r="J13" s="519"/>
      <c r="K13" s="519"/>
      <c r="L13" s="519"/>
      <c r="M13" s="519"/>
      <c r="N13" s="519"/>
      <c r="O13" s="519"/>
      <c r="P13" s="519"/>
      <c r="Q13" s="519"/>
      <c r="R13" s="519"/>
      <c r="S13" s="519"/>
      <c r="T13" s="519"/>
      <c r="U13" s="519"/>
      <c r="V13" s="519"/>
      <c r="W13" s="519"/>
      <c r="X13" s="127"/>
      <c r="Y13" s="162"/>
    </row>
    <row r="14" spans="1:25" ht="6" customHeight="1" x14ac:dyDescent="0.25">
      <c r="B14" s="119"/>
      <c r="C14" s="139"/>
      <c r="D14" s="139"/>
      <c r="E14" s="139" t="str">
        <f ca="1">INDIRECT("Z_RC_01_"&amp;IDIOMA)</f>
        <v>Respuesta</v>
      </c>
      <c r="F14" s="154">
        <f>H10+1</f>
        <v>9</v>
      </c>
      <c r="G14" s="401"/>
      <c r="H14" s="148"/>
      <c r="I14" s="148"/>
      <c r="J14" s="148"/>
      <c r="K14" s="148"/>
      <c r="L14" s="148"/>
      <c r="M14" s="148"/>
      <c r="N14" s="148"/>
      <c r="O14" s="148"/>
      <c r="P14" s="148"/>
      <c r="Q14" s="148">
        <f>F14+1</f>
        <v>10</v>
      </c>
      <c r="R14" s="148"/>
      <c r="S14" s="148"/>
      <c r="T14" s="148">
        <f>Q14+1</f>
        <v>11</v>
      </c>
      <c r="U14" s="148"/>
      <c r="V14" s="147"/>
      <c r="W14" s="147"/>
      <c r="X14" s="123"/>
      <c r="Y14" s="158"/>
    </row>
    <row r="15" spans="1:25" x14ac:dyDescent="0.25">
      <c r="A15" s="303" t="str">
        <f ca="1">'Formulario OM'!A15</f>
        <v>NEGRITA</v>
      </c>
      <c r="B15" s="124"/>
      <c r="C15" s="125"/>
      <c r="D15" s="125"/>
      <c r="E15" s="352" t="str">
        <f ca="1">$E$14&amp;E16</f>
        <v>Respuesta 01</v>
      </c>
      <c r="F15" s="531" t="s">
        <v>1518</v>
      </c>
      <c r="G15" s="531"/>
      <c r="H15" s="531"/>
      <c r="I15" s="531"/>
      <c r="J15" s="531"/>
      <c r="K15" s="531"/>
      <c r="L15" s="531"/>
      <c r="M15" s="531"/>
      <c r="N15" s="531"/>
      <c r="O15" s="148"/>
      <c r="P15" s="352" t="str">
        <f ca="1">'DATOS GENERALES'!$R$11&amp;P16</f>
        <v>Puntos 01</v>
      </c>
      <c r="Q15" s="457">
        <v>0</v>
      </c>
      <c r="R15" s="148"/>
      <c r="S15" s="352" t="str">
        <f ca="1">'Formulario OM'!S17</f>
        <v>Retroalim.</v>
      </c>
      <c r="T15" s="542" t="s">
        <v>1811</v>
      </c>
      <c r="U15" s="542"/>
      <c r="V15" s="542"/>
      <c r="W15" s="542"/>
      <c r="X15" s="127"/>
      <c r="Y15" s="308"/>
    </row>
    <row r="16" spans="1:25" ht="6" customHeight="1" x14ac:dyDescent="0.25">
      <c r="B16" s="119"/>
      <c r="C16" s="120"/>
      <c r="D16" s="120"/>
      <c r="E16" s="377" t="s">
        <v>692</v>
      </c>
      <c r="F16" s="147">
        <f>T14+1</f>
        <v>12</v>
      </c>
      <c r="G16" s="147"/>
      <c r="H16" s="147"/>
      <c r="I16" s="147"/>
      <c r="J16" s="148"/>
      <c r="K16" s="148"/>
      <c r="L16" s="148"/>
      <c r="M16" s="148"/>
      <c r="N16" s="148"/>
      <c r="O16" s="148"/>
      <c r="P16" s="377" t="s">
        <v>692</v>
      </c>
      <c r="Q16" s="147">
        <f>F16+1</f>
        <v>13</v>
      </c>
      <c r="R16" s="148"/>
      <c r="S16" s="148"/>
      <c r="T16" s="152">
        <f>Q16+1</f>
        <v>14</v>
      </c>
      <c r="U16" s="152"/>
      <c r="V16" s="152"/>
      <c r="W16" s="152"/>
      <c r="X16" s="123"/>
      <c r="Y16" s="158"/>
    </row>
    <row r="17" spans="1:26" ht="15" customHeight="1" x14ac:dyDescent="0.25">
      <c r="A17" s="303" t="str">
        <f ca="1">'Formulario OM'!A17</f>
        <v>ESPACIOS (+1)</v>
      </c>
      <c r="B17" s="124"/>
      <c r="C17" s="125"/>
      <c r="D17" s="125"/>
      <c r="E17" s="352" t="str">
        <f ca="1">$E$14&amp;E18</f>
        <v>Respuesta 02</v>
      </c>
      <c r="F17" s="511" t="s">
        <v>1520</v>
      </c>
      <c r="G17" s="511"/>
      <c r="H17" s="511"/>
      <c r="I17" s="511"/>
      <c r="J17" s="511"/>
      <c r="K17" s="511"/>
      <c r="L17" s="511"/>
      <c r="M17" s="511"/>
      <c r="N17" s="511"/>
      <c r="O17" s="148"/>
      <c r="P17" s="352" t="str">
        <f ca="1">'DATOS GENERALES'!$R$11&amp;P18</f>
        <v>Puntos 02</v>
      </c>
      <c r="Q17" s="456">
        <v>100</v>
      </c>
      <c r="R17" s="148"/>
      <c r="S17" s="352" t="str">
        <f ca="1">S15</f>
        <v>Retroalim.</v>
      </c>
      <c r="T17" s="542" t="s">
        <v>1519</v>
      </c>
      <c r="U17" s="542"/>
      <c r="V17" s="542"/>
      <c r="W17" s="542"/>
      <c r="X17" s="127"/>
      <c r="Y17" s="308"/>
    </row>
    <row r="18" spans="1:26" ht="6" customHeight="1" x14ac:dyDescent="0.25">
      <c r="B18" s="119"/>
      <c r="C18" s="120"/>
      <c r="D18" s="120"/>
      <c r="E18" s="377" t="s">
        <v>693</v>
      </c>
      <c r="F18" s="152">
        <f>T16+1</f>
        <v>15</v>
      </c>
      <c r="G18" s="152"/>
      <c r="H18" s="152"/>
      <c r="I18" s="152"/>
      <c r="J18" s="148"/>
      <c r="K18" s="148"/>
      <c r="L18" s="148"/>
      <c r="M18" s="148"/>
      <c r="N18" s="148"/>
      <c r="O18" s="148"/>
      <c r="P18" s="377" t="s">
        <v>693</v>
      </c>
      <c r="Q18" s="154">
        <f>F18+1</f>
        <v>16</v>
      </c>
      <c r="R18" s="148"/>
      <c r="S18" s="148"/>
      <c r="T18" s="152">
        <f>Q18+1</f>
        <v>17</v>
      </c>
      <c r="U18" s="152"/>
      <c r="V18" s="152"/>
      <c r="W18" s="152"/>
      <c r="X18" s="123"/>
      <c r="Y18" s="158"/>
    </row>
    <row r="19" spans="1:26" ht="15.75" customHeight="1" x14ac:dyDescent="0.25">
      <c r="A19" s="303" t="str">
        <f ca="1">'Formulario OM'!A19</f>
        <v>TEXTO ROJO</v>
      </c>
      <c r="B19" s="124"/>
      <c r="C19" s="125"/>
      <c r="D19" s="125"/>
      <c r="E19" s="352" t="str">
        <f ca="1">$E$14&amp;E20</f>
        <v>Respuesta 03</v>
      </c>
      <c r="F19" s="511" t="s">
        <v>1521</v>
      </c>
      <c r="G19" s="511"/>
      <c r="H19" s="511"/>
      <c r="I19" s="511"/>
      <c r="J19" s="511"/>
      <c r="K19" s="511"/>
      <c r="L19" s="511"/>
      <c r="M19" s="511"/>
      <c r="N19" s="511"/>
      <c r="O19" s="148"/>
      <c r="P19" s="352" t="str">
        <f ca="1">'DATOS GENERALES'!$R$11&amp;P20</f>
        <v>Puntos 03</v>
      </c>
      <c r="Q19" s="456">
        <v>0</v>
      </c>
      <c r="R19" s="148"/>
      <c r="S19" s="352" t="str">
        <f ca="1">S17</f>
        <v>Retroalim.</v>
      </c>
      <c r="T19" s="542" t="s">
        <v>1811</v>
      </c>
      <c r="U19" s="542"/>
      <c r="V19" s="542"/>
      <c r="W19" s="542"/>
      <c r="X19" s="127"/>
      <c r="Y19" s="308"/>
    </row>
    <row r="20" spans="1:26" ht="6" customHeight="1" x14ac:dyDescent="0.25">
      <c r="A20" s="304"/>
      <c r="B20" s="119"/>
      <c r="C20" s="120"/>
      <c r="D20" s="120"/>
      <c r="E20" s="377" t="s">
        <v>694</v>
      </c>
      <c r="F20" s="152">
        <f>T18+1</f>
        <v>18</v>
      </c>
      <c r="G20" s="152"/>
      <c r="H20" s="152"/>
      <c r="I20" s="152"/>
      <c r="J20" s="148"/>
      <c r="K20" s="148"/>
      <c r="L20" s="148"/>
      <c r="M20" s="148"/>
      <c r="N20" s="148"/>
      <c r="O20" s="148"/>
      <c r="P20" s="377" t="s">
        <v>694</v>
      </c>
      <c r="Q20" s="154">
        <f>F20+1</f>
        <v>19</v>
      </c>
      <c r="R20" s="148"/>
      <c r="S20" s="148"/>
      <c r="T20" s="152">
        <f>Q20+1</f>
        <v>20</v>
      </c>
      <c r="U20" s="152"/>
      <c r="V20" s="152"/>
      <c r="W20" s="152"/>
      <c r="X20" s="123"/>
      <c r="Y20" s="158"/>
    </row>
    <row r="21" spans="1:26" x14ac:dyDescent="0.25">
      <c r="A21" s="303" t="str">
        <f ca="1">'Formulario OM'!A21</f>
        <v>TEXTO AZUL</v>
      </c>
      <c r="B21" s="124"/>
      <c r="C21" s="125"/>
      <c r="D21" s="125"/>
      <c r="E21" s="352" t="str">
        <f ca="1">$E$14&amp;E22</f>
        <v>Respuesta 04</v>
      </c>
      <c r="F21" s="511" t="s">
        <v>1522</v>
      </c>
      <c r="G21" s="511"/>
      <c r="H21" s="511"/>
      <c r="I21" s="511"/>
      <c r="J21" s="511"/>
      <c r="K21" s="511"/>
      <c r="L21" s="511"/>
      <c r="M21" s="511"/>
      <c r="N21" s="511"/>
      <c r="O21" s="148"/>
      <c r="P21" s="352" t="str">
        <f ca="1">'DATOS GENERALES'!$R$11&amp;P22</f>
        <v>Puntos 04</v>
      </c>
      <c r="Q21" s="456">
        <v>0</v>
      </c>
      <c r="R21" s="148"/>
      <c r="S21" s="352" t="str">
        <f ca="1">S19</f>
        <v>Retroalim.</v>
      </c>
      <c r="T21" s="542" t="s">
        <v>1811</v>
      </c>
      <c r="U21" s="542"/>
      <c r="V21" s="542"/>
      <c r="W21" s="542"/>
      <c r="X21" s="127"/>
      <c r="Y21" s="308"/>
    </row>
    <row r="22" spans="1:26" ht="6" customHeight="1" x14ac:dyDescent="0.25">
      <c r="B22" s="119"/>
      <c r="C22" s="120"/>
      <c r="D22" s="120"/>
      <c r="E22" s="377" t="s">
        <v>695</v>
      </c>
      <c r="F22" s="152">
        <f>T20+1</f>
        <v>21</v>
      </c>
      <c r="G22" s="152"/>
      <c r="H22" s="152"/>
      <c r="I22" s="152"/>
      <c r="J22" s="148"/>
      <c r="K22" s="148"/>
      <c r="L22" s="148"/>
      <c r="M22" s="148"/>
      <c r="N22" s="148"/>
      <c r="O22" s="148"/>
      <c r="P22" s="377" t="s">
        <v>695</v>
      </c>
      <c r="Q22" s="154">
        <f>F22+1</f>
        <v>22</v>
      </c>
      <c r="R22" s="148"/>
      <c r="S22" s="148"/>
      <c r="T22" s="152">
        <f>Q22+1</f>
        <v>23</v>
      </c>
      <c r="U22" s="152"/>
      <c r="V22" s="152"/>
      <c r="W22" s="152"/>
      <c r="X22" s="123"/>
      <c r="Y22" s="158"/>
      <c r="Z22" s="32"/>
    </row>
    <row r="23" spans="1:26" x14ac:dyDescent="0.25">
      <c r="A23" s="303" t="str">
        <f ca="1">'Formulario OM'!A23</f>
        <v>OTRO COLOR</v>
      </c>
      <c r="B23" s="124"/>
      <c r="C23" s="125"/>
      <c r="D23" s="125"/>
      <c r="E23" s="352" t="str">
        <f ca="1">$E$14&amp;E24</f>
        <v>Respuesta 05</v>
      </c>
      <c r="F23" s="511" t="s">
        <v>1523</v>
      </c>
      <c r="G23" s="511"/>
      <c r="H23" s="511"/>
      <c r="I23" s="511"/>
      <c r="J23" s="511"/>
      <c r="K23" s="511"/>
      <c r="L23" s="511"/>
      <c r="M23" s="511"/>
      <c r="N23" s="511"/>
      <c r="O23" s="148"/>
      <c r="P23" s="352" t="str">
        <f ca="1">'DATOS GENERALES'!$R$11&amp;P24</f>
        <v>Puntos 05</v>
      </c>
      <c r="Q23" s="456">
        <v>0</v>
      </c>
      <c r="R23" s="148"/>
      <c r="S23" s="352" t="str">
        <f ca="1">S21</f>
        <v>Retroalim.</v>
      </c>
      <c r="T23" s="542" t="s">
        <v>1811</v>
      </c>
      <c r="U23" s="542"/>
      <c r="V23" s="542"/>
      <c r="W23" s="542"/>
      <c r="X23" s="127"/>
      <c r="Y23" s="308"/>
      <c r="Z23" s="32"/>
    </row>
    <row r="24" spans="1:26" ht="6" customHeight="1" thickBot="1" x14ac:dyDescent="0.3">
      <c r="B24" s="124"/>
      <c r="C24" s="120"/>
      <c r="D24" s="120"/>
      <c r="E24" s="377" t="s">
        <v>696</v>
      </c>
      <c r="F24" s="152">
        <f>T22+1</f>
        <v>24</v>
      </c>
      <c r="G24" s="152"/>
      <c r="H24" s="152"/>
      <c r="I24" s="152"/>
      <c r="J24" s="148"/>
      <c r="K24" s="148"/>
      <c r="L24" s="148"/>
      <c r="M24" s="148"/>
      <c r="N24" s="148"/>
      <c r="O24" s="148"/>
      <c r="P24" s="377" t="s">
        <v>696</v>
      </c>
      <c r="Q24" s="154">
        <f>F24+1</f>
        <v>25</v>
      </c>
      <c r="R24" s="148"/>
      <c r="S24" s="148"/>
      <c r="T24" s="152">
        <f>Q24+1</f>
        <v>26</v>
      </c>
      <c r="U24" s="152"/>
      <c r="V24" s="152"/>
      <c r="W24" s="152"/>
      <c r="X24" s="127"/>
      <c r="Y24" s="162"/>
      <c r="Z24" s="32"/>
    </row>
    <row r="25" spans="1:26" ht="15" customHeight="1" x14ac:dyDescent="0.25">
      <c r="A25" s="506" t="str">
        <f ca="1">'Formulario OM'!A25</f>
        <v>INSERTAR
IMÁGENES</v>
      </c>
      <c r="B25" s="124"/>
      <c r="C25" s="125"/>
      <c r="D25" s="125"/>
      <c r="E25" s="352" t="str">
        <f ca="1">$E$14&amp;E26</f>
        <v>Respuesta 06</v>
      </c>
      <c r="F25" s="511" t="s">
        <v>1524</v>
      </c>
      <c r="G25" s="511"/>
      <c r="H25" s="511"/>
      <c r="I25" s="511"/>
      <c r="J25" s="511"/>
      <c r="K25" s="511"/>
      <c r="L25" s="511"/>
      <c r="M25" s="511"/>
      <c r="N25" s="511"/>
      <c r="O25" s="148"/>
      <c r="P25" s="352" t="str">
        <f ca="1">'DATOS GENERALES'!$R$11&amp;P26</f>
        <v>Puntos 06</v>
      </c>
      <c r="Q25" s="456">
        <v>0</v>
      </c>
      <c r="R25" s="148"/>
      <c r="S25" s="352" t="str">
        <f ca="1">S23</f>
        <v>Retroalim.</v>
      </c>
      <c r="T25" s="542" t="s">
        <v>1811</v>
      </c>
      <c r="U25" s="542"/>
      <c r="V25" s="542"/>
      <c r="W25" s="542"/>
      <c r="X25" s="127"/>
      <c r="Y25" s="308"/>
      <c r="Z25" s="32"/>
    </row>
    <row r="26" spans="1:26" ht="6" customHeight="1" x14ac:dyDescent="0.25">
      <c r="A26" s="507"/>
      <c r="B26" s="124"/>
      <c r="C26" s="125"/>
      <c r="D26" s="125"/>
      <c r="E26" s="377" t="s">
        <v>697</v>
      </c>
      <c r="F26" s="152">
        <f>T24+1</f>
        <v>27</v>
      </c>
      <c r="G26" s="152"/>
      <c r="H26" s="152"/>
      <c r="I26" s="152"/>
      <c r="J26" s="148"/>
      <c r="K26" s="148"/>
      <c r="L26" s="148"/>
      <c r="M26" s="148"/>
      <c r="N26" s="148"/>
      <c r="O26" s="148"/>
      <c r="P26" s="377" t="s">
        <v>697</v>
      </c>
      <c r="Q26" s="154">
        <f>F26+1</f>
        <v>28</v>
      </c>
      <c r="R26" s="148"/>
      <c r="S26" s="148"/>
      <c r="T26" s="152">
        <f>Q26+1</f>
        <v>29</v>
      </c>
      <c r="U26" s="152"/>
      <c r="V26" s="152"/>
      <c r="W26" s="152"/>
      <c r="X26" s="127"/>
      <c r="Y26" s="158"/>
      <c r="Z26" s="32"/>
    </row>
    <row r="27" spans="1:26" ht="15" customHeight="1" thickBot="1" x14ac:dyDescent="0.3">
      <c r="A27" s="508"/>
      <c r="B27" s="124"/>
      <c r="C27" s="125"/>
      <c r="D27" s="125"/>
      <c r="E27" s="352" t="str">
        <f ca="1">$E$14&amp;E28</f>
        <v>Respuesta 07</v>
      </c>
      <c r="F27" s="511" t="s">
        <v>1525</v>
      </c>
      <c r="G27" s="511"/>
      <c r="H27" s="511"/>
      <c r="I27" s="511"/>
      <c r="J27" s="511"/>
      <c r="K27" s="511"/>
      <c r="L27" s="511"/>
      <c r="M27" s="511"/>
      <c r="N27" s="511"/>
      <c r="O27" s="148"/>
      <c r="P27" s="352" t="str">
        <f ca="1">'DATOS GENERALES'!$R$11&amp;P28</f>
        <v>Puntos 07</v>
      </c>
      <c r="Q27" s="456">
        <v>0</v>
      </c>
      <c r="R27" s="148"/>
      <c r="S27" s="352" t="str">
        <f ca="1">S25</f>
        <v>Retroalim.</v>
      </c>
      <c r="T27" s="542" t="s">
        <v>1811</v>
      </c>
      <c r="U27" s="542"/>
      <c r="V27" s="542"/>
      <c r="W27" s="542"/>
      <c r="X27" s="127"/>
      <c r="Y27" s="162"/>
      <c r="Z27" s="32"/>
    </row>
    <row r="28" spans="1:26" ht="6" customHeight="1" thickBot="1" x14ac:dyDescent="0.3">
      <c r="B28" s="137"/>
      <c r="C28" s="128"/>
      <c r="D28" s="128"/>
      <c r="E28" s="376" t="s">
        <v>698</v>
      </c>
      <c r="F28" s="152">
        <f>T26+1</f>
        <v>30</v>
      </c>
      <c r="G28" s="152"/>
      <c r="H28" s="152"/>
      <c r="I28" s="152"/>
      <c r="J28" s="148"/>
      <c r="K28" s="148"/>
      <c r="L28" s="148"/>
      <c r="M28" s="148"/>
      <c r="N28" s="148"/>
      <c r="O28" s="148"/>
      <c r="P28" s="376" t="s">
        <v>698</v>
      </c>
      <c r="Q28" s="154">
        <f>F28+1</f>
        <v>31</v>
      </c>
      <c r="R28" s="148"/>
      <c r="S28" s="148"/>
      <c r="T28" s="152">
        <f>Q28+1</f>
        <v>32</v>
      </c>
      <c r="U28" s="152"/>
      <c r="V28" s="152"/>
      <c r="W28" s="152"/>
      <c r="X28" s="142"/>
      <c r="Y28" s="158"/>
      <c r="Z28" s="32"/>
    </row>
    <row r="29" spans="1:26" x14ac:dyDescent="0.25">
      <c r="A29" s="506" t="str">
        <f ca="1">'Formulario OM'!A29</f>
        <v>USAR DATOS VARIABLES</v>
      </c>
      <c r="B29" s="124"/>
      <c r="C29" s="128"/>
      <c r="D29" s="128"/>
      <c r="E29" s="352" t="str">
        <f ca="1">$E$14&amp;E30</f>
        <v>Respuesta 08</v>
      </c>
      <c r="F29" s="511" t="s">
        <v>1526</v>
      </c>
      <c r="G29" s="511"/>
      <c r="H29" s="511"/>
      <c r="I29" s="511"/>
      <c r="J29" s="511"/>
      <c r="K29" s="511"/>
      <c r="L29" s="511"/>
      <c r="M29" s="511"/>
      <c r="N29" s="511"/>
      <c r="O29" s="148"/>
      <c r="P29" s="352" t="str">
        <f ca="1">'DATOS GENERALES'!$R$11&amp;P30</f>
        <v>Puntos 08</v>
      </c>
      <c r="Q29" s="456">
        <v>0</v>
      </c>
      <c r="R29" s="148"/>
      <c r="S29" s="352" t="str">
        <f ca="1">S27</f>
        <v>Retroalim.</v>
      </c>
      <c r="T29" s="542" t="s">
        <v>1811</v>
      </c>
      <c r="U29" s="542"/>
      <c r="V29" s="542"/>
      <c r="W29" s="542"/>
      <c r="X29" s="289"/>
      <c r="Y29" s="162"/>
      <c r="Z29" s="32"/>
    </row>
    <row r="30" spans="1:26" ht="6" customHeight="1" x14ac:dyDescent="0.25">
      <c r="A30" s="507"/>
      <c r="B30" s="124"/>
      <c r="C30" s="138"/>
      <c r="D30" s="138"/>
      <c r="E30" s="376" t="s">
        <v>699</v>
      </c>
      <c r="F30" s="138"/>
      <c r="G30" s="139"/>
      <c r="H30" s="140">
        <f>'Datos RC'!AG3</f>
        <v>33</v>
      </c>
      <c r="I30" s="141"/>
      <c r="J30" s="141"/>
      <c r="K30" s="141"/>
      <c r="L30" s="141"/>
      <c r="M30" s="141"/>
      <c r="N30" s="141"/>
      <c r="O30" s="141"/>
      <c r="P30" s="376" t="s">
        <v>699</v>
      </c>
      <c r="Q30" s="141"/>
      <c r="R30" s="141"/>
      <c r="S30" s="141"/>
      <c r="T30" s="141"/>
      <c r="U30" s="141"/>
      <c r="V30" s="141"/>
      <c r="W30" s="141"/>
      <c r="X30" s="289"/>
      <c r="Y30" s="158"/>
      <c r="Z30" s="32"/>
    </row>
    <row r="31" spans="1:26" ht="15.75" thickBot="1" x14ac:dyDescent="0.3">
      <c r="A31" s="508"/>
      <c r="B31" s="124"/>
      <c r="C31" s="125"/>
      <c r="D31" s="125"/>
      <c r="E31" s="128"/>
      <c r="F31" s="139"/>
      <c r="G31" s="520" t="str">
        <f ca="1">INDIRECT("Z_OM_11_"&amp;IDIOMA)</f>
        <v>PISTA</v>
      </c>
      <c r="H31" s="520"/>
      <c r="I31" s="520"/>
      <c r="J31" s="520"/>
      <c r="K31" s="520"/>
      <c r="L31" s="520"/>
      <c r="M31" s="520"/>
      <c r="N31" s="520"/>
      <c r="O31" s="520"/>
      <c r="P31" s="520"/>
      <c r="Q31" s="520"/>
      <c r="R31" s="288"/>
      <c r="S31" s="474"/>
      <c r="T31" s="474"/>
      <c r="U31" s="474"/>
      <c r="V31" s="474"/>
      <c r="W31" s="474"/>
      <c r="X31" s="475"/>
      <c r="Y31" s="162"/>
      <c r="Z31" s="32"/>
    </row>
    <row r="32" spans="1:26" ht="6" customHeight="1" x14ac:dyDescent="0.25">
      <c r="A32" s="304"/>
      <c r="B32" s="124"/>
      <c r="C32" s="505" t="str">
        <f>'DATOS GENERALES'!C5</f>
        <v>?</v>
      </c>
      <c r="D32" s="505"/>
      <c r="E32" s="128"/>
      <c r="F32" s="139"/>
      <c r="G32" s="138">
        <f>'Datos OM'!AG3</f>
        <v>33</v>
      </c>
      <c r="H32" s="138"/>
      <c r="I32" s="138"/>
      <c r="J32" s="130"/>
      <c r="K32" s="130"/>
      <c r="L32" s="130"/>
      <c r="M32" s="138">
        <f>G32+1</f>
        <v>34</v>
      </c>
      <c r="N32" s="130"/>
      <c r="O32" s="130"/>
      <c r="P32" s="130"/>
      <c r="Q32" s="130"/>
      <c r="R32" s="288"/>
      <c r="S32" s="474"/>
      <c r="T32" s="474"/>
      <c r="U32" s="474"/>
      <c r="V32" s="474"/>
      <c r="W32" s="474"/>
      <c r="X32" s="475"/>
      <c r="Y32" s="158"/>
    </row>
    <row r="33" spans="1:25" ht="15" customHeight="1" x14ac:dyDescent="0.25">
      <c r="A33" s="303" t="str">
        <f ca="1">'Formulario OM'!A33</f>
        <v>ACTIVAR</v>
      </c>
      <c r="B33" s="124"/>
      <c r="C33" s="505"/>
      <c r="D33" s="505"/>
      <c r="E33" s="128"/>
      <c r="F33" s="352" t="s">
        <v>1178</v>
      </c>
      <c r="G33" s="521" t="s">
        <v>1527</v>
      </c>
      <c r="H33" s="521"/>
      <c r="I33" s="521"/>
      <c r="J33" s="521"/>
      <c r="K33" s="521"/>
      <c r="L33" s="352" t="s">
        <v>1176</v>
      </c>
      <c r="M33" s="521" t="s">
        <v>1528</v>
      </c>
      <c r="N33" s="521"/>
      <c r="O33" s="521"/>
      <c r="P33" s="521"/>
      <c r="Q33" s="521"/>
      <c r="R33" s="288"/>
      <c r="S33" s="474"/>
      <c r="T33" s="474"/>
      <c r="U33" s="474"/>
      <c r="V33" s="474"/>
      <c r="W33" s="474"/>
      <c r="X33" s="475"/>
      <c r="Y33" s="162"/>
    </row>
    <row r="34" spans="1:25" ht="6" customHeight="1" thickBot="1" x14ac:dyDescent="0.3">
      <c r="A34" s="2"/>
      <c r="B34" s="124"/>
      <c r="C34" s="505"/>
      <c r="D34" s="505"/>
      <c r="E34" s="128"/>
      <c r="F34" s="139"/>
      <c r="G34" s="138">
        <f>M32+1</f>
        <v>35</v>
      </c>
      <c r="H34" s="138"/>
      <c r="I34" s="138"/>
      <c r="J34" s="130"/>
      <c r="K34" s="130"/>
      <c r="L34" s="130"/>
      <c r="M34" s="138">
        <f>G34+1</f>
        <v>36</v>
      </c>
      <c r="N34" s="131"/>
      <c r="O34" s="131"/>
      <c r="P34" s="131"/>
      <c r="Q34" s="131"/>
      <c r="R34" s="288"/>
      <c r="S34" s="474"/>
      <c r="T34" s="474"/>
      <c r="U34" s="474"/>
      <c r="V34" s="474"/>
      <c r="W34" s="474"/>
      <c r="X34" s="475"/>
      <c r="Y34" s="158"/>
    </row>
    <row r="35" spans="1:25" ht="15" customHeight="1" x14ac:dyDescent="0.25">
      <c r="A35" s="303" t="str">
        <f ca="1">'Formulario OM'!A35</f>
        <v>DESACTIVAR</v>
      </c>
      <c r="B35" s="124"/>
      <c r="C35" s="505"/>
      <c r="D35" s="505"/>
      <c r="E35" s="128"/>
      <c r="F35" s="352" t="s">
        <v>1179</v>
      </c>
      <c r="G35" s="521" t="s">
        <v>1529</v>
      </c>
      <c r="H35" s="521"/>
      <c r="I35" s="521"/>
      <c r="J35" s="521"/>
      <c r="K35" s="521"/>
      <c r="L35" s="352" t="s">
        <v>1177</v>
      </c>
      <c r="M35" s="521" t="s">
        <v>1530</v>
      </c>
      <c r="N35" s="521"/>
      <c r="O35" s="521"/>
      <c r="P35" s="521"/>
      <c r="Q35" s="521"/>
      <c r="R35" s="288"/>
      <c r="S35" s="474"/>
      <c r="T35" s="474"/>
      <c r="U35" s="474"/>
      <c r="V35" s="474"/>
      <c r="W35" s="474"/>
      <c r="X35" s="475"/>
      <c r="Y35" s="162"/>
    </row>
    <row r="36" spans="1:25" ht="9.9499999999999993" customHeight="1" thickBot="1" x14ac:dyDescent="0.3">
      <c r="B36" s="132"/>
      <c r="C36" s="133"/>
      <c r="D36" s="133"/>
      <c r="E36" s="133"/>
      <c r="F36" s="398">
        <v>4</v>
      </c>
      <c r="G36" s="133"/>
      <c r="H36" s="133"/>
      <c r="I36" s="133"/>
      <c r="J36" s="133"/>
      <c r="K36" s="133"/>
      <c r="L36" s="133"/>
      <c r="M36" s="133"/>
      <c r="N36" s="133"/>
      <c r="O36" s="133"/>
      <c r="P36" s="133"/>
      <c r="Q36" s="133"/>
      <c r="R36" s="290"/>
      <c r="S36" s="476"/>
      <c r="T36" s="476"/>
      <c r="U36" s="476"/>
      <c r="V36" s="476"/>
      <c r="W36" s="476"/>
      <c r="X36" s="477"/>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09"/>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yUtYV1XYImkx4M0Y6ESkRaEkw9FNIo1rOL/zw+2YHCwh4fi7XXyA83PXP7sZ/hKnjYKuCz/v8o/edTp+Io9ZYg==" saltValue="bT4O4LhqFB/rd5eleImpgw==" spinCount="100000" sheet="1" objects="1" scenarios="1" selectLockedCells="1"/>
  <mergeCells count="38">
    <mergeCell ref="S31:X36"/>
    <mergeCell ref="T29:W29"/>
    <mergeCell ref="F29:N29"/>
    <mergeCell ref="F17:N17"/>
    <mergeCell ref="T15:W15"/>
    <mergeCell ref="T25:W25"/>
    <mergeCell ref="F25:N25"/>
    <mergeCell ref="T27:W27"/>
    <mergeCell ref="F27:N27"/>
    <mergeCell ref="T23:W23"/>
    <mergeCell ref="C32:D35"/>
    <mergeCell ref="A25:A27"/>
    <mergeCell ref="R5:W5"/>
    <mergeCell ref="H9:M9"/>
    <mergeCell ref="F21:N21"/>
    <mergeCell ref="F23:N23"/>
    <mergeCell ref="T21:W21"/>
    <mergeCell ref="A29:A31"/>
    <mergeCell ref="G31:Q31"/>
    <mergeCell ref="G33:K33"/>
    <mergeCell ref="M33:Q33"/>
    <mergeCell ref="G35:K35"/>
    <mergeCell ref="M35:Q35"/>
    <mergeCell ref="T19:W19"/>
    <mergeCell ref="T17:W17"/>
    <mergeCell ref="F19:N19"/>
    <mergeCell ref="H7:M7"/>
    <mergeCell ref="A1:A3"/>
    <mergeCell ref="Y1:Y3"/>
    <mergeCell ref="F15:N15"/>
    <mergeCell ref="L2:M2"/>
    <mergeCell ref="B1:K3"/>
    <mergeCell ref="V2:W2"/>
    <mergeCell ref="T2:U2"/>
    <mergeCell ref="R2:S2"/>
    <mergeCell ref="P2:Q2"/>
    <mergeCell ref="N2:O2"/>
    <mergeCell ref="H11:W13"/>
  </mergeCells>
  <conditionalFormatting sqref="W9">
    <cfRule type="cellIs" dxfId="111" priority="1" operator="equal">
      <formula>""</formula>
    </cfRule>
  </conditionalFormatting>
  <conditionalFormatting sqref="W9">
    <cfRule type="expression" dxfId="110" priority="2" stopIfTrue="1">
      <formula>$B$45&lt;&gt;$B$42</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5 F17 F21:N21 F23:N23 F25:N25 F19"/>
    <dataValidation allowBlank="1" showErrorMessage="1" promptTitle="Retroalimentación" prompt="Lo que responde si se pone esta respuesta." sqref="T29:W29 T27:W27 T15 T19:W19 T21:W21 T23:W23 T25:W25 T17"/>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allowBlank="1" showErrorMessage="1" sqref="Q15 Q17 Q19 Q21 Q23 Q25 Q27 Q29"/>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5" r:id="rId6" name="Spinner 1">
              <controlPr defaultSize="0" print="0" autoPict="0" macro="[0]!Ver_Datos_Preguntas" altText="Para consultar los datos de cada pregunta.">
                <anchor moveWithCells="1" sizeWithCells="1">
                  <from>
                    <xdr:col>12</xdr:col>
                    <xdr:colOff>9525</xdr:colOff>
                    <xdr:row>3</xdr:row>
                    <xdr:rowOff>47625</xdr:rowOff>
                  </from>
                  <to>
                    <xdr:col>12</xdr:col>
                    <xdr:colOff>142875</xdr:colOff>
                    <xdr:row>5</xdr:row>
                    <xdr:rowOff>9525</xdr:rowOff>
                  </to>
                </anchor>
              </controlPr>
            </control>
          </mc:Choice>
        </mc:AlternateContent>
        <mc:AlternateContent xmlns:mc="http://schemas.openxmlformats.org/markup-compatibility/2006">
          <mc:Choice Requires="x14">
            <control shapeId="26626"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6627" r:id="rId8" name="Spinner 3">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4</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tabColor rgb="FFE87B00"/>
    <pageSetUpPr autoPageBreaks="0" fitToPage="1"/>
  </sheetPr>
  <dimension ref="A1:AJ508"/>
  <sheetViews>
    <sheetView showGridLines="0" showRowColHeaders="0" topLeftCell="B1" zoomScale="145" zoomScaleNormal="145" workbookViewId="0">
      <pane xSplit="7" ySplit="6" topLeftCell="AE7" activePane="bottomRight" state="frozen"/>
      <selection activeCell="J7" sqref="J7:P7"/>
      <selection pane="topRight" activeCell="J7" sqref="J7:P7"/>
      <selection pane="bottomLeft" activeCell="J7" sqref="J7:P7"/>
      <selection pane="bottomRight" activeCell="D7" sqref="D7:AJ506"/>
    </sheetView>
  </sheetViews>
  <sheetFormatPr baseColWidth="10" defaultColWidth="11.42578125" defaultRowHeight="15" x14ac:dyDescent="0.25"/>
  <cols>
    <col min="1" max="1" width="3" style="14" hidden="1" customWidth="1"/>
    <col min="2" max="2" width="9.28515625" style="29" customWidth="1"/>
    <col min="3" max="3" width="4.85546875" style="14" customWidth="1"/>
    <col min="4" max="4" width="3.42578125" style="14" hidden="1" customWidth="1"/>
    <col min="5" max="5" width="5.28515625" style="30" hidden="1" customWidth="1"/>
    <col min="6" max="6" width="4.42578125" style="30" customWidth="1"/>
    <col min="7" max="7" width="10" style="30" customWidth="1"/>
    <col min="8" max="8" width="54.7109375" style="14" customWidth="1"/>
    <col min="9" max="14" width="12.5703125" style="14" customWidth="1"/>
    <col min="15" max="29" width="14.28515625" style="14" customWidth="1"/>
    <col min="30" max="31" width="11.42578125" style="14"/>
    <col min="32" max="32" width="12.28515625" style="14" customWidth="1"/>
    <col min="33" max="36" width="11.42578125" style="14"/>
    <col min="37" max="16384" width="11.42578125" style="22"/>
  </cols>
  <sheetData>
    <row r="1" spans="1:36" hidden="1" x14ac:dyDescent="0.25">
      <c r="A1" s="12">
        <f>MAX(A7:A500)</f>
        <v>51</v>
      </c>
      <c r="B1" s="13" t="str">
        <f>B5</f>
        <v>T01 - 00 Provincia</v>
      </c>
      <c r="C1" s="13" t="str">
        <f t="shared" ref="C1:AJ1" ca="1" si="0">C6</f>
        <v>N. Respuesta</v>
      </c>
      <c r="D1" s="13">
        <f t="shared" si="0"/>
        <v>0</v>
      </c>
      <c r="E1" s="13">
        <f t="shared" si="0"/>
        <v>0</v>
      </c>
      <c r="F1" s="13" t="str">
        <f t="shared" ca="1" si="0"/>
        <v>Mayúsculas</v>
      </c>
      <c r="G1" s="13" t="str">
        <f t="shared" ca="1" si="0"/>
        <v>Descripción</v>
      </c>
      <c r="H1" s="13" t="str">
        <f t="shared" ca="1" si="0"/>
        <v>FastTest PlugIn - Respuesta Corta
Enunciado de la pregunta</v>
      </c>
      <c r="I1" s="13" t="str">
        <f t="shared" ca="1" si="0"/>
        <v>Respuesta 01</v>
      </c>
      <c r="J1" s="13" t="str">
        <f t="shared" ca="1" si="0"/>
        <v>Puntos 01</v>
      </c>
      <c r="K1" s="13" t="str">
        <f t="shared" ca="1" si="0"/>
        <v>Retroalim. 01</v>
      </c>
      <c r="L1" s="13" t="str">
        <f t="shared" ca="1" si="0"/>
        <v>Respuesta 02</v>
      </c>
      <c r="M1" s="13" t="str">
        <f t="shared" ca="1" si="0"/>
        <v>Puntos 02</v>
      </c>
      <c r="N1" s="13" t="str">
        <f t="shared" ca="1" si="0"/>
        <v>Retroalim. 02</v>
      </c>
      <c r="O1" s="13" t="str">
        <f t="shared" ca="1" si="0"/>
        <v>Respuesta 03</v>
      </c>
      <c r="P1" s="13" t="str">
        <f t="shared" ca="1" si="0"/>
        <v>Puntos 03</v>
      </c>
      <c r="Q1" s="13" t="str">
        <f t="shared" ca="1" si="0"/>
        <v>Retroalim. 03</v>
      </c>
      <c r="R1" s="13" t="str">
        <f t="shared" ca="1" si="0"/>
        <v>Respuesta 04</v>
      </c>
      <c r="S1" s="13" t="str">
        <f t="shared" ca="1" si="0"/>
        <v>Puntos 04</v>
      </c>
      <c r="T1" s="13" t="str">
        <f t="shared" ca="1" si="0"/>
        <v>Retroalim. 04</v>
      </c>
      <c r="U1" s="13" t="str">
        <f t="shared" ca="1" si="0"/>
        <v>Respuesta 05</v>
      </c>
      <c r="V1" s="13" t="str">
        <f t="shared" ca="1" si="0"/>
        <v>Puntos 05</v>
      </c>
      <c r="W1" s="13" t="str">
        <f t="shared" ca="1" si="0"/>
        <v>Retroalim. 04</v>
      </c>
      <c r="X1" s="13" t="str">
        <f t="shared" ca="1" si="0"/>
        <v>Respuesta 06</v>
      </c>
      <c r="Y1" s="13" t="str">
        <f t="shared" ca="1" si="0"/>
        <v>Puntos 06</v>
      </c>
      <c r="Z1" s="13" t="str">
        <f t="shared" ca="1" si="0"/>
        <v>Retroalim. 06</v>
      </c>
      <c r="AA1" s="13" t="str">
        <f t="shared" ca="1" si="0"/>
        <v>Respuesta 07</v>
      </c>
      <c r="AB1" s="13" t="str">
        <f t="shared" ca="1" si="0"/>
        <v>Puntos 07</v>
      </c>
      <c r="AC1" s="13" t="str">
        <f t="shared" ca="1" si="0"/>
        <v>Retroalim. 07</v>
      </c>
      <c r="AD1" s="13" t="str">
        <f t="shared" ca="1" si="0"/>
        <v>Respuesta 08</v>
      </c>
      <c r="AE1" s="13" t="str">
        <f t="shared" ca="1" si="0"/>
        <v>Puntos 08</v>
      </c>
      <c r="AF1" s="13" t="str">
        <f t="shared" ca="1" si="0"/>
        <v>Retroalim. 08</v>
      </c>
      <c r="AG1" s="13" t="str">
        <f t="shared" ca="1" si="0"/>
        <v>PISTA: 1</v>
      </c>
      <c r="AH1" s="13" t="str">
        <f t="shared" ca="1" si="0"/>
        <v>PISTA: 2</v>
      </c>
      <c r="AI1" s="13" t="str">
        <f t="shared" ca="1" si="0"/>
        <v>PISTA: 3</v>
      </c>
      <c r="AJ1" s="13" t="str">
        <f t="shared" ca="1" si="0"/>
        <v>PISTA: 4</v>
      </c>
    </row>
    <row r="2" spans="1:36" s="226" customFormat="1" hidden="1" x14ac:dyDescent="0.25">
      <c r="A2" s="15">
        <f>PREGUNTA_ACTUAL</f>
        <v>1</v>
      </c>
      <c r="B2" s="87" t="e">
        <f>IF(VLOOKUP($A2,$A$7:C$1124,B3,0)="","",VLOOKUP($A2,$A$7:C$156,B3,0))</f>
        <v>#N/A</v>
      </c>
      <c r="C2" s="17" t="e">
        <f>IF(VLOOKUP($A2,$A$7:D$1124,C3,0)="","",VLOOKUP($A2,$A$7:D$156,C3,0))</f>
        <v>#N/A</v>
      </c>
      <c r="D2" s="17" t="e">
        <f>IF(VLOOKUP($A2,$A$7:E$1124,D3,0)="","",VLOOKUP($A2,$A$7:E$1124,D3,0))</f>
        <v>#N/A</v>
      </c>
      <c r="E2" s="17" t="e">
        <f>IF(VLOOKUP($A2,$A$7:F$1124,E3,0)="","",VLOOKUP($A2,$A$7:F$1124,E3,0))</f>
        <v>#N/A</v>
      </c>
      <c r="F2" s="17" t="e">
        <f>IF(VLOOKUP($A2,$A$7:G$1124,F3,0)="","",VLOOKUP($A2,$A$7:G$1124,F3,0))</f>
        <v>#N/A</v>
      </c>
      <c r="G2" s="17" t="e">
        <f>IF(VLOOKUP($A2,$A$7:H$1124,G3,0)="","",VLOOKUP($A2,$A$7:H$156,G3,0))</f>
        <v>#N/A</v>
      </c>
      <c r="H2" s="17" t="e">
        <f>IF(VLOOKUP($A2,$A$7:I$1124,H3,0)="","",VLOOKUP($A2,$A$7:I$156,H3,0))</f>
        <v>#N/A</v>
      </c>
      <c r="I2" s="17" t="e">
        <f>IF(VLOOKUP($A2,$A$7:J$1124,I3,0)="","",VLOOKUP($A2,$A$7:J$156,I3,0))</f>
        <v>#N/A</v>
      </c>
      <c r="J2" s="17" t="e">
        <f>IF(VLOOKUP($A2,$A$7:K$1124,J3,0)="","",VLOOKUP($A2,$A$7:K$156,J3,0))</f>
        <v>#N/A</v>
      </c>
      <c r="K2" s="17" t="e">
        <f>IF(VLOOKUP($A2,$A$7:L$1124,K3,0)="","",VLOOKUP($A2,$A$7:L$156,K3,0))</f>
        <v>#N/A</v>
      </c>
      <c r="L2" s="17" t="e">
        <f>IF(VLOOKUP($A2,$A$7:M$1124,L3,0)="","",VLOOKUP($A2,$A$7:M$156,L3,0))</f>
        <v>#N/A</v>
      </c>
      <c r="M2" s="17" t="e">
        <f>IF(VLOOKUP($A2,$A$7:N$1124,M3,0)="","",VLOOKUP($A2,$A$7:N$156,M3,0))</f>
        <v>#N/A</v>
      </c>
      <c r="N2" s="17" t="e">
        <f>IF(VLOOKUP($A2,$A$7:O$1124,N3,0)="","",VLOOKUP($A2,$A$7:O$156,N3,0))</f>
        <v>#N/A</v>
      </c>
      <c r="O2" s="17" t="e">
        <f>IF(VLOOKUP($A2,$A$7:P$1124,O3,0)="","",VLOOKUP($A2,$A$7:P$156,O3,0))</f>
        <v>#N/A</v>
      </c>
      <c r="P2" s="17" t="e">
        <f>IF(VLOOKUP($A2,$A$7:Q$1124,P3,0)="","",VLOOKUP($A2,$A$7:Q$156,P3,0))</f>
        <v>#N/A</v>
      </c>
      <c r="Q2" s="17" t="e">
        <f>IF(VLOOKUP($A2,$A$7:R$1124,Q3,0)="","",VLOOKUP($A2,$A$7:R$156,Q3,0))</f>
        <v>#N/A</v>
      </c>
      <c r="R2" s="17" t="e">
        <f>IF(VLOOKUP($A2,$A$7:S$1124,R3,0)="","",VLOOKUP($A2,$A$7:S$156,R3,0))</f>
        <v>#N/A</v>
      </c>
      <c r="S2" s="17" t="e">
        <f>IF(VLOOKUP($A2,$A$7:T$1124,S3,0)="","",VLOOKUP($A2,$A$7:T$156,S3,0))</f>
        <v>#N/A</v>
      </c>
      <c r="T2" s="17" t="e">
        <f>IF(VLOOKUP($A2,$A$7:U$1124,T3,0)="","",VLOOKUP($A2,$A$7:U$156,T3,0))</f>
        <v>#N/A</v>
      </c>
      <c r="U2" s="17" t="e">
        <f>IF(VLOOKUP($A2,$A$7:V$1124,U3,0)="","",VLOOKUP($A2,$A$7:V$156,U3,0))</f>
        <v>#N/A</v>
      </c>
      <c r="V2" s="17" t="e">
        <f>IF(VLOOKUP($A2,$A$7:W$1124,V3,0)="","",VLOOKUP($A2,$A$7:W$156,V3,0))</f>
        <v>#N/A</v>
      </c>
      <c r="W2" s="17" t="e">
        <f>IF(VLOOKUP($A2,$A$7:X$1124,W3,0)="","",VLOOKUP($A2,$A$7:X$156,W3,0))</f>
        <v>#N/A</v>
      </c>
      <c r="X2" s="17" t="e">
        <f>IF(VLOOKUP($A2,$A$7:Y$1124,X3,0)="","",VLOOKUP($A2,$A$7:Y$156,X3,0))</f>
        <v>#N/A</v>
      </c>
      <c r="Y2" s="17" t="e">
        <f>IF(VLOOKUP($A2,$A$7:Z$1124,Y3,0)="","",VLOOKUP($A2,$A$7:Z$156,Y3,0))</f>
        <v>#N/A</v>
      </c>
      <c r="Z2" s="17" t="e">
        <f>IF(VLOOKUP($A2,$A$7:AA$1124,Z3,0)="","",VLOOKUP($A2,$A$7:AA$156,Z3,0))</f>
        <v>#N/A</v>
      </c>
      <c r="AA2" s="17" t="e">
        <f>IF(VLOOKUP($A2,$A$7:AB$1124,AA3,0)="","",VLOOKUP($A2,$A$7:AB$156,AA3,0))</f>
        <v>#N/A</v>
      </c>
      <c r="AB2" s="17" t="e">
        <f>IF(VLOOKUP($A2,$A$7:AC$1124,AB3,0)="","",VLOOKUP($A2,$A$7:AC$156,AB3,0))</f>
        <v>#N/A</v>
      </c>
      <c r="AC2" s="17" t="e">
        <f>IF(VLOOKUP($A2,$A$7:AD$1124,AC3,0)="","",VLOOKUP($A2,$A$7:AD$156,AC3,0))</f>
        <v>#N/A</v>
      </c>
      <c r="AD2" s="17" t="e">
        <f>IF(VLOOKUP($A2,$A$7:AE$1124,AD3,0)="","",VLOOKUP($A2,$A$7:AE$156,AD3,0))</f>
        <v>#N/A</v>
      </c>
      <c r="AE2" s="17" t="e">
        <f>IF(VLOOKUP($A2,$A$7:AF$1124,AE3,0)="","",VLOOKUP($A2,$A$7:AF$156,AE3,0))</f>
        <v>#N/A</v>
      </c>
      <c r="AF2" s="17" t="e">
        <f>IF(VLOOKUP($A2,$A$7:AG$1124,AF3,0)="","",VLOOKUP($A2,$A$7:AG$156,AF3,0))</f>
        <v>#N/A</v>
      </c>
      <c r="AG2" s="17" t="e">
        <f>IF(VLOOKUP($A2,$A$7:AH$1124,AG3,0)="","",VLOOKUP($A2,$A$7:AH$156,AG3,0))</f>
        <v>#N/A</v>
      </c>
      <c r="AH2" s="17" t="e">
        <f>IF(VLOOKUP($A2,$A$7:AI$1124,AH3,0)="","",VLOOKUP($A2,$A$7:AI$156,AH3,0))</f>
        <v>#N/A</v>
      </c>
      <c r="AI2" s="17" t="e">
        <f>IF(VLOOKUP($A2,$A$7:AJ$1124,AI3,0)="","",VLOOKUP($A2,$A$7:AJ$156,AI3,0))</f>
        <v>#N/A</v>
      </c>
      <c r="AJ2" s="17" t="e">
        <f>IF(VLOOKUP($A2,$A$7:AK$1124,AJ3,0)="","",VLOOKUP($A2,$A$7:AK$156,AJ3,0))</f>
        <v>#N/A</v>
      </c>
    </row>
    <row r="3" spans="1:36" ht="24.75" customHeight="1" x14ac:dyDescent="0.25">
      <c r="A3" s="19">
        <f>N_INICIAL</f>
        <v>0</v>
      </c>
      <c r="B3" s="20">
        <v>2</v>
      </c>
      <c r="C3" s="21">
        <f t="shared" ref="C3:AJ3" si="1">B3+1</f>
        <v>3</v>
      </c>
      <c r="D3" s="21">
        <f t="shared" si="1"/>
        <v>4</v>
      </c>
      <c r="E3" s="21">
        <f t="shared" si="1"/>
        <v>5</v>
      </c>
      <c r="F3" s="330">
        <f t="shared" si="1"/>
        <v>6</v>
      </c>
      <c r="G3" s="330">
        <f t="shared" si="1"/>
        <v>7</v>
      </c>
      <c r="H3" s="330">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x14ac:dyDescent="0.25">
      <c r="A4" s="19">
        <f>N_FINAL</f>
        <v>0</v>
      </c>
      <c r="B4" s="23"/>
      <c r="C4" s="24"/>
      <c r="D4" s="23"/>
      <c r="E4" s="25"/>
      <c r="F4" s="333"/>
      <c r="G4" s="334"/>
      <c r="H4" s="328" t="str">
        <f ca="1">'Datos OM'!E4</f>
        <v>DATOS 
GENERALES | FORMULARIO | DAR 
FORMATO</v>
      </c>
      <c r="I4" s="214">
        <f>COUNTA(H7:H500)</f>
        <v>0</v>
      </c>
      <c r="J4" s="311" t="str">
        <f ca="1">'Datos OM'!J4</f>
        <v>Preguntas Almacenadas</v>
      </c>
      <c r="K4" s="22"/>
      <c r="L4" s="22"/>
      <c r="M4" s="22"/>
      <c r="N4" s="22"/>
      <c r="O4" s="22"/>
      <c r="P4" s="22"/>
      <c r="Q4" s="22"/>
      <c r="R4" s="22"/>
      <c r="S4" s="22"/>
      <c r="T4" s="22"/>
      <c r="U4" s="22"/>
      <c r="V4" s="22"/>
      <c r="W4" s="22"/>
      <c r="X4" s="22"/>
      <c r="Y4" s="22"/>
      <c r="Z4" s="22"/>
      <c r="AA4" s="22"/>
      <c r="AB4" s="22"/>
      <c r="AC4" s="22"/>
      <c r="AD4" s="22"/>
      <c r="AE4" s="22"/>
      <c r="AF4" s="22"/>
      <c r="AG4" s="22"/>
      <c r="AH4" s="22"/>
      <c r="AI4" s="22"/>
      <c r="AJ4" s="22"/>
    </row>
    <row r="5" spans="1:36" s="241" customFormat="1" hidden="1" x14ac:dyDescent="0.25">
      <c r="A5" s="28">
        <v>0</v>
      </c>
      <c r="B5" s="227" t="str">
        <f>IF(A5="","",PREF_PREGUNTA&amp;" - "&amp;IF(MAX($A$7:$A$156)&gt;99,IF(A5&lt;100,"0",""),"")&amp;IF(A5&lt;10,"0","")&amp;A5&amp;IF(G5&lt;&gt;""," "&amp;G5,""))</f>
        <v>T01 - 00 Provincia</v>
      </c>
      <c r="C5" s="424">
        <f>IF(COUNTA(I5:N5)-D5=0,"",COUNTA(I5:N5)-D5)</f>
        <v>6</v>
      </c>
      <c r="D5" s="230"/>
      <c r="E5" s="231"/>
      <c r="F5" s="242">
        <f>IF('Formulario RC'!W9="","",'Formulario RC'!W9)</f>
        <v>1</v>
      </c>
      <c r="G5" s="232" t="str">
        <f>IF('Formulario RC'!H9="","",'Formulario RC'!H9)</f>
        <v>Provincia</v>
      </c>
      <c r="H5" s="225" t="str">
        <f>IF('Formulario RC'!H11="","",'Formulario RC'!H11)</f>
        <v>Escribe la Capital de Sevilla. Cuidado con la ortografía.</v>
      </c>
      <c r="I5" s="432" t="str">
        <f>IF('Formulario RC'!$F15="","",'Formulario RC'!$F15)</f>
        <v>Cádiz</v>
      </c>
      <c r="J5" s="433">
        <f>IF('Formulario RC'!$Q15="","",'Formulario RC'!$Q15)</f>
        <v>0</v>
      </c>
      <c r="K5" s="433" t="str">
        <f>IF('Formulario RC'!$T15="","",'Formulario RC'!$T15)</f>
        <v>Mal</v>
      </c>
      <c r="L5" s="434" t="str">
        <f>IF('Formulario RC'!$F17="","",'Formulario RC'!$F17)</f>
        <v>Sevilla</v>
      </c>
      <c r="M5" s="435">
        <f>IF('Formulario RC'!$Q17="","",'Formulario RC'!$Q17)</f>
        <v>100</v>
      </c>
      <c r="N5" s="435" t="str">
        <f>IF('Formulario RC'!$T17="","",'Formulario RC'!$T17)</f>
        <v>Muy bien</v>
      </c>
      <c r="O5" s="434" t="str">
        <f>IF('Formulario RC'!$F19="","",'Formulario RC'!$F19)</f>
        <v>Huelva</v>
      </c>
      <c r="P5" s="435">
        <f>IF('Formulario RC'!$Q19="","",'Formulario RC'!$Q19)</f>
        <v>0</v>
      </c>
      <c r="Q5" s="435" t="str">
        <f>IF('Formulario RC'!$T19="","",'Formulario RC'!$T19)</f>
        <v>Mal</v>
      </c>
      <c r="R5" s="436" t="str">
        <f>IF('Formulario RC'!$F21="","",'Formulario RC'!$F21)</f>
        <v>Granada</v>
      </c>
      <c r="S5" s="437">
        <f>IF('Formulario RC'!$Q21="","",'Formulario RC'!$Q21)</f>
        <v>0</v>
      </c>
      <c r="T5" s="437" t="str">
        <f>IF('Formulario RC'!$T21="","",'Formulario RC'!$T21)</f>
        <v>Mal</v>
      </c>
      <c r="U5" s="438" t="str">
        <f>IF('Formulario RC'!$F23="","",'Formulario RC'!$F23)</f>
        <v>Jaén</v>
      </c>
      <c r="V5" s="439">
        <f>IF('Formulario RC'!$Q23="","",'Formulario RC'!$Q23)</f>
        <v>0</v>
      </c>
      <c r="W5" s="439" t="str">
        <f>IF('Formulario RC'!$T23="","",'Formulario RC'!$T23)</f>
        <v>Mal</v>
      </c>
      <c r="X5" s="440" t="str">
        <f>IF('Formulario RC'!$F25="","",'Formulario RC'!$F25)</f>
        <v>Córdoba</v>
      </c>
      <c r="Y5" s="441">
        <f>IF('Formulario RC'!$Q25="","",'Formulario RC'!$Q25)</f>
        <v>0</v>
      </c>
      <c r="Z5" s="441" t="str">
        <f>IF('Formulario RC'!$T25="","",'Formulario RC'!$T25)</f>
        <v>Mal</v>
      </c>
      <c r="AA5" s="432" t="str">
        <f>IF('Formulario RC'!$F27="","",'Formulario RC'!$F27)</f>
        <v>Málaga</v>
      </c>
      <c r="AB5" s="433">
        <f>IF('Formulario RC'!$Q27="","",'Formulario RC'!$Q27)</f>
        <v>0</v>
      </c>
      <c r="AC5" s="433" t="str">
        <f>IF('Formulario RC'!$T27="","",'Formulario RC'!$T27)</f>
        <v>Mal</v>
      </c>
      <c r="AD5" s="434" t="str">
        <f>IF('Formulario RC'!$F29="","",'Formulario RC'!$F29)</f>
        <v>Almería</v>
      </c>
      <c r="AE5" s="435">
        <f>IF('Formulario RC'!$Q29="","",'Formulario RC'!$Q29)</f>
        <v>0</v>
      </c>
      <c r="AF5" s="435" t="str">
        <f>IF('Formulario RC'!$T29="","",'Formulario RC'!$T29)</f>
        <v>Mal</v>
      </c>
      <c r="AG5" s="264" t="str">
        <f>IF('Formulario RC'!G33="","",'Formulario RC'!G33)</f>
        <v>P1</v>
      </c>
      <c r="AH5" s="265" t="str">
        <f>IF('Formulario RC'!M33="","",'Formulario RC'!M33)</f>
        <v>P2</v>
      </c>
      <c r="AI5" s="266" t="str">
        <f>IF('Formulario RC'!G35="","",'Formulario RC'!G35)</f>
        <v>P3</v>
      </c>
      <c r="AJ5" s="267" t="str">
        <f>IF('Formulario RC'!M35="","",'Formulario RC'!M35)</f>
        <v>P4</v>
      </c>
    </row>
    <row r="6" spans="1:36" ht="50.1" customHeight="1" x14ac:dyDescent="0.25">
      <c r="A6" s="28">
        <v>0</v>
      </c>
      <c r="B6" s="318" t="str">
        <f ca="1">'Datos OM'!B6</f>
        <v>Nombre de la pregunta</v>
      </c>
      <c r="C6" s="425" t="str">
        <f ca="1">"N. "&amp;'Formulario RC'!E14</f>
        <v>N. Respuesta</v>
      </c>
      <c r="D6" s="94"/>
      <c r="E6" s="95"/>
      <c r="F6" s="378" t="str">
        <f ca="1">INDIRECT("Z_RC_03_"&amp;IDIOMA)</f>
        <v>Mayúsculas</v>
      </c>
      <c r="G6" s="319" t="str">
        <f ca="1">'Datos OM'!G6</f>
        <v>Descripción</v>
      </c>
      <c r="H6" s="331" t="str">
        <f ca="1">'Formulario RC'!B1&amp;"
"&amp;'Formulario OM'!G11</f>
        <v>FastTest PlugIn - Respuesta Corta
Enunciado de la pregunta</v>
      </c>
      <c r="I6" s="442" t="str">
        <f ca="1">'Formulario RC'!$E15</f>
        <v>Respuesta 01</v>
      </c>
      <c r="J6" s="442" t="str">
        <f ca="1">'Formulario RC'!$P15</f>
        <v>Puntos 01</v>
      </c>
      <c r="K6" s="442" t="str">
        <f ca="1">'Formulario RC'!$S15&amp;'Formulario RC'!$E$16</f>
        <v>Retroalim. 01</v>
      </c>
      <c r="L6" s="443" t="str">
        <f ca="1">'Formulario RC'!$E17</f>
        <v>Respuesta 02</v>
      </c>
      <c r="M6" s="443" t="str">
        <f ca="1">'Formulario RC'!$P17</f>
        <v>Puntos 02</v>
      </c>
      <c r="N6" s="443" t="str">
        <f ca="1">'Formulario RC'!$S15&amp;'Formulario RC'!$E$18</f>
        <v>Retroalim. 02</v>
      </c>
      <c r="O6" s="444" t="str">
        <f ca="1">'Formulario RC'!$E19</f>
        <v>Respuesta 03</v>
      </c>
      <c r="P6" s="444" t="str">
        <f ca="1">'Formulario RC'!$P19</f>
        <v>Puntos 03</v>
      </c>
      <c r="Q6" s="444" t="str">
        <f ca="1">'Formulario RC'!$S15&amp;'Formulario RC'!$E$20</f>
        <v>Retroalim. 03</v>
      </c>
      <c r="R6" s="445" t="str">
        <f ca="1">'Formulario RC'!$E21</f>
        <v>Respuesta 04</v>
      </c>
      <c r="S6" s="445" t="str">
        <f ca="1">'Formulario RC'!$P21</f>
        <v>Puntos 04</v>
      </c>
      <c r="T6" s="445" t="str">
        <f ca="1">'Formulario RC'!$S15&amp;'Formulario RC'!$E$22</f>
        <v>Retroalim. 04</v>
      </c>
      <c r="U6" s="446" t="str">
        <f ca="1">'Formulario RC'!$E23</f>
        <v>Respuesta 05</v>
      </c>
      <c r="V6" s="446" t="str">
        <f ca="1">'Formulario RC'!$P23</f>
        <v>Puntos 05</v>
      </c>
      <c r="W6" s="446" t="str">
        <f ca="1">'Formulario RC'!$S15&amp;'Formulario RC'!$E$22</f>
        <v>Retroalim. 04</v>
      </c>
      <c r="X6" s="447" t="str">
        <f ca="1">'Formulario RC'!$E25</f>
        <v>Respuesta 06</v>
      </c>
      <c r="Y6" s="447" t="str">
        <f ca="1">'Formulario RC'!$P25</f>
        <v>Puntos 06</v>
      </c>
      <c r="Z6" s="447" t="str">
        <f ca="1">'Formulario RC'!$S15&amp;'Formulario RC'!$E$26</f>
        <v>Retroalim. 06</v>
      </c>
      <c r="AA6" s="442" t="str">
        <f ca="1">'Formulario RC'!$E27</f>
        <v>Respuesta 07</v>
      </c>
      <c r="AB6" s="442" t="str">
        <f ca="1">'Formulario RC'!$P27</f>
        <v>Puntos 07</v>
      </c>
      <c r="AC6" s="442" t="str">
        <f ca="1">'Formulario RC'!$S15&amp;'Formulario RC'!$E$28</f>
        <v>Retroalim. 07</v>
      </c>
      <c r="AD6" s="443" t="str">
        <f ca="1">'Formulario RC'!$E29</f>
        <v>Respuesta 08</v>
      </c>
      <c r="AE6" s="443" t="str">
        <f ca="1">'Formulario RC'!$P29</f>
        <v>Puntos 08</v>
      </c>
      <c r="AF6" s="443" t="str">
        <f ca="1">'Formulario RC'!$S15&amp;'Formulario RC'!$E$30</f>
        <v>Retroalim. 08</v>
      </c>
      <c r="AG6" s="362" t="str">
        <f ca="1">'Datos OM'!AG6</f>
        <v>PISTA: 1</v>
      </c>
      <c r="AH6" s="363" t="str">
        <f ca="1">'Datos OM'!AH6</f>
        <v>PISTA: 2</v>
      </c>
      <c r="AI6" s="364" t="str">
        <f ca="1">'Datos OM'!AI6</f>
        <v>PISTA: 3</v>
      </c>
      <c r="AJ6" s="365" t="str">
        <f ca="1">'Datos OM'!AJ6</f>
        <v>PISTA: 4</v>
      </c>
    </row>
    <row r="7" spans="1:36" x14ac:dyDescent="0.25">
      <c r="A7" s="34">
        <v>51</v>
      </c>
      <c r="B7" s="227" t="str">
        <f>IF(A7="","",PREF_PREGUNTA&amp;" - "&amp;IF(MAX($A$7:$A$156)&gt;99,IF(A7&lt;100,"0",""),"")&amp;IF(A7&lt;10,"0","")&amp;A7&amp;IF(G7&lt;&gt;""," "&amp;G7,""))</f>
        <v>T01 - 51</v>
      </c>
      <c r="C7" s="424" t="str">
        <f t="shared" ref="C7:C70" si="2">IF(COUNTA(I7:N7)-D7=0,"",COUNTA(I7:N7)-D7)</f>
        <v/>
      </c>
      <c r="D7" s="230"/>
      <c r="E7" s="231"/>
      <c r="F7" s="242"/>
      <c r="G7" s="232"/>
      <c r="H7" s="225"/>
      <c r="I7" s="432"/>
      <c r="J7" s="433"/>
      <c r="K7" s="433"/>
      <c r="L7" s="434"/>
      <c r="M7" s="435"/>
      <c r="N7" s="435"/>
      <c r="O7" s="434"/>
      <c r="P7" s="435"/>
      <c r="Q7" s="435"/>
      <c r="R7" s="436"/>
      <c r="S7" s="437"/>
      <c r="T7" s="437"/>
      <c r="U7" s="438"/>
      <c r="V7" s="439"/>
      <c r="W7" s="439"/>
      <c r="X7" s="440"/>
      <c r="Y7" s="441"/>
      <c r="Z7" s="441"/>
      <c r="AA7" s="432"/>
      <c r="AB7" s="433"/>
      <c r="AC7" s="433"/>
      <c r="AD7" s="434"/>
      <c r="AE7" s="435"/>
      <c r="AF7" s="435"/>
      <c r="AG7" s="264"/>
      <c r="AH7" s="265"/>
      <c r="AI7" s="266"/>
      <c r="AJ7" s="267"/>
    </row>
    <row r="8" spans="1:36" x14ac:dyDescent="0.25">
      <c r="A8" s="28" t="str">
        <f>IF(H8&lt;&gt;"",MAX($A$7:A7)+1,"")</f>
        <v/>
      </c>
      <c r="B8" s="227" t="str">
        <f>IF(A8="","",PREF_PREGUNTA&amp;" - "&amp;IF(MAX($A$7:$A$156)&gt;99,IF(A8&lt;100,"0",""),"")&amp;IF(A8&lt;10,"0","")&amp;A8&amp;IF(G8&lt;&gt;""," "&amp;G8,""))</f>
        <v/>
      </c>
      <c r="C8" s="424" t="str">
        <f t="shared" si="2"/>
        <v/>
      </c>
      <c r="D8" s="230"/>
      <c r="E8" s="231"/>
      <c r="F8" s="242"/>
      <c r="G8" s="232"/>
      <c r="H8" s="225"/>
      <c r="I8" s="432"/>
      <c r="J8" s="433"/>
      <c r="K8" s="433"/>
      <c r="L8" s="434"/>
      <c r="M8" s="435"/>
      <c r="N8" s="435"/>
      <c r="O8" s="434"/>
      <c r="P8" s="435"/>
      <c r="Q8" s="435"/>
      <c r="R8" s="436"/>
      <c r="S8" s="437"/>
      <c r="T8" s="437"/>
      <c r="U8" s="438"/>
      <c r="V8" s="439"/>
      <c r="W8" s="439"/>
      <c r="X8" s="440"/>
      <c r="Y8" s="441"/>
      <c r="Z8" s="441"/>
      <c r="AA8" s="432"/>
      <c r="AB8" s="433"/>
      <c r="AC8" s="433"/>
      <c r="AD8" s="434"/>
      <c r="AE8" s="435"/>
      <c r="AF8" s="435"/>
      <c r="AG8" s="264"/>
      <c r="AH8" s="265"/>
      <c r="AI8" s="266"/>
      <c r="AJ8" s="267"/>
    </row>
    <row r="9" spans="1:36" x14ac:dyDescent="0.25">
      <c r="A9" s="28" t="str">
        <f>IF(H9&lt;&gt;"",MAX($A$7:A8)+1,"")</f>
        <v/>
      </c>
      <c r="B9" s="227" t="str">
        <f>IF(A9="","",PREF_PREGUNTA&amp;" - "&amp;IF(MAX($A$7:$A$156)&gt;99,IF(A9&lt;100,"0",""),"")&amp;IF(A9&lt;10,"0","")&amp;A9&amp;IF(G9&lt;&gt;""," "&amp;G9,""))</f>
        <v/>
      </c>
      <c r="C9" s="424" t="str">
        <f t="shared" si="2"/>
        <v/>
      </c>
      <c r="D9" s="230"/>
      <c r="E9" s="231"/>
      <c r="F9" s="242"/>
      <c r="G9" s="232"/>
      <c r="H9" s="225"/>
      <c r="I9" s="432"/>
      <c r="J9" s="433"/>
      <c r="K9" s="433"/>
      <c r="L9" s="434"/>
      <c r="M9" s="435"/>
      <c r="N9" s="435"/>
      <c r="O9" s="434"/>
      <c r="P9" s="435"/>
      <c r="Q9" s="435"/>
      <c r="R9" s="436"/>
      <c r="S9" s="437"/>
      <c r="T9" s="437"/>
      <c r="U9" s="438"/>
      <c r="V9" s="439"/>
      <c r="W9" s="439"/>
      <c r="X9" s="440"/>
      <c r="Y9" s="441"/>
      <c r="Z9" s="441"/>
      <c r="AA9" s="432"/>
      <c r="AB9" s="433"/>
      <c r="AC9" s="433"/>
      <c r="AD9" s="434"/>
      <c r="AE9" s="435"/>
      <c r="AF9" s="435"/>
      <c r="AG9" s="264"/>
      <c r="AH9" s="265"/>
      <c r="AI9" s="266"/>
      <c r="AJ9" s="267"/>
    </row>
    <row r="10" spans="1:36" x14ac:dyDescent="0.25">
      <c r="A10" s="28" t="str">
        <f>IF(H10&lt;&gt;"",MAX($A$7:A9)+1,"")</f>
        <v/>
      </c>
      <c r="B10" s="227" t="str">
        <f>IF(A10="","",PREF_PREGUNTA&amp;" - "&amp;IF(MAX($A$7:$A$156)&gt;99,IF(A10&lt;100,"0",""),"")&amp;IF(A10&lt;10,"0","")&amp;A10&amp;IF(G10&lt;&gt;""," "&amp;G10,""))</f>
        <v/>
      </c>
      <c r="C10" s="424" t="str">
        <f t="shared" si="2"/>
        <v/>
      </c>
      <c r="D10" s="230"/>
      <c r="E10" s="231"/>
      <c r="F10" s="242"/>
      <c r="G10" s="232"/>
      <c r="H10" s="225"/>
      <c r="I10" s="432"/>
      <c r="J10" s="433"/>
      <c r="K10" s="433"/>
      <c r="L10" s="434"/>
      <c r="M10" s="435"/>
      <c r="N10" s="435"/>
      <c r="O10" s="434"/>
      <c r="P10" s="435"/>
      <c r="Q10" s="435"/>
      <c r="R10" s="436"/>
      <c r="S10" s="437"/>
      <c r="T10" s="437"/>
      <c r="U10" s="438"/>
      <c r="V10" s="439"/>
      <c r="W10" s="439"/>
      <c r="X10" s="440"/>
      <c r="Y10" s="441"/>
      <c r="Z10" s="441"/>
      <c r="AA10" s="432"/>
      <c r="AB10" s="433"/>
      <c r="AC10" s="433"/>
      <c r="AD10" s="434"/>
      <c r="AE10" s="435"/>
      <c r="AF10" s="435"/>
      <c r="AG10" s="264"/>
      <c r="AH10" s="265"/>
      <c r="AI10" s="266"/>
      <c r="AJ10" s="267"/>
    </row>
    <row r="11" spans="1:36" x14ac:dyDescent="0.25">
      <c r="A11" s="28" t="str">
        <f>IF(H11&lt;&gt;"",MAX($A$7:A10)+1,"")</f>
        <v/>
      </c>
      <c r="B11" s="227" t="str">
        <f>IF(A11="","",PREF_PREGUNTA&amp;" - "&amp;IF(MAX($A$7:$A$156)&gt;99,IF(A11&lt;100,"0",""),"")&amp;IF(A11&lt;10,"0","")&amp;A11&amp;IF(G11&lt;&gt;""," "&amp;G11,""))</f>
        <v/>
      </c>
      <c r="C11" s="424" t="str">
        <f t="shared" si="2"/>
        <v/>
      </c>
      <c r="D11" s="230"/>
      <c r="E11" s="231"/>
      <c r="F11" s="242"/>
      <c r="G11" s="232"/>
      <c r="H11" s="225"/>
      <c r="I11" s="432"/>
      <c r="J11" s="433"/>
      <c r="K11" s="433"/>
      <c r="L11" s="434"/>
      <c r="M11" s="435"/>
      <c r="N11" s="435"/>
      <c r="O11" s="434"/>
      <c r="P11" s="435"/>
      <c r="Q11" s="435"/>
      <c r="R11" s="436"/>
      <c r="S11" s="437"/>
      <c r="T11" s="437"/>
      <c r="U11" s="438"/>
      <c r="V11" s="439"/>
      <c r="W11" s="439"/>
      <c r="X11" s="440"/>
      <c r="Y11" s="441"/>
      <c r="Z11" s="441"/>
      <c r="AA11" s="432"/>
      <c r="AB11" s="433"/>
      <c r="AC11" s="433"/>
      <c r="AD11" s="434"/>
      <c r="AE11" s="435"/>
      <c r="AF11" s="435"/>
      <c r="AG11" s="264"/>
      <c r="AH11" s="265"/>
      <c r="AI11" s="266"/>
      <c r="AJ11" s="267"/>
    </row>
    <row r="12" spans="1:36" x14ac:dyDescent="0.25">
      <c r="A12" s="28" t="str">
        <f>IF(H12&lt;&gt;"",MAX($A$7:A11)+1,"")</f>
        <v/>
      </c>
      <c r="B12" s="227" t="str">
        <f>IF(A12="","",PREF_PREGUNTA&amp;" - "&amp;IF(MAX($A$7:$A$156)&gt;99,IF(A12&lt;100,"0",""),"")&amp;IF(A12&lt;10,"0","")&amp;A12&amp;IF(G12&lt;&gt;""," "&amp;G12,""))</f>
        <v/>
      </c>
      <c r="C12" s="424" t="str">
        <f t="shared" si="2"/>
        <v/>
      </c>
      <c r="D12" s="230"/>
      <c r="E12" s="231"/>
      <c r="F12" s="242"/>
      <c r="G12" s="232"/>
      <c r="H12" s="225"/>
      <c r="I12" s="432"/>
      <c r="J12" s="433"/>
      <c r="K12" s="433"/>
      <c r="L12" s="434"/>
      <c r="M12" s="435"/>
      <c r="N12" s="435"/>
      <c r="O12" s="434"/>
      <c r="P12" s="435"/>
      <c r="Q12" s="435"/>
      <c r="R12" s="436"/>
      <c r="S12" s="437"/>
      <c r="T12" s="437"/>
      <c r="U12" s="438"/>
      <c r="V12" s="439"/>
      <c r="W12" s="439"/>
      <c r="X12" s="440"/>
      <c r="Y12" s="441"/>
      <c r="Z12" s="441"/>
      <c r="AA12" s="432"/>
      <c r="AB12" s="433"/>
      <c r="AC12" s="433"/>
      <c r="AD12" s="434"/>
      <c r="AE12" s="435"/>
      <c r="AF12" s="435"/>
      <c r="AG12" s="264"/>
      <c r="AH12" s="265"/>
      <c r="AI12" s="266"/>
      <c r="AJ12" s="267"/>
    </row>
    <row r="13" spans="1:36" x14ac:dyDescent="0.25">
      <c r="A13" s="28" t="str">
        <f>IF(H13&lt;&gt;"",MAX($A$7:A12)+1,"")</f>
        <v/>
      </c>
      <c r="B13" s="227" t="str">
        <f>IF(A13="","",PREF_PREGUNTA&amp;" - "&amp;IF(MAX($A$7:$A$156)&gt;99,IF(A13&lt;100,"0",""),"")&amp;IF(A13&lt;10,"0","")&amp;A13&amp;IF(G13&lt;&gt;""," "&amp;G13,""))</f>
        <v/>
      </c>
      <c r="C13" s="424" t="str">
        <f t="shared" si="2"/>
        <v/>
      </c>
      <c r="D13" s="230"/>
      <c r="E13" s="231"/>
      <c r="F13" s="242"/>
      <c r="G13" s="232"/>
      <c r="H13" s="225"/>
      <c r="I13" s="432"/>
      <c r="J13" s="433"/>
      <c r="K13" s="433"/>
      <c r="L13" s="434"/>
      <c r="M13" s="435"/>
      <c r="N13" s="435"/>
      <c r="O13" s="434"/>
      <c r="P13" s="435"/>
      <c r="Q13" s="435"/>
      <c r="R13" s="436"/>
      <c r="S13" s="437"/>
      <c r="T13" s="437"/>
      <c r="U13" s="438"/>
      <c r="V13" s="439"/>
      <c r="W13" s="439"/>
      <c r="X13" s="440"/>
      <c r="Y13" s="441"/>
      <c r="Z13" s="441"/>
      <c r="AA13" s="432"/>
      <c r="AB13" s="433"/>
      <c r="AC13" s="433"/>
      <c r="AD13" s="434"/>
      <c r="AE13" s="435"/>
      <c r="AF13" s="435"/>
      <c r="AG13" s="264"/>
      <c r="AH13" s="265"/>
      <c r="AI13" s="266"/>
      <c r="AJ13" s="267"/>
    </row>
    <row r="14" spans="1:36" x14ac:dyDescent="0.25">
      <c r="A14" s="28" t="str">
        <f>IF(H14&lt;&gt;"",MAX($A$7:A13)+1,"")</f>
        <v/>
      </c>
      <c r="B14" s="227" t="str">
        <f>IF(A14="","",PREF_PREGUNTA&amp;" - "&amp;IF(MAX($A$7:$A$156)&gt;99,IF(A14&lt;100,"0",""),"")&amp;IF(A14&lt;10,"0","")&amp;A14&amp;IF(G14&lt;&gt;""," "&amp;G14,""))</f>
        <v/>
      </c>
      <c r="C14" s="424" t="str">
        <f t="shared" si="2"/>
        <v/>
      </c>
      <c r="D14" s="230"/>
      <c r="E14" s="231"/>
      <c r="F14" s="242"/>
      <c r="G14" s="232"/>
      <c r="H14" s="225"/>
      <c r="I14" s="432"/>
      <c r="J14" s="433"/>
      <c r="K14" s="433"/>
      <c r="L14" s="434"/>
      <c r="M14" s="435"/>
      <c r="N14" s="435"/>
      <c r="O14" s="434"/>
      <c r="P14" s="435"/>
      <c r="Q14" s="435"/>
      <c r="R14" s="436"/>
      <c r="S14" s="437"/>
      <c r="T14" s="437"/>
      <c r="U14" s="438"/>
      <c r="V14" s="439"/>
      <c r="W14" s="439"/>
      <c r="X14" s="440"/>
      <c r="Y14" s="441"/>
      <c r="Z14" s="441"/>
      <c r="AA14" s="432"/>
      <c r="AB14" s="433"/>
      <c r="AC14" s="433"/>
      <c r="AD14" s="434"/>
      <c r="AE14" s="435"/>
      <c r="AF14" s="435"/>
      <c r="AG14" s="264"/>
      <c r="AH14" s="265"/>
      <c r="AI14" s="266"/>
      <c r="AJ14" s="267"/>
    </row>
    <row r="15" spans="1:36" x14ac:dyDescent="0.25">
      <c r="A15" s="28" t="str">
        <f>IF(H15&lt;&gt;"",MAX($A$7:A14)+1,"")</f>
        <v/>
      </c>
      <c r="B15" s="227" t="str">
        <f>IF(A15="","",PREF_PREGUNTA&amp;" - "&amp;IF(MAX($A$7:$A$156)&gt;99,IF(A15&lt;100,"0",""),"")&amp;IF(A15&lt;10,"0","")&amp;A15&amp;IF(G15&lt;&gt;""," "&amp;G15,""))</f>
        <v/>
      </c>
      <c r="C15" s="424" t="str">
        <f t="shared" si="2"/>
        <v/>
      </c>
      <c r="D15" s="230"/>
      <c r="E15" s="231"/>
      <c r="F15" s="242"/>
      <c r="G15" s="232"/>
      <c r="H15" s="225"/>
      <c r="I15" s="432"/>
      <c r="J15" s="433"/>
      <c r="K15" s="433"/>
      <c r="L15" s="434"/>
      <c r="M15" s="435"/>
      <c r="N15" s="435"/>
      <c r="O15" s="434"/>
      <c r="P15" s="435"/>
      <c r="Q15" s="435"/>
      <c r="R15" s="436"/>
      <c r="S15" s="437"/>
      <c r="T15" s="437"/>
      <c r="U15" s="438"/>
      <c r="V15" s="439"/>
      <c r="W15" s="439"/>
      <c r="X15" s="440"/>
      <c r="Y15" s="441"/>
      <c r="Z15" s="441"/>
      <c r="AA15" s="432"/>
      <c r="AB15" s="433"/>
      <c r="AC15" s="433"/>
      <c r="AD15" s="434"/>
      <c r="AE15" s="435"/>
      <c r="AF15" s="435"/>
      <c r="AG15" s="264"/>
      <c r="AH15" s="265"/>
      <c r="AI15" s="266"/>
      <c r="AJ15" s="267"/>
    </row>
    <row r="16" spans="1:36" x14ac:dyDescent="0.25">
      <c r="A16" s="28" t="str">
        <f>IF(H16&lt;&gt;"",MAX($A$7:A15)+1,"")</f>
        <v/>
      </c>
      <c r="B16" s="227" t="str">
        <f>IF(A16="","",PREF_PREGUNTA&amp;" - "&amp;IF(MAX($A$7:$A$156)&gt;99,IF(A16&lt;100,"0",""),"")&amp;IF(A16&lt;10,"0","")&amp;A16&amp;IF(G16&lt;&gt;""," "&amp;G16,""))</f>
        <v/>
      </c>
      <c r="C16" s="424" t="str">
        <f t="shared" si="2"/>
        <v/>
      </c>
      <c r="D16" s="230"/>
      <c r="E16" s="231"/>
      <c r="F16" s="242"/>
      <c r="G16" s="232"/>
      <c r="H16" s="225"/>
      <c r="I16" s="432"/>
      <c r="J16" s="433"/>
      <c r="K16" s="433"/>
      <c r="L16" s="434"/>
      <c r="M16" s="435"/>
      <c r="N16" s="435"/>
      <c r="O16" s="434"/>
      <c r="P16" s="435"/>
      <c r="Q16" s="435"/>
      <c r="R16" s="436"/>
      <c r="S16" s="437"/>
      <c r="T16" s="437"/>
      <c r="U16" s="438"/>
      <c r="V16" s="439"/>
      <c r="W16" s="439"/>
      <c r="X16" s="440"/>
      <c r="Y16" s="441"/>
      <c r="Z16" s="441"/>
      <c r="AA16" s="432"/>
      <c r="AB16" s="433"/>
      <c r="AC16" s="433"/>
      <c r="AD16" s="434"/>
      <c r="AE16" s="435"/>
      <c r="AF16" s="435"/>
      <c r="AG16" s="264"/>
      <c r="AH16" s="265"/>
      <c r="AI16" s="266"/>
      <c r="AJ16" s="267"/>
    </row>
    <row r="17" spans="1:36" x14ac:dyDescent="0.25">
      <c r="A17" s="28" t="str">
        <f>IF(H17&lt;&gt;"",MAX($A$7:A16)+1,"")</f>
        <v/>
      </c>
      <c r="B17" s="227" t="str">
        <f>IF(A17="","",PREF_PREGUNTA&amp;" - "&amp;IF(MAX($A$7:$A$156)&gt;99,IF(A17&lt;100,"0",""),"")&amp;IF(A17&lt;10,"0","")&amp;A17&amp;IF(G17&lt;&gt;""," "&amp;G17,""))</f>
        <v/>
      </c>
      <c r="C17" s="424" t="str">
        <f t="shared" si="2"/>
        <v/>
      </c>
      <c r="D17" s="230"/>
      <c r="E17" s="231"/>
      <c r="F17" s="242"/>
      <c r="G17" s="232"/>
      <c r="H17" s="225"/>
      <c r="I17" s="432"/>
      <c r="J17" s="433"/>
      <c r="K17" s="433"/>
      <c r="L17" s="434"/>
      <c r="M17" s="435"/>
      <c r="N17" s="435"/>
      <c r="O17" s="434"/>
      <c r="P17" s="435"/>
      <c r="Q17" s="435"/>
      <c r="R17" s="436"/>
      <c r="S17" s="437"/>
      <c r="T17" s="437"/>
      <c r="U17" s="438"/>
      <c r="V17" s="439"/>
      <c r="W17" s="439"/>
      <c r="X17" s="440"/>
      <c r="Y17" s="441"/>
      <c r="Z17" s="441"/>
      <c r="AA17" s="432"/>
      <c r="AB17" s="433"/>
      <c r="AC17" s="433"/>
      <c r="AD17" s="434"/>
      <c r="AE17" s="435"/>
      <c r="AF17" s="435"/>
      <c r="AG17" s="264"/>
      <c r="AH17" s="265"/>
      <c r="AI17" s="266"/>
      <c r="AJ17" s="267"/>
    </row>
    <row r="18" spans="1:36" x14ac:dyDescent="0.25">
      <c r="A18" s="28" t="str">
        <f>IF(H18&lt;&gt;"",MAX($A$7:A17)+1,"")</f>
        <v/>
      </c>
      <c r="B18" s="227" t="str">
        <f>IF(A18="","",PREF_PREGUNTA&amp;" - "&amp;IF(MAX($A$7:$A$156)&gt;99,IF(A18&lt;100,"0",""),"")&amp;IF(A18&lt;10,"0","")&amp;A18&amp;IF(G18&lt;&gt;""," "&amp;G18,""))</f>
        <v/>
      </c>
      <c r="C18" s="424" t="str">
        <f t="shared" si="2"/>
        <v/>
      </c>
      <c r="D18" s="230"/>
      <c r="E18" s="231"/>
      <c r="F18" s="242"/>
      <c r="G18" s="232"/>
      <c r="H18" s="225"/>
      <c r="I18" s="432"/>
      <c r="J18" s="433"/>
      <c r="K18" s="433"/>
      <c r="L18" s="434"/>
      <c r="M18" s="435"/>
      <c r="N18" s="435"/>
      <c r="O18" s="434"/>
      <c r="P18" s="435"/>
      <c r="Q18" s="435"/>
      <c r="R18" s="436"/>
      <c r="S18" s="437"/>
      <c r="T18" s="437"/>
      <c r="U18" s="438"/>
      <c r="V18" s="439"/>
      <c r="W18" s="439"/>
      <c r="X18" s="440"/>
      <c r="Y18" s="441"/>
      <c r="Z18" s="441"/>
      <c r="AA18" s="432"/>
      <c r="AB18" s="433"/>
      <c r="AC18" s="433"/>
      <c r="AD18" s="434"/>
      <c r="AE18" s="435"/>
      <c r="AF18" s="435"/>
      <c r="AG18" s="264"/>
      <c r="AH18" s="265"/>
      <c r="AI18" s="266"/>
      <c r="AJ18" s="267"/>
    </row>
    <row r="19" spans="1:36" x14ac:dyDescent="0.25">
      <c r="A19" s="28" t="str">
        <f>IF(H19&lt;&gt;"",MAX($A$7:A18)+1,"")</f>
        <v/>
      </c>
      <c r="B19" s="227" t="str">
        <f>IF(A19="","",PREF_PREGUNTA&amp;" - "&amp;IF(MAX($A$7:$A$156)&gt;99,IF(A19&lt;100,"0",""),"")&amp;IF(A19&lt;10,"0","")&amp;A19&amp;IF(G19&lt;&gt;""," "&amp;G19,""))</f>
        <v/>
      </c>
      <c r="C19" s="424" t="str">
        <f t="shared" si="2"/>
        <v/>
      </c>
      <c r="D19" s="230"/>
      <c r="E19" s="231"/>
      <c r="F19" s="242"/>
      <c r="G19" s="232"/>
      <c r="H19" s="225"/>
      <c r="I19" s="432"/>
      <c r="J19" s="433"/>
      <c r="K19" s="433"/>
      <c r="L19" s="434"/>
      <c r="M19" s="435"/>
      <c r="N19" s="435"/>
      <c r="O19" s="434"/>
      <c r="P19" s="435"/>
      <c r="Q19" s="435"/>
      <c r="R19" s="436"/>
      <c r="S19" s="437"/>
      <c r="T19" s="437"/>
      <c r="U19" s="438"/>
      <c r="V19" s="439"/>
      <c r="W19" s="439"/>
      <c r="X19" s="440"/>
      <c r="Y19" s="441"/>
      <c r="Z19" s="441"/>
      <c r="AA19" s="432"/>
      <c r="AB19" s="433"/>
      <c r="AC19" s="433"/>
      <c r="AD19" s="434"/>
      <c r="AE19" s="435"/>
      <c r="AF19" s="435"/>
      <c r="AG19" s="264"/>
      <c r="AH19" s="265"/>
      <c r="AI19" s="266"/>
      <c r="AJ19" s="267"/>
    </row>
    <row r="20" spans="1:36" x14ac:dyDescent="0.25">
      <c r="A20" s="28" t="str">
        <f>IF(H20&lt;&gt;"",MAX($A$7:A19)+1,"")</f>
        <v/>
      </c>
      <c r="B20" s="227" t="str">
        <f>IF(A20="","",PREF_PREGUNTA&amp;" - "&amp;IF(MAX($A$7:$A$156)&gt;99,IF(A20&lt;100,"0",""),"")&amp;IF(A20&lt;10,"0","")&amp;A20&amp;IF(G20&lt;&gt;""," "&amp;G20,""))</f>
        <v/>
      </c>
      <c r="C20" s="424" t="str">
        <f t="shared" si="2"/>
        <v/>
      </c>
      <c r="D20" s="230"/>
      <c r="E20" s="231"/>
      <c r="F20" s="242"/>
      <c r="G20" s="232"/>
      <c r="H20" s="225"/>
      <c r="I20" s="432"/>
      <c r="J20" s="433"/>
      <c r="K20" s="433"/>
      <c r="L20" s="434"/>
      <c r="M20" s="435"/>
      <c r="N20" s="435"/>
      <c r="O20" s="434"/>
      <c r="P20" s="435"/>
      <c r="Q20" s="435"/>
      <c r="R20" s="436"/>
      <c r="S20" s="437"/>
      <c r="T20" s="437"/>
      <c r="U20" s="438"/>
      <c r="V20" s="439"/>
      <c r="W20" s="439"/>
      <c r="X20" s="440"/>
      <c r="Y20" s="441"/>
      <c r="Z20" s="441"/>
      <c r="AA20" s="432"/>
      <c r="AB20" s="433"/>
      <c r="AC20" s="433"/>
      <c r="AD20" s="434"/>
      <c r="AE20" s="435"/>
      <c r="AF20" s="435"/>
      <c r="AG20" s="264"/>
      <c r="AH20" s="265"/>
      <c r="AI20" s="266"/>
      <c r="AJ20" s="267"/>
    </row>
    <row r="21" spans="1:36" x14ac:dyDescent="0.25">
      <c r="A21" s="28" t="str">
        <f>IF(H21&lt;&gt;"",MAX($A$7:A20)+1,"")</f>
        <v/>
      </c>
      <c r="B21" s="227" t="str">
        <f>IF(A21="","",PREF_PREGUNTA&amp;" - "&amp;IF(MAX($A$7:$A$156)&gt;99,IF(A21&lt;100,"0",""),"")&amp;IF(A21&lt;10,"0","")&amp;A21&amp;IF(G21&lt;&gt;""," "&amp;G21,""))</f>
        <v/>
      </c>
      <c r="C21" s="424" t="str">
        <f t="shared" si="2"/>
        <v/>
      </c>
      <c r="D21" s="230"/>
      <c r="E21" s="231"/>
      <c r="F21" s="242"/>
      <c r="G21" s="232"/>
      <c r="H21" s="225"/>
      <c r="I21" s="432"/>
      <c r="J21" s="433"/>
      <c r="K21" s="433"/>
      <c r="L21" s="434"/>
      <c r="M21" s="435"/>
      <c r="N21" s="435"/>
      <c r="O21" s="434"/>
      <c r="P21" s="435"/>
      <c r="Q21" s="435"/>
      <c r="R21" s="436"/>
      <c r="S21" s="437"/>
      <c r="T21" s="437"/>
      <c r="U21" s="438"/>
      <c r="V21" s="439"/>
      <c r="W21" s="439"/>
      <c r="X21" s="440"/>
      <c r="Y21" s="441"/>
      <c r="Z21" s="441"/>
      <c r="AA21" s="432"/>
      <c r="AB21" s="433"/>
      <c r="AC21" s="433"/>
      <c r="AD21" s="434"/>
      <c r="AE21" s="435"/>
      <c r="AF21" s="435"/>
      <c r="AG21" s="264"/>
      <c r="AH21" s="265"/>
      <c r="AI21" s="266"/>
      <c r="AJ21" s="267"/>
    </row>
    <row r="22" spans="1:36" x14ac:dyDescent="0.25">
      <c r="A22" s="28" t="str">
        <f>IF(H22&lt;&gt;"",MAX($A$7:A21)+1,"")</f>
        <v/>
      </c>
      <c r="B22" s="227" t="str">
        <f>IF(A22="","",PREF_PREGUNTA&amp;" - "&amp;IF(MAX($A$7:$A$156)&gt;99,IF(A22&lt;100,"0",""),"")&amp;IF(A22&lt;10,"0","")&amp;A22&amp;IF(G22&lt;&gt;""," "&amp;G22,""))</f>
        <v/>
      </c>
      <c r="C22" s="424" t="str">
        <f t="shared" si="2"/>
        <v/>
      </c>
      <c r="D22" s="230"/>
      <c r="E22" s="231"/>
      <c r="F22" s="242"/>
      <c r="G22" s="232"/>
      <c r="H22" s="225"/>
      <c r="I22" s="432"/>
      <c r="J22" s="433"/>
      <c r="K22" s="433"/>
      <c r="L22" s="434"/>
      <c r="M22" s="435"/>
      <c r="N22" s="435"/>
      <c r="O22" s="434"/>
      <c r="P22" s="435"/>
      <c r="Q22" s="435"/>
      <c r="R22" s="436"/>
      <c r="S22" s="437"/>
      <c r="T22" s="437"/>
      <c r="U22" s="438"/>
      <c r="V22" s="439"/>
      <c r="W22" s="439"/>
      <c r="X22" s="440"/>
      <c r="Y22" s="441"/>
      <c r="Z22" s="441"/>
      <c r="AA22" s="432"/>
      <c r="AB22" s="433"/>
      <c r="AC22" s="433"/>
      <c r="AD22" s="434"/>
      <c r="AE22" s="435"/>
      <c r="AF22" s="435"/>
      <c r="AG22" s="264"/>
      <c r="AH22" s="265"/>
      <c r="AI22" s="266"/>
      <c r="AJ22" s="267"/>
    </row>
    <row r="23" spans="1:36" x14ac:dyDescent="0.25">
      <c r="A23" s="28" t="str">
        <f>IF(H23&lt;&gt;"",MAX($A$7:A22)+1,"")</f>
        <v/>
      </c>
      <c r="B23" s="227" t="str">
        <f>IF(A23="","",PREF_PREGUNTA&amp;" - "&amp;IF(MAX($A$7:$A$156)&gt;99,IF(A23&lt;100,"0",""),"")&amp;IF(A23&lt;10,"0","")&amp;A23&amp;IF(G23&lt;&gt;""," "&amp;G23,""))</f>
        <v/>
      </c>
      <c r="C23" s="424" t="str">
        <f t="shared" si="2"/>
        <v/>
      </c>
      <c r="D23" s="230"/>
      <c r="E23" s="231"/>
      <c r="F23" s="242"/>
      <c r="G23" s="232"/>
      <c r="H23" s="225"/>
      <c r="I23" s="432"/>
      <c r="J23" s="433"/>
      <c r="K23" s="433"/>
      <c r="L23" s="434"/>
      <c r="M23" s="435"/>
      <c r="N23" s="435"/>
      <c r="O23" s="434"/>
      <c r="P23" s="435"/>
      <c r="Q23" s="435"/>
      <c r="R23" s="436"/>
      <c r="S23" s="437"/>
      <c r="T23" s="437"/>
      <c r="U23" s="438"/>
      <c r="V23" s="439"/>
      <c r="W23" s="439"/>
      <c r="X23" s="440"/>
      <c r="Y23" s="441"/>
      <c r="Z23" s="441"/>
      <c r="AA23" s="432"/>
      <c r="AB23" s="433"/>
      <c r="AC23" s="433"/>
      <c r="AD23" s="434"/>
      <c r="AE23" s="435"/>
      <c r="AF23" s="435"/>
      <c r="AG23" s="264"/>
      <c r="AH23" s="265"/>
      <c r="AI23" s="266"/>
      <c r="AJ23" s="267"/>
    </row>
    <row r="24" spans="1:36" x14ac:dyDescent="0.25">
      <c r="A24" s="28" t="str">
        <f>IF(H24&lt;&gt;"",MAX($A$7:A23)+1,"")</f>
        <v/>
      </c>
      <c r="B24" s="227" t="str">
        <f>IF(A24="","",PREF_PREGUNTA&amp;" - "&amp;IF(MAX($A$7:$A$156)&gt;99,IF(A24&lt;100,"0",""),"")&amp;IF(A24&lt;10,"0","")&amp;A24&amp;IF(G24&lt;&gt;""," "&amp;G24,""))</f>
        <v/>
      </c>
      <c r="C24" s="424" t="str">
        <f t="shared" si="2"/>
        <v/>
      </c>
      <c r="D24" s="230"/>
      <c r="E24" s="231"/>
      <c r="F24" s="242"/>
      <c r="G24" s="232"/>
      <c r="H24" s="225"/>
      <c r="I24" s="432"/>
      <c r="J24" s="433"/>
      <c r="K24" s="433"/>
      <c r="L24" s="434"/>
      <c r="M24" s="435"/>
      <c r="N24" s="435"/>
      <c r="O24" s="434"/>
      <c r="P24" s="435"/>
      <c r="Q24" s="435"/>
      <c r="R24" s="436"/>
      <c r="S24" s="437"/>
      <c r="T24" s="437"/>
      <c r="U24" s="438"/>
      <c r="V24" s="439"/>
      <c r="W24" s="439"/>
      <c r="X24" s="440"/>
      <c r="Y24" s="441"/>
      <c r="Z24" s="441"/>
      <c r="AA24" s="432"/>
      <c r="AB24" s="433"/>
      <c r="AC24" s="433"/>
      <c r="AD24" s="434"/>
      <c r="AE24" s="435"/>
      <c r="AF24" s="435"/>
      <c r="AG24" s="264"/>
      <c r="AH24" s="265"/>
      <c r="AI24" s="266"/>
      <c r="AJ24" s="267"/>
    </row>
    <row r="25" spans="1:36" x14ac:dyDescent="0.25">
      <c r="A25" s="28" t="str">
        <f>IF(H25&lt;&gt;"",MAX($A$7:A24)+1,"")</f>
        <v/>
      </c>
      <c r="B25" s="227" t="str">
        <f>IF(A25="","",PREF_PREGUNTA&amp;" - "&amp;IF(MAX($A$7:$A$156)&gt;99,IF(A25&lt;100,"0",""),"")&amp;IF(A25&lt;10,"0","")&amp;A25&amp;IF(G25&lt;&gt;""," "&amp;G25,""))</f>
        <v/>
      </c>
      <c r="C25" s="424" t="str">
        <f t="shared" si="2"/>
        <v/>
      </c>
      <c r="D25" s="230"/>
      <c r="E25" s="231"/>
      <c r="F25" s="242"/>
      <c r="G25" s="232"/>
      <c r="H25" s="225"/>
      <c r="I25" s="432"/>
      <c r="J25" s="433"/>
      <c r="K25" s="433"/>
      <c r="L25" s="434"/>
      <c r="M25" s="435"/>
      <c r="N25" s="435"/>
      <c r="O25" s="434"/>
      <c r="P25" s="435"/>
      <c r="Q25" s="435"/>
      <c r="R25" s="436"/>
      <c r="S25" s="437"/>
      <c r="T25" s="437"/>
      <c r="U25" s="438"/>
      <c r="V25" s="439"/>
      <c r="W25" s="439"/>
      <c r="X25" s="440"/>
      <c r="Y25" s="441"/>
      <c r="Z25" s="441"/>
      <c r="AA25" s="432"/>
      <c r="AB25" s="433"/>
      <c r="AC25" s="433"/>
      <c r="AD25" s="434"/>
      <c r="AE25" s="435"/>
      <c r="AF25" s="435"/>
      <c r="AG25" s="264"/>
      <c r="AH25" s="265"/>
      <c r="AI25" s="266"/>
      <c r="AJ25" s="267"/>
    </row>
    <row r="26" spans="1:36" x14ac:dyDescent="0.25">
      <c r="A26" s="28" t="str">
        <f>IF(H26&lt;&gt;"",MAX($A$7:A25)+1,"")</f>
        <v/>
      </c>
      <c r="B26" s="227" t="str">
        <f>IF(A26="","",PREF_PREGUNTA&amp;" - "&amp;IF(MAX($A$7:$A$156)&gt;99,IF(A26&lt;100,"0",""),"")&amp;IF(A26&lt;10,"0","")&amp;A26&amp;IF(G26&lt;&gt;""," "&amp;G26,""))</f>
        <v/>
      </c>
      <c r="C26" s="424" t="str">
        <f t="shared" si="2"/>
        <v/>
      </c>
      <c r="D26" s="230"/>
      <c r="E26" s="231"/>
      <c r="F26" s="242"/>
      <c r="G26" s="232"/>
      <c r="H26" s="225"/>
      <c r="I26" s="432"/>
      <c r="J26" s="433"/>
      <c r="K26" s="433"/>
      <c r="L26" s="434"/>
      <c r="M26" s="435"/>
      <c r="N26" s="435"/>
      <c r="O26" s="434"/>
      <c r="P26" s="435"/>
      <c r="Q26" s="435"/>
      <c r="R26" s="436"/>
      <c r="S26" s="437"/>
      <c r="T26" s="437"/>
      <c r="U26" s="438"/>
      <c r="V26" s="439"/>
      <c r="W26" s="439"/>
      <c r="X26" s="440"/>
      <c r="Y26" s="441"/>
      <c r="Z26" s="441"/>
      <c r="AA26" s="432"/>
      <c r="AB26" s="433"/>
      <c r="AC26" s="433"/>
      <c r="AD26" s="434"/>
      <c r="AE26" s="435"/>
      <c r="AF26" s="435"/>
      <c r="AG26" s="264"/>
      <c r="AH26" s="265"/>
      <c r="AI26" s="266"/>
      <c r="AJ26" s="267"/>
    </row>
    <row r="27" spans="1:36" x14ac:dyDescent="0.25">
      <c r="A27" s="28" t="str">
        <f>IF(H27&lt;&gt;"",MAX($A$7:A26)+1,"")</f>
        <v/>
      </c>
      <c r="B27" s="227" t="str">
        <f>IF(A27="","",PREF_PREGUNTA&amp;" - "&amp;IF(MAX($A$7:$A$156)&gt;99,IF(A27&lt;100,"0",""),"")&amp;IF(A27&lt;10,"0","")&amp;A27&amp;IF(G27&lt;&gt;""," "&amp;G27,""))</f>
        <v/>
      </c>
      <c r="C27" s="424" t="str">
        <f t="shared" si="2"/>
        <v/>
      </c>
      <c r="D27" s="230"/>
      <c r="E27" s="231"/>
      <c r="F27" s="242"/>
      <c r="G27" s="232"/>
      <c r="H27" s="225"/>
      <c r="I27" s="432"/>
      <c r="J27" s="433"/>
      <c r="K27" s="433"/>
      <c r="L27" s="434"/>
      <c r="M27" s="435"/>
      <c r="N27" s="435"/>
      <c r="O27" s="434"/>
      <c r="P27" s="435"/>
      <c r="Q27" s="435"/>
      <c r="R27" s="436"/>
      <c r="S27" s="437"/>
      <c r="T27" s="437"/>
      <c r="U27" s="438"/>
      <c r="V27" s="439"/>
      <c r="W27" s="439"/>
      <c r="X27" s="440"/>
      <c r="Y27" s="441"/>
      <c r="Z27" s="441"/>
      <c r="AA27" s="432"/>
      <c r="AB27" s="433"/>
      <c r="AC27" s="433"/>
      <c r="AD27" s="434"/>
      <c r="AE27" s="435"/>
      <c r="AF27" s="435"/>
      <c r="AG27" s="264"/>
      <c r="AH27" s="265"/>
      <c r="AI27" s="266"/>
      <c r="AJ27" s="267"/>
    </row>
    <row r="28" spans="1:36" x14ac:dyDescent="0.25">
      <c r="A28" s="28" t="str">
        <f>IF(H28&lt;&gt;"",MAX($A$7:A27)+1,"")</f>
        <v/>
      </c>
      <c r="B28" s="227" t="str">
        <f>IF(A28="","",PREF_PREGUNTA&amp;" - "&amp;IF(MAX($A$7:$A$156)&gt;99,IF(A28&lt;100,"0",""),"")&amp;IF(A28&lt;10,"0","")&amp;A28&amp;IF(G28&lt;&gt;""," "&amp;G28,""))</f>
        <v/>
      </c>
      <c r="C28" s="424" t="str">
        <f t="shared" si="2"/>
        <v/>
      </c>
      <c r="D28" s="230"/>
      <c r="E28" s="231"/>
      <c r="F28" s="242"/>
      <c r="G28" s="232"/>
      <c r="H28" s="225"/>
      <c r="I28" s="432"/>
      <c r="J28" s="433"/>
      <c r="K28" s="433"/>
      <c r="L28" s="434"/>
      <c r="M28" s="435"/>
      <c r="N28" s="435"/>
      <c r="O28" s="434"/>
      <c r="P28" s="435"/>
      <c r="Q28" s="435"/>
      <c r="R28" s="436"/>
      <c r="S28" s="437"/>
      <c r="T28" s="437"/>
      <c r="U28" s="438"/>
      <c r="V28" s="439"/>
      <c r="W28" s="439"/>
      <c r="X28" s="440"/>
      <c r="Y28" s="441"/>
      <c r="Z28" s="441"/>
      <c r="AA28" s="432"/>
      <c r="AB28" s="433"/>
      <c r="AC28" s="433"/>
      <c r="AD28" s="434"/>
      <c r="AE28" s="435"/>
      <c r="AF28" s="435"/>
      <c r="AG28" s="264"/>
      <c r="AH28" s="265"/>
      <c r="AI28" s="266"/>
      <c r="AJ28" s="267"/>
    </row>
    <row r="29" spans="1:36" x14ac:dyDescent="0.25">
      <c r="A29" s="28" t="str">
        <f>IF(H29&lt;&gt;"",MAX($A$7:A28)+1,"")</f>
        <v/>
      </c>
      <c r="B29" s="227" t="str">
        <f>IF(A29="","",PREF_PREGUNTA&amp;" - "&amp;IF(MAX($A$7:$A$156)&gt;99,IF(A29&lt;100,"0",""),"")&amp;IF(A29&lt;10,"0","")&amp;A29&amp;IF(G29&lt;&gt;""," "&amp;G29,""))</f>
        <v/>
      </c>
      <c r="C29" s="424" t="str">
        <f t="shared" si="2"/>
        <v/>
      </c>
      <c r="D29" s="230"/>
      <c r="E29" s="231"/>
      <c r="F29" s="242"/>
      <c r="G29" s="232"/>
      <c r="H29" s="225"/>
      <c r="I29" s="432"/>
      <c r="J29" s="433"/>
      <c r="K29" s="433"/>
      <c r="L29" s="434"/>
      <c r="M29" s="435"/>
      <c r="N29" s="435"/>
      <c r="O29" s="434"/>
      <c r="P29" s="435"/>
      <c r="Q29" s="435"/>
      <c r="R29" s="436"/>
      <c r="S29" s="437"/>
      <c r="T29" s="437"/>
      <c r="U29" s="438"/>
      <c r="V29" s="439"/>
      <c r="W29" s="439"/>
      <c r="X29" s="440"/>
      <c r="Y29" s="441"/>
      <c r="Z29" s="441"/>
      <c r="AA29" s="432"/>
      <c r="AB29" s="433"/>
      <c r="AC29" s="433"/>
      <c r="AD29" s="434"/>
      <c r="AE29" s="435"/>
      <c r="AF29" s="435"/>
      <c r="AG29" s="264"/>
      <c r="AH29" s="265"/>
      <c r="AI29" s="266"/>
      <c r="AJ29" s="267"/>
    </row>
    <row r="30" spans="1:36" x14ac:dyDescent="0.25">
      <c r="A30" s="28" t="str">
        <f>IF(H30&lt;&gt;"",MAX($A$7:A29)+1,"")</f>
        <v/>
      </c>
      <c r="B30" s="227" t="str">
        <f>IF(A30="","",PREF_PREGUNTA&amp;" - "&amp;IF(MAX($A$7:$A$156)&gt;99,IF(A30&lt;100,"0",""),"")&amp;IF(A30&lt;10,"0","")&amp;A30&amp;IF(G30&lt;&gt;""," "&amp;G30,""))</f>
        <v/>
      </c>
      <c r="C30" s="424" t="str">
        <f t="shared" si="2"/>
        <v/>
      </c>
      <c r="D30" s="230"/>
      <c r="E30" s="231"/>
      <c r="F30" s="242"/>
      <c r="G30" s="232"/>
      <c r="H30" s="225"/>
      <c r="I30" s="432"/>
      <c r="J30" s="433"/>
      <c r="K30" s="433"/>
      <c r="L30" s="434"/>
      <c r="M30" s="435"/>
      <c r="N30" s="435"/>
      <c r="O30" s="434"/>
      <c r="P30" s="435"/>
      <c r="Q30" s="435"/>
      <c r="R30" s="436"/>
      <c r="S30" s="437"/>
      <c r="T30" s="437"/>
      <c r="U30" s="438"/>
      <c r="V30" s="439"/>
      <c r="W30" s="439"/>
      <c r="X30" s="440"/>
      <c r="Y30" s="441"/>
      <c r="Z30" s="441"/>
      <c r="AA30" s="432"/>
      <c r="AB30" s="433"/>
      <c r="AC30" s="433"/>
      <c r="AD30" s="434"/>
      <c r="AE30" s="435"/>
      <c r="AF30" s="435"/>
      <c r="AG30" s="264"/>
      <c r="AH30" s="265"/>
      <c r="AI30" s="266"/>
      <c r="AJ30" s="267"/>
    </row>
    <row r="31" spans="1:36" x14ac:dyDescent="0.25">
      <c r="A31" s="28" t="str">
        <f>IF(H31&lt;&gt;"",MAX($A$7:A30)+1,"")</f>
        <v/>
      </c>
      <c r="B31" s="227" t="str">
        <f>IF(A31="","",PREF_PREGUNTA&amp;" - "&amp;IF(MAX($A$7:$A$156)&gt;99,IF(A31&lt;100,"0",""),"")&amp;IF(A31&lt;10,"0","")&amp;A31&amp;IF(G31&lt;&gt;""," "&amp;G31,""))</f>
        <v/>
      </c>
      <c r="C31" s="424" t="str">
        <f t="shared" si="2"/>
        <v/>
      </c>
      <c r="D31" s="230"/>
      <c r="E31" s="231"/>
      <c r="F31" s="242"/>
      <c r="G31" s="232"/>
      <c r="H31" s="225"/>
      <c r="I31" s="432"/>
      <c r="J31" s="433"/>
      <c r="K31" s="433"/>
      <c r="L31" s="434"/>
      <c r="M31" s="435"/>
      <c r="N31" s="435"/>
      <c r="O31" s="434"/>
      <c r="P31" s="435"/>
      <c r="Q31" s="435"/>
      <c r="R31" s="436"/>
      <c r="S31" s="437"/>
      <c r="T31" s="437"/>
      <c r="U31" s="438"/>
      <c r="V31" s="439"/>
      <c r="W31" s="439"/>
      <c r="X31" s="440"/>
      <c r="Y31" s="441"/>
      <c r="Z31" s="441"/>
      <c r="AA31" s="432"/>
      <c r="AB31" s="433"/>
      <c r="AC31" s="433"/>
      <c r="AD31" s="434"/>
      <c r="AE31" s="435"/>
      <c r="AF31" s="435"/>
      <c r="AG31" s="264"/>
      <c r="AH31" s="265"/>
      <c r="AI31" s="266"/>
      <c r="AJ31" s="267"/>
    </row>
    <row r="32" spans="1:36" x14ac:dyDescent="0.25">
      <c r="A32" s="28" t="str">
        <f>IF(H32&lt;&gt;"",MAX($A$7:A31)+1,"")</f>
        <v/>
      </c>
      <c r="B32" s="227" t="str">
        <f>IF(A32="","",PREF_PREGUNTA&amp;" - "&amp;IF(MAX($A$7:$A$156)&gt;99,IF(A32&lt;100,"0",""),"")&amp;IF(A32&lt;10,"0","")&amp;A32&amp;IF(G32&lt;&gt;""," "&amp;G32,""))</f>
        <v/>
      </c>
      <c r="C32" s="424" t="str">
        <f t="shared" si="2"/>
        <v/>
      </c>
      <c r="D32" s="230"/>
      <c r="E32" s="231"/>
      <c r="F32" s="242"/>
      <c r="G32" s="232"/>
      <c r="H32" s="225"/>
      <c r="I32" s="432"/>
      <c r="J32" s="433"/>
      <c r="K32" s="433"/>
      <c r="L32" s="434"/>
      <c r="M32" s="435"/>
      <c r="N32" s="435"/>
      <c r="O32" s="434"/>
      <c r="P32" s="435"/>
      <c r="Q32" s="435"/>
      <c r="R32" s="436"/>
      <c r="S32" s="437"/>
      <c r="T32" s="437"/>
      <c r="U32" s="438"/>
      <c r="V32" s="439"/>
      <c r="W32" s="439"/>
      <c r="X32" s="440"/>
      <c r="Y32" s="441"/>
      <c r="Z32" s="441"/>
      <c r="AA32" s="432"/>
      <c r="AB32" s="433"/>
      <c r="AC32" s="433"/>
      <c r="AD32" s="434"/>
      <c r="AE32" s="435"/>
      <c r="AF32" s="435"/>
      <c r="AG32" s="264"/>
      <c r="AH32" s="265"/>
      <c r="AI32" s="266"/>
      <c r="AJ32" s="267"/>
    </row>
    <row r="33" spans="1:36" x14ac:dyDescent="0.25">
      <c r="A33" s="28" t="str">
        <f>IF(H33&lt;&gt;"",MAX($A$7:A32)+1,"")</f>
        <v/>
      </c>
      <c r="B33" s="227" t="str">
        <f>IF(A33="","",PREF_PREGUNTA&amp;" - "&amp;IF(MAX($A$7:$A$156)&gt;99,IF(A33&lt;100,"0",""),"")&amp;IF(A33&lt;10,"0","")&amp;A33&amp;IF(G33&lt;&gt;""," "&amp;G33,""))</f>
        <v/>
      </c>
      <c r="C33" s="424" t="str">
        <f t="shared" si="2"/>
        <v/>
      </c>
      <c r="D33" s="230"/>
      <c r="E33" s="231"/>
      <c r="F33" s="242"/>
      <c r="G33" s="232"/>
      <c r="H33" s="225"/>
      <c r="I33" s="432"/>
      <c r="J33" s="433"/>
      <c r="K33" s="433"/>
      <c r="L33" s="434"/>
      <c r="M33" s="435"/>
      <c r="N33" s="435"/>
      <c r="O33" s="434"/>
      <c r="P33" s="435"/>
      <c r="Q33" s="435"/>
      <c r="R33" s="436"/>
      <c r="S33" s="437"/>
      <c r="T33" s="437"/>
      <c r="U33" s="438"/>
      <c r="V33" s="439"/>
      <c r="W33" s="439"/>
      <c r="X33" s="440"/>
      <c r="Y33" s="441"/>
      <c r="Z33" s="441"/>
      <c r="AA33" s="432"/>
      <c r="AB33" s="433"/>
      <c r="AC33" s="433"/>
      <c r="AD33" s="434"/>
      <c r="AE33" s="435"/>
      <c r="AF33" s="435"/>
      <c r="AG33" s="264"/>
      <c r="AH33" s="265"/>
      <c r="AI33" s="266"/>
      <c r="AJ33" s="267"/>
    </row>
    <row r="34" spans="1:36" x14ac:dyDescent="0.25">
      <c r="A34" s="28" t="str">
        <f>IF(H34&lt;&gt;"",MAX($A$7:A33)+1,"")</f>
        <v/>
      </c>
      <c r="B34" s="227" t="str">
        <f>IF(A34="","",PREF_PREGUNTA&amp;" - "&amp;IF(MAX($A$7:$A$156)&gt;99,IF(A34&lt;100,"0",""),"")&amp;IF(A34&lt;10,"0","")&amp;A34&amp;IF(G34&lt;&gt;""," "&amp;G34,""))</f>
        <v/>
      </c>
      <c r="C34" s="424" t="str">
        <f t="shared" si="2"/>
        <v/>
      </c>
      <c r="D34" s="230"/>
      <c r="E34" s="231"/>
      <c r="F34" s="242"/>
      <c r="G34" s="232"/>
      <c r="H34" s="225"/>
      <c r="I34" s="432"/>
      <c r="J34" s="433"/>
      <c r="K34" s="433"/>
      <c r="L34" s="434"/>
      <c r="M34" s="435"/>
      <c r="N34" s="435"/>
      <c r="O34" s="434"/>
      <c r="P34" s="435"/>
      <c r="Q34" s="435"/>
      <c r="R34" s="436"/>
      <c r="S34" s="437"/>
      <c r="T34" s="437"/>
      <c r="U34" s="438"/>
      <c r="V34" s="439"/>
      <c r="W34" s="439"/>
      <c r="X34" s="440"/>
      <c r="Y34" s="441"/>
      <c r="Z34" s="441"/>
      <c r="AA34" s="432"/>
      <c r="AB34" s="433"/>
      <c r="AC34" s="433"/>
      <c r="AD34" s="434"/>
      <c r="AE34" s="435"/>
      <c r="AF34" s="435"/>
      <c r="AG34" s="264"/>
      <c r="AH34" s="265"/>
      <c r="AI34" s="266"/>
      <c r="AJ34" s="267"/>
    </row>
    <row r="35" spans="1:36" x14ac:dyDescent="0.25">
      <c r="A35" s="28" t="str">
        <f>IF(H35&lt;&gt;"",MAX($A$7:A34)+1,"")</f>
        <v/>
      </c>
      <c r="B35" s="227" t="str">
        <f>IF(A35="","",PREF_PREGUNTA&amp;" - "&amp;IF(MAX($A$7:$A$156)&gt;99,IF(A35&lt;100,"0",""),"")&amp;IF(A35&lt;10,"0","")&amp;A35&amp;IF(G35&lt;&gt;""," "&amp;G35,""))</f>
        <v/>
      </c>
      <c r="C35" s="424" t="str">
        <f t="shared" si="2"/>
        <v/>
      </c>
      <c r="D35" s="230"/>
      <c r="E35" s="231"/>
      <c r="F35" s="242"/>
      <c r="G35" s="232"/>
      <c r="H35" s="225"/>
      <c r="I35" s="432"/>
      <c r="J35" s="433"/>
      <c r="K35" s="433"/>
      <c r="L35" s="434"/>
      <c r="M35" s="435"/>
      <c r="N35" s="435"/>
      <c r="O35" s="434"/>
      <c r="P35" s="435"/>
      <c r="Q35" s="435"/>
      <c r="R35" s="436"/>
      <c r="S35" s="437"/>
      <c r="T35" s="437"/>
      <c r="U35" s="438"/>
      <c r="V35" s="439"/>
      <c r="W35" s="439"/>
      <c r="X35" s="440"/>
      <c r="Y35" s="441"/>
      <c r="Z35" s="441"/>
      <c r="AA35" s="432"/>
      <c r="AB35" s="433"/>
      <c r="AC35" s="433"/>
      <c r="AD35" s="434"/>
      <c r="AE35" s="435"/>
      <c r="AF35" s="435"/>
      <c r="AG35" s="264"/>
      <c r="AH35" s="265"/>
      <c r="AI35" s="266"/>
      <c r="AJ35" s="267"/>
    </row>
    <row r="36" spans="1:36" x14ac:dyDescent="0.25">
      <c r="A36" s="28" t="str">
        <f>IF(H36&lt;&gt;"",MAX($A$7:A35)+1,"")</f>
        <v/>
      </c>
      <c r="B36" s="227" t="str">
        <f>IF(A36="","",PREF_PREGUNTA&amp;" - "&amp;IF(MAX($A$7:$A$156)&gt;99,IF(A36&lt;100,"0",""),"")&amp;IF(A36&lt;10,"0","")&amp;A36&amp;IF(G36&lt;&gt;""," "&amp;G36,""))</f>
        <v/>
      </c>
      <c r="C36" s="424" t="str">
        <f t="shared" si="2"/>
        <v/>
      </c>
      <c r="D36" s="230"/>
      <c r="E36" s="231"/>
      <c r="F36" s="242"/>
      <c r="G36" s="232"/>
      <c r="H36" s="225"/>
      <c r="I36" s="432"/>
      <c r="J36" s="433"/>
      <c r="K36" s="433"/>
      <c r="L36" s="434"/>
      <c r="M36" s="435"/>
      <c r="N36" s="435"/>
      <c r="O36" s="434"/>
      <c r="P36" s="435"/>
      <c r="Q36" s="435"/>
      <c r="R36" s="436"/>
      <c r="S36" s="437"/>
      <c r="T36" s="437"/>
      <c r="U36" s="438"/>
      <c r="V36" s="439"/>
      <c r="W36" s="439"/>
      <c r="X36" s="440"/>
      <c r="Y36" s="441"/>
      <c r="Z36" s="441"/>
      <c r="AA36" s="432"/>
      <c r="AB36" s="433"/>
      <c r="AC36" s="433"/>
      <c r="AD36" s="434"/>
      <c r="AE36" s="435"/>
      <c r="AF36" s="435"/>
      <c r="AG36" s="264"/>
      <c r="AH36" s="265"/>
      <c r="AI36" s="266"/>
      <c r="AJ36" s="267"/>
    </row>
    <row r="37" spans="1:36" x14ac:dyDescent="0.25">
      <c r="A37" s="28" t="str">
        <f>IF(H37&lt;&gt;"",MAX($A$7:A36)+1,"")</f>
        <v/>
      </c>
      <c r="B37" s="227" t="str">
        <f>IF(A37="","",PREF_PREGUNTA&amp;" - "&amp;IF(MAX($A$7:$A$156)&gt;99,IF(A37&lt;100,"0",""),"")&amp;IF(A37&lt;10,"0","")&amp;A37&amp;IF(G37&lt;&gt;""," "&amp;G37,""))</f>
        <v/>
      </c>
      <c r="C37" s="424" t="str">
        <f t="shared" si="2"/>
        <v/>
      </c>
      <c r="D37" s="230"/>
      <c r="E37" s="231"/>
      <c r="F37" s="242"/>
      <c r="G37" s="232"/>
      <c r="H37" s="225"/>
      <c r="I37" s="432"/>
      <c r="J37" s="433"/>
      <c r="K37" s="433"/>
      <c r="L37" s="434"/>
      <c r="M37" s="435"/>
      <c r="N37" s="435"/>
      <c r="O37" s="434"/>
      <c r="P37" s="435"/>
      <c r="Q37" s="435"/>
      <c r="R37" s="436"/>
      <c r="S37" s="437"/>
      <c r="T37" s="437"/>
      <c r="U37" s="438"/>
      <c r="V37" s="439"/>
      <c r="W37" s="439"/>
      <c r="X37" s="440"/>
      <c r="Y37" s="441"/>
      <c r="Z37" s="441"/>
      <c r="AA37" s="432"/>
      <c r="AB37" s="433"/>
      <c r="AC37" s="433"/>
      <c r="AD37" s="434"/>
      <c r="AE37" s="435"/>
      <c r="AF37" s="435"/>
      <c r="AG37" s="264"/>
      <c r="AH37" s="265"/>
      <c r="AI37" s="266"/>
      <c r="AJ37" s="267"/>
    </row>
    <row r="38" spans="1:36" x14ac:dyDescent="0.25">
      <c r="A38" s="28" t="str">
        <f>IF(H38&lt;&gt;"",MAX($A$7:A37)+1,"")</f>
        <v/>
      </c>
      <c r="B38" s="227" t="str">
        <f>IF(A38="","",PREF_PREGUNTA&amp;" - "&amp;IF(MAX($A$7:$A$156)&gt;99,IF(A38&lt;100,"0",""),"")&amp;IF(A38&lt;10,"0","")&amp;A38&amp;IF(G38&lt;&gt;""," "&amp;G38,""))</f>
        <v/>
      </c>
      <c r="C38" s="424" t="str">
        <f t="shared" si="2"/>
        <v/>
      </c>
      <c r="D38" s="230"/>
      <c r="E38" s="231"/>
      <c r="F38" s="242"/>
      <c r="G38" s="232"/>
      <c r="H38" s="225"/>
      <c r="I38" s="432"/>
      <c r="J38" s="433"/>
      <c r="K38" s="433"/>
      <c r="L38" s="434"/>
      <c r="M38" s="435"/>
      <c r="N38" s="435"/>
      <c r="O38" s="434"/>
      <c r="P38" s="435"/>
      <c r="Q38" s="435"/>
      <c r="R38" s="436"/>
      <c r="S38" s="437"/>
      <c r="T38" s="437"/>
      <c r="U38" s="438"/>
      <c r="V38" s="439"/>
      <c r="W38" s="439"/>
      <c r="X38" s="440"/>
      <c r="Y38" s="441"/>
      <c r="Z38" s="441"/>
      <c r="AA38" s="432"/>
      <c r="AB38" s="433"/>
      <c r="AC38" s="433"/>
      <c r="AD38" s="434"/>
      <c r="AE38" s="435"/>
      <c r="AF38" s="435"/>
      <c r="AG38" s="264"/>
      <c r="AH38" s="265"/>
      <c r="AI38" s="266"/>
      <c r="AJ38" s="267"/>
    </row>
    <row r="39" spans="1:36" x14ac:dyDescent="0.25">
      <c r="A39" s="28" t="str">
        <f>IF(H39&lt;&gt;"",MAX($A$7:A38)+1,"")</f>
        <v/>
      </c>
      <c r="B39" s="227" t="str">
        <f>IF(A39="","",PREF_PREGUNTA&amp;" - "&amp;IF(MAX($A$7:$A$156)&gt;99,IF(A39&lt;100,"0",""),"")&amp;IF(A39&lt;10,"0","")&amp;A39&amp;IF(G39&lt;&gt;""," "&amp;G39,""))</f>
        <v/>
      </c>
      <c r="C39" s="424" t="str">
        <f t="shared" si="2"/>
        <v/>
      </c>
      <c r="D39" s="230"/>
      <c r="E39" s="231"/>
      <c r="F39" s="242"/>
      <c r="G39" s="232"/>
      <c r="H39" s="225"/>
      <c r="I39" s="432"/>
      <c r="J39" s="433"/>
      <c r="K39" s="433"/>
      <c r="L39" s="434"/>
      <c r="M39" s="435"/>
      <c r="N39" s="435"/>
      <c r="O39" s="434"/>
      <c r="P39" s="435"/>
      <c r="Q39" s="435"/>
      <c r="R39" s="436"/>
      <c r="S39" s="437"/>
      <c r="T39" s="437"/>
      <c r="U39" s="438"/>
      <c r="V39" s="439"/>
      <c r="W39" s="439"/>
      <c r="X39" s="440"/>
      <c r="Y39" s="441"/>
      <c r="Z39" s="441"/>
      <c r="AA39" s="432"/>
      <c r="AB39" s="433"/>
      <c r="AC39" s="433"/>
      <c r="AD39" s="434"/>
      <c r="AE39" s="435"/>
      <c r="AF39" s="435"/>
      <c r="AG39" s="264"/>
      <c r="AH39" s="265"/>
      <c r="AI39" s="266"/>
      <c r="AJ39" s="267"/>
    </row>
    <row r="40" spans="1:36" x14ac:dyDescent="0.25">
      <c r="A40" s="28" t="str">
        <f>IF(H40&lt;&gt;"",MAX($A$7:A39)+1,"")</f>
        <v/>
      </c>
      <c r="B40" s="227" t="str">
        <f>IF(A40="","",PREF_PREGUNTA&amp;" - "&amp;IF(MAX($A$7:$A$156)&gt;99,IF(A40&lt;100,"0",""),"")&amp;IF(A40&lt;10,"0","")&amp;A40&amp;IF(G40&lt;&gt;""," "&amp;G40,""))</f>
        <v/>
      </c>
      <c r="C40" s="424" t="str">
        <f t="shared" si="2"/>
        <v/>
      </c>
      <c r="D40" s="230"/>
      <c r="E40" s="231"/>
      <c r="F40" s="242"/>
      <c r="G40" s="232"/>
      <c r="H40" s="225"/>
      <c r="I40" s="432"/>
      <c r="J40" s="433"/>
      <c r="K40" s="433"/>
      <c r="L40" s="434"/>
      <c r="M40" s="435"/>
      <c r="N40" s="435"/>
      <c r="O40" s="434"/>
      <c r="P40" s="435"/>
      <c r="Q40" s="435"/>
      <c r="R40" s="436"/>
      <c r="S40" s="437"/>
      <c r="T40" s="437"/>
      <c r="U40" s="438"/>
      <c r="V40" s="439"/>
      <c r="W40" s="439"/>
      <c r="X40" s="440"/>
      <c r="Y40" s="441"/>
      <c r="Z40" s="441"/>
      <c r="AA40" s="432"/>
      <c r="AB40" s="433"/>
      <c r="AC40" s="433"/>
      <c r="AD40" s="434"/>
      <c r="AE40" s="435"/>
      <c r="AF40" s="435"/>
      <c r="AG40" s="264"/>
      <c r="AH40" s="265"/>
      <c r="AI40" s="266"/>
      <c r="AJ40" s="267"/>
    </row>
    <row r="41" spans="1:36" x14ac:dyDescent="0.25">
      <c r="A41" s="28" t="str">
        <f>IF(H41&lt;&gt;"",MAX($A$7:A40)+1,"")</f>
        <v/>
      </c>
      <c r="B41" s="227" t="str">
        <f>IF(A41="","",PREF_PREGUNTA&amp;" - "&amp;IF(MAX($A$7:$A$156)&gt;99,IF(A41&lt;100,"0",""),"")&amp;IF(A41&lt;10,"0","")&amp;A41&amp;IF(G41&lt;&gt;""," "&amp;G41,""))</f>
        <v/>
      </c>
      <c r="C41" s="424" t="str">
        <f t="shared" si="2"/>
        <v/>
      </c>
      <c r="D41" s="230"/>
      <c r="E41" s="231"/>
      <c r="F41" s="242"/>
      <c r="G41" s="232"/>
      <c r="H41" s="225"/>
      <c r="I41" s="432"/>
      <c r="J41" s="433"/>
      <c r="K41" s="433"/>
      <c r="L41" s="434"/>
      <c r="M41" s="435"/>
      <c r="N41" s="435"/>
      <c r="O41" s="434"/>
      <c r="P41" s="435"/>
      <c r="Q41" s="435"/>
      <c r="R41" s="436"/>
      <c r="S41" s="437"/>
      <c r="T41" s="437"/>
      <c r="U41" s="438"/>
      <c r="V41" s="439"/>
      <c r="W41" s="439"/>
      <c r="X41" s="440"/>
      <c r="Y41" s="441"/>
      <c r="Z41" s="441"/>
      <c r="AA41" s="432"/>
      <c r="AB41" s="433"/>
      <c r="AC41" s="433"/>
      <c r="AD41" s="434"/>
      <c r="AE41" s="435"/>
      <c r="AF41" s="435"/>
      <c r="AG41" s="264"/>
      <c r="AH41" s="265"/>
      <c r="AI41" s="266"/>
      <c r="AJ41" s="267"/>
    </row>
    <row r="42" spans="1:36" x14ac:dyDescent="0.25">
      <c r="A42" s="28" t="str">
        <f>IF(H42&lt;&gt;"",MAX($A$7:A41)+1,"")</f>
        <v/>
      </c>
      <c r="B42" s="227" t="str">
        <f>IF(A42="","",PREF_PREGUNTA&amp;" - "&amp;IF(MAX($A$7:$A$156)&gt;99,IF(A42&lt;100,"0",""),"")&amp;IF(A42&lt;10,"0","")&amp;A42&amp;IF(G42&lt;&gt;""," "&amp;G42,""))</f>
        <v/>
      </c>
      <c r="C42" s="424" t="str">
        <f t="shared" si="2"/>
        <v/>
      </c>
      <c r="D42" s="230"/>
      <c r="E42" s="231"/>
      <c r="F42" s="242"/>
      <c r="G42" s="232"/>
      <c r="H42" s="225"/>
      <c r="I42" s="432"/>
      <c r="J42" s="433"/>
      <c r="K42" s="433"/>
      <c r="L42" s="434"/>
      <c r="M42" s="435"/>
      <c r="N42" s="435"/>
      <c r="O42" s="434"/>
      <c r="P42" s="435"/>
      <c r="Q42" s="435"/>
      <c r="R42" s="436"/>
      <c r="S42" s="437"/>
      <c r="T42" s="437"/>
      <c r="U42" s="438"/>
      <c r="V42" s="439"/>
      <c r="W42" s="439"/>
      <c r="X42" s="440"/>
      <c r="Y42" s="441"/>
      <c r="Z42" s="441"/>
      <c r="AA42" s="432"/>
      <c r="AB42" s="433"/>
      <c r="AC42" s="433"/>
      <c r="AD42" s="434"/>
      <c r="AE42" s="435"/>
      <c r="AF42" s="435"/>
      <c r="AG42" s="264"/>
      <c r="AH42" s="265"/>
      <c r="AI42" s="266"/>
      <c r="AJ42" s="267"/>
    </row>
    <row r="43" spans="1:36" x14ac:dyDescent="0.25">
      <c r="A43" s="28" t="str">
        <f>IF(H43&lt;&gt;"",MAX($A$7:A42)+1,"")</f>
        <v/>
      </c>
      <c r="B43" s="227" t="str">
        <f>IF(A43="","",PREF_PREGUNTA&amp;" - "&amp;IF(MAX($A$7:$A$156)&gt;99,IF(A43&lt;100,"0",""),"")&amp;IF(A43&lt;10,"0","")&amp;A43&amp;IF(G43&lt;&gt;""," "&amp;G43,""))</f>
        <v/>
      </c>
      <c r="C43" s="424" t="str">
        <f t="shared" si="2"/>
        <v/>
      </c>
      <c r="D43" s="230"/>
      <c r="E43" s="231"/>
      <c r="F43" s="242"/>
      <c r="G43" s="232"/>
      <c r="H43" s="225"/>
      <c r="I43" s="432"/>
      <c r="J43" s="433"/>
      <c r="K43" s="433"/>
      <c r="L43" s="434"/>
      <c r="M43" s="435"/>
      <c r="N43" s="435"/>
      <c r="O43" s="434"/>
      <c r="P43" s="435"/>
      <c r="Q43" s="435"/>
      <c r="R43" s="436"/>
      <c r="S43" s="437"/>
      <c r="T43" s="437"/>
      <c r="U43" s="438"/>
      <c r="V43" s="439"/>
      <c r="W43" s="439"/>
      <c r="X43" s="440"/>
      <c r="Y43" s="441"/>
      <c r="Z43" s="441"/>
      <c r="AA43" s="432"/>
      <c r="AB43" s="433"/>
      <c r="AC43" s="433"/>
      <c r="AD43" s="434"/>
      <c r="AE43" s="435"/>
      <c r="AF43" s="435"/>
      <c r="AG43" s="264"/>
      <c r="AH43" s="265"/>
      <c r="AI43" s="266"/>
      <c r="AJ43" s="267"/>
    </row>
    <row r="44" spans="1:36" x14ac:dyDescent="0.25">
      <c r="A44" s="28" t="str">
        <f>IF(H44&lt;&gt;"",MAX($A$7:A43)+1,"")</f>
        <v/>
      </c>
      <c r="B44" s="227" t="str">
        <f>IF(A44="","",PREF_PREGUNTA&amp;" - "&amp;IF(MAX($A$7:$A$156)&gt;99,IF(A44&lt;100,"0",""),"")&amp;IF(A44&lt;10,"0","")&amp;A44&amp;IF(G44&lt;&gt;""," "&amp;G44,""))</f>
        <v/>
      </c>
      <c r="C44" s="424" t="str">
        <f t="shared" si="2"/>
        <v/>
      </c>
      <c r="D44" s="230"/>
      <c r="E44" s="231"/>
      <c r="F44" s="242"/>
      <c r="G44" s="232"/>
      <c r="H44" s="225"/>
      <c r="I44" s="432"/>
      <c r="J44" s="433"/>
      <c r="K44" s="433"/>
      <c r="L44" s="434"/>
      <c r="M44" s="435"/>
      <c r="N44" s="435"/>
      <c r="O44" s="434"/>
      <c r="P44" s="435"/>
      <c r="Q44" s="435"/>
      <c r="R44" s="436"/>
      <c r="S44" s="437"/>
      <c r="T44" s="437"/>
      <c r="U44" s="438"/>
      <c r="V44" s="439"/>
      <c r="W44" s="439"/>
      <c r="X44" s="440"/>
      <c r="Y44" s="441"/>
      <c r="Z44" s="441"/>
      <c r="AA44" s="432"/>
      <c r="AB44" s="433"/>
      <c r="AC44" s="433"/>
      <c r="AD44" s="434"/>
      <c r="AE44" s="435"/>
      <c r="AF44" s="435"/>
      <c r="AG44" s="264"/>
      <c r="AH44" s="265"/>
      <c r="AI44" s="266"/>
      <c r="AJ44" s="267"/>
    </row>
    <row r="45" spans="1:36" x14ac:dyDescent="0.25">
      <c r="A45" s="28" t="str">
        <f>IF(H45&lt;&gt;"",MAX($A$7:A44)+1,"")</f>
        <v/>
      </c>
      <c r="B45" s="227" t="str">
        <f>IF(A45="","",PREF_PREGUNTA&amp;" - "&amp;IF(MAX($A$7:$A$156)&gt;99,IF(A45&lt;100,"0",""),"")&amp;IF(A45&lt;10,"0","")&amp;A45&amp;IF(G45&lt;&gt;""," "&amp;G45,""))</f>
        <v/>
      </c>
      <c r="C45" s="424" t="str">
        <f t="shared" si="2"/>
        <v/>
      </c>
      <c r="D45" s="230"/>
      <c r="E45" s="231"/>
      <c r="F45" s="242"/>
      <c r="G45" s="232"/>
      <c r="H45" s="225"/>
      <c r="I45" s="432"/>
      <c r="J45" s="433"/>
      <c r="K45" s="433"/>
      <c r="L45" s="434"/>
      <c r="M45" s="435"/>
      <c r="N45" s="435"/>
      <c r="O45" s="434"/>
      <c r="P45" s="435"/>
      <c r="Q45" s="435"/>
      <c r="R45" s="436"/>
      <c r="S45" s="437"/>
      <c r="T45" s="437"/>
      <c r="U45" s="438"/>
      <c r="V45" s="439"/>
      <c r="W45" s="439"/>
      <c r="X45" s="440"/>
      <c r="Y45" s="441"/>
      <c r="Z45" s="441"/>
      <c r="AA45" s="432"/>
      <c r="AB45" s="433"/>
      <c r="AC45" s="433"/>
      <c r="AD45" s="434"/>
      <c r="AE45" s="435"/>
      <c r="AF45" s="435"/>
      <c r="AG45" s="264"/>
      <c r="AH45" s="265"/>
      <c r="AI45" s="266"/>
      <c r="AJ45" s="267"/>
    </row>
    <row r="46" spans="1:36" x14ac:dyDescent="0.25">
      <c r="A46" s="28" t="str">
        <f>IF(H46&lt;&gt;"",MAX($A$7:A45)+1,"")</f>
        <v/>
      </c>
      <c r="B46" s="227" t="str">
        <f>IF(A46="","",PREF_PREGUNTA&amp;" - "&amp;IF(MAX($A$7:$A$156)&gt;99,IF(A46&lt;100,"0",""),"")&amp;IF(A46&lt;10,"0","")&amp;A46&amp;IF(G46&lt;&gt;""," "&amp;G46,""))</f>
        <v/>
      </c>
      <c r="C46" s="424" t="str">
        <f t="shared" si="2"/>
        <v/>
      </c>
      <c r="D46" s="230"/>
      <c r="E46" s="231"/>
      <c r="F46" s="242"/>
      <c r="G46" s="232"/>
      <c r="H46" s="225"/>
      <c r="I46" s="432"/>
      <c r="J46" s="433"/>
      <c r="K46" s="433"/>
      <c r="L46" s="434"/>
      <c r="M46" s="435"/>
      <c r="N46" s="435"/>
      <c r="O46" s="434"/>
      <c r="P46" s="435"/>
      <c r="Q46" s="435"/>
      <c r="R46" s="436"/>
      <c r="S46" s="437"/>
      <c r="T46" s="437"/>
      <c r="U46" s="438"/>
      <c r="V46" s="439"/>
      <c r="W46" s="439"/>
      <c r="X46" s="440"/>
      <c r="Y46" s="441"/>
      <c r="Z46" s="441"/>
      <c r="AA46" s="432"/>
      <c r="AB46" s="433"/>
      <c r="AC46" s="433"/>
      <c r="AD46" s="434"/>
      <c r="AE46" s="435"/>
      <c r="AF46" s="435"/>
      <c r="AG46" s="264"/>
      <c r="AH46" s="265"/>
      <c r="AI46" s="266"/>
      <c r="AJ46" s="267"/>
    </row>
    <row r="47" spans="1:36" x14ac:dyDescent="0.25">
      <c r="A47" s="28" t="str">
        <f>IF(H47&lt;&gt;"",MAX($A$7:A46)+1,"")</f>
        <v/>
      </c>
      <c r="B47" s="227" t="str">
        <f>IF(A47="","",PREF_PREGUNTA&amp;" - "&amp;IF(MAX($A$7:$A$156)&gt;99,IF(A47&lt;100,"0",""),"")&amp;IF(A47&lt;10,"0","")&amp;A47&amp;IF(G47&lt;&gt;""," "&amp;G47,""))</f>
        <v/>
      </c>
      <c r="C47" s="424" t="str">
        <f t="shared" si="2"/>
        <v/>
      </c>
      <c r="D47" s="230"/>
      <c r="E47" s="231"/>
      <c r="F47" s="242"/>
      <c r="G47" s="232"/>
      <c r="H47" s="225"/>
      <c r="I47" s="432"/>
      <c r="J47" s="433"/>
      <c r="K47" s="433"/>
      <c r="L47" s="434"/>
      <c r="M47" s="435"/>
      <c r="N47" s="435"/>
      <c r="O47" s="434"/>
      <c r="P47" s="435"/>
      <c r="Q47" s="435"/>
      <c r="R47" s="436"/>
      <c r="S47" s="437"/>
      <c r="T47" s="437"/>
      <c r="U47" s="438"/>
      <c r="V47" s="439"/>
      <c r="W47" s="439"/>
      <c r="X47" s="440"/>
      <c r="Y47" s="441"/>
      <c r="Z47" s="441"/>
      <c r="AA47" s="432"/>
      <c r="AB47" s="433"/>
      <c r="AC47" s="433"/>
      <c r="AD47" s="434"/>
      <c r="AE47" s="435"/>
      <c r="AF47" s="435"/>
      <c r="AG47" s="264"/>
      <c r="AH47" s="265"/>
      <c r="AI47" s="266"/>
      <c r="AJ47" s="267"/>
    </row>
    <row r="48" spans="1:36" x14ac:dyDescent="0.25">
      <c r="A48" s="28" t="str">
        <f>IF(H48&lt;&gt;"",MAX($A$7:A47)+1,"")</f>
        <v/>
      </c>
      <c r="B48" s="227" t="str">
        <f>IF(A48="","",PREF_PREGUNTA&amp;" - "&amp;IF(MAX($A$7:$A$156)&gt;99,IF(A48&lt;100,"0",""),"")&amp;IF(A48&lt;10,"0","")&amp;A48&amp;IF(G48&lt;&gt;""," "&amp;G48,""))</f>
        <v/>
      </c>
      <c r="C48" s="424" t="str">
        <f t="shared" si="2"/>
        <v/>
      </c>
      <c r="D48" s="230"/>
      <c r="E48" s="231"/>
      <c r="F48" s="242"/>
      <c r="G48" s="232"/>
      <c r="H48" s="225"/>
      <c r="I48" s="432"/>
      <c r="J48" s="433"/>
      <c r="K48" s="433"/>
      <c r="L48" s="434"/>
      <c r="M48" s="435"/>
      <c r="N48" s="435"/>
      <c r="O48" s="434"/>
      <c r="P48" s="435"/>
      <c r="Q48" s="435"/>
      <c r="R48" s="436"/>
      <c r="S48" s="437"/>
      <c r="T48" s="437"/>
      <c r="U48" s="438"/>
      <c r="V48" s="439"/>
      <c r="W48" s="439"/>
      <c r="X48" s="440"/>
      <c r="Y48" s="441"/>
      <c r="Z48" s="441"/>
      <c r="AA48" s="432"/>
      <c r="AB48" s="433"/>
      <c r="AC48" s="433"/>
      <c r="AD48" s="434"/>
      <c r="AE48" s="435"/>
      <c r="AF48" s="435"/>
      <c r="AG48" s="264"/>
      <c r="AH48" s="265"/>
      <c r="AI48" s="266"/>
      <c r="AJ48" s="267"/>
    </row>
    <row r="49" spans="1:36" x14ac:dyDescent="0.25">
      <c r="A49" s="28" t="str">
        <f>IF(H49&lt;&gt;"",MAX($A$7:A48)+1,"")</f>
        <v/>
      </c>
      <c r="B49" s="227" t="str">
        <f>IF(A49="","",PREF_PREGUNTA&amp;" - "&amp;IF(MAX($A$7:$A$156)&gt;99,IF(A49&lt;100,"0",""),"")&amp;IF(A49&lt;10,"0","")&amp;A49&amp;IF(G49&lt;&gt;""," "&amp;G49,""))</f>
        <v/>
      </c>
      <c r="C49" s="424" t="str">
        <f t="shared" si="2"/>
        <v/>
      </c>
      <c r="D49" s="230"/>
      <c r="E49" s="231"/>
      <c r="F49" s="242"/>
      <c r="G49" s="232"/>
      <c r="H49" s="225"/>
      <c r="I49" s="432"/>
      <c r="J49" s="433"/>
      <c r="K49" s="433"/>
      <c r="L49" s="434"/>
      <c r="M49" s="435"/>
      <c r="N49" s="435"/>
      <c r="O49" s="434"/>
      <c r="P49" s="435"/>
      <c r="Q49" s="435"/>
      <c r="R49" s="436"/>
      <c r="S49" s="437"/>
      <c r="T49" s="437"/>
      <c r="U49" s="438"/>
      <c r="V49" s="439"/>
      <c r="W49" s="439"/>
      <c r="X49" s="440"/>
      <c r="Y49" s="441"/>
      <c r="Z49" s="441"/>
      <c r="AA49" s="432"/>
      <c r="AB49" s="433"/>
      <c r="AC49" s="433"/>
      <c r="AD49" s="434"/>
      <c r="AE49" s="435"/>
      <c r="AF49" s="435"/>
      <c r="AG49" s="264"/>
      <c r="AH49" s="265"/>
      <c r="AI49" s="266"/>
      <c r="AJ49" s="267"/>
    </row>
    <row r="50" spans="1:36" x14ac:dyDescent="0.25">
      <c r="A50" s="28" t="str">
        <f>IF(H50&lt;&gt;"",MAX($A$7:A49)+1,"")</f>
        <v/>
      </c>
      <c r="B50" s="227" t="str">
        <f>IF(A50="","",PREF_PREGUNTA&amp;" - "&amp;IF(MAX($A$7:$A$156)&gt;99,IF(A50&lt;100,"0",""),"")&amp;IF(A50&lt;10,"0","")&amp;A50&amp;IF(G50&lt;&gt;""," "&amp;G50,""))</f>
        <v/>
      </c>
      <c r="C50" s="424" t="str">
        <f t="shared" si="2"/>
        <v/>
      </c>
      <c r="D50" s="230"/>
      <c r="E50" s="231"/>
      <c r="F50" s="242"/>
      <c r="G50" s="232"/>
      <c r="H50" s="225"/>
      <c r="I50" s="432"/>
      <c r="J50" s="433"/>
      <c r="K50" s="433"/>
      <c r="L50" s="434"/>
      <c r="M50" s="435"/>
      <c r="N50" s="435"/>
      <c r="O50" s="434"/>
      <c r="P50" s="435"/>
      <c r="Q50" s="435"/>
      <c r="R50" s="436"/>
      <c r="S50" s="437"/>
      <c r="T50" s="437"/>
      <c r="U50" s="438"/>
      <c r="V50" s="439"/>
      <c r="W50" s="439"/>
      <c r="X50" s="440"/>
      <c r="Y50" s="441"/>
      <c r="Z50" s="441"/>
      <c r="AA50" s="432"/>
      <c r="AB50" s="433"/>
      <c r="AC50" s="433"/>
      <c r="AD50" s="434"/>
      <c r="AE50" s="435"/>
      <c r="AF50" s="435"/>
      <c r="AG50" s="264"/>
      <c r="AH50" s="265"/>
      <c r="AI50" s="266"/>
      <c r="AJ50" s="267"/>
    </row>
    <row r="51" spans="1:36" x14ac:dyDescent="0.25">
      <c r="A51" s="28" t="str">
        <f>IF(H51&lt;&gt;"",MAX($A$7:A50)+1,"")</f>
        <v/>
      </c>
      <c r="B51" s="227" t="str">
        <f>IF(A51="","",PREF_PREGUNTA&amp;" - "&amp;IF(MAX($A$7:$A$156)&gt;99,IF(A51&lt;100,"0",""),"")&amp;IF(A51&lt;10,"0","")&amp;A51&amp;IF(G51&lt;&gt;""," "&amp;G51,""))</f>
        <v/>
      </c>
      <c r="C51" s="424" t="str">
        <f t="shared" si="2"/>
        <v/>
      </c>
      <c r="D51" s="230"/>
      <c r="E51" s="231"/>
      <c r="F51" s="242"/>
      <c r="G51" s="232"/>
      <c r="H51" s="225"/>
      <c r="I51" s="432"/>
      <c r="J51" s="433"/>
      <c r="K51" s="433"/>
      <c r="L51" s="434"/>
      <c r="M51" s="435"/>
      <c r="N51" s="435"/>
      <c r="O51" s="434"/>
      <c r="P51" s="435"/>
      <c r="Q51" s="435"/>
      <c r="R51" s="436"/>
      <c r="S51" s="437"/>
      <c r="T51" s="437"/>
      <c r="U51" s="438"/>
      <c r="V51" s="439"/>
      <c r="W51" s="439"/>
      <c r="X51" s="440"/>
      <c r="Y51" s="441"/>
      <c r="Z51" s="441"/>
      <c r="AA51" s="432"/>
      <c r="AB51" s="433"/>
      <c r="AC51" s="433"/>
      <c r="AD51" s="434"/>
      <c r="AE51" s="435"/>
      <c r="AF51" s="435"/>
      <c r="AG51" s="264"/>
      <c r="AH51" s="265"/>
      <c r="AI51" s="266"/>
      <c r="AJ51" s="267"/>
    </row>
    <row r="52" spans="1:36" x14ac:dyDescent="0.25">
      <c r="A52" s="28" t="str">
        <f>IF(H52&lt;&gt;"",MAX($A$7:A51)+1,"")</f>
        <v/>
      </c>
      <c r="B52" s="227" t="str">
        <f>IF(A52="","",PREF_PREGUNTA&amp;" - "&amp;IF(MAX($A$7:$A$156)&gt;99,IF(A52&lt;100,"0",""),"")&amp;IF(A52&lt;10,"0","")&amp;A52&amp;IF(G52&lt;&gt;""," "&amp;G52,""))</f>
        <v/>
      </c>
      <c r="C52" s="424" t="str">
        <f t="shared" si="2"/>
        <v/>
      </c>
      <c r="D52" s="230"/>
      <c r="E52" s="231"/>
      <c r="F52" s="242"/>
      <c r="G52" s="232"/>
      <c r="H52" s="225"/>
      <c r="I52" s="432"/>
      <c r="J52" s="433"/>
      <c r="K52" s="433"/>
      <c r="L52" s="434"/>
      <c r="M52" s="435"/>
      <c r="N52" s="435"/>
      <c r="O52" s="434"/>
      <c r="P52" s="435"/>
      <c r="Q52" s="435"/>
      <c r="R52" s="436"/>
      <c r="S52" s="437"/>
      <c r="T52" s="437"/>
      <c r="U52" s="438"/>
      <c r="V52" s="439"/>
      <c r="W52" s="439"/>
      <c r="X52" s="440"/>
      <c r="Y52" s="441"/>
      <c r="Z52" s="441"/>
      <c r="AA52" s="432"/>
      <c r="AB52" s="433"/>
      <c r="AC52" s="433"/>
      <c r="AD52" s="434"/>
      <c r="AE52" s="435"/>
      <c r="AF52" s="435"/>
      <c r="AG52" s="264"/>
      <c r="AH52" s="265"/>
      <c r="AI52" s="266"/>
      <c r="AJ52" s="267"/>
    </row>
    <row r="53" spans="1:36" x14ac:dyDescent="0.25">
      <c r="A53" s="28" t="str">
        <f>IF(H53&lt;&gt;"",MAX($A$7:A52)+1,"")</f>
        <v/>
      </c>
      <c r="B53" s="227" t="str">
        <f>IF(A53="","",PREF_PREGUNTA&amp;" - "&amp;IF(MAX($A$7:$A$156)&gt;99,IF(A53&lt;100,"0",""),"")&amp;IF(A53&lt;10,"0","")&amp;A53&amp;IF(G53&lt;&gt;""," "&amp;G53,""))</f>
        <v/>
      </c>
      <c r="C53" s="424" t="str">
        <f t="shared" si="2"/>
        <v/>
      </c>
      <c r="D53" s="230"/>
      <c r="E53" s="231"/>
      <c r="F53" s="242"/>
      <c r="G53" s="232"/>
      <c r="H53" s="225"/>
      <c r="I53" s="432"/>
      <c r="J53" s="433"/>
      <c r="K53" s="433"/>
      <c r="L53" s="434"/>
      <c r="M53" s="435"/>
      <c r="N53" s="435"/>
      <c r="O53" s="434"/>
      <c r="P53" s="435"/>
      <c r="Q53" s="435"/>
      <c r="R53" s="436"/>
      <c r="S53" s="437"/>
      <c r="T53" s="437"/>
      <c r="U53" s="438"/>
      <c r="V53" s="439"/>
      <c r="W53" s="439"/>
      <c r="X53" s="440"/>
      <c r="Y53" s="441"/>
      <c r="Z53" s="441"/>
      <c r="AA53" s="432"/>
      <c r="AB53" s="433"/>
      <c r="AC53" s="433"/>
      <c r="AD53" s="434"/>
      <c r="AE53" s="435"/>
      <c r="AF53" s="435"/>
      <c r="AG53" s="264"/>
      <c r="AH53" s="265"/>
      <c r="AI53" s="266"/>
      <c r="AJ53" s="267"/>
    </row>
    <row r="54" spans="1:36" x14ac:dyDescent="0.25">
      <c r="A54" s="28" t="str">
        <f>IF(H54&lt;&gt;"",MAX($A$7:A53)+1,"")</f>
        <v/>
      </c>
      <c r="B54" s="227" t="str">
        <f>IF(A54="","",PREF_PREGUNTA&amp;" - "&amp;IF(MAX($A$7:$A$156)&gt;99,IF(A54&lt;100,"0",""),"")&amp;IF(A54&lt;10,"0","")&amp;A54&amp;IF(G54&lt;&gt;""," "&amp;G54,""))</f>
        <v/>
      </c>
      <c r="C54" s="424" t="str">
        <f t="shared" si="2"/>
        <v/>
      </c>
      <c r="D54" s="230"/>
      <c r="E54" s="231"/>
      <c r="F54" s="242"/>
      <c r="G54" s="232"/>
      <c r="H54" s="225"/>
      <c r="I54" s="432"/>
      <c r="J54" s="433"/>
      <c r="K54" s="433"/>
      <c r="L54" s="434"/>
      <c r="M54" s="435"/>
      <c r="N54" s="435"/>
      <c r="O54" s="434"/>
      <c r="P54" s="435"/>
      <c r="Q54" s="435"/>
      <c r="R54" s="436"/>
      <c r="S54" s="437"/>
      <c r="T54" s="437"/>
      <c r="U54" s="438"/>
      <c r="V54" s="439"/>
      <c r="W54" s="439"/>
      <c r="X54" s="440"/>
      <c r="Y54" s="441"/>
      <c r="Z54" s="441"/>
      <c r="AA54" s="432"/>
      <c r="AB54" s="433"/>
      <c r="AC54" s="433"/>
      <c r="AD54" s="434"/>
      <c r="AE54" s="435"/>
      <c r="AF54" s="435"/>
      <c r="AG54" s="264"/>
      <c r="AH54" s="265"/>
      <c r="AI54" s="266"/>
      <c r="AJ54" s="267"/>
    </row>
    <row r="55" spans="1:36" x14ac:dyDescent="0.25">
      <c r="A55" s="28" t="str">
        <f>IF(H55&lt;&gt;"",MAX($A$7:A54)+1,"")</f>
        <v/>
      </c>
      <c r="B55" s="227" t="str">
        <f>IF(A55="","",PREF_PREGUNTA&amp;" - "&amp;IF(MAX($A$7:$A$156)&gt;99,IF(A55&lt;100,"0",""),"")&amp;IF(A55&lt;10,"0","")&amp;A55&amp;IF(G55&lt;&gt;""," "&amp;G55,""))</f>
        <v/>
      </c>
      <c r="C55" s="424" t="str">
        <f t="shared" si="2"/>
        <v/>
      </c>
      <c r="D55" s="230"/>
      <c r="E55" s="231"/>
      <c r="F55" s="242"/>
      <c r="G55" s="232"/>
      <c r="H55" s="225"/>
      <c r="I55" s="432"/>
      <c r="J55" s="433"/>
      <c r="K55" s="433"/>
      <c r="L55" s="434"/>
      <c r="M55" s="435"/>
      <c r="N55" s="435"/>
      <c r="O55" s="434"/>
      <c r="P55" s="435"/>
      <c r="Q55" s="435"/>
      <c r="R55" s="436"/>
      <c r="S55" s="437"/>
      <c r="T55" s="437"/>
      <c r="U55" s="438"/>
      <c r="V55" s="439"/>
      <c r="W55" s="439"/>
      <c r="X55" s="440"/>
      <c r="Y55" s="441"/>
      <c r="Z55" s="441"/>
      <c r="AA55" s="432"/>
      <c r="AB55" s="433"/>
      <c r="AC55" s="433"/>
      <c r="AD55" s="434"/>
      <c r="AE55" s="435"/>
      <c r="AF55" s="435"/>
      <c r="AG55" s="264"/>
      <c r="AH55" s="265"/>
      <c r="AI55" s="266"/>
      <c r="AJ55" s="267"/>
    </row>
    <row r="56" spans="1:36" x14ac:dyDescent="0.25">
      <c r="A56" s="28" t="str">
        <f>IF(H56&lt;&gt;"",MAX($A$7:A55)+1,"")</f>
        <v/>
      </c>
      <c r="B56" s="227" t="str">
        <f>IF(A56="","",PREF_PREGUNTA&amp;" - "&amp;IF(MAX($A$7:$A$156)&gt;99,IF(A56&lt;100,"0",""),"")&amp;IF(A56&lt;10,"0","")&amp;A56&amp;IF(G56&lt;&gt;""," "&amp;G56,""))</f>
        <v/>
      </c>
      <c r="C56" s="424" t="str">
        <f t="shared" si="2"/>
        <v/>
      </c>
      <c r="D56" s="230"/>
      <c r="E56" s="231"/>
      <c r="F56" s="242"/>
      <c r="G56" s="232"/>
      <c r="H56" s="225"/>
      <c r="I56" s="432"/>
      <c r="J56" s="433"/>
      <c r="K56" s="433"/>
      <c r="L56" s="434"/>
      <c r="M56" s="435"/>
      <c r="N56" s="435"/>
      <c r="O56" s="434"/>
      <c r="P56" s="435"/>
      <c r="Q56" s="435"/>
      <c r="R56" s="436"/>
      <c r="S56" s="437"/>
      <c r="T56" s="437"/>
      <c r="U56" s="438"/>
      <c r="V56" s="439"/>
      <c r="W56" s="439"/>
      <c r="X56" s="440"/>
      <c r="Y56" s="441"/>
      <c r="Z56" s="441"/>
      <c r="AA56" s="432"/>
      <c r="AB56" s="433"/>
      <c r="AC56" s="433"/>
      <c r="AD56" s="434"/>
      <c r="AE56" s="435"/>
      <c r="AF56" s="435"/>
      <c r="AG56" s="264"/>
      <c r="AH56" s="265"/>
      <c r="AI56" s="266"/>
      <c r="AJ56" s="267"/>
    </row>
    <row r="57" spans="1:36" x14ac:dyDescent="0.25">
      <c r="A57" s="28" t="str">
        <f>IF(H57&lt;&gt;"",MAX($A$7:A56)+1,"")</f>
        <v/>
      </c>
      <c r="B57" s="227" t="str">
        <f>IF(A57="","",PREF_PREGUNTA&amp;" - "&amp;IF(MAX($A$7:$A$156)&gt;99,IF(A57&lt;100,"0",""),"")&amp;IF(A57&lt;10,"0","")&amp;A57&amp;IF(G57&lt;&gt;""," "&amp;G57,""))</f>
        <v/>
      </c>
      <c r="C57" s="424" t="str">
        <f t="shared" si="2"/>
        <v/>
      </c>
      <c r="D57" s="230"/>
      <c r="E57" s="231"/>
      <c r="F57" s="242"/>
      <c r="G57" s="232"/>
      <c r="H57" s="225"/>
      <c r="I57" s="432"/>
      <c r="J57" s="433"/>
      <c r="K57" s="433"/>
      <c r="L57" s="434"/>
      <c r="M57" s="435"/>
      <c r="N57" s="435"/>
      <c r="O57" s="434"/>
      <c r="P57" s="435"/>
      <c r="Q57" s="435"/>
      <c r="R57" s="436"/>
      <c r="S57" s="437"/>
      <c r="T57" s="437"/>
      <c r="U57" s="438"/>
      <c r="V57" s="439"/>
      <c r="W57" s="439"/>
      <c r="X57" s="440"/>
      <c r="Y57" s="441"/>
      <c r="Z57" s="441"/>
      <c r="AA57" s="432"/>
      <c r="AB57" s="433"/>
      <c r="AC57" s="433"/>
      <c r="AD57" s="434"/>
      <c r="AE57" s="435"/>
      <c r="AF57" s="435"/>
      <c r="AG57" s="264"/>
      <c r="AH57" s="265"/>
      <c r="AI57" s="266"/>
      <c r="AJ57" s="267"/>
    </row>
    <row r="58" spans="1:36" x14ac:dyDescent="0.25">
      <c r="A58" s="28" t="str">
        <f>IF(H58&lt;&gt;"",MAX($A$7:A57)+1,"")</f>
        <v/>
      </c>
      <c r="B58" s="227" t="str">
        <f>IF(A58="","",PREF_PREGUNTA&amp;" - "&amp;IF(MAX($A$7:$A$156)&gt;99,IF(A58&lt;100,"0",""),"")&amp;IF(A58&lt;10,"0","")&amp;A58&amp;IF(G58&lt;&gt;""," "&amp;G58,""))</f>
        <v/>
      </c>
      <c r="C58" s="424" t="str">
        <f t="shared" si="2"/>
        <v/>
      </c>
      <c r="D58" s="230"/>
      <c r="E58" s="231"/>
      <c r="F58" s="242"/>
      <c r="G58" s="232"/>
      <c r="H58" s="225"/>
      <c r="I58" s="432"/>
      <c r="J58" s="433"/>
      <c r="K58" s="433"/>
      <c r="L58" s="434"/>
      <c r="M58" s="435"/>
      <c r="N58" s="435"/>
      <c r="O58" s="434"/>
      <c r="P58" s="435"/>
      <c r="Q58" s="435"/>
      <c r="R58" s="436"/>
      <c r="S58" s="437"/>
      <c r="T58" s="437"/>
      <c r="U58" s="438"/>
      <c r="V58" s="439"/>
      <c r="W58" s="439"/>
      <c r="X58" s="440"/>
      <c r="Y58" s="441"/>
      <c r="Z58" s="441"/>
      <c r="AA58" s="432"/>
      <c r="AB58" s="433"/>
      <c r="AC58" s="433"/>
      <c r="AD58" s="434"/>
      <c r="AE58" s="435"/>
      <c r="AF58" s="435"/>
      <c r="AG58" s="264"/>
      <c r="AH58" s="265"/>
      <c r="AI58" s="266"/>
      <c r="AJ58" s="267"/>
    </row>
    <row r="59" spans="1:36" x14ac:dyDescent="0.25">
      <c r="A59" s="28" t="str">
        <f>IF(H59&lt;&gt;"",MAX($A$7:A58)+1,"")</f>
        <v/>
      </c>
      <c r="B59" s="227" t="str">
        <f>IF(A59="","",PREF_PREGUNTA&amp;" - "&amp;IF(MAX($A$7:$A$156)&gt;99,IF(A59&lt;100,"0",""),"")&amp;IF(A59&lt;10,"0","")&amp;A59&amp;IF(G59&lt;&gt;""," "&amp;G59,""))</f>
        <v/>
      </c>
      <c r="C59" s="424" t="str">
        <f t="shared" si="2"/>
        <v/>
      </c>
      <c r="D59" s="230"/>
      <c r="E59" s="231"/>
      <c r="F59" s="242"/>
      <c r="G59" s="232"/>
      <c r="H59" s="225"/>
      <c r="I59" s="432"/>
      <c r="J59" s="433"/>
      <c r="K59" s="433"/>
      <c r="L59" s="434"/>
      <c r="M59" s="435"/>
      <c r="N59" s="435"/>
      <c r="O59" s="434"/>
      <c r="P59" s="435"/>
      <c r="Q59" s="435"/>
      <c r="R59" s="436"/>
      <c r="S59" s="437"/>
      <c r="T59" s="437"/>
      <c r="U59" s="438"/>
      <c r="V59" s="439"/>
      <c r="W59" s="439"/>
      <c r="X59" s="440"/>
      <c r="Y59" s="441"/>
      <c r="Z59" s="441"/>
      <c r="AA59" s="432"/>
      <c r="AB59" s="433"/>
      <c r="AC59" s="433"/>
      <c r="AD59" s="434"/>
      <c r="AE59" s="435"/>
      <c r="AF59" s="435"/>
      <c r="AG59" s="264"/>
      <c r="AH59" s="265"/>
      <c r="AI59" s="266"/>
      <c r="AJ59" s="267"/>
    </row>
    <row r="60" spans="1:36" x14ac:dyDescent="0.25">
      <c r="A60" s="28" t="str">
        <f>IF(H60&lt;&gt;"",MAX($A$7:A59)+1,"")</f>
        <v/>
      </c>
      <c r="B60" s="227" t="str">
        <f>IF(A60="","",PREF_PREGUNTA&amp;" - "&amp;IF(MAX($A$7:$A$156)&gt;99,IF(A60&lt;100,"0",""),"")&amp;IF(A60&lt;10,"0","")&amp;A60&amp;IF(G60&lt;&gt;""," "&amp;G60,""))</f>
        <v/>
      </c>
      <c r="C60" s="424" t="str">
        <f t="shared" si="2"/>
        <v/>
      </c>
      <c r="D60" s="230"/>
      <c r="E60" s="231"/>
      <c r="F60" s="242"/>
      <c r="G60" s="232"/>
      <c r="H60" s="225"/>
      <c r="I60" s="432"/>
      <c r="J60" s="433"/>
      <c r="K60" s="433"/>
      <c r="L60" s="434"/>
      <c r="M60" s="435"/>
      <c r="N60" s="435"/>
      <c r="O60" s="434"/>
      <c r="P60" s="435"/>
      <c r="Q60" s="435"/>
      <c r="R60" s="436"/>
      <c r="S60" s="437"/>
      <c r="T60" s="437"/>
      <c r="U60" s="438"/>
      <c r="V60" s="439"/>
      <c r="W60" s="439"/>
      <c r="X60" s="440"/>
      <c r="Y60" s="441"/>
      <c r="Z60" s="441"/>
      <c r="AA60" s="432"/>
      <c r="AB60" s="433"/>
      <c r="AC60" s="433"/>
      <c r="AD60" s="434"/>
      <c r="AE60" s="435"/>
      <c r="AF60" s="435"/>
      <c r="AG60" s="264"/>
      <c r="AH60" s="265"/>
      <c r="AI60" s="266"/>
      <c r="AJ60" s="267"/>
    </row>
    <row r="61" spans="1:36" x14ac:dyDescent="0.25">
      <c r="A61" s="28" t="str">
        <f>IF(H61&lt;&gt;"",MAX($A$7:A60)+1,"")</f>
        <v/>
      </c>
      <c r="B61" s="227" t="str">
        <f>IF(A61="","",PREF_PREGUNTA&amp;" - "&amp;IF(MAX($A$7:$A$156)&gt;99,IF(A61&lt;100,"0",""),"")&amp;IF(A61&lt;10,"0","")&amp;A61&amp;IF(G61&lt;&gt;""," "&amp;G61,""))</f>
        <v/>
      </c>
      <c r="C61" s="424" t="str">
        <f t="shared" si="2"/>
        <v/>
      </c>
      <c r="D61" s="230"/>
      <c r="E61" s="231"/>
      <c r="F61" s="242"/>
      <c r="G61" s="232"/>
      <c r="H61" s="225"/>
      <c r="I61" s="432"/>
      <c r="J61" s="433"/>
      <c r="K61" s="433"/>
      <c r="L61" s="434"/>
      <c r="M61" s="435"/>
      <c r="N61" s="435"/>
      <c r="O61" s="434"/>
      <c r="P61" s="435"/>
      <c r="Q61" s="435"/>
      <c r="R61" s="436"/>
      <c r="S61" s="437"/>
      <c r="T61" s="437"/>
      <c r="U61" s="438"/>
      <c r="V61" s="439"/>
      <c r="W61" s="439"/>
      <c r="X61" s="440"/>
      <c r="Y61" s="441"/>
      <c r="Z61" s="441"/>
      <c r="AA61" s="432"/>
      <c r="AB61" s="433"/>
      <c r="AC61" s="433"/>
      <c r="AD61" s="434"/>
      <c r="AE61" s="435"/>
      <c r="AF61" s="435"/>
      <c r="AG61" s="264"/>
      <c r="AH61" s="265"/>
      <c r="AI61" s="266"/>
      <c r="AJ61" s="267"/>
    </row>
    <row r="62" spans="1:36" x14ac:dyDescent="0.25">
      <c r="A62" s="28" t="str">
        <f>IF(H62&lt;&gt;"",MAX($A$7:A61)+1,"")</f>
        <v/>
      </c>
      <c r="B62" s="227" t="str">
        <f>IF(A62="","",PREF_PREGUNTA&amp;" - "&amp;IF(MAX($A$7:$A$156)&gt;99,IF(A62&lt;100,"0",""),"")&amp;IF(A62&lt;10,"0","")&amp;A62&amp;IF(G62&lt;&gt;""," "&amp;G62,""))</f>
        <v/>
      </c>
      <c r="C62" s="424" t="str">
        <f t="shared" si="2"/>
        <v/>
      </c>
      <c r="D62" s="230"/>
      <c r="E62" s="231"/>
      <c r="F62" s="242"/>
      <c r="G62" s="232"/>
      <c r="H62" s="225"/>
      <c r="I62" s="432"/>
      <c r="J62" s="433"/>
      <c r="K62" s="433"/>
      <c r="L62" s="434"/>
      <c r="M62" s="435"/>
      <c r="N62" s="435"/>
      <c r="O62" s="434"/>
      <c r="P62" s="435"/>
      <c r="Q62" s="435"/>
      <c r="R62" s="436"/>
      <c r="S62" s="437"/>
      <c r="T62" s="437"/>
      <c r="U62" s="438"/>
      <c r="V62" s="439"/>
      <c r="W62" s="439"/>
      <c r="X62" s="440"/>
      <c r="Y62" s="441"/>
      <c r="Z62" s="441"/>
      <c r="AA62" s="432"/>
      <c r="AB62" s="433"/>
      <c r="AC62" s="433"/>
      <c r="AD62" s="434"/>
      <c r="AE62" s="435"/>
      <c r="AF62" s="435"/>
      <c r="AG62" s="264"/>
      <c r="AH62" s="265"/>
      <c r="AI62" s="266"/>
      <c r="AJ62" s="267"/>
    </row>
    <row r="63" spans="1:36" x14ac:dyDescent="0.25">
      <c r="A63" s="28" t="str">
        <f>IF(H63&lt;&gt;"",MAX($A$7:A62)+1,"")</f>
        <v/>
      </c>
      <c r="B63" s="227" t="str">
        <f>IF(A63="","",PREF_PREGUNTA&amp;" - "&amp;IF(MAX($A$7:$A$156)&gt;99,IF(A63&lt;100,"0",""),"")&amp;IF(A63&lt;10,"0","")&amp;A63&amp;IF(G63&lt;&gt;""," "&amp;G63,""))</f>
        <v/>
      </c>
      <c r="C63" s="424" t="str">
        <f t="shared" si="2"/>
        <v/>
      </c>
      <c r="D63" s="230"/>
      <c r="E63" s="231"/>
      <c r="F63" s="242"/>
      <c r="G63" s="232"/>
      <c r="H63" s="225"/>
      <c r="I63" s="432"/>
      <c r="J63" s="433"/>
      <c r="K63" s="433"/>
      <c r="L63" s="434"/>
      <c r="M63" s="435"/>
      <c r="N63" s="435"/>
      <c r="O63" s="434"/>
      <c r="P63" s="435"/>
      <c r="Q63" s="435"/>
      <c r="R63" s="436"/>
      <c r="S63" s="437"/>
      <c r="T63" s="437"/>
      <c r="U63" s="438"/>
      <c r="V63" s="439"/>
      <c r="W63" s="439"/>
      <c r="X63" s="440"/>
      <c r="Y63" s="441"/>
      <c r="Z63" s="441"/>
      <c r="AA63" s="432"/>
      <c r="AB63" s="433"/>
      <c r="AC63" s="433"/>
      <c r="AD63" s="434"/>
      <c r="AE63" s="435"/>
      <c r="AF63" s="435"/>
      <c r="AG63" s="264"/>
      <c r="AH63" s="265"/>
      <c r="AI63" s="266"/>
      <c r="AJ63" s="267"/>
    </row>
    <row r="64" spans="1:36" x14ac:dyDescent="0.25">
      <c r="A64" s="28" t="str">
        <f>IF(H64&lt;&gt;"",MAX($A$7:A63)+1,"")</f>
        <v/>
      </c>
      <c r="B64" s="227" t="str">
        <f>IF(A64="","",PREF_PREGUNTA&amp;" - "&amp;IF(MAX($A$7:$A$156)&gt;99,IF(A64&lt;100,"0",""),"")&amp;IF(A64&lt;10,"0","")&amp;A64&amp;IF(G64&lt;&gt;""," "&amp;G64,""))</f>
        <v/>
      </c>
      <c r="C64" s="424" t="str">
        <f t="shared" si="2"/>
        <v/>
      </c>
      <c r="D64" s="230"/>
      <c r="E64" s="231"/>
      <c r="F64" s="242"/>
      <c r="G64" s="232"/>
      <c r="H64" s="225"/>
      <c r="I64" s="432"/>
      <c r="J64" s="433"/>
      <c r="K64" s="433"/>
      <c r="L64" s="434"/>
      <c r="M64" s="435"/>
      <c r="N64" s="435"/>
      <c r="O64" s="434"/>
      <c r="P64" s="435"/>
      <c r="Q64" s="435"/>
      <c r="R64" s="436"/>
      <c r="S64" s="437"/>
      <c r="T64" s="437"/>
      <c r="U64" s="438"/>
      <c r="V64" s="439"/>
      <c r="W64" s="439"/>
      <c r="X64" s="440"/>
      <c r="Y64" s="441"/>
      <c r="Z64" s="441"/>
      <c r="AA64" s="432"/>
      <c r="AB64" s="433"/>
      <c r="AC64" s="433"/>
      <c r="AD64" s="434"/>
      <c r="AE64" s="435"/>
      <c r="AF64" s="435"/>
      <c r="AG64" s="264"/>
      <c r="AH64" s="265"/>
      <c r="AI64" s="266"/>
      <c r="AJ64" s="267"/>
    </row>
    <row r="65" spans="1:36" x14ac:dyDescent="0.25">
      <c r="A65" s="28" t="str">
        <f>IF(H65&lt;&gt;"",MAX($A$7:A64)+1,"")</f>
        <v/>
      </c>
      <c r="B65" s="227" t="str">
        <f>IF(A65="","",PREF_PREGUNTA&amp;" - "&amp;IF(MAX($A$7:$A$156)&gt;99,IF(A65&lt;100,"0",""),"")&amp;IF(A65&lt;10,"0","")&amp;A65&amp;IF(G65&lt;&gt;""," "&amp;G65,""))</f>
        <v/>
      </c>
      <c r="C65" s="424" t="str">
        <f t="shared" si="2"/>
        <v/>
      </c>
      <c r="D65" s="230"/>
      <c r="E65" s="231"/>
      <c r="F65" s="242"/>
      <c r="G65" s="232"/>
      <c r="H65" s="225"/>
      <c r="I65" s="432"/>
      <c r="J65" s="433"/>
      <c r="K65" s="433"/>
      <c r="L65" s="434"/>
      <c r="M65" s="435"/>
      <c r="N65" s="435"/>
      <c r="O65" s="434"/>
      <c r="P65" s="435"/>
      <c r="Q65" s="435"/>
      <c r="R65" s="436"/>
      <c r="S65" s="437"/>
      <c r="T65" s="437"/>
      <c r="U65" s="438"/>
      <c r="V65" s="439"/>
      <c r="W65" s="439"/>
      <c r="X65" s="440"/>
      <c r="Y65" s="441"/>
      <c r="Z65" s="441"/>
      <c r="AA65" s="432"/>
      <c r="AB65" s="433"/>
      <c r="AC65" s="433"/>
      <c r="AD65" s="434"/>
      <c r="AE65" s="435"/>
      <c r="AF65" s="435"/>
      <c r="AG65" s="264"/>
      <c r="AH65" s="265"/>
      <c r="AI65" s="266"/>
      <c r="AJ65" s="267"/>
    </row>
    <row r="66" spans="1:36" x14ac:dyDescent="0.25">
      <c r="A66" s="28" t="str">
        <f>IF(H66&lt;&gt;"",MAX($A$7:A65)+1,"")</f>
        <v/>
      </c>
      <c r="B66" s="227" t="str">
        <f>IF(A66="","",PREF_PREGUNTA&amp;" - "&amp;IF(MAX($A$7:$A$156)&gt;99,IF(A66&lt;100,"0",""),"")&amp;IF(A66&lt;10,"0","")&amp;A66&amp;IF(G66&lt;&gt;""," "&amp;G66,""))</f>
        <v/>
      </c>
      <c r="C66" s="424" t="str">
        <f t="shared" si="2"/>
        <v/>
      </c>
      <c r="D66" s="230"/>
      <c r="E66" s="231"/>
      <c r="F66" s="242"/>
      <c r="G66" s="232"/>
      <c r="H66" s="225"/>
      <c r="I66" s="432"/>
      <c r="J66" s="433"/>
      <c r="K66" s="433"/>
      <c r="L66" s="434"/>
      <c r="M66" s="435"/>
      <c r="N66" s="435"/>
      <c r="O66" s="434"/>
      <c r="P66" s="435"/>
      <c r="Q66" s="435"/>
      <c r="R66" s="436"/>
      <c r="S66" s="437"/>
      <c r="T66" s="437"/>
      <c r="U66" s="438"/>
      <c r="V66" s="439"/>
      <c r="W66" s="439"/>
      <c r="X66" s="440"/>
      <c r="Y66" s="441"/>
      <c r="Z66" s="441"/>
      <c r="AA66" s="432"/>
      <c r="AB66" s="433"/>
      <c r="AC66" s="433"/>
      <c r="AD66" s="434"/>
      <c r="AE66" s="435"/>
      <c r="AF66" s="435"/>
      <c r="AG66" s="264"/>
      <c r="AH66" s="265"/>
      <c r="AI66" s="266"/>
      <c r="AJ66" s="267"/>
    </row>
    <row r="67" spans="1:36" x14ac:dyDescent="0.25">
      <c r="A67" s="28" t="str">
        <f>IF(H67&lt;&gt;"",MAX($A$7:A66)+1,"")</f>
        <v/>
      </c>
      <c r="B67" s="227" t="str">
        <f>IF(A67="","",PREF_PREGUNTA&amp;" - "&amp;IF(MAX($A$7:$A$156)&gt;99,IF(A67&lt;100,"0",""),"")&amp;IF(A67&lt;10,"0","")&amp;A67&amp;IF(G67&lt;&gt;""," "&amp;G67,""))</f>
        <v/>
      </c>
      <c r="C67" s="424" t="str">
        <f t="shared" si="2"/>
        <v/>
      </c>
      <c r="D67" s="230"/>
      <c r="E67" s="231"/>
      <c r="F67" s="242"/>
      <c r="G67" s="232"/>
      <c r="H67" s="225"/>
      <c r="I67" s="432"/>
      <c r="J67" s="433"/>
      <c r="K67" s="433"/>
      <c r="L67" s="434"/>
      <c r="M67" s="435"/>
      <c r="N67" s="435"/>
      <c r="O67" s="434"/>
      <c r="P67" s="435"/>
      <c r="Q67" s="435"/>
      <c r="R67" s="436"/>
      <c r="S67" s="437"/>
      <c r="T67" s="437"/>
      <c r="U67" s="438"/>
      <c r="V67" s="439"/>
      <c r="W67" s="439"/>
      <c r="X67" s="440"/>
      <c r="Y67" s="441"/>
      <c r="Z67" s="441"/>
      <c r="AA67" s="432"/>
      <c r="AB67" s="433"/>
      <c r="AC67" s="433"/>
      <c r="AD67" s="434"/>
      <c r="AE67" s="435"/>
      <c r="AF67" s="435"/>
      <c r="AG67" s="264"/>
      <c r="AH67" s="265"/>
      <c r="AI67" s="266"/>
      <c r="AJ67" s="267"/>
    </row>
    <row r="68" spans="1:36" x14ac:dyDescent="0.25">
      <c r="A68" s="28" t="str">
        <f>IF(H68&lt;&gt;"",MAX($A$7:A67)+1,"")</f>
        <v/>
      </c>
      <c r="B68" s="227" t="str">
        <f>IF(A68="","",PREF_PREGUNTA&amp;" - "&amp;IF(MAX($A$7:$A$156)&gt;99,IF(A68&lt;100,"0",""),"")&amp;IF(A68&lt;10,"0","")&amp;A68&amp;IF(G68&lt;&gt;""," "&amp;G68,""))</f>
        <v/>
      </c>
      <c r="C68" s="424" t="str">
        <f t="shared" si="2"/>
        <v/>
      </c>
      <c r="D68" s="230"/>
      <c r="E68" s="231"/>
      <c r="F68" s="242"/>
      <c r="G68" s="232"/>
      <c r="H68" s="225"/>
      <c r="I68" s="432"/>
      <c r="J68" s="433"/>
      <c r="K68" s="433"/>
      <c r="L68" s="434"/>
      <c r="M68" s="435"/>
      <c r="N68" s="435"/>
      <c r="O68" s="434"/>
      <c r="P68" s="435"/>
      <c r="Q68" s="435"/>
      <c r="R68" s="436"/>
      <c r="S68" s="437"/>
      <c r="T68" s="437"/>
      <c r="U68" s="438"/>
      <c r="V68" s="439"/>
      <c r="W68" s="439"/>
      <c r="X68" s="440"/>
      <c r="Y68" s="441"/>
      <c r="Z68" s="441"/>
      <c r="AA68" s="432"/>
      <c r="AB68" s="433"/>
      <c r="AC68" s="433"/>
      <c r="AD68" s="434"/>
      <c r="AE68" s="435"/>
      <c r="AF68" s="435"/>
      <c r="AG68" s="264"/>
      <c r="AH68" s="265"/>
      <c r="AI68" s="266"/>
      <c r="AJ68" s="267"/>
    </row>
    <row r="69" spans="1:36" x14ac:dyDescent="0.25">
      <c r="A69" s="28" t="str">
        <f>IF(H69&lt;&gt;"",MAX($A$7:A68)+1,"")</f>
        <v/>
      </c>
      <c r="B69" s="227" t="str">
        <f>IF(A69="","",PREF_PREGUNTA&amp;" - "&amp;IF(MAX($A$7:$A$156)&gt;99,IF(A69&lt;100,"0",""),"")&amp;IF(A69&lt;10,"0","")&amp;A69&amp;IF(G69&lt;&gt;""," "&amp;G69,""))</f>
        <v/>
      </c>
      <c r="C69" s="424" t="str">
        <f t="shared" si="2"/>
        <v/>
      </c>
      <c r="D69" s="230"/>
      <c r="E69" s="231"/>
      <c r="F69" s="242"/>
      <c r="G69" s="232"/>
      <c r="H69" s="225"/>
      <c r="I69" s="432"/>
      <c r="J69" s="433"/>
      <c r="K69" s="433"/>
      <c r="L69" s="434"/>
      <c r="M69" s="435"/>
      <c r="N69" s="435"/>
      <c r="O69" s="434"/>
      <c r="P69" s="435"/>
      <c r="Q69" s="435"/>
      <c r="R69" s="436"/>
      <c r="S69" s="437"/>
      <c r="T69" s="437"/>
      <c r="U69" s="438"/>
      <c r="V69" s="439"/>
      <c r="W69" s="439"/>
      <c r="X69" s="440"/>
      <c r="Y69" s="441"/>
      <c r="Z69" s="441"/>
      <c r="AA69" s="432"/>
      <c r="AB69" s="433"/>
      <c r="AC69" s="433"/>
      <c r="AD69" s="434"/>
      <c r="AE69" s="435"/>
      <c r="AF69" s="435"/>
      <c r="AG69" s="264"/>
      <c r="AH69" s="265"/>
      <c r="AI69" s="266"/>
      <c r="AJ69" s="267"/>
    </row>
    <row r="70" spans="1:36" x14ac:dyDescent="0.25">
      <c r="A70" s="28" t="str">
        <f>IF(H70&lt;&gt;"",MAX($A$7:A69)+1,"")</f>
        <v/>
      </c>
      <c r="B70" s="227" t="str">
        <f>IF(A70="","",PREF_PREGUNTA&amp;" - "&amp;IF(MAX($A$7:$A$156)&gt;99,IF(A70&lt;100,"0",""),"")&amp;IF(A70&lt;10,"0","")&amp;A70&amp;IF(G70&lt;&gt;""," "&amp;G70,""))</f>
        <v/>
      </c>
      <c r="C70" s="424" t="str">
        <f t="shared" si="2"/>
        <v/>
      </c>
      <c r="D70" s="230"/>
      <c r="E70" s="231"/>
      <c r="F70" s="242"/>
      <c r="G70" s="232"/>
      <c r="H70" s="225"/>
      <c r="I70" s="432"/>
      <c r="J70" s="433"/>
      <c r="K70" s="433"/>
      <c r="L70" s="434"/>
      <c r="M70" s="435"/>
      <c r="N70" s="435"/>
      <c r="O70" s="434"/>
      <c r="P70" s="435"/>
      <c r="Q70" s="435"/>
      <c r="R70" s="436"/>
      <c r="S70" s="437"/>
      <c r="T70" s="437"/>
      <c r="U70" s="438"/>
      <c r="V70" s="439"/>
      <c r="W70" s="439"/>
      <c r="X70" s="440"/>
      <c r="Y70" s="441"/>
      <c r="Z70" s="441"/>
      <c r="AA70" s="432"/>
      <c r="AB70" s="433"/>
      <c r="AC70" s="433"/>
      <c r="AD70" s="434"/>
      <c r="AE70" s="435"/>
      <c r="AF70" s="435"/>
      <c r="AG70" s="264"/>
      <c r="AH70" s="265"/>
      <c r="AI70" s="266"/>
      <c r="AJ70" s="267"/>
    </row>
    <row r="71" spans="1:36" x14ac:dyDescent="0.25">
      <c r="A71" s="28" t="str">
        <f>IF(H71&lt;&gt;"",MAX($A$7:A70)+1,"")</f>
        <v/>
      </c>
      <c r="B71" s="227" t="str">
        <f>IF(A71="","",PREF_PREGUNTA&amp;" - "&amp;IF(MAX($A$7:$A$156)&gt;99,IF(A71&lt;100,"0",""),"")&amp;IF(A71&lt;10,"0","")&amp;A71&amp;IF(G71&lt;&gt;""," "&amp;G71,""))</f>
        <v/>
      </c>
      <c r="C71" s="424" t="str">
        <f t="shared" ref="C71:C134" si="3">IF(COUNTA(I71:N71)-D71=0,"",COUNTA(I71:N71)-D71)</f>
        <v/>
      </c>
      <c r="D71" s="230"/>
      <c r="E71" s="231"/>
      <c r="F71" s="242"/>
      <c r="G71" s="232"/>
      <c r="H71" s="225"/>
      <c r="I71" s="432"/>
      <c r="J71" s="433"/>
      <c r="K71" s="433"/>
      <c r="L71" s="434"/>
      <c r="M71" s="435"/>
      <c r="N71" s="435"/>
      <c r="O71" s="434"/>
      <c r="P71" s="435"/>
      <c r="Q71" s="435"/>
      <c r="R71" s="436"/>
      <c r="S71" s="437"/>
      <c r="T71" s="437"/>
      <c r="U71" s="438"/>
      <c r="V71" s="439"/>
      <c r="W71" s="439"/>
      <c r="X71" s="440"/>
      <c r="Y71" s="441"/>
      <c r="Z71" s="441"/>
      <c r="AA71" s="432"/>
      <c r="AB71" s="433"/>
      <c r="AC71" s="433"/>
      <c r="AD71" s="434"/>
      <c r="AE71" s="435"/>
      <c r="AF71" s="435"/>
      <c r="AG71" s="264"/>
      <c r="AH71" s="265"/>
      <c r="AI71" s="266"/>
      <c r="AJ71" s="267"/>
    </row>
    <row r="72" spans="1:36" x14ac:dyDescent="0.25">
      <c r="A72" s="28" t="str">
        <f>IF(H72&lt;&gt;"",MAX($A$7:A71)+1,"")</f>
        <v/>
      </c>
      <c r="B72" s="227" t="str">
        <f>IF(A72="","",PREF_PREGUNTA&amp;" - "&amp;IF(MAX($A$7:$A$156)&gt;99,IF(A72&lt;100,"0",""),"")&amp;IF(A72&lt;10,"0","")&amp;A72&amp;IF(G72&lt;&gt;""," "&amp;G72,""))</f>
        <v/>
      </c>
      <c r="C72" s="424" t="str">
        <f t="shared" si="3"/>
        <v/>
      </c>
      <c r="D72" s="230"/>
      <c r="E72" s="231"/>
      <c r="F72" s="242"/>
      <c r="G72" s="232"/>
      <c r="H72" s="225"/>
      <c r="I72" s="432"/>
      <c r="J72" s="433"/>
      <c r="K72" s="433"/>
      <c r="L72" s="434"/>
      <c r="M72" s="435"/>
      <c r="N72" s="435"/>
      <c r="O72" s="434"/>
      <c r="P72" s="435"/>
      <c r="Q72" s="435"/>
      <c r="R72" s="436"/>
      <c r="S72" s="437"/>
      <c r="T72" s="437"/>
      <c r="U72" s="438"/>
      <c r="V72" s="439"/>
      <c r="W72" s="439"/>
      <c r="X72" s="440"/>
      <c r="Y72" s="441"/>
      <c r="Z72" s="441"/>
      <c r="AA72" s="432"/>
      <c r="AB72" s="433"/>
      <c r="AC72" s="433"/>
      <c r="AD72" s="434"/>
      <c r="AE72" s="435"/>
      <c r="AF72" s="435"/>
      <c r="AG72" s="264"/>
      <c r="AH72" s="265"/>
      <c r="AI72" s="266"/>
      <c r="AJ72" s="267"/>
    </row>
    <row r="73" spans="1:36" x14ac:dyDescent="0.25">
      <c r="A73" s="28" t="str">
        <f>IF(H73&lt;&gt;"",MAX($A$7:A72)+1,"")</f>
        <v/>
      </c>
      <c r="B73" s="227" t="str">
        <f>IF(A73="","",PREF_PREGUNTA&amp;" - "&amp;IF(MAX($A$7:$A$156)&gt;99,IF(A73&lt;100,"0",""),"")&amp;IF(A73&lt;10,"0","")&amp;A73&amp;IF(G73&lt;&gt;""," "&amp;G73,""))</f>
        <v/>
      </c>
      <c r="C73" s="424" t="str">
        <f t="shared" si="3"/>
        <v/>
      </c>
      <c r="D73" s="230"/>
      <c r="E73" s="231"/>
      <c r="F73" s="242"/>
      <c r="G73" s="232"/>
      <c r="H73" s="225"/>
      <c r="I73" s="432"/>
      <c r="J73" s="433"/>
      <c r="K73" s="433"/>
      <c r="L73" s="434"/>
      <c r="M73" s="435"/>
      <c r="N73" s="435"/>
      <c r="O73" s="434"/>
      <c r="P73" s="435"/>
      <c r="Q73" s="435"/>
      <c r="R73" s="436"/>
      <c r="S73" s="437"/>
      <c r="T73" s="437"/>
      <c r="U73" s="438"/>
      <c r="V73" s="439"/>
      <c r="W73" s="439"/>
      <c r="X73" s="440"/>
      <c r="Y73" s="441"/>
      <c r="Z73" s="441"/>
      <c r="AA73" s="432"/>
      <c r="AB73" s="433"/>
      <c r="AC73" s="433"/>
      <c r="AD73" s="434"/>
      <c r="AE73" s="435"/>
      <c r="AF73" s="435"/>
      <c r="AG73" s="264"/>
      <c r="AH73" s="265"/>
      <c r="AI73" s="266"/>
      <c r="AJ73" s="267"/>
    </row>
    <row r="74" spans="1:36" x14ac:dyDescent="0.25">
      <c r="A74" s="28" t="str">
        <f>IF(H74&lt;&gt;"",MAX($A$7:A73)+1,"")</f>
        <v/>
      </c>
      <c r="B74" s="227" t="str">
        <f>IF(A74="","",PREF_PREGUNTA&amp;" - "&amp;IF(MAX($A$7:$A$156)&gt;99,IF(A74&lt;100,"0",""),"")&amp;IF(A74&lt;10,"0","")&amp;A74&amp;IF(G74&lt;&gt;""," "&amp;G74,""))</f>
        <v/>
      </c>
      <c r="C74" s="424" t="str">
        <f t="shared" si="3"/>
        <v/>
      </c>
      <c r="D74" s="230"/>
      <c r="E74" s="231"/>
      <c r="F74" s="242"/>
      <c r="G74" s="232"/>
      <c r="H74" s="225"/>
      <c r="I74" s="432"/>
      <c r="J74" s="433"/>
      <c r="K74" s="433"/>
      <c r="L74" s="434"/>
      <c r="M74" s="435"/>
      <c r="N74" s="435"/>
      <c r="O74" s="434"/>
      <c r="P74" s="435"/>
      <c r="Q74" s="435"/>
      <c r="R74" s="436"/>
      <c r="S74" s="437"/>
      <c r="T74" s="437"/>
      <c r="U74" s="438"/>
      <c r="V74" s="439"/>
      <c r="W74" s="439"/>
      <c r="X74" s="440"/>
      <c r="Y74" s="441"/>
      <c r="Z74" s="441"/>
      <c r="AA74" s="432"/>
      <c r="AB74" s="433"/>
      <c r="AC74" s="433"/>
      <c r="AD74" s="434"/>
      <c r="AE74" s="435"/>
      <c r="AF74" s="435"/>
      <c r="AG74" s="264"/>
      <c r="AH74" s="265"/>
      <c r="AI74" s="266"/>
      <c r="AJ74" s="267"/>
    </row>
    <row r="75" spans="1:36" x14ac:dyDescent="0.25">
      <c r="A75" s="28" t="str">
        <f>IF(H75&lt;&gt;"",MAX($A$7:A74)+1,"")</f>
        <v/>
      </c>
      <c r="B75" s="227" t="str">
        <f>IF(A75="","",PREF_PREGUNTA&amp;" - "&amp;IF(MAX($A$7:$A$156)&gt;99,IF(A75&lt;100,"0",""),"")&amp;IF(A75&lt;10,"0","")&amp;A75&amp;IF(G75&lt;&gt;""," "&amp;G75,""))</f>
        <v/>
      </c>
      <c r="C75" s="424" t="str">
        <f t="shared" si="3"/>
        <v/>
      </c>
      <c r="D75" s="230"/>
      <c r="E75" s="231"/>
      <c r="F75" s="242"/>
      <c r="G75" s="232"/>
      <c r="H75" s="225"/>
      <c r="I75" s="432"/>
      <c r="J75" s="433"/>
      <c r="K75" s="433"/>
      <c r="L75" s="434"/>
      <c r="M75" s="435"/>
      <c r="N75" s="435"/>
      <c r="O75" s="434"/>
      <c r="P75" s="435"/>
      <c r="Q75" s="435"/>
      <c r="R75" s="436"/>
      <c r="S75" s="437"/>
      <c r="T75" s="437"/>
      <c r="U75" s="438"/>
      <c r="V75" s="439"/>
      <c r="W75" s="439"/>
      <c r="X75" s="440"/>
      <c r="Y75" s="441"/>
      <c r="Z75" s="441"/>
      <c r="AA75" s="432"/>
      <c r="AB75" s="433"/>
      <c r="AC75" s="433"/>
      <c r="AD75" s="434"/>
      <c r="AE75" s="435"/>
      <c r="AF75" s="435"/>
      <c r="AG75" s="264"/>
      <c r="AH75" s="265"/>
      <c r="AI75" s="266"/>
      <c r="AJ75" s="267"/>
    </row>
    <row r="76" spans="1:36" x14ac:dyDescent="0.25">
      <c r="A76" s="28" t="str">
        <f>IF(H76&lt;&gt;"",MAX($A$7:A75)+1,"")</f>
        <v/>
      </c>
      <c r="B76" s="227" t="str">
        <f>IF(A76="","",PREF_PREGUNTA&amp;" - "&amp;IF(MAX($A$7:$A$156)&gt;99,IF(A76&lt;100,"0",""),"")&amp;IF(A76&lt;10,"0","")&amp;A76&amp;IF(G76&lt;&gt;""," "&amp;G76,""))</f>
        <v/>
      </c>
      <c r="C76" s="424" t="str">
        <f t="shared" si="3"/>
        <v/>
      </c>
      <c r="D76" s="230"/>
      <c r="E76" s="231"/>
      <c r="F76" s="242"/>
      <c r="G76" s="232"/>
      <c r="H76" s="225"/>
      <c r="I76" s="432"/>
      <c r="J76" s="433"/>
      <c r="K76" s="433"/>
      <c r="L76" s="434"/>
      <c r="M76" s="435"/>
      <c r="N76" s="435"/>
      <c r="O76" s="434"/>
      <c r="P76" s="435"/>
      <c r="Q76" s="435"/>
      <c r="R76" s="436"/>
      <c r="S76" s="437"/>
      <c r="T76" s="437"/>
      <c r="U76" s="438"/>
      <c r="V76" s="439"/>
      <c r="W76" s="439"/>
      <c r="X76" s="440"/>
      <c r="Y76" s="441"/>
      <c r="Z76" s="441"/>
      <c r="AA76" s="432"/>
      <c r="AB76" s="433"/>
      <c r="AC76" s="433"/>
      <c r="AD76" s="434"/>
      <c r="AE76" s="435"/>
      <c r="AF76" s="435"/>
      <c r="AG76" s="264"/>
      <c r="AH76" s="265"/>
      <c r="AI76" s="266"/>
      <c r="AJ76" s="267"/>
    </row>
    <row r="77" spans="1:36" x14ac:dyDescent="0.25">
      <c r="A77" s="28" t="str">
        <f>IF(H77&lt;&gt;"",MAX($A$7:A76)+1,"")</f>
        <v/>
      </c>
      <c r="B77" s="227" t="str">
        <f>IF(A77="","",PREF_PREGUNTA&amp;" - "&amp;IF(MAX($A$7:$A$156)&gt;99,IF(A77&lt;100,"0",""),"")&amp;IF(A77&lt;10,"0","")&amp;A77&amp;IF(G77&lt;&gt;""," "&amp;G77,""))</f>
        <v/>
      </c>
      <c r="C77" s="424" t="str">
        <f t="shared" si="3"/>
        <v/>
      </c>
      <c r="D77" s="230"/>
      <c r="E77" s="231"/>
      <c r="F77" s="242"/>
      <c r="G77" s="232"/>
      <c r="H77" s="225"/>
      <c r="I77" s="432"/>
      <c r="J77" s="433"/>
      <c r="K77" s="433"/>
      <c r="L77" s="434"/>
      <c r="M77" s="435"/>
      <c r="N77" s="435"/>
      <c r="O77" s="434"/>
      <c r="P77" s="435"/>
      <c r="Q77" s="435"/>
      <c r="R77" s="436"/>
      <c r="S77" s="437"/>
      <c r="T77" s="437"/>
      <c r="U77" s="438"/>
      <c r="V77" s="439"/>
      <c r="W77" s="439"/>
      <c r="X77" s="440"/>
      <c r="Y77" s="441"/>
      <c r="Z77" s="441"/>
      <c r="AA77" s="432"/>
      <c r="AB77" s="433"/>
      <c r="AC77" s="433"/>
      <c r="AD77" s="434"/>
      <c r="AE77" s="435"/>
      <c r="AF77" s="435"/>
      <c r="AG77" s="264"/>
      <c r="AH77" s="265"/>
      <c r="AI77" s="266"/>
      <c r="AJ77" s="267"/>
    </row>
    <row r="78" spans="1:36" x14ac:dyDescent="0.25">
      <c r="A78" s="28" t="str">
        <f>IF(H78&lt;&gt;"",MAX($A$7:A77)+1,"")</f>
        <v/>
      </c>
      <c r="B78" s="227" t="str">
        <f>IF(A78="","",PREF_PREGUNTA&amp;" - "&amp;IF(MAX($A$7:$A$156)&gt;99,IF(A78&lt;100,"0",""),"")&amp;IF(A78&lt;10,"0","")&amp;A78&amp;IF(G78&lt;&gt;""," "&amp;G78,""))</f>
        <v/>
      </c>
      <c r="C78" s="424" t="str">
        <f t="shared" si="3"/>
        <v/>
      </c>
      <c r="D78" s="230"/>
      <c r="E78" s="231"/>
      <c r="F78" s="242"/>
      <c r="G78" s="232"/>
      <c r="H78" s="225"/>
      <c r="I78" s="432"/>
      <c r="J78" s="433"/>
      <c r="K78" s="433"/>
      <c r="L78" s="434"/>
      <c r="M78" s="435"/>
      <c r="N78" s="435"/>
      <c r="O78" s="434"/>
      <c r="P78" s="435"/>
      <c r="Q78" s="435"/>
      <c r="R78" s="436"/>
      <c r="S78" s="437"/>
      <c r="T78" s="437"/>
      <c r="U78" s="438"/>
      <c r="V78" s="439"/>
      <c r="W78" s="439"/>
      <c r="X78" s="440"/>
      <c r="Y78" s="441"/>
      <c r="Z78" s="441"/>
      <c r="AA78" s="432"/>
      <c r="AB78" s="433"/>
      <c r="AC78" s="433"/>
      <c r="AD78" s="434"/>
      <c r="AE78" s="435"/>
      <c r="AF78" s="435"/>
      <c r="AG78" s="264"/>
      <c r="AH78" s="265"/>
      <c r="AI78" s="266"/>
      <c r="AJ78" s="267"/>
    </row>
    <row r="79" spans="1:36" x14ac:dyDescent="0.25">
      <c r="A79" s="28" t="str">
        <f>IF(H79&lt;&gt;"",MAX($A$7:A78)+1,"")</f>
        <v/>
      </c>
      <c r="B79" s="227" t="str">
        <f>IF(A79="","",PREF_PREGUNTA&amp;" - "&amp;IF(MAX($A$7:$A$156)&gt;99,IF(A79&lt;100,"0",""),"")&amp;IF(A79&lt;10,"0","")&amp;A79&amp;IF(G79&lt;&gt;""," "&amp;G79,""))</f>
        <v/>
      </c>
      <c r="C79" s="424" t="str">
        <f t="shared" si="3"/>
        <v/>
      </c>
      <c r="D79" s="230"/>
      <c r="E79" s="231"/>
      <c r="F79" s="242"/>
      <c r="G79" s="232"/>
      <c r="H79" s="225"/>
      <c r="I79" s="432"/>
      <c r="J79" s="433"/>
      <c r="K79" s="433"/>
      <c r="L79" s="434"/>
      <c r="M79" s="435"/>
      <c r="N79" s="435"/>
      <c r="O79" s="434"/>
      <c r="P79" s="435"/>
      <c r="Q79" s="435"/>
      <c r="R79" s="436"/>
      <c r="S79" s="437"/>
      <c r="T79" s="437"/>
      <c r="U79" s="438"/>
      <c r="V79" s="439"/>
      <c r="W79" s="439"/>
      <c r="X79" s="440"/>
      <c r="Y79" s="441"/>
      <c r="Z79" s="441"/>
      <c r="AA79" s="432"/>
      <c r="AB79" s="433"/>
      <c r="AC79" s="433"/>
      <c r="AD79" s="434"/>
      <c r="AE79" s="435"/>
      <c r="AF79" s="435"/>
      <c r="AG79" s="264"/>
      <c r="AH79" s="265"/>
      <c r="AI79" s="266"/>
      <c r="AJ79" s="267"/>
    </row>
    <row r="80" spans="1:36" x14ac:dyDescent="0.25">
      <c r="A80" s="28" t="str">
        <f>IF(H80&lt;&gt;"",MAX($A$7:A79)+1,"")</f>
        <v/>
      </c>
      <c r="B80" s="227" t="str">
        <f>IF(A80="","",PREF_PREGUNTA&amp;" - "&amp;IF(MAX($A$7:$A$156)&gt;99,IF(A80&lt;100,"0",""),"")&amp;IF(A80&lt;10,"0","")&amp;A80&amp;IF(G80&lt;&gt;""," "&amp;G80,""))</f>
        <v/>
      </c>
      <c r="C80" s="424" t="str">
        <f t="shared" si="3"/>
        <v/>
      </c>
      <c r="D80" s="230"/>
      <c r="E80" s="231"/>
      <c r="F80" s="242"/>
      <c r="G80" s="232"/>
      <c r="H80" s="225"/>
      <c r="I80" s="432"/>
      <c r="J80" s="433"/>
      <c r="K80" s="433"/>
      <c r="L80" s="434"/>
      <c r="M80" s="435"/>
      <c r="N80" s="435"/>
      <c r="O80" s="434"/>
      <c r="P80" s="435"/>
      <c r="Q80" s="435"/>
      <c r="R80" s="436"/>
      <c r="S80" s="437"/>
      <c r="T80" s="437"/>
      <c r="U80" s="438"/>
      <c r="V80" s="439"/>
      <c r="W80" s="439"/>
      <c r="X80" s="440"/>
      <c r="Y80" s="441"/>
      <c r="Z80" s="441"/>
      <c r="AA80" s="432"/>
      <c r="AB80" s="433"/>
      <c r="AC80" s="433"/>
      <c r="AD80" s="434"/>
      <c r="AE80" s="435"/>
      <c r="AF80" s="435"/>
      <c r="AG80" s="264"/>
      <c r="AH80" s="265"/>
      <c r="AI80" s="266"/>
      <c r="AJ80" s="267"/>
    </row>
    <row r="81" spans="1:36" x14ac:dyDescent="0.25">
      <c r="A81" s="28" t="str">
        <f>IF(H81&lt;&gt;"",MAX($A$7:A80)+1,"")</f>
        <v/>
      </c>
      <c r="B81" s="227" t="str">
        <f>IF(A81="","",PREF_PREGUNTA&amp;" - "&amp;IF(MAX($A$7:$A$156)&gt;99,IF(A81&lt;100,"0",""),"")&amp;IF(A81&lt;10,"0","")&amp;A81&amp;IF(G81&lt;&gt;""," "&amp;G81,""))</f>
        <v/>
      </c>
      <c r="C81" s="424" t="str">
        <f t="shared" si="3"/>
        <v/>
      </c>
      <c r="D81" s="230"/>
      <c r="E81" s="231"/>
      <c r="F81" s="242"/>
      <c r="G81" s="232"/>
      <c r="H81" s="225"/>
      <c r="I81" s="432"/>
      <c r="J81" s="433"/>
      <c r="K81" s="433"/>
      <c r="L81" s="434"/>
      <c r="M81" s="435"/>
      <c r="N81" s="435"/>
      <c r="O81" s="434"/>
      <c r="P81" s="435"/>
      <c r="Q81" s="435"/>
      <c r="R81" s="436"/>
      <c r="S81" s="437"/>
      <c r="T81" s="437"/>
      <c r="U81" s="438"/>
      <c r="V81" s="439"/>
      <c r="W81" s="439"/>
      <c r="X81" s="440"/>
      <c r="Y81" s="441"/>
      <c r="Z81" s="441"/>
      <c r="AA81" s="432"/>
      <c r="AB81" s="433"/>
      <c r="AC81" s="433"/>
      <c r="AD81" s="434"/>
      <c r="AE81" s="435"/>
      <c r="AF81" s="435"/>
      <c r="AG81" s="264"/>
      <c r="AH81" s="265"/>
      <c r="AI81" s="266"/>
      <c r="AJ81" s="267"/>
    </row>
    <row r="82" spans="1:36" x14ac:dyDescent="0.25">
      <c r="A82" s="28" t="str">
        <f>IF(H82&lt;&gt;"",MAX($A$7:A81)+1,"")</f>
        <v/>
      </c>
      <c r="B82" s="227" t="str">
        <f>IF(A82="","",PREF_PREGUNTA&amp;" - "&amp;IF(MAX($A$7:$A$156)&gt;99,IF(A82&lt;100,"0",""),"")&amp;IF(A82&lt;10,"0","")&amp;A82&amp;IF(G82&lt;&gt;""," "&amp;G82,""))</f>
        <v/>
      </c>
      <c r="C82" s="424" t="str">
        <f t="shared" si="3"/>
        <v/>
      </c>
      <c r="D82" s="230"/>
      <c r="E82" s="231"/>
      <c r="F82" s="242"/>
      <c r="G82" s="232"/>
      <c r="H82" s="225"/>
      <c r="I82" s="432"/>
      <c r="J82" s="433"/>
      <c r="K82" s="433"/>
      <c r="L82" s="434"/>
      <c r="M82" s="435"/>
      <c r="N82" s="435"/>
      <c r="O82" s="434"/>
      <c r="P82" s="435"/>
      <c r="Q82" s="435"/>
      <c r="R82" s="436"/>
      <c r="S82" s="437"/>
      <c r="T82" s="437"/>
      <c r="U82" s="438"/>
      <c r="V82" s="439"/>
      <c r="W82" s="439"/>
      <c r="X82" s="440"/>
      <c r="Y82" s="441"/>
      <c r="Z82" s="441"/>
      <c r="AA82" s="432"/>
      <c r="AB82" s="433"/>
      <c r="AC82" s="433"/>
      <c r="AD82" s="434"/>
      <c r="AE82" s="435"/>
      <c r="AF82" s="435"/>
      <c r="AG82" s="264"/>
      <c r="AH82" s="265"/>
      <c r="AI82" s="266"/>
      <c r="AJ82" s="267"/>
    </row>
    <row r="83" spans="1:36" x14ac:dyDescent="0.25">
      <c r="A83" s="28" t="str">
        <f>IF(H83&lt;&gt;"",MAX($A$7:A82)+1,"")</f>
        <v/>
      </c>
      <c r="B83" s="227" t="str">
        <f>IF(A83="","",PREF_PREGUNTA&amp;" - "&amp;IF(MAX($A$7:$A$156)&gt;99,IF(A83&lt;100,"0",""),"")&amp;IF(A83&lt;10,"0","")&amp;A83&amp;IF(G83&lt;&gt;""," "&amp;G83,""))</f>
        <v/>
      </c>
      <c r="C83" s="424" t="str">
        <f t="shared" si="3"/>
        <v/>
      </c>
      <c r="D83" s="230"/>
      <c r="E83" s="231"/>
      <c r="F83" s="242"/>
      <c r="G83" s="232"/>
      <c r="H83" s="225"/>
      <c r="I83" s="432"/>
      <c r="J83" s="433"/>
      <c r="K83" s="433"/>
      <c r="L83" s="434"/>
      <c r="M83" s="435"/>
      <c r="N83" s="435"/>
      <c r="O83" s="434"/>
      <c r="P83" s="435"/>
      <c r="Q83" s="435"/>
      <c r="R83" s="436"/>
      <c r="S83" s="437"/>
      <c r="T83" s="437"/>
      <c r="U83" s="438"/>
      <c r="V83" s="439"/>
      <c r="W83" s="439"/>
      <c r="X83" s="440"/>
      <c r="Y83" s="441"/>
      <c r="Z83" s="441"/>
      <c r="AA83" s="432"/>
      <c r="AB83" s="433"/>
      <c r="AC83" s="433"/>
      <c r="AD83" s="434"/>
      <c r="AE83" s="435"/>
      <c r="AF83" s="435"/>
      <c r="AG83" s="264"/>
      <c r="AH83" s="265"/>
      <c r="AI83" s="266"/>
      <c r="AJ83" s="267"/>
    </row>
    <row r="84" spans="1:36" x14ac:dyDescent="0.25">
      <c r="A84" s="28" t="str">
        <f>IF(H84&lt;&gt;"",MAX($A$7:A83)+1,"")</f>
        <v/>
      </c>
      <c r="B84" s="227" t="str">
        <f>IF(A84="","",PREF_PREGUNTA&amp;" - "&amp;IF(MAX($A$7:$A$156)&gt;99,IF(A84&lt;100,"0",""),"")&amp;IF(A84&lt;10,"0","")&amp;A84&amp;IF(G84&lt;&gt;""," "&amp;G84,""))</f>
        <v/>
      </c>
      <c r="C84" s="424" t="str">
        <f t="shared" si="3"/>
        <v/>
      </c>
      <c r="D84" s="230"/>
      <c r="E84" s="231"/>
      <c r="F84" s="242"/>
      <c r="G84" s="232"/>
      <c r="H84" s="225"/>
      <c r="I84" s="432"/>
      <c r="J84" s="433"/>
      <c r="K84" s="433"/>
      <c r="L84" s="434"/>
      <c r="M84" s="435"/>
      <c r="N84" s="435"/>
      <c r="O84" s="434"/>
      <c r="P84" s="435"/>
      <c r="Q84" s="435"/>
      <c r="R84" s="436"/>
      <c r="S84" s="437"/>
      <c r="T84" s="437"/>
      <c r="U84" s="438"/>
      <c r="V84" s="439"/>
      <c r="W84" s="439"/>
      <c r="X84" s="440"/>
      <c r="Y84" s="441"/>
      <c r="Z84" s="441"/>
      <c r="AA84" s="432"/>
      <c r="AB84" s="433"/>
      <c r="AC84" s="433"/>
      <c r="AD84" s="434"/>
      <c r="AE84" s="435"/>
      <c r="AF84" s="435"/>
      <c r="AG84" s="264"/>
      <c r="AH84" s="265"/>
      <c r="AI84" s="266"/>
      <c r="AJ84" s="267"/>
    </row>
    <row r="85" spans="1:36" x14ac:dyDescent="0.25">
      <c r="A85" s="28" t="str">
        <f>IF(H85&lt;&gt;"",MAX($A$7:A84)+1,"")</f>
        <v/>
      </c>
      <c r="B85" s="227" t="str">
        <f>IF(A85="","",PREF_PREGUNTA&amp;" - "&amp;IF(MAX($A$7:$A$156)&gt;99,IF(A85&lt;100,"0",""),"")&amp;IF(A85&lt;10,"0","")&amp;A85&amp;IF(G85&lt;&gt;""," "&amp;G85,""))</f>
        <v/>
      </c>
      <c r="C85" s="424" t="str">
        <f t="shared" si="3"/>
        <v/>
      </c>
      <c r="D85" s="230"/>
      <c r="E85" s="231"/>
      <c r="F85" s="242"/>
      <c r="G85" s="232"/>
      <c r="H85" s="225"/>
      <c r="I85" s="432"/>
      <c r="J85" s="433"/>
      <c r="K85" s="433"/>
      <c r="L85" s="434"/>
      <c r="M85" s="435"/>
      <c r="N85" s="435"/>
      <c r="O85" s="434"/>
      <c r="P85" s="435"/>
      <c r="Q85" s="435"/>
      <c r="R85" s="436"/>
      <c r="S85" s="437"/>
      <c r="T85" s="437"/>
      <c r="U85" s="438"/>
      <c r="V85" s="439"/>
      <c r="W85" s="439"/>
      <c r="X85" s="440"/>
      <c r="Y85" s="441"/>
      <c r="Z85" s="441"/>
      <c r="AA85" s="432"/>
      <c r="AB85" s="433"/>
      <c r="AC85" s="433"/>
      <c r="AD85" s="434"/>
      <c r="AE85" s="435"/>
      <c r="AF85" s="435"/>
      <c r="AG85" s="264"/>
      <c r="AH85" s="265"/>
      <c r="AI85" s="266"/>
      <c r="AJ85" s="267"/>
    </row>
    <row r="86" spans="1:36" x14ac:dyDescent="0.25">
      <c r="A86" s="28" t="str">
        <f>IF(H86&lt;&gt;"",MAX($A$7:A85)+1,"")</f>
        <v/>
      </c>
      <c r="B86" s="227" t="str">
        <f>IF(A86="","",PREF_PREGUNTA&amp;" - "&amp;IF(MAX($A$7:$A$156)&gt;99,IF(A86&lt;100,"0",""),"")&amp;IF(A86&lt;10,"0","")&amp;A86&amp;IF(G86&lt;&gt;""," "&amp;G86,""))</f>
        <v/>
      </c>
      <c r="C86" s="424" t="str">
        <f t="shared" si="3"/>
        <v/>
      </c>
      <c r="D86" s="230"/>
      <c r="E86" s="231"/>
      <c r="F86" s="242"/>
      <c r="G86" s="232"/>
      <c r="H86" s="225"/>
      <c r="I86" s="432"/>
      <c r="J86" s="433"/>
      <c r="K86" s="433"/>
      <c r="L86" s="434"/>
      <c r="M86" s="435"/>
      <c r="N86" s="435"/>
      <c r="O86" s="434"/>
      <c r="P86" s="435"/>
      <c r="Q86" s="435"/>
      <c r="R86" s="436"/>
      <c r="S86" s="437"/>
      <c r="T86" s="437"/>
      <c r="U86" s="438"/>
      <c r="V86" s="439"/>
      <c r="W86" s="439"/>
      <c r="X86" s="440"/>
      <c r="Y86" s="441"/>
      <c r="Z86" s="441"/>
      <c r="AA86" s="432"/>
      <c r="AB86" s="433"/>
      <c r="AC86" s="433"/>
      <c r="AD86" s="434"/>
      <c r="AE86" s="435"/>
      <c r="AF86" s="435"/>
      <c r="AG86" s="264"/>
      <c r="AH86" s="265"/>
      <c r="AI86" s="266"/>
      <c r="AJ86" s="267"/>
    </row>
    <row r="87" spans="1:36" x14ac:dyDescent="0.25">
      <c r="A87" s="28" t="str">
        <f>IF(H87&lt;&gt;"",MAX($A$7:A86)+1,"")</f>
        <v/>
      </c>
      <c r="B87" s="227" t="str">
        <f>IF(A87="","",PREF_PREGUNTA&amp;" - "&amp;IF(MAX($A$7:$A$156)&gt;99,IF(A87&lt;100,"0",""),"")&amp;IF(A87&lt;10,"0","")&amp;A87&amp;IF(G87&lt;&gt;""," "&amp;G87,""))</f>
        <v/>
      </c>
      <c r="C87" s="424" t="str">
        <f t="shared" si="3"/>
        <v/>
      </c>
      <c r="D87" s="230"/>
      <c r="E87" s="231"/>
      <c r="F87" s="242"/>
      <c r="G87" s="232"/>
      <c r="H87" s="225"/>
      <c r="I87" s="432"/>
      <c r="J87" s="433"/>
      <c r="K87" s="433"/>
      <c r="L87" s="434"/>
      <c r="M87" s="435"/>
      <c r="N87" s="435"/>
      <c r="O87" s="434"/>
      <c r="P87" s="435"/>
      <c r="Q87" s="435"/>
      <c r="R87" s="436"/>
      <c r="S87" s="437"/>
      <c r="T87" s="437"/>
      <c r="U87" s="438"/>
      <c r="V87" s="439"/>
      <c r="W87" s="439"/>
      <c r="X87" s="440"/>
      <c r="Y87" s="441"/>
      <c r="Z87" s="441"/>
      <c r="AA87" s="432"/>
      <c r="AB87" s="433"/>
      <c r="AC87" s="433"/>
      <c r="AD87" s="434"/>
      <c r="AE87" s="435"/>
      <c r="AF87" s="435"/>
      <c r="AG87" s="264"/>
      <c r="AH87" s="265"/>
      <c r="AI87" s="266"/>
      <c r="AJ87" s="267"/>
    </row>
    <row r="88" spans="1:36" x14ac:dyDescent="0.25">
      <c r="A88" s="28" t="str">
        <f>IF(H88&lt;&gt;"",MAX($A$7:A87)+1,"")</f>
        <v/>
      </c>
      <c r="B88" s="227" t="str">
        <f>IF(A88="","",PREF_PREGUNTA&amp;" - "&amp;IF(MAX($A$7:$A$156)&gt;99,IF(A88&lt;100,"0",""),"")&amp;IF(A88&lt;10,"0","")&amp;A88&amp;IF(G88&lt;&gt;""," "&amp;G88,""))</f>
        <v/>
      </c>
      <c r="C88" s="424" t="str">
        <f t="shared" si="3"/>
        <v/>
      </c>
      <c r="D88" s="230"/>
      <c r="E88" s="231"/>
      <c r="F88" s="242"/>
      <c r="G88" s="232"/>
      <c r="H88" s="225"/>
      <c r="I88" s="432"/>
      <c r="J88" s="433"/>
      <c r="K88" s="433"/>
      <c r="L88" s="434"/>
      <c r="M88" s="435"/>
      <c r="N88" s="435"/>
      <c r="O88" s="434"/>
      <c r="P88" s="435"/>
      <c r="Q88" s="435"/>
      <c r="R88" s="436"/>
      <c r="S88" s="437"/>
      <c r="T88" s="437"/>
      <c r="U88" s="438"/>
      <c r="V88" s="439"/>
      <c r="W88" s="439"/>
      <c r="X88" s="440"/>
      <c r="Y88" s="441"/>
      <c r="Z88" s="441"/>
      <c r="AA88" s="432"/>
      <c r="AB88" s="433"/>
      <c r="AC88" s="433"/>
      <c r="AD88" s="434"/>
      <c r="AE88" s="435"/>
      <c r="AF88" s="435"/>
      <c r="AG88" s="264"/>
      <c r="AH88" s="265"/>
      <c r="AI88" s="266"/>
      <c r="AJ88" s="267"/>
    </row>
    <row r="89" spans="1:36" x14ac:dyDescent="0.25">
      <c r="A89" s="28" t="str">
        <f>IF(H89&lt;&gt;"",MAX($A$7:A88)+1,"")</f>
        <v/>
      </c>
      <c r="B89" s="227" t="str">
        <f>IF(A89="","",PREF_PREGUNTA&amp;" - "&amp;IF(MAX($A$7:$A$156)&gt;99,IF(A89&lt;100,"0",""),"")&amp;IF(A89&lt;10,"0","")&amp;A89&amp;IF(G89&lt;&gt;""," "&amp;G89,""))</f>
        <v/>
      </c>
      <c r="C89" s="424" t="str">
        <f t="shared" si="3"/>
        <v/>
      </c>
      <c r="D89" s="230"/>
      <c r="E89" s="231"/>
      <c r="F89" s="242"/>
      <c r="G89" s="232"/>
      <c r="H89" s="225"/>
      <c r="I89" s="432"/>
      <c r="J89" s="433"/>
      <c r="K89" s="433"/>
      <c r="L89" s="434"/>
      <c r="M89" s="435"/>
      <c r="N89" s="435"/>
      <c r="O89" s="434"/>
      <c r="P89" s="435"/>
      <c r="Q89" s="435"/>
      <c r="R89" s="436"/>
      <c r="S89" s="437"/>
      <c r="T89" s="437"/>
      <c r="U89" s="438"/>
      <c r="V89" s="439"/>
      <c r="W89" s="439"/>
      <c r="X89" s="440"/>
      <c r="Y89" s="441"/>
      <c r="Z89" s="441"/>
      <c r="AA89" s="432"/>
      <c r="AB89" s="433"/>
      <c r="AC89" s="433"/>
      <c r="AD89" s="434"/>
      <c r="AE89" s="435"/>
      <c r="AF89" s="435"/>
      <c r="AG89" s="264"/>
      <c r="AH89" s="265"/>
      <c r="AI89" s="266"/>
      <c r="AJ89" s="267"/>
    </row>
    <row r="90" spans="1:36" x14ac:dyDescent="0.25">
      <c r="A90" s="28" t="str">
        <f>IF(H90&lt;&gt;"",MAX($A$7:A89)+1,"")</f>
        <v/>
      </c>
      <c r="B90" s="227" t="str">
        <f>IF(A90="","",PREF_PREGUNTA&amp;" - "&amp;IF(MAX($A$7:$A$156)&gt;99,IF(A90&lt;100,"0",""),"")&amp;IF(A90&lt;10,"0","")&amp;A90&amp;IF(G90&lt;&gt;""," "&amp;G90,""))</f>
        <v/>
      </c>
      <c r="C90" s="424" t="str">
        <f t="shared" si="3"/>
        <v/>
      </c>
      <c r="D90" s="230"/>
      <c r="E90" s="231"/>
      <c r="F90" s="242"/>
      <c r="G90" s="232"/>
      <c r="H90" s="225"/>
      <c r="I90" s="432"/>
      <c r="J90" s="433"/>
      <c r="K90" s="433"/>
      <c r="L90" s="434"/>
      <c r="M90" s="435"/>
      <c r="N90" s="435"/>
      <c r="O90" s="434"/>
      <c r="P90" s="435"/>
      <c r="Q90" s="435"/>
      <c r="R90" s="436"/>
      <c r="S90" s="437"/>
      <c r="T90" s="437"/>
      <c r="U90" s="438"/>
      <c r="V90" s="439"/>
      <c r="W90" s="439"/>
      <c r="X90" s="440"/>
      <c r="Y90" s="441"/>
      <c r="Z90" s="441"/>
      <c r="AA90" s="432"/>
      <c r="AB90" s="433"/>
      <c r="AC90" s="433"/>
      <c r="AD90" s="434"/>
      <c r="AE90" s="435"/>
      <c r="AF90" s="435"/>
      <c r="AG90" s="264"/>
      <c r="AH90" s="265"/>
      <c r="AI90" s="266"/>
      <c r="AJ90" s="267"/>
    </row>
    <row r="91" spans="1:36" x14ac:dyDescent="0.25">
      <c r="A91" s="28" t="str">
        <f>IF(H91&lt;&gt;"",MAX($A$7:A90)+1,"")</f>
        <v/>
      </c>
      <c r="B91" s="227" t="str">
        <f>IF(A91="","",PREF_PREGUNTA&amp;" - "&amp;IF(MAX($A$7:$A$156)&gt;99,IF(A91&lt;100,"0",""),"")&amp;IF(A91&lt;10,"0","")&amp;A91&amp;IF(G91&lt;&gt;""," "&amp;G91,""))</f>
        <v/>
      </c>
      <c r="C91" s="424" t="str">
        <f t="shared" si="3"/>
        <v/>
      </c>
      <c r="D91" s="230"/>
      <c r="E91" s="231"/>
      <c r="F91" s="242"/>
      <c r="G91" s="232"/>
      <c r="H91" s="225"/>
      <c r="I91" s="432"/>
      <c r="J91" s="433"/>
      <c r="K91" s="433"/>
      <c r="L91" s="434"/>
      <c r="M91" s="435"/>
      <c r="N91" s="435"/>
      <c r="O91" s="434"/>
      <c r="P91" s="435"/>
      <c r="Q91" s="435"/>
      <c r="R91" s="436"/>
      <c r="S91" s="437"/>
      <c r="T91" s="437"/>
      <c r="U91" s="438"/>
      <c r="V91" s="439"/>
      <c r="W91" s="439"/>
      <c r="X91" s="440"/>
      <c r="Y91" s="441"/>
      <c r="Z91" s="441"/>
      <c r="AA91" s="432"/>
      <c r="AB91" s="433"/>
      <c r="AC91" s="433"/>
      <c r="AD91" s="434"/>
      <c r="AE91" s="435"/>
      <c r="AF91" s="435"/>
      <c r="AG91" s="264"/>
      <c r="AH91" s="265"/>
      <c r="AI91" s="266"/>
      <c r="AJ91" s="267"/>
    </row>
    <row r="92" spans="1:36" x14ac:dyDescent="0.25">
      <c r="A92" s="28" t="str">
        <f>IF(H92&lt;&gt;"",MAX($A$7:A91)+1,"")</f>
        <v/>
      </c>
      <c r="B92" s="227" t="str">
        <f>IF(A92="","",PREF_PREGUNTA&amp;" - "&amp;IF(MAX($A$7:$A$156)&gt;99,IF(A92&lt;100,"0",""),"")&amp;IF(A92&lt;10,"0","")&amp;A92&amp;IF(G92&lt;&gt;""," "&amp;G92,""))</f>
        <v/>
      </c>
      <c r="C92" s="424" t="str">
        <f t="shared" si="3"/>
        <v/>
      </c>
      <c r="D92" s="230"/>
      <c r="E92" s="231"/>
      <c r="F92" s="242"/>
      <c r="G92" s="232"/>
      <c r="H92" s="225"/>
      <c r="I92" s="432"/>
      <c r="J92" s="433"/>
      <c r="K92" s="433"/>
      <c r="L92" s="434"/>
      <c r="M92" s="435"/>
      <c r="N92" s="435"/>
      <c r="O92" s="434"/>
      <c r="P92" s="435"/>
      <c r="Q92" s="435"/>
      <c r="R92" s="436"/>
      <c r="S92" s="437"/>
      <c r="T92" s="437"/>
      <c r="U92" s="438"/>
      <c r="V92" s="439"/>
      <c r="W92" s="439"/>
      <c r="X92" s="440"/>
      <c r="Y92" s="441"/>
      <c r="Z92" s="441"/>
      <c r="AA92" s="432"/>
      <c r="AB92" s="433"/>
      <c r="AC92" s="433"/>
      <c r="AD92" s="434"/>
      <c r="AE92" s="435"/>
      <c r="AF92" s="435"/>
      <c r="AG92" s="264"/>
      <c r="AH92" s="265"/>
      <c r="AI92" s="266"/>
      <c r="AJ92" s="267"/>
    </row>
    <row r="93" spans="1:36" x14ac:dyDescent="0.25">
      <c r="A93" s="28" t="str">
        <f>IF(H93&lt;&gt;"",MAX($A$7:A92)+1,"")</f>
        <v/>
      </c>
      <c r="B93" s="227" t="str">
        <f>IF(A93="","",PREF_PREGUNTA&amp;" - "&amp;IF(MAX($A$7:$A$156)&gt;99,IF(A93&lt;100,"0",""),"")&amp;IF(A93&lt;10,"0","")&amp;A93&amp;IF(G93&lt;&gt;""," "&amp;G93,""))</f>
        <v/>
      </c>
      <c r="C93" s="424" t="str">
        <f t="shared" si="3"/>
        <v/>
      </c>
      <c r="D93" s="230"/>
      <c r="E93" s="231"/>
      <c r="F93" s="242"/>
      <c r="G93" s="232"/>
      <c r="H93" s="225"/>
      <c r="I93" s="432"/>
      <c r="J93" s="433"/>
      <c r="K93" s="433"/>
      <c r="L93" s="434"/>
      <c r="M93" s="435"/>
      <c r="N93" s="435"/>
      <c r="O93" s="434"/>
      <c r="P93" s="435"/>
      <c r="Q93" s="435"/>
      <c r="R93" s="436"/>
      <c r="S93" s="437"/>
      <c r="T93" s="437"/>
      <c r="U93" s="438"/>
      <c r="V93" s="439"/>
      <c r="W93" s="439"/>
      <c r="X93" s="440"/>
      <c r="Y93" s="441"/>
      <c r="Z93" s="441"/>
      <c r="AA93" s="432"/>
      <c r="AB93" s="433"/>
      <c r="AC93" s="433"/>
      <c r="AD93" s="434"/>
      <c r="AE93" s="435"/>
      <c r="AF93" s="435"/>
      <c r="AG93" s="264"/>
      <c r="AH93" s="265"/>
      <c r="AI93" s="266"/>
      <c r="AJ93" s="267"/>
    </row>
    <row r="94" spans="1:36" x14ac:dyDescent="0.25">
      <c r="A94" s="28" t="str">
        <f>IF(H94&lt;&gt;"",MAX($A$7:A93)+1,"")</f>
        <v/>
      </c>
      <c r="B94" s="227" t="str">
        <f>IF(A94="","",PREF_PREGUNTA&amp;" - "&amp;IF(MAX($A$7:$A$156)&gt;99,IF(A94&lt;100,"0",""),"")&amp;IF(A94&lt;10,"0","")&amp;A94&amp;IF(G94&lt;&gt;""," "&amp;G94,""))</f>
        <v/>
      </c>
      <c r="C94" s="424" t="str">
        <f t="shared" si="3"/>
        <v/>
      </c>
      <c r="D94" s="230"/>
      <c r="E94" s="231"/>
      <c r="F94" s="242"/>
      <c r="G94" s="232"/>
      <c r="H94" s="225"/>
      <c r="I94" s="432"/>
      <c r="J94" s="433"/>
      <c r="K94" s="433"/>
      <c r="L94" s="434"/>
      <c r="M94" s="435"/>
      <c r="N94" s="435"/>
      <c r="O94" s="434"/>
      <c r="P94" s="435"/>
      <c r="Q94" s="435"/>
      <c r="R94" s="436"/>
      <c r="S94" s="437"/>
      <c r="T94" s="437"/>
      <c r="U94" s="438"/>
      <c r="V94" s="439"/>
      <c r="W94" s="439"/>
      <c r="X94" s="440"/>
      <c r="Y94" s="441"/>
      <c r="Z94" s="441"/>
      <c r="AA94" s="432"/>
      <c r="AB94" s="433"/>
      <c r="AC94" s="433"/>
      <c r="AD94" s="434"/>
      <c r="AE94" s="435"/>
      <c r="AF94" s="435"/>
      <c r="AG94" s="264"/>
      <c r="AH94" s="265"/>
      <c r="AI94" s="266"/>
      <c r="AJ94" s="267"/>
    </row>
    <row r="95" spans="1:36" x14ac:dyDescent="0.25">
      <c r="A95" s="28" t="str">
        <f>IF(H95&lt;&gt;"",MAX($A$7:A94)+1,"")</f>
        <v/>
      </c>
      <c r="B95" s="227" t="str">
        <f>IF(A95="","",PREF_PREGUNTA&amp;" - "&amp;IF(MAX($A$7:$A$156)&gt;99,IF(A95&lt;100,"0",""),"")&amp;IF(A95&lt;10,"0","")&amp;A95&amp;IF(G95&lt;&gt;""," "&amp;G95,""))</f>
        <v/>
      </c>
      <c r="C95" s="424" t="str">
        <f t="shared" si="3"/>
        <v/>
      </c>
      <c r="D95" s="230"/>
      <c r="E95" s="231"/>
      <c r="F95" s="242"/>
      <c r="G95" s="232"/>
      <c r="H95" s="225"/>
      <c r="I95" s="432"/>
      <c r="J95" s="433"/>
      <c r="K95" s="433"/>
      <c r="L95" s="434"/>
      <c r="M95" s="435"/>
      <c r="N95" s="435"/>
      <c r="O95" s="434"/>
      <c r="P95" s="435"/>
      <c r="Q95" s="435"/>
      <c r="R95" s="436"/>
      <c r="S95" s="437"/>
      <c r="T95" s="437"/>
      <c r="U95" s="438"/>
      <c r="V95" s="439"/>
      <c r="W95" s="439"/>
      <c r="X95" s="440"/>
      <c r="Y95" s="441"/>
      <c r="Z95" s="441"/>
      <c r="AA95" s="432"/>
      <c r="AB95" s="433"/>
      <c r="AC95" s="433"/>
      <c r="AD95" s="434"/>
      <c r="AE95" s="435"/>
      <c r="AF95" s="435"/>
      <c r="AG95" s="264"/>
      <c r="AH95" s="265"/>
      <c r="AI95" s="266"/>
      <c r="AJ95" s="267"/>
    </row>
    <row r="96" spans="1:36" x14ac:dyDescent="0.25">
      <c r="A96" s="28" t="str">
        <f>IF(H96&lt;&gt;"",MAX($A$7:A95)+1,"")</f>
        <v/>
      </c>
      <c r="B96" s="227" t="str">
        <f>IF(A96="","",PREF_PREGUNTA&amp;" - "&amp;IF(MAX($A$7:$A$156)&gt;99,IF(A96&lt;100,"0",""),"")&amp;IF(A96&lt;10,"0","")&amp;A96&amp;IF(G96&lt;&gt;""," "&amp;G96,""))</f>
        <v/>
      </c>
      <c r="C96" s="424" t="str">
        <f t="shared" si="3"/>
        <v/>
      </c>
      <c r="D96" s="230"/>
      <c r="E96" s="231"/>
      <c r="F96" s="242"/>
      <c r="G96" s="232"/>
      <c r="H96" s="225"/>
      <c r="I96" s="432"/>
      <c r="J96" s="433"/>
      <c r="K96" s="433"/>
      <c r="L96" s="434"/>
      <c r="M96" s="435"/>
      <c r="N96" s="435"/>
      <c r="O96" s="434"/>
      <c r="P96" s="435"/>
      <c r="Q96" s="435"/>
      <c r="R96" s="436"/>
      <c r="S96" s="437"/>
      <c r="T96" s="437"/>
      <c r="U96" s="438"/>
      <c r="V96" s="439"/>
      <c r="W96" s="439"/>
      <c r="X96" s="440"/>
      <c r="Y96" s="441"/>
      <c r="Z96" s="441"/>
      <c r="AA96" s="432"/>
      <c r="AB96" s="433"/>
      <c r="AC96" s="433"/>
      <c r="AD96" s="434"/>
      <c r="AE96" s="435"/>
      <c r="AF96" s="435"/>
      <c r="AG96" s="264"/>
      <c r="AH96" s="265"/>
      <c r="AI96" s="266"/>
      <c r="AJ96" s="267"/>
    </row>
    <row r="97" spans="1:36" x14ac:dyDescent="0.25">
      <c r="A97" s="28" t="str">
        <f>IF(H97&lt;&gt;"",MAX($A$7:A96)+1,"")</f>
        <v/>
      </c>
      <c r="B97" s="227" t="str">
        <f>IF(A97="","",PREF_PREGUNTA&amp;" - "&amp;IF(MAX($A$7:$A$156)&gt;99,IF(A97&lt;100,"0",""),"")&amp;IF(A97&lt;10,"0","")&amp;A97&amp;IF(G97&lt;&gt;""," "&amp;G97,""))</f>
        <v/>
      </c>
      <c r="C97" s="424" t="str">
        <f t="shared" si="3"/>
        <v/>
      </c>
      <c r="D97" s="230"/>
      <c r="E97" s="231"/>
      <c r="F97" s="242"/>
      <c r="G97" s="232"/>
      <c r="H97" s="225"/>
      <c r="I97" s="432"/>
      <c r="J97" s="433"/>
      <c r="K97" s="433"/>
      <c r="L97" s="434"/>
      <c r="M97" s="435"/>
      <c r="N97" s="435"/>
      <c r="O97" s="434"/>
      <c r="P97" s="435"/>
      <c r="Q97" s="435"/>
      <c r="R97" s="436"/>
      <c r="S97" s="437"/>
      <c r="T97" s="437"/>
      <c r="U97" s="438"/>
      <c r="V97" s="439"/>
      <c r="W97" s="439"/>
      <c r="X97" s="440"/>
      <c r="Y97" s="441"/>
      <c r="Z97" s="441"/>
      <c r="AA97" s="432"/>
      <c r="AB97" s="433"/>
      <c r="AC97" s="433"/>
      <c r="AD97" s="434"/>
      <c r="AE97" s="435"/>
      <c r="AF97" s="435"/>
      <c r="AG97" s="264"/>
      <c r="AH97" s="265"/>
      <c r="AI97" s="266"/>
      <c r="AJ97" s="267"/>
    </row>
    <row r="98" spans="1:36" x14ac:dyDescent="0.25">
      <c r="A98" s="28" t="str">
        <f>IF(H98&lt;&gt;"",MAX($A$7:A97)+1,"")</f>
        <v/>
      </c>
      <c r="B98" s="227" t="str">
        <f>IF(A98="","",PREF_PREGUNTA&amp;" - "&amp;IF(MAX($A$7:$A$156)&gt;99,IF(A98&lt;100,"0",""),"")&amp;IF(A98&lt;10,"0","")&amp;A98&amp;IF(G98&lt;&gt;""," "&amp;G98,""))</f>
        <v/>
      </c>
      <c r="C98" s="424" t="str">
        <f t="shared" si="3"/>
        <v/>
      </c>
      <c r="D98" s="230"/>
      <c r="E98" s="231"/>
      <c r="F98" s="242"/>
      <c r="G98" s="232"/>
      <c r="H98" s="225"/>
      <c r="I98" s="432"/>
      <c r="J98" s="433"/>
      <c r="K98" s="433"/>
      <c r="L98" s="434"/>
      <c r="M98" s="435"/>
      <c r="N98" s="435"/>
      <c r="O98" s="434"/>
      <c r="P98" s="435"/>
      <c r="Q98" s="435"/>
      <c r="R98" s="436"/>
      <c r="S98" s="437"/>
      <c r="T98" s="437"/>
      <c r="U98" s="438"/>
      <c r="V98" s="439"/>
      <c r="W98" s="439"/>
      <c r="X98" s="440"/>
      <c r="Y98" s="441"/>
      <c r="Z98" s="441"/>
      <c r="AA98" s="432"/>
      <c r="AB98" s="433"/>
      <c r="AC98" s="433"/>
      <c r="AD98" s="434"/>
      <c r="AE98" s="435"/>
      <c r="AF98" s="435"/>
      <c r="AG98" s="264"/>
      <c r="AH98" s="265"/>
      <c r="AI98" s="266"/>
      <c r="AJ98" s="267"/>
    </row>
    <row r="99" spans="1:36" x14ac:dyDescent="0.25">
      <c r="A99" s="28" t="str">
        <f>IF(H99&lt;&gt;"",MAX($A$7:A98)+1,"")</f>
        <v/>
      </c>
      <c r="B99" s="227" t="str">
        <f>IF(A99="","",PREF_PREGUNTA&amp;" - "&amp;IF(MAX($A$7:$A$156)&gt;99,IF(A99&lt;100,"0",""),"")&amp;IF(A99&lt;10,"0","")&amp;A99&amp;IF(G99&lt;&gt;""," "&amp;G99,""))</f>
        <v/>
      </c>
      <c r="C99" s="424" t="str">
        <f t="shared" si="3"/>
        <v/>
      </c>
      <c r="D99" s="230"/>
      <c r="E99" s="231"/>
      <c r="F99" s="242"/>
      <c r="G99" s="232"/>
      <c r="H99" s="225"/>
      <c r="I99" s="432"/>
      <c r="J99" s="433"/>
      <c r="K99" s="433"/>
      <c r="L99" s="434"/>
      <c r="M99" s="435"/>
      <c r="N99" s="435"/>
      <c r="O99" s="434"/>
      <c r="P99" s="435"/>
      <c r="Q99" s="435"/>
      <c r="R99" s="436"/>
      <c r="S99" s="437"/>
      <c r="T99" s="437"/>
      <c r="U99" s="438"/>
      <c r="V99" s="439"/>
      <c r="W99" s="439"/>
      <c r="X99" s="440"/>
      <c r="Y99" s="441"/>
      <c r="Z99" s="441"/>
      <c r="AA99" s="432"/>
      <c r="AB99" s="433"/>
      <c r="AC99" s="433"/>
      <c r="AD99" s="434"/>
      <c r="AE99" s="435"/>
      <c r="AF99" s="435"/>
      <c r="AG99" s="264"/>
      <c r="AH99" s="265"/>
      <c r="AI99" s="266"/>
      <c r="AJ99" s="267"/>
    </row>
    <row r="100" spans="1:36" x14ac:dyDescent="0.25">
      <c r="A100" s="28" t="str">
        <f>IF(H100&lt;&gt;"",MAX($A$7:A99)+1,"")</f>
        <v/>
      </c>
      <c r="B100" s="227" t="str">
        <f>IF(A100="","",PREF_PREGUNTA&amp;" - "&amp;IF(MAX($A$7:$A$156)&gt;99,IF(A100&lt;100,"0",""),"")&amp;IF(A100&lt;10,"0","")&amp;A100&amp;IF(G100&lt;&gt;""," "&amp;G100,""))</f>
        <v/>
      </c>
      <c r="C100" s="424" t="str">
        <f t="shared" si="3"/>
        <v/>
      </c>
      <c r="D100" s="230"/>
      <c r="E100" s="231"/>
      <c r="F100" s="242"/>
      <c r="G100" s="232"/>
      <c r="H100" s="225"/>
      <c r="I100" s="432"/>
      <c r="J100" s="433"/>
      <c r="K100" s="433"/>
      <c r="L100" s="434"/>
      <c r="M100" s="435"/>
      <c r="N100" s="435"/>
      <c r="O100" s="434"/>
      <c r="P100" s="435"/>
      <c r="Q100" s="435"/>
      <c r="R100" s="436"/>
      <c r="S100" s="437"/>
      <c r="T100" s="437"/>
      <c r="U100" s="438"/>
      <c r="V100" s="439"/>
      <c r="W100" s="439"/>
      <c r="X100" s="440"/>
      <c r="Y100" s="441"/>
      <c r="Z100" s="441"/>
      <c r="AA100" s="432"/>
      <c r="AB100" s="433"/>
      <c r="AC100" s="433"/>
      <c r="AD100" s="434"/>
      <c r="AE100" s="435"/>
      <c r="AF100" s="435"/>
      <c r="AG100" s="264"/>
      <c r="AH100" s="265"/>
      <c r="AI100" s="266"/>
      <c r="AJ100" s="267"/>
    </row>
    <row r="101" spans="1:36" x14ac:dyDescent="0.25">
      <c r="A101" s="28" t="str">
        <f>IF(H101&lt;&gt;"",MAX($A$7:A100)+1,"")</f>
        <v/>
      </c>
      <c r="B101" s="227" t="str">
        <f>IF(A101="","",PREF_PREGUNTA&amp;" - "&amp;IF(MAX($A$7:$A$156)&gt;99,IF(A101&lt;100,"0",""),"")&amp;IF(A101&lt;10,"0","")&amp;A101&amp;IF(G101&lt;&gt;""," "&amp;G101,""))</f>
        <v/>
      </c>
      <c r="C101" s="424" t="str">
        <f t="shared" si="3"/>
        <v/>
      </c>
      <c r="D101" s="230"/>
      <c r="E101" s="231"/>
      <c r="F101" s="242"/>
      <c r="G101" s="232"/>
      <c r="H101" s="225"/>
      <c r="I101" s="432"/>
      <c r="J101" s="433"/>
      <c r="K101" s="433"/>
      <c r="L101" s="434"/>
      <c r="M101" s="435"/>
      <c r="N101" s="435"/>
      <c r="O101" s="434"/>
      <c r="P101" s="435"/>
      <c r="Q101" s="435"/>
      <c r="R101" s="436"/>
      <c r="S101" s="437"/>
      <c r="T101" s="437"/>
      <c r="U101" s="438"/>
      <c r="V101" s="439"/>
      <c r="W101" s="439"/>
      <c r="X101" s="440"/>
      <c r="Y101" s="441"/>
      <c r="Z101" s="441"/>
      <c r="AA101" s="432"/>
      <c r="AB101" s="433"/>
      <c r="AC101" s="433"/>
      <c r="AD101" s="434"/>
      <c r="AE101" s="435"/>
      <c r="AF101" s="435"/>
      <c r="AG101" s="264"/>
      <c r="AH101" s="265"/>
      <c r="AI101" s="266"/>
      <c r="AJ101" s="267"/>
    </row>
    <row r="102" spans="1:36" x14ac:dyDescent="0.25">
      <c r="A102" s="28" t="str">
        <f>IF(H102&lt;&gt;"",MAX($A$7:A101)+1,"")</f>
        <v/>
      </c>
      <c r="B102" s="227" t="str">
        <f>IF(A102="","",PREF_PREGUNTA&amp;" - "&amp;IF(MAX($A$7:$A$156)&gt;99,IF(A102&lt;100,"0",""),"")&amp;IF(A102&lt;10,"0","")&amp;A102&amp;IF(G102&lt;&gt;""," "&amp;G102,""))</f>
        <v/>
      </c>
      <c r="C102" s="424" t="str">
        <f t="shared" si="3"/>
        <v/>
      </c>
      <c r="D102" s="230"/>
      <c r="E102" s="231"/>
      <c r="F102" s="242"/>
      <c r="G102" s="232"/>
      <c r="H102" s="225"/>
      <c r="I102" s="432"/>
      <c r="J102" s="433"/>
      <c r="K102" s="433"/>
      <c r="L102" s="434"/>
      <c r="M102" s="435"/>
      <c r="N102" s="435"/>
      <c r="O102" s="434"/>
      <c r="P102" s="435"/>
      <c r="Q102" s="435"/>
      <c r="R102" s="436"/>
      <c r="S102" s="437"/>
      <c r="T102" s="437"/>
      <c r="U102" s="438"/>
      <c r="V102" s="439"/>
      <c r="W102" s="439"/>
      <c r="X102" s="440"/>
      <c r="Y102" s="441"/>
      <c r="Z102" s="441"/>
      <c r="AA102" s="432"/>
      <c r="AB102" s="433"/>
      <c r="AC102" s="433"/>
      <c r="AD102" s="434"/>
      <c r="AE102" s="435"/>
      <c r="AF102" s="435"/>
      <c r="AG102" s="264"/>
      <c r="AH102" s="265"/>
      <c r="AI102" s="266"/>
      <c r="AJ102" s="267"/>
    </row>
    <row r="103" spans="1:36" x14ac:dyDescent="0.25">
      <c r="A103" s="28" t="str">
        <f>IF(H103&lt;&gt;"",MAX($A$7:A102)+1,"")</f>
        <v/>
      </c>
      <c r="B103" s="227" t="str">
        <f>IF(A103="","",PREF_PREGUNTA&amp;" - "&amp;IF(MAX($A$7:$A$156)&gt;99,IF(A103&lt;100,"0",""),"")&amp;IF(A103&lt;10,"0","")&amp;A103&amp;IF(G103&lt;&gt;""," "&amp;G103,""))</f>
        <v/>
      </c>
      <c r="C103" s="424" t="str">
        <f t="shared" si="3"/>
        <v/>
      </c>
      <c r="D103" s="230"/>
      <c r="E103" s="231"/>
      <c r="F103" s="242"/>
      <c r="G103" s="232"/>
      <c r="H103" s="225"/>
      <c r="I103" s="432"/>
      <c r="J103" s="433"/>
      <c r="K103" s="433"/>
      <c r="L103" s="434"/>
      <c r="M103" s="435"/>
      <c r="N103" s="435"/>
      <c r="O103" s="434"/>
      <c r="P103" s="435"/>
      <c r="Q103" s="435"/>
      <c r="R103" s="436"/>
      <c r="S103" s="437"/>
      <c r="T103" s="437"/>
      <c r="U103" s="438"/>
      <c r="V103" s="439"/>
      <c r="W103" s="439"/>
      <c r="X103" s="440"/>
      <c r="Y103" s="441"/>
      <c r="Z103" s="441"/>
      <c r="AA103" s="432"/>
      <c r="AB103" s="433"/>
      <c r="AC103" s="433"/>
      <c r="AD103" s="434"/>
      <c r="AE103" s="435"/>
      <c r="AF103" s="435"/>
      <c r="AG103" s="264"/>
      <c r="AH103" s="265"/>
      <c r="AI103" s="266"/>
      <c r="AJ103" s="267"/>
    </row>
    <row r="104" spans="1:36" x14ac:dyDescent="0.25">
      <c r="A104" s="28" t="str">
        <f>IF(H104&lt;&gt;"",MAX($A$7:A103)+1,"")</f>
        <v/>
      </c>
      <c r="B104" s="227" t="str">
        <f>IF(A104="","",PREF_PREGUNTA&amp;" - "&amp;IF(MAX($A$7:$A$156)&gt;99,IF(A104&lt;100,"0",""),"")&amp;IF(A104&lt;10,"0","")&amp;A104&amp;IF(G104&lt;&gt;""," "&amp;G104,""))</f>
        <v/>
      </c>
      <c r="C104" s="424" t="str">
        <f t="shared" si="3"/>
        <v/>
      </c>
      <c r="D104" s="230"/>
      <c r="E104" s="231"/>
      <c r="F104" s="242"/>
      <c r="G104" s="232"/>
      <c r="H104" s="225"/>
      <c r="I104" s="432"/>
      <c r="J104" s="433"/>
      <c r="K104" s="433"/>
      <c r="L104" s="434"/>
      <c r="M104" s="435"/>
      <c r="N104" s="435"/>
      <c r="O104" s="434"/>
      <c r="P104" s="435"/>
      <c r="Q104" s="435"/>
      <c r="R104" s="436"/>
      <c r="S104" s="437"/>
      <c r="T104" s="437"/>
      <c r="U104" s="438"/>
      <c r="V104" s="439"/>
      <c r="W104" s="439"/>
      <c r="X104" s="440"/>
      <c r="Y104" s="441"/>
      <c r="Z104" s="441"/>
      <c r="AA104" s="432"/>
      <c r="AB104" s="433"/>
      <c r="AC104" s="433"/>
      <c r="AD104" s="434"/>
      <c r="AE104" s="435"/>
      <c r="AF104" s="435"/>
      <c r="AG104" s="264"/>
      <c r="AH104" s="265"/>
      <c r="AI104" s="266"/>
      <c r="AJ104" s="267"/>
    </row>
    <row r="105" spans="1:36" x14ac:dyDescent="0.25">
      <c r="A105" s="28" t="str">
        <f>IF(H105&lt;&gt;"",MAX($A$7:A104)+1,"")</f>
        <v/>
      </c>
      <c r="B105" s="227" t="str">
        <f>IF(A105="","",PREF_PREGUNTA&amp;" - "&amp;IF(MAX($A$7:$A$156)&gt;99,IF(A105&lt;100,"0",""),"")&amp;IF(A105&lt;10,"0","")&amp;A105&amp;IF(G105&lt;&gt;""," "&amp;G105,""))</f>
        <v/>
      </c>
      <c r="C105" s="424" t="str">
        <f t="shared" si="3"/>
        <v/>
      </c>
      <c r="D105" s="230"/>
      <c r="E105" s="231"/>
      <c r="F105" s="242"/>
      <c r="G105" s="232"/>
      <c r="H105" s="225"/>
      <c r="I105" s="432"/>
      <c r="J105" s="433"/>
      <c r="K105" s="433"/>
      <c r="L105" s="434"/>
      <c r="M105" s="435"/>
      <c r="N105" s="435"/>
      <c r="O105" s="434"/>
      <c r="P105" s="435"/>
      <c r="Q105" s="435"/>
      <c r="R105" s="436"/>
      <c r="S105" s="437"/>
      <c r="T105" s="437"/>
      <c r="U105" s="438"/>
      <c r="V105" s="439"/>
      <c r="W105" s="439"/>
      <c r="X105" s="440"/>
      <c r="Y105" s="441"/>
      <c r="Z105" s="441"/>
      <c r="AA105" s="432"/>
      <c r="AB105" s="433"/>
      <c r="AC105" s="433"/>
      <c r="AD105" s="434"/>
      <c r="AE105" s="435"/>
      <c r="AF105" s="435"/>
      <c r="AG105" s="264"/>
      <c r="AH105" s="265"/>
      <c r="AI105" s="266"/>
      <c r="AJ105" s="267"/>
    </row>
    <row r="106" spans="1:36" x14ac:dyDescent="0.25">
      <c r="A106" s="28" t="str">
        <f>IF(H106&lt;&gt;"",MAX($A$7:A105)+1,"")</f>
        <v/>
      </c>
      <c r="B106" s="227" t="str">
        <f>IF(A106="","",PREF_PREGUNTA&amp;" - "&amp;IF(MAX($A$7:$A$156)&gt;99,IF(A106&lt;100,"0",""),"")&amp;IF(A106&lt;10,"0","")&amp;A106&amp;IF(G106&lt;&gt;""," "&amp;G106,""))</f>
        <v/>
      </c>
      <c r="C106" s="424" t="str">
        <f t="shared" si="3"/>
        <v/>
      </c>
      <c r="D106" s="230"/>
      <c r="E106" s="231"/>
      <c r="F106" s="242"/>
      <c r="G106" s="232"/>
      <c r="H106" s="225"/>
      <c r="I106" s="432"/>
      <c r="J106" s="433"/>
      <c r="K106" s="433"/>
      <c r="L106" s="434"/>
      <c r="M106" s="435"/>
      <c r="N106" s="435"/>
      <c r="O106" s="434"/>
      <c r="P106" s="435"/>
      <c r="Q106" s="435"/>
      <c r="R106" s="436"/>
      <c r="S106" s="437"/>
      <c r="T106" s="437"/>
      <c r="U106" s="438"/>
      <c r="V106" s="439"/>
      <c r="W106" s="439"/>
      <c r="X106" s="440"/>
      <c r="Y106" s="441"/>
      <c r="Z106" s="441"/>
      <c r="AA106" s="432"/>
      <c r="AB106" s="433"/>
      <c r="AC106" s="433"/>
      <c r="AD106" s="434"/>
      <c r="AE106" s="435"/>
      <c r="AF106" s="435"/>
      <c r="AG106" s="264"/>
      <c r="AH106" s="265"/>
      <c r="AI106" s="266"/>
      <c r="AJ106" s="267"/>
    </row>
    <row r="107" spans="1:36" x14ac:dyDescent="0.25">
      <c r="A107" s="28" t="str">
        <f>IF(H107&lt;&gt;"",MAX($A$7:A106)+1,"")</f>
        <v/>
      </c>
      <c r="B107" s="227" t="str">
        <f>IF(A107="","",PREF_PREGUNTA&amp;" - "&amp;IF(MAX($A$7:$A$156)&gt;99,IF(A107&lt;100,"0",""),"")&amp;IF(A107&lt;10,"0","")&amp;A107&amp;IF(G107&lt;&gt;""," "&amp;G107,""))</f>
        <v/>
      </c>
      <c r="C107" s="424" t="str">
        <f t="shared" si="3"/>
        <v/>
      </c>
      <c r="D107" s="230"/>
      <c r="E107" s="231"/>
      <c r="F107" s="242"/>
      <c r="G107" s="232"/>
      <c r="H107" s="225"/>
      <c r="I107" s="432"/>
      <c r="J107" s="433"/>
      <c r="K107" s="433"/>
      <c r="L107" s="434"/>
      <c r="M107" s="435"/>
      <c r="N107" s="435"/>
      <c r="O107" s="434"/>
      <c r="P107" s="435"/>
      <c r="Q107" s="435"/>
      <c r="R107" s="436"/>
      <c r="S107" s="437"/>
      <c r="T107" s="437"/>
      <c r="U107" s="438"/>
      <c r="V107" s="439"/>
      <c r="W107" s="439"/>
      <c r="X107" s="440"/>
      <c r="Y107" s="441"/>
      <c r="Z107" s="441"/>
      <c r="AA107" s="432"/>
      <c r="AB107" s="433"/>
      <c r="AC107" s="433"/>
      <c r="AD107" s="434"/>
      <c r="AE107" s="435"/>
      <c r="AF107" s="435"/>
      <c r="AG107" s="264"/>
      <c r="AH107" s="265"/>
      <c r="AI107" s="266"/>
      <c r="AJ107" s="267"/>
    </row>
    <row r="108" spans="1:36" x14ac:dyDescent="0.25">
      <c r="A108" s="28" t="str">
        <f>IF(H108&lt;&gt;"",MAX($A$7:A107)+1,"")</f>
        <v/>
      </c>
      <c r="B108" s="227" t="str">
        <f>IF(A108="","",PREF_PREGUNTA&amp;" - "&amp;IF(MAX($A$7:$A$156)&gt;99,IF(A108&lt;100,"0",""),"")&amp;IF(A108&lt;10,"0","")&amp;A108&amp;IF(G108&lt;&gt;""," "&amp;G108,""))</f>
        <v/>
      </c>
      <c r="C108" s="424" t="str">
        <f t="shared" si="3"/>
        <v/>
      </c>
      <c r="D108" s="230"/>
      <c r="E108" s="231"/>
      <c r="F108" s="242"/>
      <c r="G108" s="232"/>
      <c r="H108" s="225"/>
      <c r="I108" s="432"/>
      <c r="J108" s="433"/>
      <c r="K108" s="433"/>
      <c r="L108" s="434"/>
      <c r="M108" s="435"/>
      <c r="N108" s="435"/>
      <c r="O108" s="434"/>
      <c r="P108" s="435"/>
      <c r="Q108" s="435"/>
      <c r="R108" s="436"/>
      <c r="S108" s="437"/>
      <c r="T108" s="437"/>
      <c r="U108" s="438"/>
      <c r="V108" s="439"/>
      <c r="W108" s="439"/>
      <c r="X108" s="440"/>
      <c r="Y108" s="441"/>
      <c r="Z108" s="441"/>
      <c r="AA108" s="432"/>
      <c r="AB108" s="433"/>
      <c r="AC108" s="433"/>
      <c r="AD108" s="434"/>
      <c r="AE108" s="435"/>
      <c r="AF108" s="435"/>
      <c r="AG108" s="264"/>
      <c r="AH108" s="265"/>
      <c r="AI108" s="266"/>
      <c r="AJ108" s="267"/>
    </row>
    <row r="109" spans="1:36" x14ac:dyDescent="0.25">
      <c r="A109" s="28" t="str">
        <f>IF(H109&lt;&gt;"",MAX($A$7:A108)+1,"")</f>
        <v/>
      </c>
      <c r="B109" s="227" t="str">
        <f>IF(A109="","",PREF_PREGUNTA&amp;" - "&amp;IF(MAX($A$7:$A$156)&gt;99,IF(A109&lt;100,"0",""),"")&amp;IF(A109&lt;10,"0","")&amp;A109&amp;IF(G109&lt;&gt;""," "&amp;G109,""))</f>
        <v/>
      </c>
      <c r="C109" s="424" t="str">
        <f t="shared" si="3"/>
        <v/>
      </c>
      <c r="D109" s="230"/>
      <c r="E109" s="231"/>
      <c r="F109" s="242"/>
      <c r="G109" s="232"/>
      <c r="H109" s="225"/>
      <c r="I109" s="432"/>
      <c r="J109" s="433"/>
      <c r="K109" s="433"/>
      <c r="L109" s="434"/>
      <c r="M109" s="435"/>
      <c r="N109" s="435"/>
      <c r="O109" s="434"/>
      <c r="P109" s="435"/>
      <c r="Q109" s="435"/>
      <c r="R109" s="436"/>
      <c r="S109" s="437"/>
      <c r="T109" s="437"/>
      <c r="U109" s="438"/>
      <c r="V109" s="439"/>
      <c r="W109" s="439"/>
      <c r="X109" s="440"/>
      <c r="Y109" s="441"/>
      <c r="Z109" s="441"/>
      <c r="AA109" s="432"/>
      <c r="AB109" s="433"/>
      <c r="AC109" s="433"/>
      <c r="AD109" s="434"/>
      <c r="AE109" s="435"/>
      <c r="AF109" s="435"/>
      <c r="AG109" s="264"/>
      <c r="AH109" s="265"/>
      <c r="AI109" s="266"/>
      <c r="AJ109" s="267"/>
    </row>
    <row r="110" spans="1:36" x14ac:dyDescent="0.25">
      <c r="A110" s="28" t="str">
        <f>IF(H110&lt;&gt;"",MAX($A$7:A109)+1,"")</f>
        <v/>
      </c>
      <c r="B110" s="227" t="str">
        <f>IF(A110="","",PREF_PREGUNTA&amp;" - "&amp;IF(MAX($A$7:$A$156)&gt;99,IF(A110&lt;100,"0",""),"")&amp;IF(A110&lt;10,"0","")&amp;A110&amp;IF(G110&lt;&gt;""," "&amp;G110,""))</f>
        <v/>
      </c>
      <c r="C110" s="424" t="str">
        <f t="shared" si="3"/>
        <v/>
      </c>
      <c r="D110" s="230"/>
      <c r="E110" s="231"/>
      <c r="F110" s="242"/>
      <c r="G110" s="232"/>
      <c r="H110" s="225"/>
      <c r="I110" s="432"/>
      <c r="J110" s="433"/>
      <c r="K110" s="433"/>
      <c r="L110" s="434"/>
      <c r="M110" s="435"/>
      <c r="N110" s="435"/>
      <c r="O110" s="434"/>
      <c r="P110" s="435"/>
      <c r="Q110" s="435"/>
      <c r="R110" s="436"/>
      <c r="S110" s="437"/>
      <c r="T110" s="437"/>
      <c r="U110" s="438"/>
      <c r="V110" s="439"/>
      <c r="W110" s="439"/>
      <c r="X110" s="440"/>
      <c r="Y110" s="441"/>
      <c r="Z110" s="441"/>
      <c r="AA110" s="432"/>
      <c r="AB110" s="433"/>
      <c r="AC110" s="433"/>
      <c r="AD110" s="434"/>
      <c r="AE110" s="435"/>
      <c r="AF110" s="435"/>
      <c r="AG110" s="264"/>
      <c r="AH110" s="265"/>
      <c r="AI110" s="266"/>
      <c r="AJ110" s="267"/>
    </row>
    <row r="111" spans="1:36" x14ac:dyDescent="0.25">
      <c r="A111" s="28" t="str">
        <f>IF(H111&lt;&gt;"",MAX($A$7:A110)+1,"")</f>
        <v/>
      </c>
      <c r="B111" s="227" t="str">
        <f>IF(A111="","",PREF_PREGUNTA&amp;" - "&amp;IF(MAX($A$7:$A$156)&gt;99,IF(A111&lt;100,"0",""),"")&amp;IF(A111&lt;10,"0","")&amp;A111&amp;IF(G111&lt;&gt;""," "&amp;G111,""))</f>
        <v/>
      </c>
      <c r="C111" s="424" t="str">
        <f t="shared" si="3"/>
        <v/>
      </c>
      <c r="D111" s="230"/>
      <c r="E111" s="231"/>
      <c r="F111" s="242"/>
      <c r="G111" s="232"/>
      <c r="H111" s="225"/>
      <c r="I111" s="432"/>
      <c r="J111" s="433"/>
      <c r="K111" s="433"/>
      <c r="L111" s="434"/>
      <c r="M111" s="435"/>
      <c r="N111" s="435"/>
      <c r="O111" s="434"/>
      <c r="P111" s="435"/>
      <c r="Q111" s="435"/>
      <c r="R111" s="436"/>
      <c r="S111" s="437"/>
      <c r="T111" s="437"/>
      <c r="U111" s="438"/>
      <c r="V111" s="439"/>
      <c r="W111" s="439"/>
      <c r="X111" s="440"/>
      <c r="Y111" s="441"/>
      <c r="Z111" s="441"/>
      <c r="AA111" s="432"/>
      <c r="AB111" s="433"/>
      <c r="AC111" s="433"/>
      <c r="AD111" s="434"/>
      <c r="AE111" s="435"/>
      <c r="AF111" s="435"/>
      <c r="AG111" s="264"/>
      <c r="AH111" s="265"/>
      <c r="AI111" s="266"/>
      <c r="AJ111" s="267"/>
    </row>
    <row r="112" spans="1:36" x14ac:dyDescent="0.25">
      <c r="A112" s="28" t="str">
        <f>IF(H112&lt;&gt;"",MAX($A$7:A111)+1,"")</f>
        <v/>
      </c>
      <c r="B112" s="227" t="str">
        <f>IF(A112="","",PREF_PREGUNTA&amp;" - "&amp;IF(MAX($A$7:$A$156)&gt;99,IF(A112&lt;100,"0",""),"")&amp;IF(A112&lt;10,"0","")&amp;A112&amp;IF(G112&lt;&gt;""," "&amp;G112,""))</f>
        <v/>
      </c>
      <c r="C112" s="424" t="str">
        <f t="shared" si="3"/>
        <v/>
      </c>
      <c r="D112" s="230"/>
      <c r="E112" s="231"/>
      <c r="F112" s="242"/>
      <c r="G112" s="232"/>
      <c r="H112" s="225"/>
      <c r="I112" s="432"/>
      <c r="J112" s="433"/>
      <c r="K112" s="433"/>
      <c r="L112" s="434"/>
      <c r="M112" s="435"/>
      <c r="N112" s="435"/>
      <c r="O112" s="434"/>
      <c r="P112" s="435"/>
      <c r="Q112" s="435"/>
      <c r="R112" s="436"/>
      <c r="S112" s="437"/>
      <c r="T112" s="437"/>
      <c r="U112" s="438"/>
      <c r="V112" s="439"/>
      <c r="W112" s="439"/>
      <c r="X112" s="440"/>
      <c r="Y112" s="441"/>
      <c r="Z112" s="441"/>
      <c r="AA112" s="432"/>
      <c r="AB112" s="433"/>
      <c r="AC112" s="433"/>
      <c r="AD112" s="434"/>
      <c r="AE112" s="435"/>
      <c r="AF112" s="435"/>
      <c r="AG112" s="264"/>
      <c r="AH112" s="265"/>
      <c r="AI112" s="266"/>
      <c r="AJ112" s="267"/>
    </row>
    <row r="113" spans="1:36" x14ac:dyDescent="0.25">
      <c r="A113" s="28" t="str">
        <f>IF(H113&lt;&gt;"",MAX($A$7:A112)+1,"")</f>
        <v/>
      </c>
      <c r="B113" s="227" t="str">
        <f>IF(A113="","",PREF_PREGUNTA&amp;" - "&amp;IF(MAX($A$7:$A$156)&gt;99,IF(A113&lt;100,"0",""),"")&amp;IF(A113&lt;10,"0","")&amp;A113&amp;IF(G113&lt;&gt;""," "&amp;G113,""))</f>
        <v/>
      </c>
      <c r="C113" s="424" t="str">
        <f t="shared" si="3"/>
        <v/>
      </c>
      <c r="D113" s="230"/>
      <c r="E113" s="231"/>
      <c r="F113" s="242"/>
      <c r="G113" s="232"/>
      <c r="H113" s="225"/>
      <c r="I113" s="432"/>
      <c r="J113" s="433"/>
      <c r="K113" s="433"/>
      <c r="L113" s="434"/>
      <c r="M113" s="435"/>
      <c r="N113" s="435"/>
      <c r="O113" s="434"/>
      <c r="P113" s="435"/>
      <c r="Q113" s="435"/>
      <c r="R113" s="436"/>
      <c r="S113" s="437"/>
      <c r="T113" s="437"/>
      <c r="U113" s="438"/>
      <c r="V113" s="439"/>
      <c r="W113" s="439"/>
      <c r="X113" s="440"/>
      <c r="Y113" s="441"/>
      <c r="Z113" s="441"/>
      <c r="AA113" s="432"/>
      <c r="AB113" s="433"/>
      <c r="AC113" s="433"/>
      <c r="AD113" s="434"/>
      <c r="AE113" s="435"/>
      <c r="AF113" s="435"/>
      <c r="AG113" s="264"/>
      <c r="AH113" s="265"/>
      <c r="AI113" s="266"/>
      <c r="AJ113" s="267"/>
    </row>
    <row r="114" spans="1:36" x14ac:dyDescent="0.25">
      <c r="A114" s="28" t="str">
        <f>IF(H114&lt;&gt;"",MAX($A$7:A113)+1,"")</f>
        <v/>
      </c>
      <c r="B114" s="227" t="str">
        <f>IF(A114="","",PREF_PREGUNTA&amp;" - "&amp;IF(MAX($A$7:$A$156)&gt;99,IF(A114&lt;100,"0",""),"")&amp;IF(A114&lt;10,"0","")&amp;A114&amp;IF(G114&lt;&gt;""," "&amp;G114,""))</f>
        <v/>
      </c>
      <c r="C114" s="424" t="str">
        <f t="shared" si="3"/>
        <v/>
      </c>
      <c r="D114" s="230"/>
      <c r="E114" s="231"/>
      <c r="F114" s="242"/>
      <c r="G114" s="232"/>
      <c r="H114" s="225"/>
      <c r="I114" s="432"/>
      <c r="J114" s="433"/>
      <c r="K114" s="433"/>
      <c r="L114" s="434"/>
      <c r="M114" s="435"/>
      <c r="N114" s="435"/>
      <c r="O114" s="434"/>
      <c r="P114" s="435"/>
      <c r="Q114" s="435"/>
      <c r="R114" s="436"/>
      <c r="S114" s="437"/>
      <c r="T114" s="437"/>
      <c r="U114" s="438"/>
      <c r="V114" s="439"/>
      <c r="W114" s="439"/>
      <c r="X114" s="440"/>
      <c r="Y114" s="441"/>
      <c r="Z114" s="441"/>
      <c r="AA114" s="432"/>
      <c r="AB114" s="433"/>
      <c r="AC114" s="433"/>
      <c r="AD114" s="434"/>
      <c r="AE114" s="435"/>
      <c r="AF114" s="435"/>
      <c r="AG114" s="264"/>
      <c r="AH114" s="265"/>
      <c r="AI114" s="266"/>
      <c r="AJ114" s="267"/>
    </row>
    <row r="115" spans="1:36" x14ac:dyDescent="0.25">
      <c r="A115" s="28" t="str">
        <f>IF(H115&lt;&gt;"",MAX($A$7:A114)+1,"")</f>
        <v/>
      </c>
      <c r="B115" s="227" t="str">
        <f>IF(A115="","",PREF_PREGUNTA&amp;" - "&amp;IF(MAX($A$7:$A$156)&gt;99,IF(A115&lt;100,"0",""),"")&amp;IF(A115&lt;10,"0","")&amp;A115&amp;IF(G115&lt;&gt;""," "&amp;G115,""))</f>
        <v/>
      </c>
      <c r="C115" s="424" t="str">
        <f t="shared" si="3"/>
        <v/>
      </c>
      <c r="D115" s="230"/>
      <c r="E115" s="231"/>
      <c r="F115" s="242"/>
      <c r="G115" s="232"/>
      <c r="H115" s="225"/>
      <c r="I115" s="432"/>
      <c r="J115" s="433"/>
      <c r="K115" s="433"/>
      <c r="L115" s="434"/>
      <c r="M115" s="435"/>
      <c r="N115" s="435"/>
      <c r="O115" s="434"/>
      <c r="P115" s="435"/>
      <c r="Q115" s="435"/>
      <c r="R115" s="436"/>
      <c r="S115" s="437"/>
      <c r="T115" s="437"/>
      <c r="U115" s="438"/>
      <c r="V115" s="439"/>
      <c r="W115" s="439"/>
      <c r="X115" s="440"/>
      <c r="Y115" s="441"/>
      <c r="Z115" s="441"/>
      <c r="AA115" s="432"/>
      <c r="AB115" s="433"/>
      <c r="AC115" s="433"/>
      <c r="AD115" s="434"/>
      <c r="AE115" s="435"/>
      <c r="AF115" s="435"/>
      <c r="AG115" s="264"/>
      <c r="AH115" s="265"/>
      <c r="AI115" s="266"/>
      <c r="AJ115" s="267"/>
    </row>
    <row r="116" spans="1:36" x14ac:dyDescent="0.25">
      <c r="A116" s="28" t="str">
        <f>IF(H116&lt;&gt;"",MAX($A$7:A115)+1,"")</f>
        <v/>
      </c>
      <c r="B116" s="227" t="str">
        <f>IF(A116="","",PREF_PREGUNTA&amp;" - "&amp;IF(MAX($A$7:$A$156)&gt;99,IF(A116&lt;100,"0",""),"")&amp;IF(A116&lt;10,"0","")&amp;A116&amp;IF(G116&lt;&gt;""," "&amp;G116,""))</f>
        <v/>
      </c>
      <c r="C116" s="424" t="str">
        <f t="shared" si="3"/>
        <v/>
      </c>
      <c r="D116" s="230"/>
      <c r="E116" s="231"/>
      <c r="F116" s="242"/>
      <c r="G116" s="232"/>
      <c r="H116" s="225"/>
      <c r="I116" s="432"/>
      <c r="J116" s="433"/>
      <c r="K116" s="433"/>
      <c r="L116" s="434"/>
      <c r="M116" s="435"/>
      <c r="N116" s="435"/>
      <c r="O116" s="434"/>
      <c r="P116" s="435"/>
      <c r="Q116" s="435"/>
      <c r="R116" s="436"/>
      <c r="S116" s="437"/>
      <c r="T116" s="437"/>
      <c r="U116" s="438"/>
      <c r="V116" s="439"/>
      <c r="W116" s="439"/>
      <c r="X116" s="440"/>
      <c r="Y116" s="441"/>
      <c r="Z116" s="441"/>
      <c r="AA116" s="432"/>
      <c r="AB116" s="433"/>
      <c r="AC116" s="433"/>
      <c r="AD116" s="434"/>
      <c r="AE116" s="435"/>
      <c r="AF116" s="435"/>
      <c r="AG116" s="264"/>
      <c r="AH116" s="265"/>
      <c r="AI116" s="266"/>
      <c r="AJ116" s="267"/>
    </row>
    <row r="117" spans="1:36" x14ac:dyDescent="0.25">
      <c r="A117" s="28" t="str">
        <f>IF(H117&lt;&gt;"",MAX($A$7:A116)+1,"")</f>
        <v/>
      </c>
      <c r="B117" s="227" t="str">
        <f>IF(A117="","",PREF_PREGUNTA&amp;" - "&amp;IF(MAX($A$7:$A$156)&gt;99,IF(A117&lt;100,"0",""),"")&amp;IF(A117&lt;10,"0","")&amp;A117&amp;IF(G117&lt;&gt;""," "&amp;G117,""))</f>
        <v/>
      </c>
      <c r="C117" s="424" t="str">
        <f t="shared" si="3"/>
        <v/>
      </c>
      <c r="D117" s="230"/>
      <c r="E117" s="231"/>
      <c r="F117" s="242"/>
      <c r="G117" s="232"/>
      <c r="H117" s="225"/>
      <c r="I117" s="432"/>
      <c r="J117" s="433"/>
      <c r="K117" s="433"/>
      <c r="L117" s="434"/>
      <c r="M117" s="435"/>
      <c r="N117" s="435"/>
      <c r="O117" s="434"/>
      <c r="P117" s="435"/>
      <c r="Q117" s="435"/>
      <c r="R117" s="436"/>
      <c r="S117" s="437"/>
      <c r="T117" s="437"/>
      <c r="U117" s="438"/>
      <c r="V117" s="439"/>
      <c r="W117" s="439"/>
      <c r="X117" s="440"/>
      <c r="Y117" s="441"/>
      <c r="Z117" s="441"/>
      <c r="AA117" s="432"/>
      <c r="AB117" s="433"/>
      <c r="AC117" s="433"/>
      <c r="AD117" s="434"/>
      <c r="AE117" s="435"/>
      <c r="AF117" s="435"/>
      <c r="AG117" s="264"/>
      <c r="AH117" s="265"/>
      <c r="AI117" s="266"/>
      <c r="AJ117" s="267"/>
    </row>
    <row r="118" spans="1:36" x14ac:dyDescent="0.25">
      <c r="A118" s="28" t="str">
        <f>IF(H118&lt;&gt;"",MAX($A$7:A117)+1,"")</f>
        <v/>
      </c>
      <c r="B118" s="227" t="str">
        <f>IF(A118="","",PREF_PREGUNTA&amp;" - "&amp;IF(MAX($A$7:$A$156)&gt;99,IF(A118&lt;100,"0",""),"")&amp;IF(A118&lt;10,"0","")&amp;A118&amp;IF(G118&lt;&gt;""," "&amp;G118,""))</f>
        <v/>
      </c>
      <c r="C118" s="424" t="str">
        <f t="shared" si="3"/>
        <v/>
      </c>
      <c r="D118" s="230"/>
      <c r="E118" s="231"/>
      <c r="F118" s="242"/>
      <c r="G118" s="232"/>
      <c r="H118" s="225"/>
      <c r="I118" s="432"/>
      <c r="J118" s="433"/>
      <c r="K118" s="433"/>
      <c r="L118" s="434"/>
      <c r="M118" s="435"/>
      <c r="N118" s="435"/>
      <c r="O118" s="434"/>
      <c r="P118" s="435"/>
      <c r="Q118" s="435"/>
      <c r="R118" s="436"/>
      <c r="S118" s="437"/>
      <c r="T118" s="437"/>
      <c r="U118" s="438"/>
      <c r="V118" s="439"/>
      <c r="W118" s="439"/>
      <c r="X118" s="440"/>
      <c r="Y118" s="441"/>
      <c r="Z118" s="441"/>
      <c r="AA118" s="432"/>
      <c r="AB118" s="433"/>
      <c r="AC118" s="433"/>
      <c r="AD118" s="434"/>
      <c r="AE118" s="435"/>
      <c r="AF118" s="435"/>
      <c r="AG118" s="264"/>
      <c r="AH118" s="265"/>
      <c r="AI118" s="266"/>
      <c r="AJ118" s="267"/>
    </row>
    <row r="119" spans="1:36" x14ac:dyDescent="0.25">
      <c r="A119" s="28" t="str">
        <f>IF(H119&lt;&gt;"",MAX($A$7:A118)+1,"")</f>
        <v/>
      </c>
      <c r="B119" s="227" t="str">
        <f>IF(A119="","",PREF_PREGUNTA&amp;" - "&amp;IF(MAX($A$7:$A$156)&gt;99,IF(A119&lt;100,"0",""),"")&amp;IF(A119&lt;10,"0","")&amp;A119&amp;IF(G119&lt;&gt;""," "&amp;G119,""))</f>
        <v/>
      </c>
      <c r="C119" s="424" t="str">
        <f t="shared" si="3"/>
        <v/>
      </c>
      <c r="D119" s="230"/>
      <c r="E119" s="231"/>
      <c r="F119" s="242"/>
      <c r="G119" s="232"/>
      <c r="H119" s="225"/>
      <c r="I119" s="432"/>
      <c r="J119" s="433"/>
      <c r="K119" s="433"/>
      <c r="L119" s="434"/>
      <c r="M119" s="435"/>
      <c r="N119" s="435"/>
      <c r="O119" s="434"/>
      <c r="P119" s="435"/>
      <c r="Q119" s="435"/>
      <c r="R119" s="436"/>
      <c r="S119" s="437"/>
      <c r="T119" s="437"/>
      <c r="U119" s="438"/>
      <c r="V119" s="439"/>
      <c r="W119" s="439"/>
      <c r="X119" s="440"/>
      <c r="Y119" s="441"/>
      <c r="Z119" s="441"/>
      <c r="AA119" s="432"/>
      <c r="AB119" s="433"/>
      <c r="AC119" s="433"/>
      <c r="AD119" s="434"/>
      <c r="AE119" s="435"/>
      <c r="AF119" s="435"/>
      <c r="AG119" s="264"/>
      <c r="AH119" s="265"/>
      <c r="AI119" s="266"/>
      <c r="AJ119" s="267"/>
    </row>
    <row r="120" spans="1:36" x14ac:dyDescent="0.25">
      <c r="A120" s="28" t="str">
        <f>IF(H120&lt;&gt;"",MAX($A$7:A119)+1,"")</f>
        <v/>
      </c>
      <c r="B120" s="227" t="str">
        <f>IF(A120="","",PREF_PREGUNTA&amp;" - "&amp;IF(MAX($A$7:$A$156)&gt;99,IF(A120&lt;100,"0",""),"")&amp;IF(A120&lt;10,"0","")&amp;A120&amp;IF(G120&lt;&gt;""," "&amp;G120,""))</f>
        <v/>
      </c>
      <c r="C120" s="424" t="str">
        <f t="shared" si="3"/>
        <v/>
      </c>
      <c r="D120" s="230"/>
      <c r="E120" s="231"/>
      <c r="F120" s="242"/>
      <c r="G120" s="232"/>
      <c r="H120" s="225"/>
      <c r="I120" s="432"/>
      <c r="J120" s="433"/>
      <c r="K120" s="433"/>
      <c r="L120" s="434"/>
      <c r="M120" s="435"/>
      <c r="N120" s="435"/>
      <c r="O120" s="434"/>
      <c r="P120" s="435"/>
      <c r="Q120" s="435"/>
      <c r="R120" s="436"/>
      <c r="S120" s="437"/>
      <c r="T120" s="437"/>
      <c r="U120" s="438"/>
      <c r="V120" s="439"/>
      <c r="W120" s="439"/>
      <c r="X120" s="440"/>
      <c r="Y120" s="441"/>
      <c r="Z120" s="441"/>
      <c r="AA120" s="432"/>
      <c r="AB120" s="433"/>
      <c r="AC120" s="433"/>
      <c r="AD120" s="434"/>
      <c r="AE120" s="435"/>
      <c r="AF120" s="435"/>
      <c r="AG120" s="264"/>
      <c r="AH120" s="265"/>
      <c r="AI120" s="266"/>
      <c r="AJ120" s="267"/>
    </row>
    <row r="121" spans="1:36" x14ac:dyDescent="0.25">
      <c r="A121" s="28" t="str">
        <f>IF(H121&lt;&gt;"",MAX($A$7:A120)+1,"")</f>
        <v/>
      </c>
      <c r="B121" s="227" t="str">
        <f>IF(A121="","",PREF_PREGUNTA&amp;" - "&amp;IF(MAX($A$7:$A$156)&gt;99,IF(A121&lt;100,"0",""),"")&amp;IF(A121&lt;10,"0","")&amp;A121&amp;IF(G121&lt;&gt;""," "&amp;G121,""))</f>
        <v/>
      </c>
      <c r="C121" s="424" t="str">
        <f t="shared" si="3"/>
        <v/>
      </c>
      <c r="D121" s="230"/>
      <c r="E121" s="231"/>
      <c r="F121" s="242"/>
      <c r="G121" s="232"/>
      <c r="H121" s="225"/>
      <c r="I121" s="432"/>
      <c r="J121" s="433"/>
      <c r="K121" s="433"/>
      <c r="L121" s="434"/>
      <c r="M121" s="435"/>
      <c r="N121" s="435"/>
      <c r="O121" s="434"/>
      <c r="P121" s="435"/>
      <c r="Q121" s="435"/>
      <c r="R121" s="436"/>
      <c r="S121" s="437"/>
      <c r="T121" s="437"/>
      <c r="U121" s="438"/>
      <c r="V121" s="439"/>
      <c r="W121" s="439"/>
      <c r="X121" s="440"/>
      <c r="Y121" s="441"/>
      <c r="Z121" s="441"/>
      <c r="AA121" s="432"/>
      <c r="AB121" s="433"/>
      <c r="AC121" s="433"/>
      <c r="AD121" s="434"/>
      <c r="AE121" s="435"/>
      <c r="AF121" s="435"/>
      <c r="AG121" s="264"/>
      <c r="AH121" s="265"/>
      <c r="AI121" s="266"/>
      <c r="AJ121" s="267"/>
    </row>
    <row r="122" spans="1:36" x14ac:dyDescent="0.25">
      <c r="A122" s="28" t="str">
        <f>IF(H122&lt;&gt;"",MAX($A$7:A121)+1,"")</f>
        <v/>
      </c>
      <c r="B122" s="227" t="str">
        <f>IF(A122="","",PREF_PREGUNTA&amp;" - "&amp;IF(MAX($A$7:$A$156)&gt;99,IF(A122&lt;100,"0",""),"")&amp;IF(A122&lt;10,"0","")&amp;A122&amp;IF(G122&lt;&gt;""," "&amp;G122,""))</f>
        <v/>
      </c>
      <c r="C122" s="424" t="str">
        <f t="shared" si="3"/>
        <v/>
      </c>
      <c r="D122" s="230"/>
      <c r="E122" s="231"/>
      <c r="F122" s="242"/>
      <c r="G122" s="232"/>
      <c r="H122" s="225"/>
      <c r="I122" s="432"/>
      <c r="J122" s="433"/>
      <c r="K122" s="433"/>
      <c r="L122" s="434"/>
      <c r="M122" s="435"/>
      <c r="N122" s="435"/>
      <c r="O122" s="434"/>
      <c r="P122" s="435"/>
      <c r="Q122" s="435"/>
      <c r="R122" s="436"/>
      <c r="S122" s="437"/>
      <c r="T122" s="437"/>
      <c r="U122" s="438"/>
      <c r="V122" s="439"/>
      <c r="W122" s="439"/>
      <c r="X122" s="440"/>
      <c r="Y122" s="441"/>
      <c r="Z122" s="441"/>
      <c r="AA122" s="432"/>
      <c r="AB122" s="433"/>
      <c r="AC122" s="433"/>
      <c r="AD122" s="434"/>
      <c r="AE122" s="435"/>
      <c r="AF122" s="435"/>
      <c r="AG122" s="264"/>
      <c r="AH122" s="265"/>
      <c r="AI122" s="266"/>
      <c r="AJ122" s="267"/>
    </row>
    <row r="123" spans="1:36" x14ac:dyDescent="0.25">
      <c r="A123" s="28" t="str">
        <f>IF(H123&lt;&gt;"",MAX($A$7:A122)+1,"")</f>
        <v/>
      </c>
      <c r="B123" s="227" t="str">
        <f>IF(A123="","",PREF_PREGUNTA&amp;" - "&amp;IF(MAX($A$7:$A$156)&gt;99,IF(A123&lt;100,"0",""),"")&amp;IF(A123&lt;10,"0","")&amp;A123&amp;IF(G123&lt;&gt;""," "&amp;G123,""))</f>
        <v/>
      </c>
      <c r="C123" s="424" t="str">
        <f t="shared" si="3"/>
        <v/>
      </c>
      <c r="D123" s="230"/>
      <c r="E123" s="231"/>
      <c r="F123" s="242"/>
      <c r="G123" s="232"/>
      <c r="H123" s="225"/>
      <c r="I123" s="432"/>
      <c r="J123" s="433"/>
      <c r="K123" s="433"/>
      <c r="L123" s="434"/>
      <c r="M123" s="435"/>
      <c r="N123" s="435"/>
      <c r="O123" s="434"/>
      <c r="P123" s="435"/>
      <c r="Q123" s="435"/>
      <c r="R123" s="436"/>
      <c r="S123" s="437"/>
      <c r="T123" s="437"/>
      <c r="U123" s="438"/>
      <c r="V123" s="439"/>
      <c r="W123" s="439"/>
      <c r="X123" s="440"/>
      <c r="Y123" s="441"/>
      <c r="Z123" s="441"/>
      <c r="AA123" s="432"/>
      <c r="AB123" s="433"/>
      <c r="AC123" s="433"/>
      <c r="AD123" s="434"/>
      <c r="AE123" s="435"/>
      <c r="AF123" s="435"/>
      <c r="AG123" s="264"/>
      <c r="AH123" s="265"/>
      <c r="AI123" s="266"/>
      <c r="AJ123" s="267"/>
    </row>
    <row r="124" spans="1:36" x14ac:dyDescent="0.25">
      <c r="A124" s="28" t="str">
        <f>IF(H124&lt;&gt;"",MAX($A$7:A123)+1,"")</f>
        <v/>
      </c>
      <c r="B124" s="227" t="str">
        <f>IF(A124="","",PREF_PREGUNTA&amp;" - "&amp;IF(MAX($A$7:$A$156)&gt;99,IF(A124&lt;100,"0",""),"")&amp;IF(A124&lt;10,"0","")&amp;A124&amp;IF(G124&lt;&gt;""," "&amp;G124,""))</f>
        <v/>
      </c>
      <c r="C124" s="424" t="str">
        <f t="shared" si="3"/>
        <v/>
      </c>
      <c r="D124" s="230"/>
      <c r="E124" s="231"/>
      <c r="F124" s="242"/>
      <c r="G124" s="232"/>
      <c r="H124" s="225"/>
      <c r="I124" s="432"/>
      <c r="J124" s="433"/>
      <c r="K124" s="433"/>
      <c r="L124" s="434"/>
      <c r="M124" s="435"/>
      <c r="N124" s="435"/>
      <c r="O124" s="434"/>
      <c r="P124" s="435"/>
      <c r="Q124" s="435"/>
      <c r="R124" s="436"/>
      <c r="S124" s="437"/>
      <c r="T124" s="437"/>
      <c r="U124" s="438"/>
      <c r="V124" s="439"/>
      <c r="W124" s="439"/>
      <c r="X124" s="440"/>
      <c r="Y124" s="441"/>
      <c r="Z124" s="441"/>
      <c r="AA124" s="432"/>
      <c r="AB124" s="433"/>
      <c r="AC124" s="433"/>
      <c r="AD124" s="434"/>
      <c r="AE124" s="435"/>
      <c r="AF124" s="435"/>
      <c r="AG124" s="264"/>
      <c r="AH124" s="265"/>
      <c r="AI124" s="266"/>
      <c r="AJ124" s="267"/>
    </row>
    <row r="125" spans="1:36" x14ac:dyDescent="0.25">
      <c r="A125" s="28" t="str">
        <f>IF(H125&lt;&gt;"",MAX($A$7:A124)+1,"")</f>
        <v/>
      </c>
      <c r="B125" s="227" t="str">
        <f>IF(A125="","",PREF_PREGUNTA&amp;" - "&amp;IF(MAX($A$7:$A$156)&gt;99,IF(A125&lt;100,"0",""),"")&amp;IF(A125&lt;10,"0","")&amp;A125&amp;IF(G125&lt;&gt;""," "&amp;G125,""))</f>
        <v/>
      </c>
      <c r="C125" s="424" t="str">
        <f t="shared" si="3"/>
        <v/>
      </c>
      <c r="D125" s="230"/>
      <c r="E125" s="231"/>
      <c r="F125" s="242"/>
      <c r="G125" s="232"/>
      <c r="H125" s="225"/>
      <c r="I125" s="432"/>
      <c r="J125" s="433"/>
      <c r="K125" s="433"/>
      <c r="L125" s="434"/>
      <c r="M125" s="435"/>
      <c r="N125" s="435"/>
      <c r="O125" s="434"/>
      <c r="P125" s="435"/>
      <c r="Q125" s="435"/>
      <c r="R125" s="436"/>
      <c r="S125" s="437"/>
      <c r="T125" s="437"/>
      <c r="U125" s="438"/>
      <c r="V125" s="439"/>
      <c r="W125" s="439"/>
      <c r="X125" s="440"/>
      <c r="Y125" s="441"/>
      <c r="Z125" s="441"/>
      <c r="AA125" s="432"/>
      <c r="AB125" s="433"/>
      <c r="AC125" s="433"/>
      <c r="AD125" s="434"/>
      <c r="AE125" s="435"/>
      <c r="AF125" s="435"/>
      <c r="AG125" s="264"/>
      <c r="AH125" s="265"/>
      <c r="AI125" s="266"/>
      <c r="AJ125" s="267"/>
    </row>
    <row r="126" spans="1:36" x14ac:dyDescent="0.25">
      <c r="A126" s="28" t="str">
        <f>IF(H126&lt;&gt;"",MAX($A$7:A125)+1,"")</f>
        <v/>
      </c>
      <c r="B126" s="227" t="str">
        <f>IF(A126="","",PREF_PREGUNTA&amp;" - "&amp;IF(MAX($A$7:$A$156)&gt;99,IF(A126&lt;100,"0",""),"")&amp;IF(A126&lt;10,"0","")&amp;A126&amp;IF(G126&lt;&gt;""," "&amp;G126,""))</f>
        <v/>
      </c>
      <c r="C126" s="424" t="str">
        <f t="shared" si="3"/>
        <v/>
      </c>
      <c r="D126" s="230"/>
      <c r="E126" s="231"/>
      <c r="F126" s="242"/>
      <c r="G126" s="232"/>
      <c r="H126" s="225"/>
      <c r="I126" s="432"/>
      <c r="J126" s="433"/>
      <c r="K126" s="433"/>
      <c r="L126" s="434"/>
      <c r="M126" s="435"/>
      <c r="N126" s="435"/>
      <c r="O126" s="434"/>
      <c r="P126" s="435"/>
      <c r="Q126" s="435"/>
      <c r="R126" s="436"/>
      <c r="S126" s="437"/>
      <c r="T126" s="437"/>
      <c r="U126" s="438"/>
      <c r="V126" s="439"/>
      <c r="W126" s="439"/>
      <c r="X126" s="440"/>
      <c r="Y126" s="441"/>
      <c r="Z126" s="441"/>
      <c r="AA126" s="432"/>
      <c r="AB126" s="433"/>
      <c r="AC126" s="433"/>
      <c r="AD126" s="434"/>
      <c r="AE126" s="435"/>
      <c r="AF126" s="435"/>
      <c r="AG126" s="264"/>
      <c r="AH126" s="265"/>
      <c r="AI126" s="266"/>
      <c r="AJ126" s="267"/>
    </row>
    <row r="127" spans="1:36" x14ac:dyDescent="0.25">
      <c r="A127" s="28" t="str">
        <f>IF(H127&lt;&gt;"",MAX($A$7:A126)+1,"")</f>
        <v/>
      </c>
      <c r="B127" s="227" t="str">
        <f>IF(A127="","",PREF_PREGUNTA&amp;" - "&amp;IF(MAX($A$7:$A$156)&gt;99,IF(A127&lt;100,"0",""),"")&amp;IF(A127&lt;10,"0","")&amp;A127&amp;IF(G127&lt;&gt;""," "&amp;G127,""))</f>
        <v/>
      </c>
      <c r="C127" s="424" t="str">
        <f t="shared" si="3"/>
        <v/>
      </c>
      <c r="D127" s="230"/>
      <c r="E127" s="231"/>
      <c r="F127" s="242"/>
      <c r="G127" s="232"/>
      <c r="H127" s="225"/>
      <c r="I127" s="432"/>
      <c r="J127" s="433"/>
      <c r="K127" s="433"/>
      <c r="L127" s="434"/>
      <c r="M127" s="435"/>
      <c r="N127" s="435"/>
      <c r="O127" s="434"/>
      <c r="P127" s="435"/>
      <c r="Q127" s="435"/>
      <c r="R127" s="436"/>
      <c r="S127" s="437"/>
      <c r="T127" s="437"/>
      <c r="U127" s="438"/>
      <c r="V127" s="439"/>
      <c r="W127" s="439"/>
      <c r="X127" s="440"/>
      <c r="Y127" s="441"/>
      <c r="Z127" s="441"/>
      <c r="AA127" s="432"/>
      <c r="AB127" s="433"/>
      <c r="AC127" s="433"/>
      <c r="AD127" s="434"/>
      <c r="AE127" s="435"/>
      <c r="AF127" s="435"/>
      <c r="AG127" s="264"/>
      <c r="AH127" s="265"/>
      <c r="AI127" s="266"/>
      <c r="AJ127" s="267"/>
    </row>
    <row r="128" spans="1:36" x14ac:dyDescent="0.25">
      <c r="A128" s="28" t="str">
        <f>IF(H128&lt;&gt;"",MAX($A$7:A127)+1,"")</f>
        <v/>
      </c>
      <c r="B128" s="227" t="str">
        <f>IF(A128="","",PREF_PREGUNTA&amp;" - "&amp;IF(MAX($A$7:$A$156)&gt;99,IF(A128&lt;100,"0",""),"")&amp;IF(A128&lt;10,"0","")&amp;A128&amp;IF(G128&lt;&gt;""," "&amp;G128,""))</f>
        <v/>
      </c>
      <c r="C128" s="424" t="str">
        <f t="shared" si="3"/>
        <v/>
      </c>
      <c r="D128" s="230"/>
      <c r="E128" s="231"/>
      <c r="F128" s="242"/>
      <c r="G128" s="232"/>
      <c r="H128" s="225"/>
      <c r="I128" s="432"/>
      <c r="J128" s="433"/>
      <c r="K128" s="433"/>
      <c r="L128" s="434"/>
      <c r="M128" s="435"/>
      <c r="N128" s="435"/>
      <c r="O128" s="434"/>
      <c r="P128" s="435"/>
      <c r="Q128" s="435"/>
      <c r="R128" s="436"/>
      <c r="S128" s="437"/>
      <c r="T128" s="437"/>
      <c r="U128" s="438"/>
      <c r="V128" s="439"/>
      <c r="W128" s="439"/>
      <c r="X128" s="440"/>
      <c r="Y128" s="441"/>
      <c r="Z128" s="441"/>
      <c r="AA128" s="432"/>
      <c r="AB128" s="433"/>
      <c r="AC128" s="433"/>
      <c r="AD128" s="434"/>
      <c r="AE128" s="435"/>
      <c r="AF128" s="435"/>
      <c r="AG128" s="264"/>
      <c r="AH128" s="265"/>
      <c r="AI128" s="266"/>
      <c r="AJ128" s="267"/>
    </row>
    <row r="129" spans="1:36" x14ac:dyDescent="0.25">
      <c r="A129" s="28" t="str">
        <f>IF(H129&lt;&gt;"",MAX($A$7:A128)+1,"")</f>
        <v/>
      </c>
      <c r="B129" s="227" t="str">
        <f>IF(A129="","",PREF_PREGUNTA&amp;" - "&amp;IF(MAX($A$7:$A$156)&gt;99,IF(A129&lt;100,"0",""),"")&amp;IF(A129&lt;10,"0","")&amp;A129&amp;IF(G129&lt;&gt;""," "&amp;G129,""))</f>
        <v/>
      </c>
      <c r="C129" s="424" t="str">
        <f t="shared" si="3"/>
        <v/>
      </c>
      <c r="D129" s="230"/>
      <c r="E129" s="231"/>
      <c r="F129" s="242"/>
      <c r="G129" s="232"/>
      <c r="H129" s="225"/>
      <c r="I129" s="432"/>
      <c r="J129" s="433"/>
      <c r="K129" s="433"/>
      <c r="L129" s="434"/>
      <c r="M129" s="435"/>
      <c r="N129" s="435"/>
      <c r="O129" s="434"/>
      <c r="P129" s="435"/>
      <c r="Q129" s="435"/>
      <c r="R129" s="436"/>
      <c r="S129" s="437"/>
      <c r="T129" s="437"/>
      <c r="U129" s="438"/>
      <c r="V129" s="439"/>
      <c r="W129" s="439"/>
      <c r="X129" s="440"/>
      <c r="Y129" s="441"/>
      <c r="Z129" s="441"/>
      <c r="AA129" s="432"/>
      <c r="AB129" s="433"/>
      <c r="AC129" s="433"/>
      <c r="AD129" s="434"/>
      <c r="AE129" s="435"/>
      <c r="AF129" s="435"/>
      <c r="AG129" s="264"/>
      <c r="AH129" s="265"/>
      <c r="AI129" s="266"/>
      <c r="AJ129" s="267"/>
    </row>
    <row r="130" spans="1:36" x14ac:dyDescent="0.25">
      <c r="A130" s="28" t="str">
        <f>IF(H130&lt;&gt;"",MAX($A$7:A129)+1,"")</f>
        <v/>
      </c>
      <c r="B130" s="227" t="str">
        <f>IF(A130="","",PREF_PREGUNTA&amp;" - "&amp;IF(MAX($A$7:$A$156)&gt;99,IF(A130&lt;100,"0",""),"")&amp;IF(A130&lt;10,"0","")&amp;A130&amp;IF(G130&lt;&gt;""," "&amp;G130,""))</f>
        <v/>
      </c>
      <c r="C130" s="424" t="str">
        <f t="shared" si="3"/>
        <v/>
      </c>
      <c r="D130" s="230"/>
      <c r="E130" s="231"/>
      <c r="F130" s="242"/>
      <c r="G130" s="232"/>
      <c r="H130" s="225"/>
      <c r="I130" s="432"/>
      <c r="J130" s="433"/>
      <c r="K130" s="433"/>
      <c r="L130" s="434"/>
      <c r="M130" s="435"/>
      <c r="N130" s="435"/>
      <c r="O130" s="434"/>
      <c r="P130" s="435"/>
      <c r="Q130" s="435"/>
      <c r="R130" s="436"/>
      <c r="S130" s="437"/>
      <c r="T130" s="437"/>
      <c r="U130" s="438"/>
      <c r="V130" s="439"/>
      <c r="W130" s="439"/>
      <c r="X130" s="440"/>
      <c r="Y130" s="441"/>
      <c r="Z130" s="441"/>
      <c r="AA130" s="432"/>
      <c r="AB130" s="433"/>
      <c r="AC130" s="433"/>
      <c r="AD130" s="434"/>
      <c r="AE130" s="435"/>
      <c r="AF130" s="435"/>
      <c r="AG130" s="264"/>
      <c r="AH130" s="265"/>
      <c r="AI130" s="266"/>
      <c r="AJ130" s="267"/>
    </row>
    <row r="131" spans="1:36" x14ac:dyDescent="0.25">
      <c r="A131" s="28" t="str">
        <f>IF(H131&lt;&gt;"",MAX($A$7:A130)+1,"")</f>
        <v/>
      </c>
      <c r="B131" s="227" t="str">
        <f>IF(A131="","",PREF_PREGUNTA&amp;" - "&amp;IF(MAX($A$7:$A$156)&gt;99,IF(A131&lt;100,"0",""),"")&amp;IF(A131&lt;10,"0","")&amp;A131&amp;IF(G131&lt;&gt;""," "&amp;G131,""))</f>
        <v/>
      </c>
      <c r="C131" s="424" t="str">
        <f t="shared" si="3"/>
        <v/>
      </c>
      <c r="D131" s="230"/>
      <c r="E131" s="231"/>
      <c r="F131" s="242"/>
      <c r="G131" s="232"/>
      <c r="H131" s="225"/>
      <c r="I131" s="432"/>
      <c r="J131" s="433"/>
      <c r="K131" s="433"/>
      <c r="L131" s="434"/>
      <c r="M131" s="435"/>
      <c r="N131" s="435"/>
      <c r="O131" s="434"/>
      <c r="P131" s="435"/>
      <c r="Q131" s="435"/>
      <c r="R131" s="436"/>
      <c r="S131" s="437"/>
      <c r="T131" s="437"/>
      <c r="U131" s="438"/>
      <c r="V131" s="439"/>
      <c r="W131" s="439"/>
      <c r="X131" s="440"/>
      <c r="Y131" s="441"/>
      <c r="Z131" s="441"/>
      <c r="AA131" s="432"/>
      <c r="AB131" s="433"/>
      <c r="AC131" s="433"/>
      <c r="AD131" s="434"/>
      <c r="AE131" s="435"/>
      <c r="AF131" s="435"/>
      <c r="AG131" s="264"/>
      <c r="AH131" s="265"/>
      <c r="AI131" s="266"/>
      <c r="AJ131" s="267"/>
    </row>
    <row r="132" spans="1:36" x14ac:dyDescent="0.25">
      <c r="A132" s="28" t="str">
        <f>IF(H132&lt;&gt;"",MAX($A$7:A131)+1,"")</f>
        <v/>
      </c>
      <c r="B132" s="227" t="str">
        <f>IF(A132="","",PREF_PREGUNTA&amp;" - "&amp;IF(MAX($A$7:$A$156)&gt;99,IF(A132&lt;100,"0",""),"")&amp;IF(A132&lt;10,"0","")&amp;A132&amp;IF(G132&lt;&gt;""," "&amp;G132,""))</f>
        <v/>
      </c>
      <c r="C132" s="424" t="str">
        <f t="shared" si="3"/>
        <v/>
      </c>
      <c r="D132" s="230"/>
      <c r="E132" s="231"/>
      <c r="F132" s="242"/>
      <c r="G132" s="232"/>
      <c r="H132" s="225"/>
      <c r="I132" s="432"/>
      <c r="J132" s="433"/>
      <c r="K132" s="433"/>
      <c r="L132" s="434"/>
      <c r="M132" s="435"/>
      <c r="N132" s="435"/>
      <c r="O132" s="434"/>
      <c r="P132" s="435"/>
      <c r="Q132" s="435"/>
      <c r="R132" s="436"/>
      <c r="S132" s="437"/>
      <c r="T132" s="437"/>
      <c r="U132" s="438"/>
      <c r="V132" s="439"/>
      <c r="W132" s="439"/>
      <c r="X132" s="440"/>
      <c r="Y132" s="441"/>
      <c r="Z132" s="441"/>
      <c r="AA132" s="432"/>
      <c r="AB132" s="433"/>
      <c r="AC132" s="433"/>
      <c r="AD132" s="434"/>
      <c r="AE132" s="435"/>
      <c r="AF132" s="435"/>
      <c r="AG132" s="264"/>
      <c r="AH132" s="265"/>
      <c r="AI132" s="266"/>
      <c r="AJ132" s="267"/>
    </row>
    <row r="133" spans="1:36" x14ac:dyDescent="0.25">
      <c r="A133" s="28" t="str">
        <f>IF(H133&lt;&gt;"",MAX($A$7:A132)+1,"")</f>
        <v/>
      </c>
      <c r="B133" s="227" t="str">
        <f>IF(A133="","",PREF_PREGUNTA&amp;" - "&amp;IF(MAX($A$7:$A$156)&gt;99,IF(A133&lt;100,"0",""),"")&amp;IF(A133&lt;10,"0","")&amp;A133&amp;IF(G133&lt;&gt;""," "&amp;G133,""))</f>
        <v/>
      </c>
      <c r="C133" s="424" t="str">
        <f t="shared" si="3"/>
        <v/>
      </c>
      <c r="D133" s="230"/>
      <c r="E133" s="231"/>
      <c r="F133" s="242"/>
      <c r="G133" s="232"/>
      <c r="H133" s="225"/>
      <c r="I133" s="432"/>
      <c r="J133" s="433"/>
      <c r="K133" s="433"/>
      <c r="L133" s="434"/>
      <c r="M133" s="435"/>
      <c r="N133" s="435"/>
      <c r="O133" s="434"/>
      <c r="P133" s="435"/>
      <c r="Q133" s="435"/>
      <c r="R133" s="436"/>
      <c r="S133" s="437"/>
      <c r="T133" s="437"/>
      <c r="U133" s="438"/>
      <c r="V133" s="439"/>
      <c r="W133" s="439"/>
      <c r="X133" s="440"/>
      <c r="Y133" s="441"/>
      <c r="Z133" s="441"/>
      <c r="AA133" s="432"/>
      <c r="AB133" s="433"/>
      <c r="AC133" s="433"/>
      <c r="AD133" s="434"/>
      <c r="AE133" s="435"/>
      <c r="AF133" s="435"/>
      <c r="AG133" s="264"/>
      <c r="AH133" s="265"/>
      <c r="AI133" s="266"/>
      <c r="AJ133" s="267"/>
    </row>
    <row r="134" spans="1:36" x14ac:dyDescent="0.25">
      <c r="A134" s="28" t="str">
        <f>IF(H134&lt;&gt;"",MAX($A$7:A133)+1,"")</f>
        <v/>
      </c>
      <c r="B134" s="227" t="str">
        <f>IF(A134="","",PREF_PREGUNTA&amp;" - "&amp;IF(MAX($A$7:$A$156)&gt;99,IF(A134&lt;100,"0",""),"")&amp;IF(A134&lt;10,"0","")&amp;A134&amp;IF(G134&lt;&gt;""," "&amp;G134,""))</f>
        <v/>
      </c>
      <c r="C134" s="424" t="str">
        <f t="shared" si="3"/>
        <v/>
      </c>
      <c r="D134" s="230"/>
      <c r="E134" s="231"/>
      <c r="F134" s="242"/>
      <c r="G134" s="232"/>
      <c r="H134" s="225"/>
      <c r="I134" s="432"/>
      <c r="J134" s="433"/>
      <c r="K134" s="433"/>
      <c r="L134" s="434"/>
      <c r="M134" s="435"/>
      <c r="N134" s="435"/>
      <c r="O134" s="434"/>
      <c r="P134" s="435"/>
      <c r="Q134" s="435"/>
      <c r="R134" s="436"/>
      <c r="S134" s="437"/>
      <c r="T134" s="437"/>
      <c r="U134" s="438"/>
      <c r="V134" s="439"/>
      <c r="W134" s="439"/>
      <c r="X134" s="440"/>
      <c r="Y134" s="441"/>
      <c r="Z134" s="441"/>
      <c r="AA134" s="432"/>
      <c r="AB134" s="433"/>
      <c r="AC134" s="433"/>
      <c r="AD134" s="434"/>
      <c r="AE134" s="435"/>
      <c r="AF134" s="435"/>
      <c r="AG134" s="264"/>
      <c r="AH134" s="265"/>
      <c r="AI134" s="266"/>
      <c r="AJ134" s="267"/>
    </row>
    <row r="135" spans="1:36" x14ac:dyDescent="0.25">
      <c r="A135" s="28" t="str">
        <f>IF(H135&lt;&gt;"",MAX($A$7:A134)+1,"")</f>
        <v/>
      </c>
      <c r="B135" s="227" t="str">
        <f>IF(A135="","",PREF_PREGUNTA&amp;" - "&amp;IF(MAX($A$7:$A$156)&gt;99,IF(A135&lt;100,"0",""),"")&amp;IF(A135&lt;10,"0","")&amp;A135&amp;IF(G135&lt;&gt;""," "&amp;G135,""))</f>
        <v/>
      </c>
      <c r="C135" s="424" t="str">
        <f t="shared" ref="C135:C198" si="4">IF(COUNTA(I135:N135)-D135=0,"",COUNTA(I135:N135)-D135)</f>
        <v/>
      </c>
      <c r="D135" s="230"/>
      <c r="E135" s="231"/>
      <c r="F135" s="242"/>
      <c r="G135" s="232"/>
      <c r="H135" s="225"/>
      <c r="I135" s="432"/>
      <c r="J135" s="433"/>
      <c r="K135" s="433"/>
      <c r="L135" s="434"/>
      <c r="M135" s="435"/>
      <c r="N135" s="435"/>
      <c r="O135" s="434"/>
      <c r="P135" s="435"/>
      <c r="Q135" s="435"/>
      <c r="R135" s="436"/>
      <c r="S135" s="437"/>
      <c r="T135" s="437"/>
      <c r="U135" s="438"/>
      <c r="V135" s="439"/>
      <c r="W135" s="439"/>
      <c r="X135" s="440"/>
      <c r="Y135" s="441"/>
      <c r="Z135" s="441"/>
      <c r="AA135" s="432"/>
      <c r="AB135" s="433"/>
      <c r="AC135" s="433"/>
      <c r="AD135" s="434"/>
      <c r="AE135" s="435"/>
      <c r="AF135" s="435"/>
      <c r="AG135" s="264"/>
      <c r="AH135" s="265"/>
      <c r="AI135" s="266"/>
      <c r="AJ135" s="267"/>
    </row>
    <row r="136" spans="1:36" x14ac:dyDescent="0.25">
      <c r="A136" s="28" t="str">
        <f>IF(H136&lt;&gt;"",MAX($A$7:A135)+1,"")</f>
        <v/>
      </c>
      <c r="B136" s="227" t="str">
        <f>IF(A136="","",PREF_PREGUNTA&amp;" - "&amp;IF(MAX($A$7:$A$156)&gt;99,IF(A136&lt;100,"0",""),"")&amp;IF(A136&lt;10,"0","")&amp;A136&amp;IF(G136&lt;&gt;""," "&amp;G136,""))</f>
        <v/>
      </c>
      <c r="C136" s="424" t="str">
        <f t="shared" si="4"/>
        <v/>
      </c>
      <c r="D136" s="230"/>
      <c r="E136" s="231"/>
      <c r="F136" s="242"/>
      <c r="G136" s="232"/>
      <c r="H136" s="225"/>
      <c r="I136" s="432"/>
      <c r="J136" s="433"/>
      <c r="K136" s="433"/>
      <c r="L136" s="434"/>
      <c r="M136" s="435"/>
      <c r="N136" s="435"/>
      <c r="O136" s="434"/>
      <c r="P136" s="435"/>
      <c r="Q136" s="435"/>
      <c r="R136" s="436"/>
      <c r="S136" s="437"/>
      <c r="T136" s="437"/>
      <c r="U136" s="438"/>
      <c r="V136" s="439"/>
      <c r="W136" s="439"/>
      <c r="X136" s="440"/>
      <c r="Y136" s="441"/>
      <c r="Z136" s="441"/>
      <c r="AA136" s="432"/>
      <c r="AB136" s="433"/>
      <c r="AC136" s="433"/>
      <c r="AD136" s="434"/>
      <c r="AE136" s="435"/>
      <c r="AF136" s="435"/>
      <c r="AG136" s="264"/>
      <c r="AH136" s="265"/>
      <c r="AI136" s="266"/>
      <c r="AJ136" s="267"/>
    </row>
    <row r="137" spans="1:36" x14ac:dyDescent="0.25">
      <c r="A137" s="28" t="str">
        <f>IF(H137&lt;&gt;"",MAX($A$7:A136)+1,"")</f>
        <v/>
      </c>
      <c r="B137" s="227" t="str">
        <f>IF(A137="","",PREF_PREGUNTA&amp;" - "&amp;IF(MAX($A$7:$A$156)&gt;99,IF(A137&lt;100,"0",""),"")&amp;IF(A137&lt;10,"0","")&amp;A137&amp;IF(G137&lt;&gt;""," "&amp;G137,""))</f>
        <v/>
      </c>
      <c r="C137" s="424" t="str">
        <f t="shared" si="4"/>
        <v/>
      </c>
      <c r="D137" s="230"/>
      <c r="E137" s="231"/>
      <c r="F137" s="242"/>
      <c r="G137" s="232"/>
      <c r="H137" s="225"/>
      <c r="I137" s="432"/>
      <c r="J137" s="433"/>
      <c r="K137" s="433"/>
      <c r="L137" s="434"/>
      <c r="M137" s="435"/>
      <c r="N137" s="435"/>
      <c r="O137" s="434"/>
      <c r="P137" s="435"/>
      <c r="Q137" s="435"/>
      <c r="R137" s="436"/>
      <c r="S137" s="437"/>
      <c r="T137" s="437"/>
      <c r="U137" s="438"/>
      <c r="V137" s="439"/>
      <c r="W137" s="439"/>
      <c r="X137" s="440"/>
      <c r="Y137" s="441"/>
      <c r="Z137" s="441"/>
      <c r="AA137" s="432"/>
      <c r="AB137" s="433"/>
      <c r="AC137" s="433"/>
      <c r="AD137" s="434"/>
      <c r="AE137" s="435"/>
      <c r="AF137" s="435"/>
      <c r="AG137" s="264"/>
      <c r="AH137" s="265"/>
      <c r="AI137" s="266"/>
      <c r="AJ137" s="267"/>
    </row>
    <row r="138" spans="1:36" x14ac:dyDescent="0.25">
      <c r="A138" s="28" t="str">
        <f>IF(H138&lt;&gt;"",MAX($A$7:A137)+1,"")</f>
        <v/>
      </c>
      <c r="B138" s="227" t="str">
        <f>IF(A138="","",PREF_PREGUNTA&amp;" - "&amp;IF(MAX($A$7:$A$156)&gt;99,IF(A138&lt;100,"0",""),"")&amp;IF(A138&lt;10,"0","")&amp;A138&amp;IF(G138&lt;&gt;""," "&amp;G138,""))</f>
        <v/>
      </c>
      <c r="C138" s="424" t="str">
        <f t="shared" si="4"/>
        <v/>
      </c>
      <c r="D138" s="230"/>
      <c r="E138" s="231"/>
      <c r="F138" s="242"/>
      <c r="G138" s="232"/>
      <c r="H138" s="225"/>
      <c r="I138" s="432"/>
      <c r="J138" s="433"/>
      <c r="K138" s="433"/>
      <c r="L138" s="434"/>
      <c r="M138" s="435"/>
      <c r="N138" s="435"/>
      <c r="O138" s="434"/>
      <c r="P138" s="435"/>
      <c r="Q138" s="435"/>
      <c r="R138" s="436"/>
      <c r="S138" s="437"/>
      <c r="T138" s="437"/>
      <c r="U138" s="438"/>
      <c r="V138" s="439"/>
      <c r="W138" s="439"/>
      <c r="X138" s="440"/>
      <c r="Y138" s="441"/>
      <c r="Z138" s="441"/>
      <c r="AA138" s="432"/>
      <c r="AB138" s="433"/>
      <c r="AC138" s="433"/>
      <c r="AD138" s="434"/>
      <c r="AE138" s="435"/>
      <c r="AF138" s="435"/>
      <c r="AG138" s="264"/>
      <c r="AH138" s="265"/>
      <c r="AI138" s="266"/>
      <c r="AJ138" s="267"/>
    </row>
    <row r="139" spans="1:36" x14ac:dyDescent="0.25">
      <c r="A139" s="28" t="str">
        <f>IF(H139&lt;&gt;"",MAX($A$7:A138)+1,"")</f>
        <v/>
      </c>
      <c r="B139" s="227" t="str">
        <f>IF(A139="","",PREF_PREGUNTA&amp;" - "&amp;IF(MAX($A$7:$A$156)&gt;99,IF(A139&lt;100,"0",""),"")&amp;IF(A139&lt;10,"0","")&amp;A139&amp;IF(G139&lt;&gt;""," "&amp;G139,""))</f>
        <v/>
      </c>
      <c r="C139" s="424" t="str">
        <f t="shared" si="4"/>
        <v/>
      </c>
      <c r="D139" s="230"/>
      <c r="E139" s="231"/>
      <c r="F139" s="242"/>
      <c r="G139" s="232"/>
      <c r="H139" s="225"/>
      <c r="I139" s="432"/>
      <c r="J139" s="433"/>
      <c r="K139" s="433"/>
      <c r="L139" s="434"/>
      <c r="M139" s="435"/>
      <c r="N139" s="435"/>
      <c r="O139" s="434"/>
      <c r="P139" s="435"/>
      <c r="Q139" s="435"/>
      <c r="R139" s="436"/>
      <c r="S139" s="437"/>
      <c r="T139" s="437"/>
      <c r="U139" s="438"/>
      <c r="V139" s="439"/>
      <c r="W139" s="439"/>
      <c r="X139" s="440"/>
      <c r="Y139" s="441"/>
      <c r="Z139" s="441"/>
      <c r="AA139" s="432"/>
      <c r="AB139" s="433"/>
      <c r="AC139" s="433"/>
      <c r="AD139" s="434"/>
      <c r="AE139" s="435"/>
      <c r="AF139" s="435"/>
      <c r="AG139" s="264"/>
      <c r="AH139" s="265"/>
      <c r="AI139" s="266"/>
      <c r="AJ139" s="267"/>
    </row>
    <row r="140" spans="1:36" x14ac:dyDescent="0.25">
      <c r="A140" s="28" t="str">
        <f>IF(H140&lt;&gt;"",MAX($A$7:A139)+1,"")</f>
        <v/>
      </c>
      <c r="B140" s="227" t="str">
        <f>IF(A140="","",PREF_PREGUNTA&amp;" - "&amp;IF(MAX($A$7:$A$156)&gt;99,IF(A140&lt;100,"0",""),"")&amp;IF(A140&lt;10,"0","")&amp;A140&amp;IF(G140&lt;&gt;""," "&amp;G140,""))</f>
        <v/>
      </c>
      <c r="C140" s="424" t="str">
        <f t="shared" si="4"/>
        <v/>
      </c>
      <c r="D140" s="230"/>
      <c r="E140" s="231"/>
      <c r="F140" s="242"/>
      <c r="G140" s="232"/>
      <c r="H140" s="225"/>
      <c r="I140" s="432"/>
      <c r="J140" s="433"/>
      <c r="K140" s="433"/>
      <c r="L140" s="434"/>
      <c r="M140" s="435"/>
      <c r="N140" s="435"/>
      <c r="O140" s="434"/>
      <c r="P140" s="435"/>
      <c r="Q140" s="435"/>
      <c r="R140" s="436"/>
      <c r="S140" s="437"/>
      <c r="T140" s="437"/>
      <c r="U140" s="438"/>
      <c r="V140" s="439"/>
      <c r="W140" s="439"/>
      <c r="X140" s="440"/>
      <c r="Y140" s="441"/>
      <c r="Z140" s="441"/>
      <c r="AA140" s="432"/>
      <c r="AB140" s="433"/>
      <c r="AC140" s="433"/>
      <c r="AD140" s="434"/>
      <c r="AE140" s="435"/>
      <c r="AF140" s="435"/>
      <c r="AG140" s="264"/>
      <c r="AH140" s="265"/>
      <c r="AI140" s="266"/>
      <c r="AJ140" s="267"/>
    </row>
    <row r="141" spans="1:36" x14ac:dyDescent="0.25">
      <c r="A141" s="28" t="str">
        <f>IF(H141&lt;&gt;"",MAX($A$7:A140)+1,"")</f>
        <v/>
      </c>
      <c r="B141" s="227" t="str">
        <f>IF(A141="","",PREF_PREGUNTA&amp;" - "&amp;IF(MAX($A$7:$A$156)&gt;99,IF(A141&lt;100,"0",""),"")&amp;IF(A141&lt;10,"0","")&amp;A141&amp;IF(G141&lt;&gt;""," "&amp;G141,""))</f>
        <v/>
      </c>
      <c r="C141" s="424" t="str">
        <f t="shared" si="4"/>
        <v/>
      </c>
      <c r="D141" s="230"/>
      <c r="E141" s="231"/>
      <c r="F141" s="242"/>
      <c r="G141" s="232"/>
      <c r="H141" s="225"/>
      <c r="I141" s="432"/>
      <c r="J141" s="433"/>
      <c r="K141" s="433"/>
      <c r="L141" s="434"/>
      <c r="M141" s="435"/>
      <c r="N141" s="435"/>
      <c r="O141" s="434"/>
      <c r="P141" s="435"/>
      <c r="Q141" s="435"/>
      <c r="R141" s="436"/>
      <c r="S141" s="437"/>
      <c r="T141" s="437"/>
      <c r="U141" s="438"/>
      <c r="V141" s="439"/>
      <c r="W141" s="439"/>
      <c r="X141" s="440"/>
      <c r="Y141" s="441"/>
      <c r="Z141" s="441"/>
      <c r="AA141" s="432"/>
      <c r="AB141" s="433"/>
      <c r="AC141" s="433"/>
      <c r="AD141" s="434"/>
      <c r="AE141" s="435"/>
      <c r="AF141" s="435"/>
      <c r="AG141" s="264"/>
      <c r="AH141" s="265"/>
      <c r="AI141" s="266"/>
      <c r="AJ141" s="267"/>
    </row>
    <row r="142" spans="1:36" x14ac:dyDescent="0.25">
      <c r="A142" s="28" t="str">
        <f>IF(H142&lt;&gt;"",MAX($A$7:A141)+1,"")</f>
        <v/>
      </c>
      <c r="B142" s="227" t="str">
        <f>IF(A142="","",PREF_PREGUNTA&amp;" - "&amp;IF(MAX($A$7:$A$156)&gt;99,IF(A142&lt;100,"0",""),"")&amp;IF(A142&lt;10,"0","")&amp;A142&amp;IF(G142&lt;&gt;""," "&amp;G142,""))</f>
        <v/>
      </c>
      <c r="C142" s="424" t="str">
        <f t="shared" si="4"/>
        <v/>
      </c>
      <c r="D142" s="230"/>
      <c r="E142" s="231"/>
      <c r="F142" s="242"/>
      <c r="G142" s="232"/>
      <c r="H142" s="225"/>
      <c r="I142" s="432"/>
      <c r="J142" s="433"/>
      <c r="K142" s="433"/>
      <c r="L142" s="434"/>
      <c r="M142" s="435"/>
      <c r="N142" s="435"/>
      <c r="O142" s="434"/>
      <c r="P142" s="435"/>
      <c r="Q142" s="435"/>
      <c r="R142" s="436"/>
      <c r="S142" s="437"/>
      <c r="T142" s="437"/>
      <c r="U142" s="438"/>
      <c r="V142" s="439"/>
      <c r="W142" s="439"/>
      <c r="X142" s="440"/>
      <c r="Y142" s="441"/>
      <c r="Z142" s="441"/>
      <c r="AA142" s="432"/>
      <c r="AB142" s="433"/>
      <c r="AC142" s="433"/>
      <c r="AD142" s="434"/>
      <c r="AE142" s="435"/>
      <c r="AF142" s="435"/>
      <c r="AG142" s="264"/>
      <c r="AH142" s="265"/>
      <c r="AI142" s="266"/>
      <c r="AJ142" s="267"/>
    </row>
    <row r="143" spans="1:36" x14ac:dyDescent="0.25">
      <c r="A143" s="28" t="str">
        <f>IF(H143&lt;&gt;"",MAX($A$7:A142)+1,"")</f>
        <v/>
      </c>
      <c r="B143" s="227" t="str">
        <f>IF(A143="","",PREF_PREGUNTA&amp;" - "&amp;IF(MAX($A$7:$A$156)&gt;99,IF(A143&lt;100,"0",""),"")&amp;IF(A143&lt;10,"0","")&amp;A143&amp;IF(G143&lt;&gt;""," "&amp;G143,""))</f>
        <v/>
      </c>
      <c r="C143" s="424" t="str">
        <f t="shared" si="4"/>
        <v/>
      </c>
      <c r="D143" s="230"/>
      <c r="E143" s="231"/>
      <c r="F143" s="242"/>
      <c r="G143" s="232"/>
      <c r="H143" s="225"/>
      <c r="I143" s="432"/>
      <c r="J143" s="433"/>
      <c r="K143" s="433"/>
      <c r="L143" s="434"/>
      <c r="M143" s="435"/>
      <c r="N143" s="435"/>
      <c r="O143" s="434"/>
      <c r="P143" s="435"/>
      <c r="Q143" s="435"/>
      <c r="R143" s="436"/>
      <c r="S143" s="437"/>
      <c r="T143" s="437"/>
      <c r="U143" s="438"/>
      <c r="V143" s="439"/>
      <c r="W143" s="439"/>
      <c r="X143" s="440"/>
      <c r="Y143" s="441"/>
      <c r="Z143" s="441"/>
      <c r="AA143" s="432"/>
      <c r="AB143" s="433"/>
      <c r="AC143" s="433"/>
      <c r="AD143" s="434"/>
      <c r="AE143" s="435"/>
      <c r="AF143" s="435"/>
      <c r="AG143" s="264"/>
      <c r="AH143" s="265"/>
      <c r="AI143" s="266"/>
      <c r="AJ143" s="267"/>
    </row>
    <row r="144" spans="1:36" x14ac:dyDescent="0.25">
      <c r="A144" s="28" t="str">
        <f>IF(H144&lt;&gt;"",MAX($A$7:A143)+1,"")</f>
        <v/>
      </c>
      <c r="B144" s="227" t="str">
        <f>IF(A144="","",PREF_PREGUNTA&amp;" - "&amp;IF(MAX($A$7:$A$156)&gt;99,IF(A144&lt;100,"0",""),"")&amp;IF(A144&lt;10,"0","")&amp;A144&amp;IF(G144&lt;&gt;""," "&amp;G144,""))</f>
        <v/>
      </c>
      <c r="C144" s="424" t="str">
        <f t="shared" si="4"/>
        <v/>
      </c>
      <c r="D144" s="230"/>
      <c r="E144" s="231"/>
      <c r="F144" s="242"/>
      <c r="G144" s="232"/>
      <c r="H144" s="225"/>
      <c r="I144" s="432"/>
      <c r="J144" s="433"/>
      <c r="K144" s="433"/>
      <c r="L144" s="434"/>
      <c r="M144" s="435"/>
      <c r="N144" s="435"/>
      <c r="O144" s="434"/>
      <c r="P144" s="435"/>
      <c r="Q144" s="435"/>
      <c r="R144" s="436"/>
      <c r="S144" s="437"/>
      <c r="T144" s="437"/>
      <c r="U144" s="438"/>
      <c r="V144" s="439"/>
      <c r="W144" s="439"/>
      <c r="X144" s="440"/>
      <c r="Y144" s="441"/>
      <c r="Z144" s="441"/>
      <c r="AA144" s="432"/>
      <c r="AB144" s="433"/>
      <c r="AC144" s="433"/>
      <c r="AD144" s="434"/>
      <c r="AE144" s="435"/>
      <c r="AF144" s="435"/>
      <c r="AG144" s="264"/>
      <c r="AH144" s="265"/>
      <c r="AI144" s="266"/>
      <c r="AJ144" s="267"/>
    </row>
    <row r="145" spans="1:36" x14ac:dyDescent="0.25">
      <c r="A145" s="28" t="str">
        <f>IF(H145&lt;&gt;"",MAX($A$7:A144)+1,"")</f>
        <v/>
      </c>
      <c r="B145" s="227" t="str">
        <f>IF(A145="","",PREF_PREGUNTA&amp;" - "&amp;IF(MAX($A$7:$A$156)&gt;99,IF(A145&lt;100,"0",""),"")&amp;IF(A145&lt;10,"0","")&amp;A145&amp;IF(G145&lt;&gt;""," "&amp;G145,""))</f>
        <v/>
      </c>
      <c r="C145" s="424" t="str">
        <f t="shared" si="4"/>
        <v/>
      </c>
      <c r="D145" s="230"/>
      <c r="E145" s="231"/>
      <c r="F145" s="242"/>
      <c r="G145" s="232"/>
      <c r="H145" s="225"/>
      <c r="I145" s="432"/>
      <c r="J145" s="433"/>
      <c r="K145" s="433"/>
      <c r="L145" s="434"/>
      <c r="M145" s="435"/>
      <c r="N145" s="435"/>
      <c r="O145" s="434"/>
      <c r="P145" s="435"/>
      <c r="Q145" s="435"/>
      <c r="R145" s="436"/>
      <c r="S145" s="437"/>
      <c r="T145" s="437"/>
      <c r="U145" s="438"/>
      <c r="V145" s="439"/>
      <c r="W145" s="439"/>
      <c r="X145" s="440"/>
      <c r="Y145" s="441"/>
      <c r="Z145" s="441"/>
      <c r="AA145" s="432"/>
      <c r="AB145" s="433"/>
      <c r="AC145" s="433"/>
      <c r="AD145" s="434"/>
      <c r="AE145" s="435"/>
      <c r="AF145" s="435"/>
      <c r="AG145" s="264"/>
      <c r="AH145" s="265"/>
      <c r="AI145" s="266"/>
      <c r="AJ145" s="267"/>
    </row>
    <row r="146" spans="1:36" x14ac:dyDescent="0.25">
      <c r="A146" s="28" t="str">
        <f>IF(H146&lt;&gt;"",MAX($A$7:A145)+1,"")</f>
        <v/>
      </c>
      <c r="B146" s="227" t="str">
        <f>IF(A146="","",PREF_PREGUNTA&amp;" - "&amp;IF(MAX($A$7:$A$156)&gt;99,IF(A146&lt;100,"0",""),"")&amp;IF(A146&lt;10,"0","")&amp;A146&amp;IF(G146&lt;&gt;""," "&amp;G146,""))</f>
        <v/>
      </c>
      <c r="C146" s="424" t="str">
        <f t="shared" si="4"/>
        <v/>
      </c>
      <c r="D146" s="230"/>
      <c r="E146" s="231"/>
      <c r="F146" s="242"/>
      <c r="G146" s="232"/>
      <c r="H146" s="225"/>
      <c r="I146" s="432"/>
      <c r="J146" s="433"/>
      <c r="K146" s="433"/>
      <c r="L146" s="434"/>
      <c r="M146" s="435"/>
      <c r="N146" s="435"/>
      <c r="O146" s="434"/>
      <c r="P146" s="435"/>
      <c r="Q146" s="435"/>
      <c r="R146" s="436"/>
      <c r="S146" s="437"/>
      <c r="T146" s="437"/>
      <c r="U146" s="438"/>
      <c r="V146" s="439"/>
      <c r="W146" s="439"/>
      <c r="X146" s="440"/>
      <c r="Y146" s="441"/>
      <c r="Z146" s="441"/>
      <c r="AA146" s="432"/>
      <c r="AB146" s="433"/>
      <c r="AC146" s="433"/>
      <c r="AD146" s="434"/>
      <c r="AE146" s="435"/>
      <c r="AF146" s="435"/>
      <c r="AG146" s="264"/>
      <c r="AH146" s="265"/>
      <c r="AI146" s="266"/>
      <c r="AJ146" s="267"/>
    </row>
    <row r="147" spans="1:36" x14ac:dyDescent="0.25">
      <c r="A147" s="28" t="str">
        <f>IF(H147&lt;&gt;"",MAX($A$7:A146)+1,"")</f>
        <v/>
      </c>
      <c r="B147" s="227" t="str">
        <f>IF(A147="","",PREF_PREGUNTA&amp;" - "&amp;IF(MAX($A$7:$A$156)&gt;99,IF(A147&lt;100,"0",""),"")&amp;IF(A147&lt;10,"0","")&amp;A147&amp;IF(G147&lt;&gt;""," "&amp;G147,""))</f>
        <v/>
      </c>
      <c r="C147" s="424" t="str">
        <f t="shared" si="4"/>
        <v/>
      </c>
      <c r="D147" s="230"/>
      <c r="E147" s="231"/>
      <c r="F147" s="242"/>
      <c r="G147" s="232"/>
      <c r="H147" s="225"/>
      <c r="I147" s="432"/>
      <c r="J147" s="433"/>
      <c r="K147" s="433"/>
      <c r="L147" s="434"/>
      <c r="M147" s="435"/>
      <c r="N147" s="435"/>
      <c r="O147" s="434"/>
      <c r="P147" s="435"/>
      <c r="Q147" s="435"/>
      <c r="R147" s="436"/>
      <c r="S147" s="437"/>
      <c r="T147" s="437"/>
      <c r="U147" s="438"/>
      <c r="V147" s="439"/>
      <c r="W147" s="439"/>
      <c r="X147" s="440"/>
      <c r="Y147" s="441"/>
      <c r="Z147" s="441"/>
      <c r="AA147" s="432"/>
      <c r="AB147" s="433"/>
      <c r="AC147" s="433"/>
      <c r="AD147" s="434"/>
      <c r="AE147" s="435"/>
      <c r="AF147" s="435"/>
      <c r="AG147" s="264"/>
      <c r="AH147" s="265"/>
      <c r="AI147" s="266"/>
      <c r="AJ147" s="267"/>
    </row>
    <row r="148" spans="1:36" x14ac:dyDescent="0.25">
      <c r="A148" s="28" t="str">
        <f>IF(H148&lt;&gt;"",MAX($A$7:A147)+1,"")</f>
        <v/>
      </c>
      <c r="B148" s="227" t="str">
        <f>IF(A148="","",PREF_PREGUNTA&amp;" - "&amp;IF(MAX($A$7:$A$156)&gt;99,IF(A148&lt;100,"0",""),"")&amp;IF(A148&lt;10,"0","")&amp;A148&amp;IF(G148&lt;&gt;""," "&amp;G148,""))</f>
        <v/>
      </c>
      <c r="C148" s="424" t="str">
        <f t="shared" si="4"/>
        <v/>
      </c>
      <c r="D148" s="230"/>
      <c r="E148" s="231"/>
      <c r="F148" s="242"/>
      <c r="G148" s="232"/>
      <c r="H148" s="225"/>
      <c r="I148" s="432"/>
      <c r="J148" s="433"/>
      <c r="K148" s="433"/>
      <c r="L148" s="434"/>
      <c r="M148" s="435"/>
      <c r="N148" s="435"/>
      <c r="O148" s="434"/>
      <c r="P148" s="435"/>
      <c r="Q148" s="435"/>
      <c r="R148" s="436"/>
      <c r="S148" s="437"/>
      <c r="T148" s="437"/>
      <c r="U148" s="438"/>
      <c r="V148" s="439"/>
      <c r="W148" s="439"/>
      <c r="X148" s="440"/>
      <c r="Y148" s="441"/>
      <c r="Z148" s="441"/>
      <c r="AA148" s="432"/>
      <c r="AB148" s="433"/>
      <c r="AC148" s="433"/>
      <c r="AD148" s="434"/>
      <c r="AE148" s="435"/>
      <c r="AF148" s="435"/>
      <c r="AG148" s="264"/>
      <c r="AH148" s="265"/>
      <c r="AI148" s="266"/>
      <c r="AJ148" s="267"/>
    </row>
    <row r="149" spans="1:36" x14ac:dyDescent="0.25">
      <c r="A149" s="28" t="str">
        <f>IF(H149&lt;&gt;"",MAX($A$7:A148)+1,"")</f>
        <v/>
      </c>
      <c r="B149" s="227" t="str">
        <f>IF(A149="","",PREF_PREGUNTA&amp;" - "&amp;IF(MAX($A$7:$A$156)&gt;99,IF(A149&lt;100,"0",""),"")&amp;IF(A149&lt;10,"0","")&amp;A149&amp;IF(G149&lt;&gt;""," "&amp;G149,""))</f>
        <v/>
      </c>
      <c r="C149" s="424" t="str">
        <f t="shared" si="4"/>
        <v/>
      </c>
      <c r="D149" s="230"/>
      <c r="E149" s="231"/>
      <c r="F149" s="242"/>
      <c r="G149" s="232"/>
      <c r="H149" s="225"/>
      <c r="I149" s="432"/>
      <c r="J149" s="433"/>
      <c r="K149" s="433"/>
      <c r="L149" s="434"/>
      <c r="M149" s="435"/>
      <c r="N149" s="435"/>
      <c r="O149" s="434"/>
      <c r="P149" s="435"/>
      <c r="Q149" s="435"/>
      <c r="R149" s="436"/>
      <c r="S149" s="437"/>
      <c r="T149" s="437"/>
      <c r="U149" s="438"/>
      <c r="V149" s="439"/>
      <c r="W149" s="439"/>
      <c r="X149" s="440"/>
      <c r="Y149" s="441"/>
      <c r="Z149" s="441"/>
      <c r="AA149" s="432"/>
      <c r="AB149" s="433"/>
      <c r="AC149" s="433"/>
      <c r="AD149" s="434"/>
      <c r="AE149" s="435"/>
      <c r="AF149" s="435"/>
      <c r="AG149" s="264"/>
      <c r="AH149" s="265"/>
      <c r="AI149" s="266"/>
      <c r="AJ149" s="267"/>
    </row>
    <row r="150" spans="1:36" x14ac:dyDescent="0.25">
      <c r="A150" s="28" t="str">
        <f>IF(H150&lt;&gt;"",MAX($A$7:A149)+1,"")</f>
        <v/>
      </c>
      <c r="B150" s="227" t="str">
        <f>IF(A150="","",PREF_PREGUNTA&amp;" - "&amp;IF(MAX($A$7:$A$156)&gt;99,IF(A150&lt;100,"0",""),"")&amp;IF(A150&lt;10,"0","")&amp;A150&amp;IF(G150&lt;&gt;""," "&amp;G150,""))</f>
        <v/>
      </c>
      <c r="C150" s="424" t="str">
        <f t="shared" si="4"/>
        <v/>
      </c>
      <c r="D150" s="230"/>
      <c r="E150" s="231"/>
      <c r="F150" s="242"/>
      <c r="G150" s="232"/>
      <c r="H150" s="225"/>
      <c r="I150" s="432"/>
      <c r="J150" s="433"/>
      <c r="K150" s="433"/>
      <c r="L150" s="434"/>
      <c r="M150" s="435"/>
      <c r="N150" s="435"/>
      <c r="O150" s="434"/>
      <c r="P150" s="435"/>
      <c r="Q150" s="435"/>
      <c r="R150" s="436"/>
      <c r="S150" s="437"/>
      <c r="T150" s="437"/>
      <c r="U150" s="438"/>
      <c r="V150" s="439"/>
      <c r="W150" s="439"/>
      <c r="X150" s="440"/>
      <c r="Y150" s="441"/>
      <c r="Z150" s="441"/>
      <c r="AA150" s="432"/>
      <c r="AB150" s="433"/>
      <c r="AC150" s="433"/>
      <c r="AD150" s="434"/>
      <c r="AE150" s="435"/>
      <c r="AF150" s="435"/>
      <c r="AG150" s="264"/>
      <c r="AH150" s="265"/>
      <c r="AI150" s="266"/>
      <c r="AJ150" s="267"/>
    </row>
    <row r="151" spans="1:36" x14ac:dyDescent="0.25">
      <c r="A151" s="28" t="str">
        <f>IF(H151&lt;&gt;"",MAX($A$7:A150)+1,"")</f>
        <v/>
      </c>
      <c r="B151" s="227" t="str">
        <f>IF(A151="","",PREF_PREGUNTA&amp;" - "&amp;IF(MAX($A$7:$A$156)&gt;99,IF(A151&lt;100,"0",""),"")&amp;IF(A151&lt;10,"0","")&amp;A151&amp;IF(G151&lt;&gt;""," "&amp;G151,""))</f>
        <v/>
      </c>
      <c r="C151" s="424" t="str">
        <f t="shared" si="4"/>
        <v/>
      </c>
      <c r="D151" s="230"/>
      <c r="E151" s="231"/>
      <c r="F151" s="242"/>
      <c r="G151" s="232"/>
      <c r="H151" s="225"/>
      <c r="I151" s="432"/>
      <c r="J151" s="433"/>
      <c r="K151" s="433"/>
      <c r="L151" s="434"/>
      <c r="M151" s="435"/>
      <c r="N151" s="435"/>
      <c r="O151" s="434"/>
      <c r="P151" s="435"/>
      <c r="Q151" s="435"/>
      <c r="R151" s="436"/>
      <c r="S151" s="437"/>
      <c r="T151" s="437"/>
      <c r="U151" s="438"/>
      <c r="V151" s="439"/>
      <c r="W151" s="439"/>
      <c r="X151" s="440"/>
      <c r="Y151" s="441"/>
      <c r="Z151" s="441"/>
      <c r="AA151" s="432"/>
      <c r="AB151" s="433"/>
      <c r="AC151" s="433"/>
      <c r="AD151" s="434"/>
      <c r="AE151" s="435"/>
      <c r="AF151" s="435"/>
      <c r="AG151" s="264"/>
      <c r="AH151" s="265"/>
      <c r="AI151" s="266"/>
      <c r="AJ151" s="267"/>
    </row>
    <row r="152" spans="1:36" x14ac:dyDescent="0.25">
      <c r="A152" s="28" t="str">
        <f>IF(H152&lt;&gt;"",MAX($A$7:A151)+1,"")</f>
        <v/>
      </c>
      <c r="B152" s="227" t="str">
        <f>IF(A152="","",PREF_PREGUNTA&amp;" - "&amp;IF(MAX($A$7:$A$156)&gt;99,IF(A152&lt;100,"0",""),"")&amp;IF(A152&lt;10,"0","")&amp;A152&amp;IF(G152&lt;&gt;""," "&amp;G152,""))</f>
        <v/>
      </c>
      <c r="C152" s="424" t="str">
        <f t="shared" si="4"/>
        <v/>
      </c>
      <c r="D152" s="230"/>
      <c r="E152" s="231"/>
      <c r="F152" s="242"/>
      <c r="G152" s="232"/>
      <c r="H152" s="225"/>
      <c r="I152" s="432"/>
      <c r="J152" s="433"/>
      <c r="K152" s="433"/>
      <c r="L152" s="434"/>
      <c r="M152" s="435"/>
      <c r="N152" s="435"/>
      <c r="O152" s="434"/>
      <c r="P152" s="435"/>
      <c r="Q152" s="435"/>
      <c r="R152" s="436"/>
      <c r="S152" s="437"/>
      <c r="T152" s="437"/>
      <c r="U152" s="438"/>
      <c r="V152" s="439"/>
      <c r="W152" s="439"/>
      <c r="X152" s="440"/>
      <c r="Y152" s="441"/>
      <c r="Z152" s="441"/>
      <c r="AA152" s="432"/>
      <c r="AB152" s="433"/>
      <c r="AC152" s="433"/>
      <c r="AD152" s="434"/>
      <c r="AE152" s="435"/>
      <c r="AF152" s="435"/>
      <c r="AG152" s="264"/>
      <c r="AH152" s="265"/>
      <c r="AI152" s="266"/>
      <c r="AJ152" s="267"/>
    </row>
    <row r="153" spans="1:36" x14ac:dyDescent="0.25">
      <c r="A153" s="28" t="str">
        <f>IF(H153&lt;&gt;"",MAX($A$7:A152)+1,"")</f>
        <v/>
      </c>
      <c r="B153" s="227" t="str">
        <f>IF(A153="","",PREF_PREGUNTA&amp;" - "&amp;IF(MAX($A$7:$A$156)&gt;99,IF(A153&lt;100,"0",""),"")&amp;IF(A153&lt;10,"0","")&amp;A153&amp;IF(G153&lt;&gt;""," "&amp;G153,""))</f>
        <v/>
      </c>
      <c r="C153" s="424" t="str">
        <f t="shared" si="4"/>
        <v/>
      </c>
      <c r="D153" s="230"/>
      <c r="E153" s="231"/>
      <c r="F153" s="242"/>
      <c r="G153" s="232"/>
      <c r="H153" s="225"/>
      <c r="I153" s="432"/>
      <c r="J153" s="433"/>
      <c r="K153" s="433"/>
      <c r="L153" s="434"/>
      <c r="M153" s="435"/>
      <c r="N153" s="435"/>
      <c r="O153" s="434"/>
      <c r="P153" s="435"/>
      <c r="Q153" s="435"/>
      <c r="R153" s="436"/>
      <c r="S153" s="437"/>
      <c r="T153" s="437"/>
      <c r="U153" s="438"/>
      <c r="V153" s="439"/>
      <c r="W153" s="439"/>
      <c r="X153" s="440"/>
      <c r="Y153" s="441"/>
      <c r="Z153" s="441"/>
      <c r="AA153" s="432"/>
      <c r="AB153" s="433"/>
      <c r="AC153" s="433"/>
      <c r="AD153" s="434"/>
      <c r="AE153" s="435"/>
      <c r="AF153" s="435"/>
      <c r="AG153" s="264"/>
      <c r="AH153" s="265"/>
      <c r="AI153" s="266"/>
      <c r="AJ153" s="267"/>
    </row>
    <row r="154" spans="1:36" x14ac:dyDescent="0.25">
      <c r="A154" s="28" t="str">
        <f>IF(H154&lt;&gt;"",MAX($A$7:A153)+1,"")</f>
        <v/>
      </c>
      <c r="B154" s="227" t="str">
        <f>IF(A154="","",PREF_PREGUNTA&amp;" - "&amp;IF(MAX($A$7:$A$156)&gt;99,IF(A154&lt;100,"0",""),"")&amp;IF(A154&lt;10,"0","")&amp;A154&amp;IF(G154&lt;&gt;""," "&amp;G154,""))</f>
        <v/>
      </c>
      <c r="C154" s="424" t="str">
        <f t="shared" si="4"/>
        <v/>
      </c>
      <c r="D154" s="230"/>
      <c r="E154" s="231"/>
      <c r="F154" s="242"/>
      <c r="G154" s="232"/>
      <c r="H154" s="225"/>
      <c r="I154" s="432"/>
      <c r="J154" s="433"/>
      <c r="K154" s="433"/>
      <c r="L154" s="434"/>
      <c r="M154" s="435"/>
      <c r="N154" s="435"/>
      <c r="O154" s="434"/>
      <c r="P154" s="435"/>
      <c r="Q154" s="435"/>
      <c r="R154" s="436"/>
      <c r="S154" s="437"/>
      <c r="T154" s="437"/>
      <c r="U154" s="438"/>
      <c r="V154" s="439"/>
      <c r="W154" s="439"/>
      <c r="X154" s="440"/>
      <c r="Y154" s="441"/>
      <c r="Z154" s="441"/>
      <c r="AA154" s="432"/>
      <c r="AB154" s="433"/>
      <c r="AC154" s="433"/>
      <c r="AD154" s="434"/>
      <c r="AE154" s="435"/>
      <c r="AF154" s="435"/>
      <c r="AG154" s="264"/>
      <c r="AH154" s="265"/>
      <c r="AI154" s="266"/>
      <c r="AJ154" s="267"/>
    </row>
    <row r="155" spans="1:36" x14ac:dyDescent="0.25">
      <c r="A155" s="28" t="str">
        <f>IF(H155&lt;&gt;"",MAX($A$7:A154)+1,"")</f>
        <v/>
      </c>
      <c r="B155" s="227" t="str">
        <f>IF(A155="","",PREF_PREGUNTA&amp;" - "&amp;IF(MAX($A$7:$A$156)&gt;99,IF(A155&lt;100,"0",""),"")&amp;IF(A155&lt;10,"0","")&amp;A155&amp;IF(G155&lt;&gt;""," "&amp;G155,""))</f>
        <v/>
      </c>
      <c r="C155" s="424" t="str">
        <f t="shared" si="4"/>
        <v/>
      </c>
      <c r="D155" s="230"/>
      <c r="E155" s="231"/>
      <c r="F155" s="242"/>
      <c r="G155" s="232"/>
      <c r="H155" s="225"/>
      <c r="I155" s="432"/>
      <c r="J155" s="433"/>
      <c r="K155" s="433"/>
      <c r="L155" s="434"/>
      <c r="M155" s="435"/>
      <c r="N155" s="435"/>
      <c r="O155" s="434"/>
      <c r="P155" s="435"/>
      <c r="Q155" s="435"/>
      <c r="R155" s="436"/>
      <c r="S155" s="437"/>
      <c r="T155" s="437"/>
      <c r="U155" s="438"/>
      <c r="V155" s="439"/>
      <c r="W155" s="439"/>
      <c r="X155" s="440"/>
      <c r="Y155" s="441"/>
      <c r="Z155" s="441"/>
      <c r="AA155" s="432"/>
      <c r="AB155" s="433"/>
      <c r="AC155" s="433"/>
      <c r="AD155" s="434"/>
      <c r="AE155" s="435"/>
      <c r="AF155" s="435"/>
      <c r="AG155" s="264"/>
      <c r="AH155" s="265"/>
      <c r="AI155" s="266"/>
      <c r="AJ155" s="267"/>
    </row>
    <row r="156" spans="1:36" x14ac:dyDescent="0.25">
      <c r="A156" s="28" t="str">
        <f>IF(H156&lt;&gt;"",MAX($A$7:A155)+1,"")</f>
        <v/>
      </c>
      <c r="B156" s="227" t="str">
        <f>IF(A156="","",PREF_PREGUNTA&amp;" - "&amp;IF(MAX($A$7:$A$156)&gt;99,IF(A156&lt;100,"0",""),"")&amp;IF(A156&lt;10,"0","")&amp;A156&amp;IF(G156&lt;&gt;""," "&amp;G156,""))</f>
        <v/>
      </c>
      <c r="C156" s="424" t="str">
        <f t="shared" si="4"/>
        <v/>
      </c>
      <c r="D156" s="230"/>
      <c r="E156" s="231"/>
      <c r="F156" s="242"/>
      <c r="G156" s="232"/>
      <c r="H156" s="225"/>
      <c r="I156" s="432"/>
      <c r="J156" s="433"/>
      <c r="K156" s="433"/>
      <c r="L156" s="434"/>
      <c r="M156" s="435"/>
      <c r="N156" s="435"/>
      <c r="O156" s="434"/>
      <c r="P156" s="435"/>
      <c r="Q156" s="435"/>
      <c r="R156" s="436"/>
      <c r="S156" s="437"/>
      <c r="T156" s="437"/>
      <c r="U156" s="438"/>
      <c r="V156" s="439"/>
      <c r="W156" s="439"/>
      <c r="X156" s="440"/>
      <c r="Y156" s="441"/>
      <c r="Z156" s="441"/>
      <c r="AA156" s="432"/>
      <c r="AB156" s="433"/>
      <c r="AC156" s="433"/>
      <c r="AD156" s="434"/>
      <c r="AE156" s="435"/>
      <c r="AF156" s="435"/>
      <c r="AG156" s="264"/>
      <c r="AH156" s="265"/>
      <c r="AI156" s="266"/>
      <c r="AJ156" s="267"/>
    </row>
    <row r="157" spans="1:36" x14ac:dyDescent="0.25">
      <c r="A157" s="28" t="str">
        <f>IF(H157&lt;&gt;"",MAX($A$7:A156)+1,"")</f>
        <v/>
      </c>
      <c r="B157" s="227" t="str">
        <f>IF(A157="","",PREF_PREGUNTA&amp;" - "&amp;IF(MAX($A$7:$A$156)&gt;99,IF(A157&lt;100,"0",""),"")&amp;IF(A157&lt;10,"0","")&amp;A157&amp;IF(G157&lt;&gt;""," "&amp;G157,""))</f>
        <v/>
      </c>
      <c r="C157" s="424" t="str">
        <f t="shared" si="4"/>
        <v/>
      </c>
      <c r="D157" s="230"/>
      <c r="E157" s="231"/>
      <c r="F157" s="242"/>
      <c r="G157" s="232"/>
      <c r="H157" s="225"/>
      <c r="I157" s="432"/>
      <c r="J157" s="433"/>
      <c r="K157" s="433"/>
      <c r="L157" s="434"/>
      <c r="M157" s="435"/>
      <c r="N157" s="435"/>
      <c r="O157" s="434"/>
      <c r="P157" s="435"/>
      <c r="Q157" s="435"/>
      <c r="R157" s="436"/>
      <c r="S157" s="437"/>
      <c r="T157" s="437"/>
      <c r="U157" s="438"/>
      <c r="V157" s="439"/>
      <c r="W157" s="439"/>
      <c r="X157" s="440"/>
      <c r="Y157" s="441"/>
      <c r="Z157" s="441"/>
      <c r="AA157" s="432"/>
      <c r="AB157" s="433"/>
      <c r="AC157" s="433"/>
      <c r="AD157" s="434"/>
      <c r="AE157" s="435"/>
      <c r="AF157" s="435"/>
      <c r="AG157" s="264"/>
      <c r="AH157" s="265"/>
      <c r="AI157" s="266"/>
      <c r="AJ157" s="267"/>
    </row>
    <row r="158" spans="1:36" x14ac:dyDescent="0.25">
      <c r="A158" s="28" t="str">
        <f>IF(H158&lt;&gt;"",MAX($A$7:A157)+1,"")</f>
        <v/>
      </c>
      <c r="B158" s="227" t="str">
        <f>IF(A158="","",PREF_PREGUNTA&amp;" - "&amp;IF(MAX($A$7:$A$156)&gt;99,IF(A158&lt;100,"0",""),"")&amp;IF(A158&lt;10,"0","")&amp;A158&amp;IF(G158&lt;&gt;""," "&amp;G158,""))</f>
        <v/>
      </c>
      <c r="C158" s="424" t="str">
        <f t="shared" si="4"/>
        <v/>
      </c>
      <c r="D158" s="230"/>
      <c r="E158" s="231"/>
      <c r="F158" s="242"/>
      <c r="G158" s="232"/>
      <c r="H158" s="225"/>
      <c r="I158" s="432"/>
      <c r="J158" s="433"/>
      <c r="K158" s="433"/>
      <c r="L158" s="434"/>
      <c r="M158" s="435"/>
      <c r="N158" s="435"/>
      <c r="O158" s="434"/>
      <c r="P158" s="435"/>
      <c r="Q158" s="435"/>
      <c r="R158" s="436"/>
      <c r="S158" s="437"/>
      <c r="T158" s="437"/>
      <c r="U158" s="438"/>
      <c r="V158" s="439"/>
      <c r="W158" s="439"/>
      <c r="X158" s="440"/>
      <c r="Y158" s="441"/>
      <c r="Z158" s="441"/>
      <c r="AA158" s="432"/>
      <c r="AB158" s="433"/>
      <c r="AC158" s="433"/>
      <c r="AD158" s="434"/>
      <c r="AE158" s="435"/>
      <c r="AF158" s="435"/>
      <c r="AG158" s="264"/>
      <c r="AH158" s="265"/>
      <c r="AI158" s="266"/>
      <c r="AJ158" s="267"/>
    </row>
    <row r="159" spans="1:36" x14ac:dyDescent="0.25">
      <c r="A159" s="28" t="str">
        <f>IF(H159&lt;&gt;"",MAX($A$7:A158)+1,"")</f>
        <v/>
      </c>
      <c r="B159" s="227" t="str">
        <f>IF(A159="","",PREF_PREGUNTA&amp;" - "&amp;IF(MAX($A$7:$A$156)&gt;99,IF(A159&lt;100,"0",""),"")&amp;IF(A159&lt;10,"0","")&amp;A159&amp;IF(G159&lt;&gt;""," "&amp;G159,""))</f>
        <v/>
      </c>
      <c r="C159" s="424" t="str">
        <f t="shared" si="4"/>
        <v/>
      </c>
      <c r="D159" s="230"/>
      <c r="E159" s="231"/>
      <c r="F159" s="242"/>
      <c r="G159" s="232"/>
      <c r="H159" s="225"/>
      <c r="I159" s="432"/>
      <c r="J159" s="433"/>
      <c r="K159" s="433"/>
      <c r="L159" s="434"/>
      <c r="M159" s="435"/>
      <c r="N159" s="435"/>
      <c r="O159" s="434"/>
      <c r="P159" s="435"/>
      <c r="Q159" s="435"/>
      <c r="R159" s="436"/>
      <c r="S159" s="437"/>
      <c r="T159" s="437"/>
      <c r="U159" s="438"/>
      <c r="V159" s="439"/>
      <c r="W159" s="439"/>
      <c r="X159" s="440"/>
      <c r="Y159" s="441"/>
      <c r="Z159" s="441"/>
      <c r="AA159" s="432"/>
      <c r="AB159" s="433"/>
      <c r="AC159" s="433"/>
      <c r="AD159" s="434"/>
      <c r="AE159" s="435"/>
      <c r="AF159" s="435"/>
      <c r="AG159" s="264"/>
      <c r="AH159" s="265"/>
      <c r="AI159" s="266"/>
      <c r="AJ159" s="267"/>
    </row>
    <row r="160" spans="1:36" x14ac:dyDescent="0.25">
      <c r="A160" s="28" t="str">
        <f>IF(H160&lt;&gt;"",MAX($A$7:A159)+1,"")</f>
        <v/>
      </c>
      <c r="B160" s="227" t="str">
        <f>IF(A160="","",PREF_PREGUNTA&amp;" - "&amp;IF(MAX($A$7:$A$156)&gt;99,IF(A160&lt;100,"0",""),"")&amp;IF(A160&lt;10,"0","")&amp;A160&amp;IF(G160&lt;&gt;""," "&amp;G160,""))</f>
        <v/>
      </c>
      <c r="C160" s="424" t="str">
        <f t="shared" si="4"/>
        <v/>
      </c>
      <c r="D160" s="230"/>
      <c r="E160" s="231"/>
      <c r="F160" s="242"/>
      <c r="G160" s="232"/>
      <c r="H160" s="225"/>
      <c r="I160" s="432"/>
      <c r="J160" s="433"/>
      <c r="K160" s="433"/>
      <c r="L160" s="434"/>
      <c r="M160" s="435"/>
      <c r="N160" s="435"/>
      <c r="O160" s="434"/>
      <c r="P160" s="435"/>
      <c r="Q160" s="435"/>
      <c r="R160" s="436"/>
      <c r="S160" s="437"/>
      <c r="T160" s="437"/>
      <c r="U160" s="438"/>
      <c r="V160" s="439"/>
      <c r="W160" s="439"/>
      <c r="X160" s="440"/>
      <c r="Y160" s="441"/>
      <c r="Z160" s="441"/>
      <c r="AA160" s="432"/>
      <c r="AB160" s="433"/>
      <c r="AC160" s="433"/>
      <c r="AD160" s="434"/>
      <c r="AE160" s="435"/>
      <c r="AF160" s="435"/>
      <c r="AG160" s="264"/>
      <c r="AH160" s="265"/>
      <c r="AI160" s="266"/>
      <c r="AJ160" s="267"/>
    </row>
    <row r="161" spans="1:36" x14ac:dyDescent="0.25">
      <c r="A161" s="28" t="str">
        <f>IF(H161&lt;&gt;"",MAX($A$7:A160)+1,"")</f>
        <v/>
      </c>
      <c r="B161" s="227" t="str">
        <f>IF(A161="","",PREF_PREGUNTA&amp;" - "&amp;IF(MAX($A$7:$A$156)&gt;99,IF(A161&lt;100,"0",""),"")&amp;IF(A161&lt;10,"0","")&amp;A161&amp;IF(G161&lt;&gt;""," "&amp;G161,""))</f>
        <v/>
      </c>
      <c r="C161" s="424" t="str">
        <f t="shared" si="4"/>
        <v/>
      </c>
      <c r="D161" s="230"/>
      <c r="E161" s="231"/>
      <c r="F161" s="242"/>
      <c r="G161" s="232"/>
      <c r="H161" s="225"/>
      <c r="I161" s="432"/>
      <c r="J161" s="433"/>
      <c r="K161" s="433"/>
      <c r="L161" s="434"/>
      <c r="M161" s="435"/>
      <c r="N161" s="435"/>
      <c r="O161" s="434"/>
      <c r="P161" s="435"/>
      <c r="Q161" s="435"/>
      <c r="R161" s="436"/>
      <c r="S161" s="437"/>
      <c r="T161" s="437"/>
      <c r="U161" s="438"/>
      <c r="V161" s="439"/>
      <c r="W161" s="439"/>
      <c r="X161" s="440"/>
      <c r="Y161" s="441"/>
      <c r="Z161" s="441"/>
      <c r="AA161" s="432"/>
      <c r="AB161" s="433"/>
      <c r="AC161" s="433"/>
      <c r="AD161" s="434"/>
      <c r="AE161" s="435"/>
      <c r="AF161" s="435"/>
      <c r="AG161" s="264"/>
      <c r="AH161" s="265"/>
      <c r="AI161" s="266"/>
      <c r="AJ161" s="267"/>
    </row>
    <row r="162" spans="1:36" x14ac:dyDescent="0.25">
      <c r="A162" s="28" t="str">
        <f>IF(H162&lt;&gt;"",MAX($A$7:A161)+1,"")</f>
        <v/>
      </c>
      <c r="B162" s="227" t="str">
        <f>IF(A162="","",PREF_PREGUNTA&amp;" - "&amp;IF(MAX($A$7:$A$156)&gt;99,IF(A162&lt;100,"0",""),"")&amp;IF(A162&lt;10,"0","")&amp;A162&amp;IF(G162&lt;&gt;""," "&amp;G162,""))</f>
        <v/>
      </c>
      <c r="C162" s="424" t="str">
        <f t="shared" si="4"/>
        <v/>
      </c>
      <c r="D162" s="230"/>
      <c r="E162" s="231"/>
      <c r="F162" s="242"/>
      <c r="G162" s="232"/>
      <c r="H162" s="225"/>
      <c r="I162" s="432"/>
      <c r="J162" s="433"/>
      <c r="K162" s="433"/>
      <c r="L162" s="434"/>
      <c r="M162" s="435"/>
      <c r="N162" s="435"/>
      <c r="O162" s="434"/>
      <c r="P162" s="435"/>
      <c r="Q162" s="435"/>
      <c r="R162" s="436"/>
      <c r="S162" s="437"/>
      <c r="T162" s="437"/>
      <c r="U162" s="438"/>
      <c r="V162" s="439"/>
      <c r="W162" s="439"/>
      <c r="X162" s="440"/>
      <c r="Y162" s="441"/>
      <c r="Z162" s="441"/>
      <c r="AA162" s="432"/>
      <c r="AB162" s="433"/>
      <c r="AC162" s="433"/>
      <c r="AD162" s="434"/>
      <c r="AE162" s="435"/>
      <c r="AF162" s="435"/>
      <c r="AG162" s="264"/>
      <c r="AH162" s="265"/>
      <c r="AI162" s="266"/>
      <c r="AJ162" s="267"/>
    </row>
    <row r="163" spans="1:36" x14ac:dyDescent="0.25">
      <c r="A163" s="28" t="str">
        <f>IF(H163&lt;&gt;"",MAX($A$7:A162)+1,"")</f>
        <v/>
      </c>
      <c r="B163" s="227" t="str">
        <f>IF(A163="","",PREF_PREGUNTA&amp;" - "&amp;IF(MAX($A$7:$A$156)&gt;99,IF(A163&lt;100,"0",""),"")&amp;IF(A163&lt;10,"0","")&amp;A163&amp;IF(G163&lt;&gt;""," "&amp;G163,""))</f>
        <v/>
      </c>
      <c r="C163" s="424" t="str">
        <f t="shared" si="4"/>
        <v/>
      </c>
      <c r="D163" s="230"/>
      <c r="E163" s="231"/>
      <c r="F163" s="242"/>
      <c r="G163" s="232"/>
      <c r="H163" s="225"/>
      <c r="I163" s="432"/>
      <c r="J163" s="433"/>
      <c r="K163" s="433"/>
      <c r="L163" s="434"/>
      <c r="M163" s="435"/>
      <c r="N163" s="435"/>
      <c r="O163" s="434"/>
      <c r="P163" s="435"/>
      <c r="Q163" s="435"/>
      <c r="R163" s="436"/>
      <c r="S163" s="437"/>
      <c r="T163" s="437"/>
      <c r="U163" s="438"/>
      <c r="V163" s="439"/>
      <c r="W163" s="439"/>
      <c r="X163" s="440"/>
      <c r="Y163" s="441"/>
      <c r="Z163" s="441"/>
      <c r="AA163" s="432"/>
      <c r="AB163" s="433"/>
      <c r="AC163" s="433"/>
      <c r="AD163" s="434"/>
      <c r="AE163" s="435"/>
      <c r="AF163" s="435"/>
      <c r="AG163" s="264"/>
      <c r="AH163" s="265"/>
      <c r="AI163" s="266"/>
      <c r="AJ163" s="267"/>
    </row>
    <row r="164" spans="1:36" x14ac:dyDescent="0.25">
      <c r="A164" s="28" t="str">
        <f>IF(H164&lt;&gt;"",MAX($A$7:A163)+1,"")</f>
        <v/>
      </c>
      <c r="B164" s="227" t="str">
        <f>IF(A164="","",PREF_PREGUNTA&amp;" - "&amp;IF(MAX($A$7:$A$156)&gt;99,IF(A164&lt;100,"0",""),"")&amp;IF(A164&lt;10,"0","")&amp;A164&amp;IF(G164&lt;&gt;""," "&amp;G164,""))</f>
        <v/>
      </c>
      <c r="C164" s="424" t="str">
        <f t="shared" si="4"/>
        <v/>
      </c>
      <c r="D164" s="230"/>
      <c r="E164" s="231"/>
      <c r="F164" s="242"/>
      <c r="G164" s="232"/>
      <c r="H164" s="225"/>
      <c r="I164" s="432"/>
      <c r="J164" s="433"/>
      <c r="K164" s="433"/>
      <c r="L164" s="434"/>
      <c r="M164" s="435"/>
      <c r="N164" s="435"/>
      <c r="O164" s="434"/>
      <c r="P164" s="435"/>
      <c r="Q164" s="435"/>
      <c r="R164" s="436"/>
      <c r="S164" s="437"/>
      <c r="T164" s="437"/>
      <c r="U164" s="438"/>
      <c r="V164" s="439"/>
      <c r="W164" s="439"/>
      <c r="X164" s="440"/>
      <c r="Y164" s="441"/>
      <c r="Z164" s="441"/>
      <c r="AA164" s="432"/>
      <c r="AB164" s="433"/>
      <c r="AC164" s="433"/>
      <c r="AD164" s="434"/>
      <c r="AE164" s="435"/>
      <c r="AF164" s="435"/>
      <c r="AG164" s="264"/>
      <c r="AH164" s="265"/>
      <c r="AI164" s="266"/>
      <c r="AJ164" s="267"/>
    </row>
    <row r="165" spans="1:36" x14ac:dyDescent="0.25">
      <c r="A165" s="28" t="str">
        <f>IF(H165&lt;&gt;"",MAX($A$7:A164)+1,"")</f>
        <v/>
      </c>
      <c r="B165" s="227" t="str">
        <f>IF(A165="","",PREF_PREGUNTA&amp;" - "&amp;IF(MAX($A$7:$A$156)&gt;99,IF(A165&lt;100,"0",""),"")&amp;IF(A165&lt;10,"0","")&amp;A165&amp;IF(G165&lt;&gt;""," "&amp;G165,""))</f>
        <v/>
      </c>
      <c r="C165" s="424" t="str">
        <f t="shared" si="4"/>
        <v/>
      </c>
      <c r="D165" s="230"/>
      <c r="E165" s="231"/>
      <c r="F165" s="242"/>
      <c r="G165" s="232"/>
      <c r="H165" s="225"/>
      <c r="I165" s="432"/>
      <c r="J165" s="433"/>
      <c r="K165" s="433"/>
      <c r="L165" s="434"/>
      <c r="M165" s="435"/>
      <c r="N165" s="435"/>
      <c r="O165" s="434"/>
      <c r="P165" s="435"/>
      <c r="Q165" s="435"/>
      <c r="R165" s="436"/>
      <c r="S165" s="437"/>
      <c r="T165" s="437"/>
      <c r="U165" s="438"/>
      <c r="V165" s="439"/>
      <c r="W165" s="439"/>
      <c r="X165" s="440"/>
      <c r="Y165" s="441"/>
      <c r="Z165" s="441"/>
      <c r="AA165" s="432"/>
      <c r="AB165" s="433"/>
      <c r="AC165" s="433"/>
      <c r="AD165" s="434"/>
      <c r="AE165" s="435"/>
      <c r="AF165" s="435"/>
      <c r="AG165" s="264"/>
      <c r="AH165" s="265"/>
      <c r="AI165" s="266"/>
      <c r="AJ165" s="267"/>
    </row>
    <row r="166" spans="1:36" x14ac:dyDescent="0.25">
      <c r="A166" s="28" t="str">
        <f>IF(H166&lt;&gt;"",MAX($A$7:A165)+1,"")</f>
        <v/>
      </c>
      <c r="B166" s="227" t="str">
        <f>IF(A166="","",PREF_PREGUNTA&amp;" - "&amp;IF(MAX($A$7:$A$156)&gt;99,IF(A166&lt;100,"0",""),"")&amp;IF(A166&lt;10,"0","")&amp;A166&amp;IF(G166&lt;&gt;""," "&amp;G166,""))</f>
        <v/>
      </c>
      <c r="C166" s="424" t="str">
        <f t="shared" si="4"/>
        <v/>
      </c>
      <c r="D166" s="230"/>
      <c r="E166" s="231"/>
      <c r="F166" s="242"/>
      <c r="G166" s="232"/>
      <c r="H166" s="225"/>
      <c r="I166" s="432"/>
      <c r="J166" s="433"/>
      <c r="K166" s="433"/>
      <c r="L166" s="434"/>
      <c r="M166" s="435"/>
      <c r="N166" s="435"/>
      <c r="O166" s="434"/>
      <c r="P166" s="435"/>
      <c r="Q166" s="435"/>
      <c r="R166" s="436"/>
      <c r="S166" s="437"/>
      <c r="T166" s="437"/>
      <c r="U166" s="438"/>
      <c r="V166" s="439"/>
      <c r="W166" s="439"/>
      <c r="X166" s="440"/>
      <c r="Y166" s="441"/>
      <c r="Z166" s="441"/>
      <c r="AA166" s="432"/>
      <c r="AB166" s="433"/>
      <c r="AC166" s="433"/>
      <c r="AD166" s="434"/>
      <c r="AE166" s="435"/>
      <c r="AF166" s="435"/>
      <c r="AG166" s="264"/>
      <c r="AH166" s="265"/>
      <c r="AI166" s="266"/>
      <c r="AJ166" s="267"/>
    </row>
    <row r="167" spans="1:36" x14ac:dyDescent="0.25">
      <c r="A167" s="28" t="str">
        <f>IF(H167&lt;&gt;"",MAX($A$7:A166)+1,"")</f>
        <v/>
      </c>
      <c r="B167" s="227" t="str">
        <f>IF(A167="","",PREF_PREGUNTA&amp;" - "&amp;IF(MAX($A$7:$A$156)&gt;99,IF(A167&lt;100,"0",""),"")&amp;IF(A167&lt;10,"0","")&amp;A167&amp;IF(G167&lt;&gt;""," "&amp;G167,""))</f>
        <v/>
      </c>
      <c r="C167" s="424" t="str">
        <f t="shared" si="4"/>
        <v/>
      </c>
      <c r="D167" s="230"/>
      <c r="E167" s="231"/>
      <c r="F167" s="242"/>
      <c r="G167" s="232"/>
      <c r="H167" s="225"/>
      <c r="I167" s="432"/>
      <c r="J167" s="433"/>
      <c r="K167" s="433"/>
      <c r="L167" s="434"/>
      <c r="M167" s="435"/>
      <c r="N167" s="435"/>
      <c r="O167" s="434"/>
      <c r="P167" s="435"/>
      <c r="Q167" s="435"/>
      <c r="R167" s="436"/>
      <c r="S167" s="437"/>
      <c r="T167" s="437"/>
      <c r="U167" s="438"/>
      <c r="V167" s="439"/>
      <c r="W167" s="439"/>
      <c r="X167" s="440"/>
      <c r="Y167" s="441"/>
      <c r="Z167" s="441"/>
      <c r="AA167" s="432"/>
      <c r="AB167" s="433"/>
      <c r="AC167" s="433"/>
      <c r="AD167" s="434"/>
      <c r="AE167" s="435"/>
      <c r="AF167" s="435"/>
      <c r="AG167" s="264"/>
      <c r="AH167" s="265"/>
      <c r="AI167" s="266"/>
      <c r="AJ167" s="267"/>
    </row>
    <row r="168" spans="1:36" x14ac:dyDescent="0.25">
      <c r="A168" s="28" t="str">
        <f>IF(H168&lt;&gt;"",MAX($A$7:A167)+1,"")</f>
        <v/>
      </c>
      <c r="B168" s="227" t="str">
        <f>IF(A168="","",PREF_PREGUNTA&amp;" - "&amp;IF(MAX($A$7:$A$156)&gt;99,IF(A168&lt;100,"0",""),"")&amp;IF(A168&lt;10,"0","")&amp;A168&amp;IF(G168&lt;&gt;""," "&amp;G168,""))</f>
        <v/>
      </c>
      <c r="C168" s="424" t="str">
        <f t="shared" si="4"/>
        <v/>
      </c>
      <c r="D168" s="230"/>
      <c r="E168" s="231"/>
      <c r="F168" s="242"/>
      <c r="G168" s="232"/>
      <c r="H168" s="225"/>
      <c r="I168" s="432"/>
      <c r="J168" s="433"/>
      <c r="K168" s="433"/>
      <c r="L168" s="434"/>
      <c r="M168" s="435"/>
      <c r="N168" s="435"/>
      <c r="O168" s="434"/>
      <c r="P168" s="435"/>
      <c r="Q168" s="435"/>
      <c r="R168" s="436"/>
      <c r="S168" s="437"/>
      <c r="T168" s="437"/>
      <c r="U168" s="438"/>
      <c r="V168" s="439"/>
      <c r="W168" s="439"/>
      <c r="X168" s="440"/>
      <c r="Y168" s="441"/>
      <c r="Z168" s="441"/>
      <c r="AA168" s="432"/>
      <c r="AB168" s="433"/>
      <c r="AC168" s="433"/>
      <c r="AD168" s="434"/>
      <c r="AE168" s="435"/>
      <c r="AF168" s="435"/>
      <c r="AG168" s="264"/>
      <c r="AH168" s="265"/>
      <c r="AI168" s="266"/>
      <c r="AJ168" s="267"/>
    </row>
    <row r="169" spans="1:36" x14ac:dyDescent="0.25">
      <c r="A169" s="28" t="str">
        <f>IF(H169&lt;&gt;"",MAX($A$7:A168)+1,"")</f>
        <v/>
      </c>
      <c r="B169" s="227" t="str">
        <f>IF(A169="","",PREF_PREGUNTA&amp;" - "&amp;IF(MAX($A$7:$A$156)&gt;99,IF(A169&lt;100,"0",""),"")&amp;IF(A169&lt;10,"0","")&amp;A169&amp;IF(G169&lt;&gt;""," "&amp;G169,""))</f>
        <v/>
      </c>
      <c r="C169" s="424" t="str">
        <f t="shared" si="4"/>
        <v/>
      </c>
      <c r="D169" s="230"/>
      <c r="E169" s="231"/>
      <c r="F169" s="242"/>
      <c r="G169" s="232"/>
      <c r="H169" s="225"/>
      <c r="I169" s="432"/>
      <c r="J169" s="433"/>
      <c r="K169" s="433"/>
      <c r="L169" s="434"/>
      <c r="M169" s="435"/>
      <c r="N169" s="435"/>
      <c r="O169" s="434"/>
      <c r="P169" s="435"/>
      <c r="Q169" s="435"/>
      <c r="R169" s="436"/>
      <c r="S169" s="437"/>
      <c r="T169" s="437"/>
      <c r="U169" s="438"/>
      <c r="V169" s="439"/>
      <c r="W169" s="439"/>
      <c r="X169" s="440"/>
      <c r="Y169" s="441"/>
      <c r="Z169" s="441"/>
      <c r="AA169" s="432"/>
      <c r="AB169" s="433"/>
      <c r="AC169" s="433"/>
      <c r="AD169" s="434"/>
      <c r="AE169" s="435"/>
      <c r="AF169" s="435"/>
      <c r="AG169" s="264"/>
      <c r="AH169" s="265"/>
      <c r="AI169" s="266"/>
      <c r="AJ169" s="267"/>
    </row>
    <row r="170" spans="1:36" x14ac:dyDescent="0.25">
      <c r="A170" s="28" t="str">
        <f>IF(H170&lt;&gt;"",MAX($A$7:A169)+1,"")</f>
        <v/>
      </c>
      <c r="B170" s="227" t="str">
        <f>IF(A170="","",PREF_PREGUNTA&amp;" - "&amp;IF(MAX($A$7:$A$156)&gt;99,IF(A170&lt;100,"0",""),"")&amp;IF(A170&lt;10,"0","")&amp;A170&amp;IF(G170&lt;&gt;""," "&amp;G170,""))</f>
        <v/>
      </c>
      <c r="C170" s="424" t="str">
        <f t="shared" si="4"/>
        <v/>
      </c>
      <c r="D170" s="230"/>
      <c r="E170" s="231"/>
      <c r="F170" s="242"/>
      <c r="G170" s="232"/>
      <c r="H170" s="225"/>
      <c r="I170" s="432"/>
      <c r="J170" s="433"/>
      <c r="K170" s="433"/>
      <c r="L170" s="434"/>
      <c r="M170" s="435"/>
      <c r="N170" s="435"/>
      <c r="O170" s="434"/>
      <c r="P170" s="435"/>
      <c r="Q170" s="435"/>
      <c r="R170" s="436"/>
      <c r="S170" s="437"/>
      <c r="T170" s="437"/>
      <c r="U170" s="438"/>
      <c r="V170" s="439"/>
      <c r="W170" s="439"/>
      <c r="X170" s="440"/>
      <c r="Y170" s="441"/>
      <c r="Z170" s="441"/>
      <c r="AA170" s="432"/>
      <c r="AB170" s="433"/>
      <c r="AC170" s="433"/>
      <c r="AD170" s="434"/>
      <c r="AE170" s="435"/>
      <c r="AF170" s="435"/>
      <c r="AG170" s="264"/>
      <c r="AH170" s="265"/>
      <c r="AI170" s="266"/>
      <c r="AJ170" s="267"/>
    </row>
    <row r="171" spans="1:36" x14ac:dyDescent="0.25">
      <c r="A171" s="28" t="str">
        <f>IF(H171&lt;&gt;"",MAX($A$7:A170)+1,"")</f>
        <v/>
      </c>
      <c r="B171" s="227" t="str">
        <f>IF(A171="","",PREF_PREGUNTA&amp;" - "&amp;IF(MAX($A$7:$A$156)&gt;99,IF(A171&lt;100,"0",""),"")&amp;IF(A171&lt;10,"0","")&amp;A171&amp;IF(G171&lt;&gt;""," "&amp;G171,""))</f>
        <v/>
      </c>
      <c r="C171" s="424" t="str">
        <f t="shared" si="4"/>
        <v/>
      </c>
      <c r="D171" s="230"/>
      <c r="E171" s="231"/>
      <c r="F171" s="242"/>
      <c r="G171" s="232"/>
      <c r="H171" s="225"/>
      <c r="I171" s="432"/>
      <c r="J171" s="433"/>
      <c r="K171" s="433"/>
      <c r="L171" s="434"/>
      <c r="M171" s="435"/>
      <c r="N171" s="435"/>
      <c r="O171" s="434"/>
      <c r="P171" s="435"/>
      <c r="Q171" s="435"/>
      <c r="R171" s="436"/>
      <c r="S171" s="437"/>
      <c r="T171" s="437"/>
      <c r="U171" s="438"/>
      <c r="V171" s="439"/>
      <c r="W171" s="439"/>
      <c r="X171" s="440"/>
      <c r="Y171" s="441"/>
      <c r="Z171" s="441"/>
      <c r="AA171" s="432"/>
      <c r="AB171" s="433"/>
      <c r="AC171" s="433"/>
      <c r="AD171" s="434"/>
      <c r="AE171" s="435"/>
      <c r="AF171" s="435"/>
      <c r="AG171" s="264"/>
      <c r="AH171" s="265"/>
      <c r="AI171" s="266"/>
      <c r="AJ171" s="267"/>
    </row>
    <row r="172" spans="1:36" x14ac:dyDescent="0.25">
      <c r="A172" s="28" t="str">
        <f>IF(H172&lt;&gt;"",MAX($A$7:A171)+1,"")</f>
        <v/>
      </c>
      <c r="B172" s="227" t="str">
        <f>IF(A172="","",PREF_PREGUNTA&amp;" - "&amp;IF(MAX($A$7:$A$156)&gt;99,IF(A172&lt;100,"0",""),"")&amp;IF(A172&lt;10,"0","")&amp;A172&amp;IF(G172&lt;&gt;""," "&amp;G172,""))</f>
        <v/>
      </c>
      <c r="C172" s="424" t="str">
        <f t="shared" si="4"/>
        <v/>
      </c>
      <c r="D172" s="230"/>
      <c r="E172" s="231"/>
      <c r="F172" s="242"/>
      <c r="G172" s="232"/>
      <c r="H172" s="225"/>
      <c r="I172" s="432"/>
      <c r="J172" s="433"/>
      <c r="K172" s="433"/>
      <c r="L172" s="434"/>
      <c r="M172" s="435"/>
      <c r="N172" s="435"/>
      <c r="O172" s="434"/>
      <c r="P172" s="435"/>
      <c r="Q172" s="435"/>
      <c r="R172" s="436"/>
      <c r="S172" s="437"/>
      <c r="T172" s="437"/>
      <c r="U172" s="438"/>
      <c r="V172" s="439"/>
      <c r="W172" s="439"/>
      <c r="X172" s="440"/>
      <c r="Y172" s="441"/>
      <c r="Z172" s="441"/>
      <c r="AA172" s="432"/>
      <c r="AB172" s="433"/>
      <c r="AC172" s="433"/>
      <c r="AD172" s="434"/>
      <c r="AE172" s="435"/>
      <c r="AF172" s="435"/>
      <c r="AG172" s="264"/>
      <c r="AH172" s="265"/>
      <c r="AI172" s="266"/>
      <c r="AJ172" s="267"/>
    </row>
    <row r="173" spans="1:36" x14ac:dyDescent="0.25">
      <c r="A173" s="28" t="str">
        <f>IF(H173&lt;&gt;"",MAX($A$7:A172)+1,"")</f>
        <v/>
      </c>
      <c r="B173" s="227" t="str">
        <f>IF(A173="","",PREF_PREGUNTA&amp;" - "&amp;IF(MAX($A$7:$A$156)&gt;99,IF(A173&lt;100,"0",""),"")&amp;IF(A173&lt;10,"0","")&amp;A173&amp;IF(G173&lt;&gt;""," "&amp;G173,""))</f>
        <v/>
      </c>
      <c r="C173" s="424" t="str">
        <f t="shared" si="4"/>
        <v/>
      </c>
      <c r="D173" s="230"/>
      <c r="E173" s="231"/>
      <c r="F173" s="242"/>
      <c r="G173" s="232"/>
      <c r="H173" s="225"/>
      <c r="I173" s="432"/>
      <c r="J173" s="433"/>
      <c r="K173" s="433"/>
      <c r="L173" s="434"/>
      <c r="M173" s="435"/>
      <c r="N173" s="435"/>
      <c r="O173" s="434"/>
      <c r="P173" s="435"/>
      <c r="Q173" s="435"/>
      <c r="R173" s="436"/>
      <c r="S173" s="437"/>
      <c r="T173" s="437"/>
      <c r="U173" s="438"/>
      <c r="V173" s="439"/>
      <c r="W173" s="439"/>
      <c r="X173" s="440"/>
      <c r="Y173" s="441"/>
      <c r="Z173" s="441"/>
      <c r="AA173" s="432"/>
      <c r="AB173" s="433"/>
      <c r="AC173" s="433"/>
      <c r="AD173" s="434"/>
      <c r="AE173" s="435"/>
      <c r="AF173" s="435"/>
      <c r="AG173" s="264"/>
      <c r="AH173" s="265"/>
      <c r="AI173" s="266"/>
      <c r="AJ173" s="267"/>
    </row>
    <row r="174" spans="1:36" x14ac:dyDescent="0.25">
      <c r="A174" s="28" t="str">
        <f>IF(H174&lt;&gt;"",MAX($A$7:A173)+1,"")</f>
        <v/>
      </c>
      <c r="B174" s="227" t="str">
        <f>IF(A174="","",PREF_PREGUNTA&amp;" - "&amp;IF(MAX($A$7:$A$156)&gt;99,IF(A174&lt;100,"0",""),"")&amp;IF(A174&lt;10,"0","")&amp;A174&amp;IF(G174&lt;&gt;""," "&amp;G174,""))</f>
        <v/>
      </c>
      <c r="C174" s="424" t="str">
        <f t="shared" si="4"/>
        <v/>
      </c>
      <c r="D174" s="230"/>
      <c r="E174" s="231"/>
      <c r="F174" s="242"/>
      <c r="G174" s="232"/>
      <c r="H174" s="225"/>
      <c r="I174" s="432"/>
      <c r="J174" s="433"/>
      <c r="K174" s="433"/>
      <c r="L174" s="434"/>
      <c r="M174" s="435"/>
      <c r="N174" s="435"/>
      <c r="O174" s="434"/>
      <c r="P174" s="435"/>
      <c r="Q174" s="435"/>
      <c r="R174" s="436"/>
      <c r="S174" s="437"/>
      <c r="T174" s="437"/>
      <c r="U174" s="438"/>
      <c r="V174" s="439"/>
      <c r="W174" s="439"/>
      <c r="X174" s="440"/>
      <c r="Y174" s="441"/>
      <c r="Z174" s="441"/>
      <c r="AA174" s="432"/>
      <c r="AB174" s="433"/>
      <c r="AC174" s="433"/>
      <c r="AD174" s="434"/>
      <c r="AE174" s="435"/>
      <c r="AF174" s="435"/>
      <c r="AG174" s="264"/>
      <c r="AH174" s="265"/>
      <c r="AI174" s="266"/>
      <c r="AJ174" s="267"/>
    </row>
    <row r="175" spans="1:36" x14ac:dyDescent="0.25">
      <c r="A175" s="28" t="str">
        <f>IF(H175&lt;&gt;"",MAX($A$7:A174)+1,"")</f>
        <v/>
      </c>
      <c r="B175" s="227" t="str">
        <f>IF(A175="","",PREF_PREGUNTA&amp;" - "&amp;IF(MAX($A$7:$A$156)&gt;99,IF(A175&lt;100,"0",""),"")&amp;IF(A175&lt;10,"0","")&amp;A175&amp;IF(G175&lt;&gt;""," "&amp;G175,""))</f>
        <v/>
      </c>
      <c r="C175" s="424" t="str">
        <f t="shared" si="4"/>
        <v/>
      </c>
      <c r="D175" s="230"/>
      <c r="E175" s="231"/>
      <c r="F175" s="242"/>
      <c r="G175" s="232"/>
      <c r="H175" s="225"/>
      <c r="I175" s="432"/>
      <c r="J175" s="433"/>
      <c r="K175" s="433"/>
      <c r="L175" s="434"/>
      <c r="M175" s="435"/>
      <c r="N175" s="435"/>
      <c r="O175" s="434"/>
      <c r="P175" s="435"/>
      <c r="Q175" s="435"/>
      <c r="R175" s="436"/>
      <c r="S175" s="437"/>
      <c r="T175" s="437"/>
      <c r="U175" s="438"/>
      <c r="V175" s="439"/>
      <c r="W175" s="439"/>
      <c r="X175" s="440"/>
      <c r="Y175" s="441"/>
      <c r="Z175" s="441"/>
      <c r="AA175" s="432"/>
      <c r="AB175" s="433"/>
      <c r="AC175" s="433"/>
      <c r="AD175" s="434"/>
      <c r="AE175" s="435"/>
      <c r="AF175" s="435"/>
      <c r="AG175" s="264"/>
      <c r="AH175" s="265"/>
      <c r="AI175" s="266"/>
      <c r="AJ175" s="267"/>
    </row>
    <row r="176" spans="1:36" x14ac:dyDescent="0.25">
      <c r="A176" s="28" t="str">
        <f>IF(H176&lt;&gt;"",MAX($A$7:A175)+1,"")</f>
        <v/>
      </c>
      <c r="B176" s="227" t="str">
        <f>IF(A176="","",PREF_PREGUNTA&amp;" - "&amp;IF(MAX($A$7:$A$156)&gt;99,IF(A176&lt;100,"0",""),"")&amp;IF(A176&lt;10,"0","")&amp;A176&amp;IF(G176&lt;&gt;""," "&amp;G176,""))</f>
        <v/>
      </c>
      <c r="C176" s="424" t="str">
        <f t="shared" si="4"/>
        <v/>
      </c>
      <c r="D176" s="230"/>
      <c r="E176" s="231"/>
      <c r="F176" s="242"/>
      <c r="G176" s="232"/>
      <c r="H176" s="225"/>
      <c r="I176" s="432"/>
      <c r="J176" s="433"/>
      <c r="K176" s="433"/>
      <c r="L176" s="434"/>
      <c r="M176" s="435"/>
      <c r="N176" s="435"/>
      <c r="O176" s="434"/>
      <c r="P176" s="435"/>
      <c r="Q176" s="435"/>
      <c r="R176" s="436"/>
      <c r="S176" s="437"/>
      <c r="T176" s="437"/>
      <c r="U176" s="438"/>
      <c r="V176" s="439"/>
      <c r="W176" s="439"/>
      <c r="X176" s="440"/>
      <c r="Y176" s="441"/>
      <c r="Z176" s="441"/>
      <c r="AA176" s="432"/>
      <c r="AB176" s="433"/>
      <c r="AC176" s="433"/>
      <c r="AD176" s="434"/>
      <c r="AE176" s="435"/>
      <c r="AF176" s="435"/>
      <c r="AG176" s="264"/>
      <c r="AH176" s="265"/>
      <c r="AI176" s="266"/>
      <c r="AJ176" s="267"/>
    </row>
    <row r="177" spans="1:36" x14ac:dyDescent="0.25">
      <c r="A177" s="28" t="str">
        <f>IF(H177&lt;&gt;"",MAX($A$7:A176)+1,"")</f>
        <v/>
      </c>
      <c r="B177" s="227" t="str">
        <f>IF(A177="","",PREF_PREGUNTA&amp;" - "&amp;IF(MAX($A$7:$A$156)&gt;99,IF(A177&lt;100,"0",""),"")&amp;IF(A177&lt;10,"0","")&amp;A177&amp;IF(G177&lt;&gt;""," "&amp;G177,""))</f>
        <v/>
      </c>
      <c r="C177" s="424" t="str">
        <f t="shared" si="4"/>
        <v/>
      </c>
      <c r="D177" s="230"/>
      <c r="E177" s="231"/>
      <c r="F177" s="242"/>
      <c r="G177" s="232"/>
      <c r="H177" s="225"/>
      <c r="I177" s="432"/>
      <c r="J177" s="433"/>
      <c r="K177" s="433"/>
      <c r="L177" s="434"/>
      <c r="M177" s="435"/>
      <c r="N177" s="435"/>
      <c r="O177" s="434"/>
      <c r="P177" s="435"/>
      <c r="Q177" s="435"/>
      <c r="R177" s="436"/>
      <c r="S177" s="437"/>
      <c r="T177" s="437"/>
      <c r="U177" s="438"/>
      <c r="V177" s="439"/>
      <c r="W177" s="439"/>
      <c r="X177" s="440"/>
      <c r="Y177" s="441"/>
      <c r="Z177" s="441"/>
      <c r="AA177" s="432"/>
      <c r="AB177" s="433"/>
      <c r="AC177" s="433"/>
      <c r="AD177" s="434"/>
      <c r="AE177" s="435"/>
      <c r="AF177" s="435"/>
      <c r="AG177" s="264"/>
      <c r="AH177" s="265"/>
      <c r="AI177" s="266"/>
      <c r="AJ177" s="267"/>
    </row>
    <row r="178" spans="1:36" x14ac:dyDescent="0.25">
      <c r="A178" s="28" t="str">
        <f>IF(H178&lt;&gt;"",MAX($A$7:A177)+1,"")</f>
        <v/>
      </c>
      <c r="B178" s="227" t="str">
        <f>IF(A178="","",PREF_PREGUNTA&amp;" - "&amp;IF(MAX($A$7:$A$156)&gt;99,IF(A178&lt;100,"0",""),"")&amp;IF(A178&lt;10,"0","")&amp;A178&amp;IF(G178&lt;&gt;""," "&amp;G178,""))</f>
        <v/>
      </c>
      <c r="C178" s="424" t="str">
        <f t="shared" si="4"/>
        <v/>
      </c>
      <c r="D178" s="230"/>
      <c r="E178" s="231"/>
      <c r="F178" s="242"/>
      <c r="G178" s="232"/>
      <c r="H178" s="225"/>
      <c r="I178" s="432"/>
      <c r="J178" s="433"/>
      <c r="K178" s="433"/>
      <c r="L178" s="434"/>
      <c r="M178" s="435"/>
      <c r="N178" s="435"/>
      <c r="O178" s="434"/>
      <c r="P178" s="435"/>
      <c r="Q178" s="435"/>
      <c r="R178" s="436"/>
      <c r="S178" s="437"/>
      <c r="T178" s="437"/>
      <c r="U178" s="438"/>
      <c r="V178" s="439"/>
      <c r="W178" s="439"/>
      <c r="X178" s="440"/>
      <c r="Y178" s="441"/>
      <c r="Z178" s="441"/>
      <c r="AA178" s="432"/>
      <c r="AB178" s="433"/>
      <c r="AC178" s="433"/>
      <c r="AD178" s="434"/>
      <c r="AE178" s="435"/>
      <c r="AF178" s="435"/>
      <c r="AG178" s="264"/>
      <c r="AH178" s="265"/>
      <c r="AI178" s="266"/>
      <c r="AJ178" s="267"/>
    </row>
    <row r="179" spans="1:36" x14ac:dyDescent="0.25">
      <c r="A179" s="28" t="str">
        <f>IF(H179&lt;&gt;"",MAX($A$7:A178)+1,"")</f>
        <v/>
      </c>
      <c r="B179" s="227" t="str">
        <f>IF(A179="","",PREF_PREGUNTA&amp;" - "&amp;IF(MAX($A$7:$A$156)&gt;99,IF(A179&lt;100,"0",""),"")&amp;IF(A179&lt;10,"0","")&amp;A179&amp;IF(G179&lt;&gt;""," "&amp;G179,""))</f>
        <v/>
      </c>
      <c r="C179" s="424" t="str">
        <f t="shared" si="4"/>
        <v/>
      </c>
      <c r="D179" s="230"/>
      <c r="E179" s="231"/>
      <c r="F179" s="242"/>
      <c r="G179" s="232"/>
      <c r="H179" s="225"/>
      <c r="I179" s="432"/>
      <c r="J179" s="433"/>
      <c r="K179" s="433"/>
      <c r="L179" s="434"/>
      <c r="M179" s="435"/>
      <c r="N179" s="435"/>
      <c r="O179" s="434"/>
      <c r="P179" s="435"/>
      <c r="Q179" s="435"/>
      <c r="R179" s="436"/>
      <c r="S179" s="437"/>
      <c r="T179" s="437"/>
      <c r="U179" s="438"/>
      <c r="V179" s="439"/>
      <c r="W179" s="439"/>
      <c r="X179" s="440"/>
      <c r="Y179" s="441"/>
      <c r="Z179" s="441"/>
      <c r="AA179" s="432"/>
      <c r="AB179" s="433"/>
      <c r="AC179" s="433"/>
      <c r="AD179" s="434"/>
      <c r="AE179" s="435"/>
      <c r="AF179" s="435"/>
      <c r="AG179" s="264"/>
      <c r="AH179" s="265"/>
      <c r="AI179" s="266"/>
      <c r="AJ179" s="267"/>
    </row>
    <row r="180" spans="1:36" x14ac:dyDescent="0.25">
      <c r="A180" s="28" t="str">
        <f>IF(H180&lt;&gt;"",MAX($A$7:A179)+1,"")</f>
        <v/>
      </c>
      <c r="B180" s="227" t="str">
        <f>IF(A180="","",PREF_PREGUNTA&amp;" - "&amp;IF(MAX($A$7:$A$156)&gt;99,IF(A180&lt;100,"0",""),"")&amp;IF(A180&lt;10,"0","")&amp;A180&amp;IF(G180&lt;&gt;""," "&amp;G180,""))</f>
        <v/>
      </c>
      <c r="C180" s="424" t="str">
        <f t="shared" si="4"/>
        <v/>
      </c>
      <c r="D180" s="230"/>
      <c r="E180" s="231"/>
      <c r="F180" s="242"/>
      <c r="G180" s="232"/>
      <c r="H180" s="225"/>
      <c r="I180" s="432"/>
      <c r="J180" s="433"/>
      <c r="K180" s="433"/>
      <c r="L180" s="434"/>
      <c r="M180" s="435"/>
      <c r="N180" s="435"/>
      <c r="O180" s="434"/>
      <c r="P180" s="435"/>
      <c r="Q180" s="435"/>
      <c r="R180" s="436"/>
      <c r="S180" s="437"/>
      <c r="T180" s="437"/>
      <c r="U180" s="438"/>
      <c r="V180" s="439"/>
      <c r="W180" s="439"/>
      <c r="X180" s="440"/>
      <c r="Y180" s="441"/>
      <c r="Z180" s="441"/>
      <c r="AA180" s="432"/>
      <c r="AB180" s="433"/>
      <c r="AC180" s="433"/>
      <c r="AD180" s="434"/>
      <c r="AE180" s="435"/>
      <c r="AF180" s="435"/>
      <c r="AG180" s="264"/>
      <c r="AH180" s="265"/>
      <c r="AI180" s="266"/>
      <c r="AJ180" s="267"/>
    </row>
    <row r="181" spans="1:36" x14ac:dyDescent="0.25">
      <c r="A181" s="28" t="str">
        <f>IF(H181&lt;&gt;"",MAX($A$7:A180)+1,"")</f>
        <v/>
      </c>
      <c r="B181" s="227" t="str">
        <f>IF(A181="","",PREF_PREGUNTA&amp;" - "&amp;IF(MAX($A$7:$A$156)&gt;99,IF(A181&lt;100,"0",""),"")&amp;IF(A181&lt;10,"0","")&amp;A181&amp;IF(G181&lt;&gt;""," "&amp;G181,""))</f>
        <v/>
      </c>
      <c r="C181" s="424" t="str">
        <f t="shared" si="4"/>
        <v/>
      </c>
      <c r="D181" s="230"/>
      <c r="E181" s="231"/>
      <c r="F181" s="242"/>
      <c r="G181" s="232"/>
      <c r="H181" s="225"/>
      <c r="I181" s="432"/>
      <c r="J181" s="433"/>
      <c r="K181" s="433"/>
      <c r="L181" s="434"/>
      <c r="M181" s="435"/>
      <c r="N181" s="435"/>
      <c r="O181" s="434"/>
      <c r="P181" s="435"/>
      <c r="Q181" s="435"/>
      <c r="R181" s="436"/>
      <c r="S181" s="437"/>
      <c r="T181" s="437"/>
      <c r="U181" s="438"/>
      <c r="V181" s="439"/>
      <c r="W181" s="439"/>
      <c r="X181" s="440"/>
      <c r="Y181" s="441"/>
      <c r="Z181" s="441"/>
      <c r="AA181" s="432"/>
      <c r="AB181" s="433"/>
      <c r="AC181" s="433"/>
      <c r="AD181" s="434"/>
      <c r="AE181" s="435"/>
      <c r="AF181" s="435"/>
      <c r="AG181" s="264"/>
      <c r="AH181" s="265"/>
      <c r="AI181" s="266"/>
      <c r="AJ181" s="267"/>
    </row>
    <row r="182" spans="1:36" x14ac:dyDescent="0.25">
      <c r="A182" s="28" t="str">
        <f>IF(H182&lt;&gt;"",MAX($A$7:A181)+1,"")</f>
        <v/>
      </c>
      <c r="B182" s="227" t="str">
        <f>IF(A182="","",PREF_PREGUNTA&amp;" - "&amp;IF(MAX($A$7:$A$156)&gt;99,IF(A182&lt;100,"0",""),"")&amp;IF(A182&lt;10,"0","")&amp;A182&amp;IF(G182&lt;&gt;""," "&amp;G182,""))</f>
        <v/>
      </c>
      <c r="C182" s="424" t="str">
        <f t="shared" si="4"/>
        <v/>
      </c>
      <c r="D182" s="230"/>
      <c r="E182" s="231"/>
      <c r="F182" s="242"/>
      <c r="G182" s="232"/>
      <c r="H182" s="225"/>
      <c r="I182" s="432"/>
      <c r="J182" s="433"/>
      <c r="K182" s="433"/>
      <c r="L182" s="434"/>
      <c r="M182" s="435"/>
      <c r="N182" s="435"/>
      <c r="O182" s="434"/>
      <c r="P182" s="435"/>
      <c r="Q182" s="435"/>
      <c r="R182" s="436"/>
      <c r="S182" s="437"/>
      <c r="T182" s="437"/>
      <c r="U182" s="438"/>
      <c r="V182" s="439"/>
      <c r="W182" s="439"/>
      <c r="X182" s="440"/>
      <c r="Y182" s="441"/>
      <c r="Z182" s="441"/>
      <c r="AA182" s="432"/>
      <c r="AB182" s="433"/>
      <c r="AC182" s="433"/>
      <c r="AD182" s="434"/>
      <c r="AE182" s="435"/>
      <c r="AF182" s="435"/>
      <c r="AG182" s="264"/>
      <c r="AH182" s="265"/>
      <c r="AI182" s="266"/>
      <c r="AJ182" s="267"/>
    </row>
    <row r="183" spans="1:36" x14ac:dyDescent="0.25">
      <c r="A183" s="28" t="str">
        <f>IF(H183&lt;&gt;"",MAX($A$7:A182)+1,"")</f>
        <v/>
      </c>
      <c r="B183" s="227" t="str">
        <f>IF(A183="","",PREF_PREGUNTA&amp;" - "&amp;IF(MAX($A$7:$A$156)&gt;99,IF(A183&lt;100,"0",""),"")&amp;IF(A183&lt;10,"0","")&amp;A183&amp;IF(G183&lt;&gt;""," "&amp;G183,""))</f>
        <v/>
      </c>
      <c r="C183" s="424" t="str">
        <f t="shared" si="4"/>
        <v/>
      </c>
      <c r="D183" s="230"/>
      <c r="E183" s="231"/>
      <c r="F183" s="242"/>
      <c r="G183" s="232"/>
      <c r="H183" s="225"/>
      <c r="I183" s="432"/>
      <c r="J183" s="433"/>
      <c r="K183" s="433"/>
      <c r="L183" s="434"/>
      <c r="M183" s="435"/>
      <c r="N183" s="435"/>
      <c r="O183" s="434"/>
      <c r="P183" s="435"/>
      <c r="Q183" s="435"/>
      <c r="R183" s="436"/>
      <c r="S183" s="437"/>
      <c r="T183" s="437"/>
      <c r="U183" s="438"/>
      <c r="V183" s="439"/>
      <c r="W183" s="439"/>
      <c r="X183" s="440"/>
      <c r="Y183" s="441"/>
      <c r="Z183" s="441"/>
      <c r="AA183" s="432"/>
      <c r="AB183" s="433"/>
      <c r="AC183" s="433"/>
      <c r="AD183" s="434"/>
      <c r="AE183" s="435"/>
      <c r="AF183" s="435"/>
      <c r="AG183" s="264"/>
      <c r="AH183" s="265"/>
      <c r="AI183" s="266"/>
      <c r="AJ183" s="267"/>
    </row>
    <row r="184" spans="1:36" x14ac:dyDescent="0.25">
      <c r="A184" s="28" t="str">
        <f>IF(H184&lt;&gt;"",MAX($A$7:A183)+1,"")</f>
        <v/>
      </c>
      <c r="B184" s="227" t="str">
        <f>IF(A184="","",PREF_PREGUNTA&amp;" - "&amp;IF(MAX($A$7:$A$156)&gt;99,IF(A184&lt;100,"0",""),"")&amp;IF(A184&lt;10,"0","")&amp;A184&amp;IF(G184&lt;&gt;""," "&amp;G184,""))</f>
        <v/>
      </c>
      <c r="C184" s="424" t="str">
        <f t="shared" si="4"/>
        <v/>
      </c>
      <c r="D184" s="230"/>
      <c r="E184" s="231"/>
      <c r="F184" s="242"/>
      <c r="G184" s="232"/>
      <c r="H184" s="225"/>
      <c r="I184" s="432"/>
      <c r="J184" s="433"/>
      <c r="K184" s="433"/>
      <c r="L184" s="434"/>
      <c r="M184" s="435"/>
      <c r="N184" s="435"/>
      <c r="O184" s="434"/>
      <c r="P184" s="435"/>
      <c r="Q184" s="435"/>
      <c r="R184" s="436"/>
      <c r="S184" s="437"/>
      <c r="T184" s="437"/>
      <c r="U184" s="438"/>
      <c r="V184" s="439"/>
      <c r="W184" s="439"/>
      <c r="X184" s="440"/>
      <c r="Y184" s="441"/>
      <c r="Z184" s="441"/>
      <c r="AA184" s="432"/>
      <c r="AB184" s="433"/>
      <c r="AC184" s="433"/>
      <c r="AD184" s="434"/>
      <c r="AE184" s="435"/>
      <c r="AF184" s="435"/>
      <c r="AG184" s="264"/>
      <c r="AH184" s="265"/>
      <c r="AI184" s="266"/>
      <c r="AJ184" s="267"/>
    </row>
    <row r="185" spans="1:36" x14ac:dyDescent="0.25">
      <c r="A185" s="28" t="str">
        <f>IF(H185&lt;&gt;"",MAX($A$7:A184)+1,"")</f>
        <v/>
      </c>
      <c r="B185" s="227" t="str">
        <f>IF(A185="","",PREF_PREGUNTA&amp;" - "&amp;IF(MAX($A$7:$A$156)&gt;99,IF(A185&lt;100,"0",""),"")&amp;IF(A185&lt;10,"0","")&amp;A185&amp;IF(G185&lt;&gt;""," "&amp;G185,""))</f>
        <v/>
      </c>
      <c r="C185" s="424" t="str">
        <f t="shared" si="4"/>
        <v/>
      </c>
      <c r="D185" s="230"/>
      <c r="E185" s="231"/>
      <c r="F185" s="242"/>
      <c r="G185" s="232"/>
      <c r="H185" s="225"/>
      <c r="I185" s="432"/>
      <c r="J185" s="433"/>
      <c r="K185" s="433"/>
      <c r="L185" s="434"/>
      <c r="M185" s="435"/>
      <c r="N185" s="435"/>
      <c r="O185" s="434"/>
      <c r="P185" s="435"/>
      <c r="Q185" s="435"/>
      <c r="R185" s="436"/>
      <c r="S185" s="437"/>
      <c r="T185" s="437"/>
      <c r="U185" s="438"/>
      <c r="V185" s="439"/>
      <c r="W185" s="439"/>
      <c r="X185" s="440"/>
      <c r="Y185" s="441"/>
      <c r="Z185" s="441"/>
      <c r="AA185" s="432"/>
      <c r="AB185" s="433"/>
      <c r="AC185" s="433"/>
      <c r="AD185" s="434"/>
      <c r="AE185" s="435"/>
      <c r="AF185" s="435"/>
      <c r="AG185" s="264"/>
      <c r="AH185" s="265"/>
      <c r="AI185" s="266"/>
      <c r="AJ185" s="267"/>
    </row>
    <row r="186" spans="1:36" x14ac:dyDescent="0.25">
      <c r="A186" s="28" t="str">
        <f>IF(H186&lt;&gt;"",MAX($A$7:A185)+1,"")</f>
        <v/>
      </c>
      <c r="B186" s="227" t="str">
        <f>IF(A186="","",PREF_PREGUNTA&amp;" - "&amp;IF(MAX($A$7:$A$156)&gt;99,IF(A186&lt;100,"0",""),"")&amp;IF(A186&lt;10,"0","")&amp;A186&amp;IF(G186&lt;&gt;""," "&amp;G186,""))</f>
        <v/>
      </c>
      <c r="C186" s="424" t="str">
        <f t="shared" si="4"/>
        <v/>
      </c>
      <c r="D186" s="230"/>
      <c r="E186" s="231"/>
      <c r="F186" s="242"/>
      <c r="G186" s="232"/>
      <c r="H186" s="225"/>
      <c r="I186" s="432"/>
      <c r="J186" s="433"/>
      <c r="K186" s="433"/>
      <c r="L186" s="434"/>
      <c r="M186" s="435"/>
      <c r="N186" s="435"/>
      <c r="O186" s="434"/>
      <c r="P186" s="435"/>
      <c r="Q186" s="435"/>
      <c r="R186" s="436"/>
      <c r="S186" s="437"/>
      <c r="T186" s="437"/>
      <c r="U186" s="438"/>
      <c r="V186" s="439"/>
      <c r="W186" s="439"/>
      <c r="X186" s="440"/>
      <c r="Y186" s="441"/>
      <c r="Z186" s="441"/>
      <c r="AA186" s="432"/>
      <c r="AB186" s="433"/>
      <c r="AC186" s="433"/>
      <c r="AD186" s="434"/>
      <c r="AE186" s="435"/>
      <c r="AF186" s="435"/>
      <c r="AG186" s="264"/>
      <c r="AH186" s="265"/>
      <c r="AI186" s="266"/>
      <c r="AJ186" s="267"/>
    </row>
    <row r="187" spans="1:36" x14ac:dyDescent="0.25">
      <c r="A187" s="28" t="str">
        <f>IF(H187&lt;&gt;"",MAX($A$7:A186)+1,"")</f>
        <v/>
      </c>
      <c r="B187" s="227" t="str">
        <f>IF(A187="","",PREF_PREGUNTA&amp;" - "&amp;IF(MAX($A$7:$A$156)&gt;99,IF(A187&lt;100,"0",""),"")&amp;IF(A187&lt;10,"0","")&amp;A187&amp;IF(G187&lt;&gt;""," "&amp;G187,""))</f>
        <v/>
      </c>
      <c r="C187" s="424" t="str">
        <f t="shared" si="4"/>
        <v/>
      </c>
      <c r="D187" s="230"/>
      <c r="E187" s="231"/>
      <c r="F187" s="242"/>
      <c r="G187" s="232"/>
      <c r="H187" s="225"/>
      <c r="I187" s="432"/>
      <c r="J187" s="433"/>
      <c r="K187" s="433"/>
      <c r="L187" s="434"/>
      <c r="M187" s="435"/>
      <c r="N187" s="435"/>
      <c r="O187" s="434"/>
      <c r="P187" s="435"/>
      <c r="Q187" s="435"/>
      <c r="R187" s="436"/>
      <c r="S187" s="437"/>
      <c r="T187" s="437"/>
      <c r="U187" s="438"/>
      <c r="V187" s="439"/>
      <c r="W187" s="439"/>
      <c r="X187" s="440"/>
      <c r="Y187" s="441"/>
      <c r="Z187" s="441"/>
      <c r="AA187" s="432"/>
      <c r="AB187" s="433"/>
      <c r="AC187" s="433"/>
      <c r="AD187" s="434"/>
      <c r="AE187" s="435"/>
      <c r="AF187" s="435"/>
      <c r="AG187" s="264"/>
      <c r="AH187" s="265"/>
      <c r="AI187" s="266"/>
      <c r="AJ187" s="267"/>
    </row>
    <row r="188" spans="1:36" x14ac:dyDescent="0.25">
      <c r="A188" s="28" t="str">
        <f>IF(H188&lt;&gt;"",MAX($A$7:A187)+1,"")</f>
        <v/>
      </c>
      <c r="B188" s="227" t="str">
        <f>IF(A188="","",PREF_PREGUNTA&amp;" - "&amp;IF(MAX($A$7:$A$156)&gt;99,IF(A188&lt;100,"0",""),"")&amp;IF(A188&lt;10,"0","")&amp;A188&amp;IF(G188&lt;&gt;""," "&amp;G188,""))</f>
        <v/>
      </c>
      <c r="C188" s="424" t="str">
        <f t="shared" si="4"/>
        <v/>
      </c>
      <c r="D188" s="230"/>
      <c r="E188" s="231"/>
      <c r="F188" s="242"/>
      <c r="G188" s="232"/>
      <c r="H188" s="225"/>
      <c r="I188" s="432"/>
      <c r="J188" s="433"/>
      <c r="K188" s="433"/>
      <c r="L188" s="434"/>
      <c r="M188" s="435"/>
      <c r="N188" s="435"/>
      <c r="O188" s="434"/>
      <c r="P188" s="435"/>
      <c r="Q188" s="435"/>
      <c r="R188" s="436"/>
      <c r="S188" s="437"/>
      <c r="T188" s="437"/>
      <c r="U188" s="438"/>
      <c r="V188" s="439"/>
      <c r="W188" s="439"/>
      <c r="X188" s="440"/>
      <c r="Y188" s="441"/>
      <c r="Z188" s="441"/>
      <c r="AA188" s="432"/>
      <c r="AB188" s="433"/>
      <c r="AC188" s="433"/>
      <c r="AD188" s="434"/>
      <c r="AE188" s="435"/>
      <c r="AF188" s="435"/>
      <c r="AG188" s="264"/>
      <c r="AH188" s="265"/>
      <c r="AI188" s="266"/>
      <c r="AJ188" s="267"/>
    </row>
    <row r="189" spans="1:36" x14ac:dyDescent="0.25">
      <c r="A189" s="28" t="str">
        <f>IF(H189&lt;&gt;"",MAX($A$7:A188)+1,"")</f>
        <v/>
      </c>
      <c r="B189" s="227" t="str">
        <f>IF(A189="","",PREF_PREGUNTA&amp;" - "&amp;IF(MAX($A$7:$A$156)&gt;99,IF(A189&lt;100,"0",""),"")&amp;IF(A189&lt;10,"0","")&amp;A189&amp;IF(G189&lt;&gt;""," "&amp;G189,""))</f>
        <v/>
      </c>
      <c r="C189" s="424" t="str">
        <f t="shared" si="4"/>
        <v/>
      </c>
      <c r="D189" s="230"/>
      <c r="E189" s="231"/>
      <c r="F189" s="242"/>
      <c r="G189" s="232"/>
      <c r="H189" s="225"/>
      <c r="I189" s="432"/>
      <c r="J189" s="433"/>
      <c r="K189" s="433"/>
      <c r="L189" s="434"/>
      <c r="M189" s="435"/>
      <c r="N189" s="435"/>
      <c r="O189" s="434"/>
      <c r="P189" s="435"/>
      <c r="Q189" s="435"/>
      <c r="R189" s="436"/>
      <c r="S189" s="437"/>
      <c r="T189" s="437"/>
      <c r="U189" s="438"/>
      <c r="V189" s="439"/>
      <c r="W189" s="439"/>
      <c r="X189" s="440"/>
      <c r="Y189" s="441"/>
      <c r="Z189" s="441"/>
      <c r="AA189" s="432"/>
      <c r="AB189" s="433"/>
      <c r="AC189" s="433"/>
      <c r="AD189" s="434"/>
      <c r="AE189" s="435"/>
      <c r="AF189" s="435"/>
      <c r="AG189" s="264"/>
      <c r="AH189" s="265"/>
      <c r="AI189" s="266"/>
      <c r="AJ189" s="267"/>
    </row>
    <row r="190" spans="1:36" x14ac:dyDescent="0.25">
      <c r="A190" s="28" t="str">
        <f>IF(H190&lt;&gt;"",MAX($A$7:A189)+1,"")</f>
        <v/>
      </c>
      <c r="B190" s="227" t="str">
        <f>IF(A190="","",PREF_PREGUNTA&amp;" - "&amp;IF(MAX($A$7:$A$156)&gt;99,IF(A190&lt;100,"0",""),"")&amp;IF(A190&lt;10,"0","")&amp;A190&amp;IF(G190&lt;&gt;""," "&amp;G190,""))</f>
        <v/>
      </c>
      <c r="C190" s="424" t="str">
        <f t="shared" si="4"/>
        <v/>
      </c>
      <c r="D190" s="230"/>
      <c r="E190" s="231"/>
      <c r="F190" s="242"/>
      <c r="G190" s="232"/>
      <c r="H190" s="225"/>
      <c r="I190" s="432"/>
      <c r="J190" s="433"/>
      <c r="K190" s="433"/>
      <c r="L190" s="434"/>
      <c r="M190" s="435"/>
      <c r="N190" s="435"/>
      <c r="O190" s="434"/>
      <c r="P190" s="435"/>
      <c r="Q190" s="435"/>
      <c r="R190" s="436"/>
      <c r="S190" s="437"/>
      <c r="T190" s="437"/>
      <c r="U190" s="438"/>
      <c r="V190" s="439"/>
      <c r="W190" s="439"/>
      <c r="X190" s="440"/>
      <c r="Y190" s="441"/>
      <c r="Z190" s="441"/>
      <c r="AA190" s="432"/>
      <c r="AB190" s="433"/>
      <c r="AC190" s="433"/>
      <c r="AD190" s="434"/>
      <c r="AE190" s="435"/>
      <c r="AF190" s="435"/>
      <c r="AG190" s="264"/>
      <c r="AH190" s="265"/>
      <c r="AI190" s="266"/>
      <c r="AJ190" s="267"/>
    </row>
    <row r="191" spans="1:36" x14ac:dyDescent="0.25">
      <c r="A191" s="28" t="str">
        <f>IF(H191&lt;&gt;"",MAX($A$7:A190)+1,"")</f>
        <v/>
      </c>
      <c r="B191" s="227" t="str">
        <f>IF(A191="","",PREF_PREGUNTA&amp;" - "&amp;IF(MAX($A$7:$A$156)&gt;99,IF(A191&lt;100,"0",""),"")&amp;IF(A191&lt;10,"0","")&amp;A191&amp;IF(G191&lt;&gt;""," "&amp;G191,""))</f>
        <v/>
      </c>
      <c r="C191" s="424" t="str">
        <f t="shared" si="4"/>
        <v/>
      </c>
      <c r="D191" s="230"/>
      <c r="E191" s="231"/>
      <c r="F191" s="242"/>
      <c r="G191" s="232"/>
      <c r="H191" s="225"/>
      <c r="I191" s="432"/>
      <c r="J191" s="433"/>
      <c r="K191" s="433"/>
      <c r="L191" s="434"/>
      <c r="M191" s="435"/>
      <c r="N191" s="435"/>
      <c r="O191" s="434"/>
      <c r="P191" s="435"/>
      <c r="Q191" s="435"/>
      <c r="R191" s="436"/>
      <c r="S191" s="437"/>
      <c r="T191" s="437"/>
      <c r="U191" s="438"/>
      <c r="V191" s="439"/>
      <c r="W191" s="439"/>
      <c r="X191" s="440"/>
      <c r="Y191" s="441"/>
      <c r="Z191" s="441"/>
      <c r="AA191" s="432"/>
      <c r="AB191" s="433"/>
      <c r="AC191" s="433"/>
      <c r="AD191" s="434"/>
      <c r="AE191" s="435"/>
      <c r="AF191" s="435"/>
      <c r="AG191" s="264"/>
      <c r="AH191" s="265"/>
      <c r="AI191" s="266"/>
      <c r="AJ191" s="267"/>
    </row>
    <row r="192" spans="1:36" x14ac:dyDescent="0.25">
      <c r="A192" s="28" t="str">
        <f>IF(H192&lt;&gt;"",MAX($A$7:A191)+1,"")</f>
        <v/>
      </c>
      <c r="B192" s="227" t="str">
        <f>IF(A192="","",PREF_PREGUNTA&amp;" - "&amp;IF(MAX($A$7:$A$156)&gt;99,IF(A192&lt;100,"0",""),"")&amp;IF(A192&lt;10,"0","")&amp;A192&amp;IF(G192&lt;&gt;""," "&amp;G192,""))</f>
        <v/>
      </c>
      <c r="C192" s="424" t="str">
        <f t="shared" si="4"/>
        <v/>
      </c>
      <c r="D192" s="230"/>
      <c r="E192" s="231"/>
      <c r="F192" s="242"/>
      <c r="G192" s="232"/>
      <c r="H192" s="225"/>
      <c r="I192" s="432"/>
      <c r="J192" s="433"/>
      <c r="K192" s="433"/>
      <c r="L192" s="434"/>
      <c r="M192" s="435"/>
      <c r="N192" s="435"/>
      <c r="O192" s="434"/>
      <c r="P192" s="435"/>
      <c r="Q192" s="435"/>
      <c r="R192" s="436"/>
      <c r="S192" s="437"/>
      <c r="T192" s="437"/>
      <c r="U192" s="438"/>
      <c r="V192" s="439"/>
      <c r="W192" s="439"/>
      <c r="X192" s="440"/>
      <c r="Y192" s="441"/>
      <c r="Z192" s="441"/>
      <c r="AA192" s="432"/>
      <c r="AB192" s="433"/>
      <c r="AC192" s="433"/>
      <c r="AD192" s="434"/>
      <c r="AE192" s="435"/>
      <c r="AF192" s="435"/>
      <c r="AG192" s="264"/>
      <c r="AH192" s="265"/>
      <c r="AI192" s="266"/>
      <c r="AJ192" s="267"/>
    </row>
    <row r="193" spans="1:36" x14ac:dyDescent="0.25">
      <c r="A193" s="28" t="str">
        <f>IF(H193&lt;&gt;"",MAX($A$7:A192)+1,"")</f>
        <v/>
      </c>
      <c r="B193" s="227" t="str">
        <f>IF(A193="","",PREF_PREGUNTA&amp;" - "&amp;IF(MAX($A$7:$A$156)&gt;99,IF(A193&lt;100,"0",""),"")&amp;IF(A193&lt;10,"0","")&amp;A193&amp;IF(G193&lt;&gt;""," "&amp;G193,""))</f>
        <v/>
      </c>
      <c r="C193" s="424" t="str">
        <f t="shared" si="4"/>
        <v/>
      </c>
      <c r="D193" s="230"/>
      <c r="E193" s="231"/>
      <c r="F193" s="242"/>
      <c r="G193" s="232"/>
      <c r="H193" s="225"/>
      <c r="I193" s="432"/>
      <c r="J193" s="433"/>
      <c r="K193" s="433"/>
      <c r="L193" s="434"/>
      <c r="M193" s="435"/>
      <c r="N193" s="435"/>
      <c r="O193" s="434"/>
      <c r="P193" s="435"/>
      <c r="Q193" s="435"/>
      <c r="R193" s="436"/>
      <c r="S193" s="437"/>
      <c r="T193" s="437"/>
      <c r="U193" s="438"/>
      <c r="V193" s="439"/>
      <c r="W193" s="439"/>
      <c r="X193" s="440"/>
      <c r="Y193" s="441"/>
      <c r="Z193" s="441"/>
      <c r="AA193" s="432"/>
      <c r="AB193" s="433"/>
      <c r="AC193" s="433"/>
      <c r="AD193" s="434"/>
      <c r="AE193" s="435"/>
      <c r="AF193" s="435"/>
      <c r="AG193" s="264"/>
      <c r="AH193" s="265"/>
      <c r="AI193" s="266"/>
      <c r="AJ193" s="267"/>
    </row>
    <row r="194" spans="1:36" x14ac:dyDescent="0.25">
      <c r="A194" s="28" t="str">
        <f>IF(H194&lt;&gt;"",MAX($A$7:A193)+1,"")</f>
        <v/>
      </c>
      <c r="B194" s="227" t="str">
        <f>IF(A194="","",PREF_PREGUNTA&amp;" - "&amp;IF(MAX($A$7:$A$156)&gt;99,IF(A194&lt;100,"0",""),"")&amp;IF(A194&lt;10,"0","")&amp;A194&amp;IF(G194&lt;&gt;""," "&amp;G194,""))</f>
        <v/>
      </c>
      <c r="C194" s="424" t="str">
        <f t="shared" si="4"/>
        <v/>
      </c>
      <c r="D194" s="230"/>
      <c r="E194" s="231"/>
      <c r="F194" s="242"/>
      <c r="G194" s="232"/>
      <c r="H194" s="225"/>
      <c r="I194" s="432"/>
      <c r="J194" s="433"/>
      <c r="K194" s="433"/>
      <c r="L194" s="434"/>
      <c r="M194" s="435"/>
      <c r="N194" s="435"/>
      <c r="O194" s="434"/>
      <c r="P194" s="435"/>
      <c r="Q194" s="435"/>
      <c r="R194" s="436"/>
      <c r="S194" s="437"/>
      <c r="T194" s="437"/>
      <c r="U194" s="438"/>
      <c r="V194" s="439"/>
      <c r="W194" s="439"/>
      <c r="X194" s="440"/>
      <c r="Y194" s="441"/>
      <c r="Z194" s="441"/>
      <c r="AA194" s="432"/>
      <c r="AB194" s="433"/>
      <c r="AC194" s="433"/>
      <c r="AD194" s="434"/>
      <c r="AE194" s="435"/>
      <c r="AF194" s="435"/>
      <c r="AG194" s="264"/>
      <c r="AH194" s="265"/>
      <c r="AI194" s="266"/>
      <c r="AJ194" s="267"/>
    </row>
    <row r="195" spans="1:36" x14ac:dyDescent="0.25">
      <c r="A195" s="28" t="str">
        <f>IF(H195&lt;&gt;"",MAX($A$7:A194)+1,"")</f>
        <v/>
      </c>
      <c r="B195" s="227" t="str">
        <f>IF(A195="","",PREF_PREGUNTA&amp;" - "&amp;IF(MAX($A$7:$A$156)&gt;99,IF(A195&lt;100,"0",""),"")&amp;IF(A195&lt;10,"0","")&amp;A195&amp;IF(G195&lt;&gt;""," "&amp;G195,""))</f>
        <v/>
      </c>
      <c r="C195" s="424" t="str">
        <f t="shared" si="4"/>
        <v/>
      </c>
      <c r="D195" s="230"/>
      <c r="E195" s="231"/>
      <c r="F195" s="242"/>
      <c r="G195" s="232"/>
      <c r="H195" s="225"/>
      <c r="I195" s="432"/>
      <c r="J195" s="433"/>
      <c r="K195" s="433"/>
      <c r="L195" s="434"/>
      <c r="M195" s="435"/>
      <c r="N195" s="435"/>
      <c r="O195" s="434"/>
      <c r="P195" s="435"/>
      <c r="Q195" s="435"/>
      <c r="R195" s="436"/>
      <c r="S195" s="437"/>
      <c r="T195" s="437"/>
      <c r="U195" s="438"/>
      <c r="V195" s="439"/>
      <c r="W195" s="439"/>
      <c r="X195" s="440"/>
      <c r="Y195" s="441"/>
      <c r="Z195" s="441"/>
      <c r="AA195" s="432"/>
      <c r="AB195" s="433"/>
      <c r="AC195" s="433"/>
      <c r="AD195" s="434"/>
      <c r="AE195" s="435"/>
      <c r="AF195" s="435"/>
      <c r="AG195" s="264"/>
      <c r="AH195" s="265"/>
      <c r="AI195" s="266"/>
      <c r="AJ195" s="267"/>
    </row>
    <row r="196" spans="1:36" x14ac:dyDescent="0.25">
      <c r="A196" s="28" t="str">
        <f>IF(H196&lt;&gt;"",MAX($A$7:A195)+1,"")</f>
        <v/>
      </c>
      <c r="B196" s="227" t="str">
        <f>IF(A196="","",PREF_PREGUNTA&amp;" - "&amp;IF(MAX($A$7:$A$156)&gt;99,IF(A196&lt;100,"0",""),"")&amp;IF(A196&lt;10,"0","")&amp;A196&amp;IF(G196&lt;&gt;""," "&amp;G196,""))</f>
        <v/>
      </c>
      <c r="C196" s="424" t="str">
        <f t="shared" si="4"/>
        <v/>
      </c>
      <c r="D196" s="230"/>
      <c r="E196" s="231"/>
      <c r="F196" s="242"/>
      <c r="G196" s="232"/>
      <c r="H196" s="225"/>
      <c r="I196" s="432"/>
      <c r="J196" s="433"/>
      <c r="K196" s="433"/>
      <c r="L196" s="434"/>
      <c r="M196" s="435"/>
      <c r="N196" s="435"/>
      <c r="O196" s="434"/>
      <c r="P196" s="435"/>
      <c r="Q196" s="435"/>
      <c r="R196" s="436"/>
      <c r="S196" s="437"/>
      <c r="T196" s="437"/>
      <c r="U196" s="438"/>
      <c r="V196" s="439"/>
      <c r="W196" s="439"/>
      <c r="X196" s="440"/>
      <c r="Y196" s="441"/>
      <c r="Z196" s="441"/>
      <c r="AA196" s="432"/>
      <c r="AB196" s="433"/>
      <c r="AC196" s="433"/>
      <c r="AD196" s="434"/>
      <c r="AE196" s="435"/>
      <c r="AF196" s="435"/>
      <c r="AG196" s="264"/>
      <c r="AH196" s="265"/>
      <c r="AI196" s="266"/>
      <c r="AJ196" s="267"/>
    </row>
    <row r="197" spans="1:36" x14ac:dyDescent="0.25">
      <c r="A197" s="28" t="str">
        <f>IF(H197&lt;&gt;"",MAX($A$7:A196)+1,"")</f>
        <v/>
      </c>
      <c r="B197" s="227" t="str">
        <f>IF(A197="","",PREF_PREGUNTA&amp;" - "&amp;IF(MAX($A$7:$A$156)&gt;99,IF(A197&lt;100,"0",""),"")&amp;IF(A197&lt;10,"0","")&amp;A197&amp;IF(G197&lt;&gt;""," "&amp;G197,""))</f>
        <v/>
      </c>
      <c r="C197" s="424" t="str">
        <f t="shared" si="4"/>
        <v/>
      </c>
      <c r="D197" s="230"/>
      <c r="E197" s="231"/>
      <c r="F197" s="242"/>
      <c r="G197" s="232"/>
      <c r="H197" s="225"/>
      <c r="I197" s="432"/>
      <c r="J197" s="433"/>
      <c r="K197" s="433"/>
      <c r="L197" s="434"/>
      <c r="M197" s="435"/>
      <c r="N197" s="435"/>
      <c r="O197" s="434"/>
      <c r="P197" s="435"/>
      <c r="Q197" s="435"/>
      <c r="R197" s="436"/>
      <c r="S197" s="437"/>
      <c r="T197" s="437"/>
      <c r="U197" s="438"/>
      <c r="V197" s="439"/>
      <c r="W197" s="439"/>
      <c r="X197" s="440"/>
      <c r="Y197" s="441"/>
      <c r="Z197" s="441"/>
      <c r="AA197" s="432"/>
      <c r="AB197" s="433"/>
      <c r="AC197" s="433"/>
      <c r="AD197" s="434"/>
      <c r="AE197" s="435"/>
      <c r="AF197" s="435"/>
      <c r="AG197" s="264"/>
      <c r="AH197" s="265"/>
      <c r="AI197" s="266"/>
      <c r="AJ197" s="267"/>
    </row>
    <row r="198" spans="1:36" x14ac:dyDescent="0.25">
      <c r="A198" s="28" t="str">
        <f>IF(H198&lt;&gt;"",MAX($A$7:A197)+1,"")</f>
        <v/>
      </c>
      <c r="B198" s="227" t="str">
        <f>IF(A198="","",PREF_PREGUNTA&amp;" - "&amp;IF(MAX($A$7:$A$156)&gt;99,IF(A198&lt;100,"0",""),"")&amp;IF(A198&lt;10,"0","")&amp;A198&amp;IF(G198&lt;&gt;""," "&amp;G198,""))</f>
        <v/>
      </c>
      <c r="C198" s="424" t="str">
        <f t="shared" si="4"/>
        <v/>
      </c>
      <c r="D198" s="230"/>
      <c r="E198" s="231"/>
      <c r="F198" s="242"/>
      <c r="G198" s="232"/>
      <c r="H198" s="225"/>
      <c r="I198" s="432"/>
      <c r="J198" s="433"/>
      <c r="K198" s="433"/>
      <c r="L198" s="434"/>
      <c r="M198" s="435"/>
      <c r="N198" s="435"/>
      <c r="O198" s="434"/>
      <c r="P198" s="435"/>
      <c r="Q198" s="435"/>
      <c r="R198" s="436"/>
      <c r="S198" s="437"/>
      <c r="T198" s="437"/>
      <c r="U198" s="438"/>
      <c r="V198" s="439"/>
      <c r="W198" s="439"/>
      <c r="X198" s="440"/>
      <c r="Y198" s="441"/>
      <c r="Z198" s="441"/>
      <c r="AA198" s="432"/>
      <c r="AB198" s="433"/>
      <c r="AC198" s="433"/>
      <c r="AD198" s="434"/>
      <c r="AE198" s="435"/>
      <c r="AF198" s="435"/>
      <c r="AG198" s="264"/>
      <c r="AH198" s="265"/>
      <c r="AI198" s="266"/>
      <c r="AJ198" s="267"/>
    </row>
    <row r="199" spans="1:36" x14ac:dyDescent="0.25">
      <c r="A199" s="28" t="str">
        <f>IF(H199&lt;&gt;"",MAX($A$7:A198)+1,"")</f>
        <v/>
      </c>
      <c r="B199" s="227" t="str">
        <f>IF(A199="","",PREF_PREGUNTA&amp;" - "&amp;IF(MAX($A$7:$A$156)&gt;99,IF(A199&lt;100,"0",""),"")&amp;IF(A199&lt;10,"0","")&amp;A199&amp;IF(G199&lt;&gt;""," "&amp;G199,""))</f>
        <v/>
      </c>
      <c r="C199" s="424" t="str">
        <f t="shared" ref="C199:C262" si="5">IF(COUNTA(I199:N199)-D199=0,"",COUNTA(I199:N199)-D199)</f>
        <v/>
      </c>
      <c r="D199" s="230"/>
      <c r="E199" s="231"/>
      <c r="F199" s="242"/>
      <c r="G199" s="232"/>
      <c r="H199" s="225"/>
      <c r="I199" s="432"/>
      <c r="J199" s="433"/>
      <c r="K199" s="433"/>
      <c r="L199" s="434"/>
      <c r="M199" s="435"/>
      <c r="N199" s="435"/>
      <c r="O199" s="434"/>
      <c r="P199" s="435"/>
      <c r="Q199" s="435"/>
      <c r="R199" s="436"/>
      <c r="S199" s="437"/>
      <c r="T199" s="437"/>
      <c r="U199" s="438"/>
      <c r="V199" s="439"/>
      <c r="W199" s="439"/>
      <c r="X199" s="440"/>
      <c r="Y199" s="441"/>
      <c r="Z199" s="441"/>
      <c r="AA199" s="432"/>
      <c r="AB199" s="433"/>
      <c r="AC199" s="433"/>
      <c r="AD199" s="434"/>
      <c r="AE199" s="435"/>
      <c r="AF199" s="435"/>
      <c r="AG199" s="264"/>
      <c r="AH199" s="265"/>
      <c r="AI199" s="266"/>
      <c r="AJ199" s="267"/>
    </row>
    <row r="200" spans="1:36" x14ac:dyDescent="0.25">
      <c r="A200" s="28" t="str">
        <f>IF(H200&lt;&gt;"",MAX($A$7:A199)+1,"")</f>
        <v/>
      </c>
      <c r="B200" s="227" t="str">
        <f>IF(A200="","",PREF_PREGUNTA&amp;" - "&amp;IF(MAX($A$7:$A$156)&gt;99,IF(A200&lt;100,"0",""),"")&amp;IF(A200&lt;10,"0","")&amp;A200&amp;IF(G200&lt;&gt;""," "&amp;G200,""))</f>
        <v/>
      </c>
      <c r="C200" s="424" t="str">
        <f t="shared" si="5"/>
        <v/>
      </c>
      <c r="D200" s="230"/>
      <c r="E200" s="231"/>
      <c r="F200" s="242"/>
      <c r="G200" s="232"/>
      <c r="H200" s="225"/>
      <c r="I200" s="432"/>
      <c r="J200" s="433"/>
      <c r="K200" s="433"/>
      <c r="L200" s="434"/>
      <c r="M200" s="435"/>
      <c r="N200" s="435"/>
      <c r="O200" s="434"/>
      <c r="P200" s="435"/>
      <c r="Q200" s="435"/>
      <c r="R200" s="436"/>
      <c r="S200" s="437"/>
      <c r="T200" s="437"/>
      <c r="U200" s="438"/>
      <c r="V200" s="439"/>
      <c r="W200" s="439"/>
      <c r="X200" s="440"/>
      <c r="Y200" s="441"/>
      <c r="Z200" s="441"/>
      <c r="AA200" s="432"/>
      <c r="AB200" s="433"/>
      <c r="AC200" s="433"/>
      <c r="AD200" s="434"/>
      <c r="AE200" s="435"/>
      <c r="AF200" s="435"/>
      <c r="AG200" s="264"/>
      <c r="AH200" s="265"/>
      <c r="AI200" s="266"/>
      <c r="AJ200" s="267"/>
    </row>
    <row r="201" spans="1:36" x14ac:dyDescent="0.25">
      <c r="A201" s="28" t="str">
        <f>IF(H201&lt;&gt;"",MAX($A$7:A200)+1,"")</f>
        <v/>
      </c>
      <c r="B201" s="227" t="str">
        <f>IF(A201="","",PREF_PREGUNTA&amp;" - "&amp;IF(MAX($A$7:$A$156)&gt;99,IF(A201&lt;100,"0",""),"")&amp;IF(A201&lt;10,"0","")&amp;A201&amp;IF(G201&lt;&gt;""," "&amp;G201,""))</f>
        <v/>
      </c>
      <c r="C201" s="424" t="str">
        <f t="shared" si="5"/>
        <v/>
      </c>
      <c r="D201" s="230"/>
      <c r="E201" s="231"/>
      <c r="F201" s="242"/>
      <c r="G201" s="232"/>
      <c r="H201" s="225"/>
      <c r="I201" s="432"/>
      <c r="J201" s="433"/>
      <c r="K201" s="433"/>
      <c r="L201" s="434"/>
      <c r="M201" s="435"/>
      <c r="N201" s="435"/>
      <c r="O201" s="434"/>
      <c r="P201" s="435"/>
      <c r="Q201" s="435"/>
      <c r="R201" s="436"/>
      <c r="S201" s="437"/>
      <c r="T201" s="437"/>
      <c r="U201" s="438"/>
      <c r="V201" s="439"/>
      <c r="W201" s="439"/>
      <c r="X201" s="440"/>
      <c r="Y201" s="441"/>
      <c r="Z201" s="441"/>
      <c r="AA201" s="432"/>
      <c r="AB201" s="433"/>
      <c r="AC201" s="433"/>
      <c r="AD201" s="434"/>
      <c r="AE201" s="435"/>
      <c r="AF201" s="435"/>
      <c r="AG201" s="264"/>
      <c r="AH201" s="265"/>
      <c r="AI201" s="266"/>
      <c r="AJ201" s="267"/>
    </row>
    <row r="202" spans="1:36" x14ac:dyDescent="0.25">
      <c r="A202" s="28" t="str">
        <f>IF(H202&lt;&gt;"",MAX($A$7:A201)+1,"")</f>
        <v/>
      </c>
      <c r="B202" s="227" t="str">
        <f>IF(A202="","",PREF_PREGUNTA&amp;" - "&amp;IF(MAX($A$7:$A$156)&gt;99,IF(A202&lt;100,"0",""),"")&amp;IF(A202&lt;10,"0","")&amp;A202&amp;IF(G202&lt;&gt;""," "&amp;G202,""))</f>
        <v/>
      </c>
      <c r="C202" s="424" t="str">
        <f t="shared" si="5"/>
        <v/>
      </c>
      <c r="D202" s="230"/>
      <c r="E202" s="231"/>
      <c r="F202" s="242"/>
      <c r="G202" s="232"/>
      <c r="H202" s="225"/>
      <c r="I202" s="432"/>
      <c r="J202" s="433"/>
      <c r="K202" s="433"/>
      <c r="L202" s="434"/>
      <c r="M202" s="435"/>
      <c r="N202" s="435"/>
      <c r="O202" s="434"/>
      <c r="P202" s="435"/>
      <c r="Q202" s="435"/>
      <c r="R202" s="436"/>
      <c r="S202" s="437"/>
      <c r="T202" s="437"/>
      <c r="U202" s="438"/>
      <c r="V202" s="439"/>
      <c r="W202" s="439"/>
      <c r="X202" s="440"/>
      <c r="Y202" s="441"/>
      <c r="Z202" s="441"/>
      <c r="AA202" s="432"/>
      <c r="AB202" s="433"/>
      <c r="AC202" s="433"/>
      <c r="AD202" s="434"/>
      <c r="AE202" s="435"/>
      <c r="AF202" s="435"/>
      <c r="AG202" s="264"/>
      <c r="AH202" s="265"/>
      <c r="AI202" s="266"/>
      <c r="AJ202" s="267"/>
    </row>
    <row r="203" spans="1:36" x14ac:dyDescent="0.25">
      <c r="A203" s="28" t="str">
        <f>IF(H203&lt;&gt;"",MAX($A$7:A202)+1,"")</f>
        <v/>
      </c>
      <c r="B203" s="227" t="str">
        <f>IF(A203="","",PREF_PREGUNTA&amp;" - "&amp;IF(MAX($A$7:$A$156)&gt;99,IF(A203&lt;100,"0",""),"")&amp;IF(A203&lt;10,"0","")&amp;A203&amp;IF(G203&lt;&gt;""," "&amp;G203,""))</f>
        <v/>
      </c>
      <c r="C203" s="424" t="str">
        <f t="shared" si="5"/>
        <v/>
      </c>
      <c r="D203" s="230"/>
      <c r="E203" s="231"/>
      <c r="F203" s="242"/>
      <c r="G203" s="232"/>
      <c r="H203" s="225"/>
      <c r="I203" s="432"/>
      <c r="J203" s="433"/>
      <c r="K203" s="433"/>
      <c r="L203" s="434"/>
      <c r="M203" s="435"/>
      <c r="N203" s="435"/>
      <c r="O203" s="434"/>
      <c r="P203" s="435"/>
      <c r="Q203" s="435"/>
      <c r="R203" s="436"/>
      <c r="S203" s="437"/>
      <c r="T203" s="437"/>
      <c r="U203" s="438"/>
      <c r="V203" s="439"/>
      <c r="W203" s="439"/>
      <c r="X203" s="440"/>
      <c r="Y203" s="441"/>
      <c r="Z203" s="441"/>
      <c r="AA203" s="432"/>
      <c r="AB203" s="433"/>
      <c r="AC203" s="433"/>
      <c r="AD203" s="434"/>
      <c r="AE203" s="435"/>
      <c r="AF203" s="435"/>
      <c r="AG203" s="264"/>
      <c r="AH203" s="265"/>
      <c r="AI203" s="266"/>
      <c r="AJ203" s="267"/>
    </row>
    <row r="204" spans="1:36" x14ac:dyDescent="0.25">
      <c r="A204" s="28" t="str">
        <f>IF(H204&lt;&gt;"",MAX($A$7:A203)+1,"")</f>
        <v/>
      </c>
      <c r="B204" s="227" t="str">
        <f>IF(A204="","",PREF_PREGUNTA&amp;" - "&amp;IF(MAX($A$7:$A$156)&gt;99,IF(A204&lt;100,"0",""),"")&amp;IF(A204&lt;10,"0","")&amp;A204&amp;IF(G204&lt;&gt;""," "&amp;G204,""))</f>
        <v/>
      </c>
      <c r="C204" s="424" t="str">
        <f t="shared" si="5"/>
        <v/>
      </c>
      <c r="D204" s="230"/>
      <c r="E204" s="231"/>
      <c r="F204" s="242"/>
      <c r="G204" s="232"/>
      <c r="H204" s="225"/>
      <c r="I204" s="432"/>
      <c r="J204" s="433"/>
      <c r="K204" s="433"/>
      <c r="L204" s="434"/>
      <c r="M204" s="435"/>
      <c r="N204" s="435"/>
      <c r="O204" s="434"/>
      <c r="P204" s="435"/>
      <c r="Q204" s="435"/>
      <c r="R204" s="436"/>
      <c r="S204" s="437"/>
      <c r="T204" s="437"/>
      <c r="U204" s="438"/>
      <c r="V204" s="439"/>
      <c r="W204" s="439"/>
      <c r="X204" s="440"/>
      <c r="Y204" s="441"/>
      <c r="Z204" s="441"/>
      <c r="AA204" s="432"/>
      <c r="AB204" s="433"/>
      <c r="AC204" s="433"/>
      <c r="AD204" s="434"/>
      <c r="AE204" s="435"/>
      <c r="AF204" s="435"/>
      <c r="AG204" s="264"/>
      <c r="AH204" s="265"/>
      <c r="AI204" s="266"/>
      <c r="AJ204" s="267"/>
    </row>
    <row r="205" spans="1:36" x14ac:dyDescent="0.25">
      <c r="A205" s="28" t="str">
        <f>IF(H205&lt;&gt;"",MAX($A$7:A204)+1,"")</f>
        <v/>
      </c>
      <c r="B205" s="227" t="str">
        <f>IF(A205="","",PREF_PREGUNTA&amp;" - "&amp;IF(MAX($A$7:$A$156)&gt;99,IF(A205&lt;100,"0",""),"")&amp;IF(A205&lt;10,"0","")&amp;A205&amp;IF(G205&lt;&gt;""," "&amp;G205,""))</f>
        <v/>
      </c>
      <c r="C205" s="424" t="str">
        <f t="shared" si="5"/>
        <v/>
      </c>
      <c r="D205" s="230"/>
      <c r="E205" s="231"/>
      <c r="F205" s="242"/>
      <c r="G205" s="232"/>
      <c r="H205" s="225"/>
      <c r="I205" s="432"/>
      <c r="J205" s="433"/>
      <c r="K205" s="433"/>
      <c r="L205" s="434"/>
      <c r="M205" s="435"/>
      <c r="N205" s="435"/>
      <c r="O205" s="434"/>
      <c r="P205" s="435"/>
      <c r="Q205" s="435"/>
      <c r="R205" s="436"/>
      <c r="S205" s="437"/>
      <c r="T205" s="437"/>
      <c r="U205" s="438"/>
      <c r="V205" s="439"/>
      <c r="W205" s="439"/>
      <c r="X205" s="440"/>
      <c r="Y205" s="441"/>
      <c r="Z205" s="441"/>
      <c r="AA205" s="432"/>
      <c r="AB205" s="433"/>
      <c r="AC205" s="433"/>
      <c r="AD205" s="434"/>
      <c r="AE205" s="435"/>
      <c r="AF205" s="435"/>
      <c r="AG205" s="264"/>
      <c r="AH205" s="265"/>
      <c r="AI205" s="266"/>
      <c r="AJ205" s="267"/>
    </row>
    <row r="206" spans="1:36" x14ac:dyDescent="0.25">
      <c r="A206" s="28" t="str">
        <f>IF(H206&lt;&gt;"",MAX($A$7:A205)+1,"")</f>
        <v/>
      </c>
      <c r="B206" s="227" t="str">
        <f>IF(A206="","",PREF_PREGUNTA&amp;" - "&amp;IF(MAX($A$7:$A$156)&gt;99,IF(A206&lt;100,"0",""),"")&amp;IF(A206&lt;10,"0","")&amp;A206&amp;IF(G206&lt;&gt;""," "&amp;G206,""))</f>
        <v/>
      </c>
      <c r="C206" s="424" t="str">
        <f t="shared" si="5"/>
        <v/>
      </c>
      <c r="D206" s="230"/>
      <c r="E206" s="231"/>
      <c r="F206" s="242"/>
      <c r="G206" s="232"/>
      <c r="H206" s="225"/>
      <c r="I206" s="432"/>
      <c r="J206" s="433"/>
      <c r="K206" s="433"/>
      <c r="L206" s="434"/>
      <c r="M206" s="435"/>
      <c r="N206" s="435"/>
      <c r="O206" s="434"/>
      <c r="P206" s="435"/>
      <c r="Q206" s="435"/>
      <c r="R206" s="436"/>
      <c r="S206" s="437"/>
      <c r="T206" s="437"/>
      <c r="U206" s="438"/>
      <c r="V206" s="439"/>
      <c r="W206" s="439"/>
      <c r="X206" s="440"/>
      <c r="Y206" s="441"/>
      <c r="Z206" s="441"/>
      <c r="AA206" s="432"/>
      <c r="AB206" s="433"/>
      <c r="AC206" s="433"/>
      <c r="AD206" s="434"/>
      <c r="AE206" s="435"/>
      <c r="AF206" s="435"/>
      <c r="AG206" s="264"/>
      <c r="AH206" s="265"/>
      <c r="AI206" s="266"/>
      <c r="AJ206" s="267"/>
    </row>
    <row r="207" spans="1:36" x14ac:dyDescent="0.25">
      <c r="A207" s="28" t="str">
        <f>IF(H207&lt;&gt;"",MAX($A$7:A206)+1,"")</f>
        <v/>
      </c>
      <c r="B207" s="227" t="str">
        <f>IF(A207="","",PREF_PREGUNTA&amp;" - "&amp;IF(MAX($A$7:$A$156)&gt;99,IF(A207&lt;100,"0",""),"")&amp;IF(A207&lt;10,"0","")&amp;A207&amp;IF(G207&lt;&gt;""," "&amp;G207,""))</f>
        <v/>
      </c>
      <c r="C207" s="424" t="str">
        <f t="shared" si="5"/>
        <v/>
      </c>
      <c r="D207" s="230"/>
      <c r="E207" s="231"/>
      <c r="F207" s="242"/>
      <c r="G207" s="232"/>
      <c r="H207" s="225"/>
      <c r="I207" s="432"/>
      <c r="J207" s="433"/>
      <c r="K207" s="433"/>
      <c r="L207" s="434"/>
      <c r="M207" s="435"/>
      <c r="N207" s="435"/>
      <c r="O207" s="434"/>
      <c r="P207" s="435"/>
      <c r="Q207" s="435"/>
      <c r="R207" s="436"/>
      <c r="S207" s="437"/>
      <c r="T207" s="437"/>
      <c r="U207" s="438"/>
      <c r="V207" s="439"/>
      <c r="W207" s="439"/>
      <c r="X207" s="440"/>
      <c r="Y207" s="441"/>
      <c r="Z207" s="441"/>
      <c r="AA207" s="432"/>
      <c r="AB207" s="433"/>
      <c r="AC207" s="433"/>
      <c r="AD207" s="434"/>
      <c r="AE207" s="435"/>
      <c r="AF207" s="435"/>
      <c r="AG207" s="264"/>
      <c r="AH207" s="265"/>
      <c r="AI207" s="266"/>
      <c r="AJ207" s="267"/>
    </row>
    <row r="208" spans="1:36" x14ac:dyDescent="0.25">
      <c r="A208" s="28" t="str">
        <f>IF(H208&lt;&gt;"",MAX($A$7:A207)+1,"")</f>
        <v/>
      </c>
      <c r="B208" s="227" t="str">
        <f>IF(A208="","",PREF_PREGUNTA&amp;" - "&amp;IF(MAX($A$7:$A$156)&gt;99,IF(A208&lt;100,"0",""),"")&amp;IF(A208&lt;10,"0","")&amp;A208&amp;IF(G208&lt;&gt;""," "&amp;G208,""))</f>
        <v/>
      </c>
      <c r="C208" s="424" t="str">
        <f t="shared" si="5"/>
        <v/>
      </c>
      <c r="D208" s="230"/>
      <c r="E208" s="231"/>
      <c r="F208" s="242"/>
      <c r="G208" s="232"/>
      <c r="H208" s="225"/>
      <c r="I208" s="432"/>
      <c r="J208" s="433"/>
      <c r="K208" s="433"/>
      <c r="L208" s="434"/>
      <c r="M208" s="435"/>
      <c r="N208" s="435"/>
      <c r="O208" s="434"/>
      <c r="P208" s="435"/>
      <c r="Q208" s="435"/>
      <c r="R208" s="436"/>
      <c r="S208" s="437"/>
      <c r="T208" s="437"/>
      <c r="U208" s="438"/>
      <c r="V208" s="439"/>
      <c r="W208" s="439"/>
      <c r="X208" s="440"/>
      <c r="Y208" s="441"/>
      <c r="Z208" s="441"/>
      <c r="AA208" s="432"/>
      <c r="AB208" s="433"/>
      <c r="AC208" s="433"/>
      <c r="AD208" s="434"/>
      <c r="AE208" s="435"/>
      <c r="AF208" s="435"/>
      <c r="AG208" s="264"/>
      <c r="AH208" s="265"/>
      <c r="AI208" s="266"/>
      <c r="AJ208" s="267"/>
    </row>
    <row r="209" spans="1:36" x14ac:dyDescent="0.25">
      <c r="A209" s="28" t="str">
        <f>IF(H209&lt;&gt;"",MAX($A$7:A208)+1,"")</f>
        <v/>
      </c>
      <c r="B209" s="227" t="str">
        <f>IF(A209="","",PREF_PREGUNTA&amp;" - "&amp;IF(MAX($A$7:$A$156)&gt;99,IF(A209&lt;100,"0",""),"")&amp;IF(A209&lt;10,"0","")&amp;A209&amp;IF(G209&lt;&gt;""," "&amp;G209,""))</f>
        <v/>
      </c>
      <c r="C209" s="424" t="str">
        <f t="shared" si="5"/>
        <v/>
      </c>
      <c r="D209" s="230"/>
      <c r="E209" s="231"/>
      <c r="F209" s="242"/>
      <c r="G209" s="232"/>
      <c r="H209" s="225"/>
      <c r="I209" s="432"/>
      <c r="J209" s="433"/>
      <c r="K209" s="433"/>
      <c r="L209" s="434"/>
      <c r="M209" s="435"/>
      <c r="N209" s="435"/>
      <c r="O209" s="434"/>
      <c r="P209" s="435"/>
      <c r="Q209" s="435"/>
      <c r="R209" s="436"/>
      <c r="S209" s="437"/>
      <c r="T209" s="437"/>
      <c r="U209" s="438"/>
      <c r="V209" s="439"/>
      <c r="W209" s="439"/>
      <c r="X209" s="440"/>
      <c r="Y209" s="441"/>
      <c r="Z209" s="441"/>
      <c r="AA209" s="432"/>
      <c r="AB209" s="433"/>
      <c r="AC209" s="433"/>
      <c r="AD209" s="434"/>
      <c r="AE209" s="435"/>
      <c r="AF209" s="435"/>
      <c r="AG209" s="264"/>
      <c r="AH209" s="265"/>
      <c r="AI209" s="266"/>
      <c r="AJ209" s="267"/>
    </row>
    <row r="210" spans="1:36" x14ac:dyDescent="0.25">
      <c r="A210" s="28" t="str">
        <f>IF(H210&lt;&gt;"",MAX($A$7:A209)+1,"")</f>
        <v/>
      </c>
      <c r="B210" s="227" t="str">
        <f>IF(A210="","",PREF_PREGUNTA&amp;" - "&amp;IF(MAX($A$7:$A$156)&gt;99,IF(A210&lt;100,"0",""),"")&amp;IF(A210&lt;10,"0","")&amp;A210&amp;IF(G210&lt;&gt;""," "&amp;G210,""))</f>
        <v/>
      </c>
      <c r="C210" s="424" t="str">
        <f t="shared" si="5"/>
        <v/>
      </c>
      <c r="D210" s="230"/>
      <c r="E210" s="231"/>
      <c r="F210" s="242"/>
      <c r="G210" s="232"/>
      <c r="H210" s="225"/>
      <c r="I210" s="432"/>
      <c r="J210" s="433"/>
      <c r="K210" s="433"/>
      <c r="L210" s="434"/>
      <c r="M210" s="435"/>
      <c r="N210" s="435"/>
      <c r="O210" s="434"/>
      <c r="P210" s="435"/>
      <c r="Q210" s="435"/>
      <c r="R210" s="436"/>
      <c r="S210" s="437"/>
      <c r="T210" s="437"/>
      <c r="U210" s="438"/>
      <c r="V210" s="439"/>
      <c r="W210" s="439"/>
      <c r="X210" s="440"/>
      <c r="Y210" s="441"/>
      <c r="Z210" s="441"/>
      <c r="AA210" s="432"/>
      <c r="AB210" s="433"/>
      <c r="AC210" s="433"/>
      <c r="AD210" s="434"/>
      <c r="AE210" s="435"/>
      <c r="AF210" s="435"/>
      <c r="AG210" s="264"/>
      <c r="AH210" s="265"/>
      <c r="AI210" s="266"/>
      <c r="AJ210" s="267"/>
    </row>
    <row r="211" spans="1:36" x14ac:dyDescent="0.25">
      <c r="A211" s="28" t="str">
        <f>IF(H211&lt;&gt;"",MAX($A$7:A210)+1,"")</f>
        <v/>
      </c>
      <c r="B211" s="227" t="str">
        <f>IF(A211="","",PREF_PREGUNTA&amp;" - "&amp;IF(MAX($A$7:$A$156)&gt;99,IF(A211&lt;100,"0",""),"")&amp;IF(A211&lt;10,"0","")&amp;A211&amp;IF(G211&lt;&gt;""," "&amp;G211,""))</f>
        <v/>
      </c>
      <c r="C211" s="424" t="str">
        <f t="shared" si="5"/>
        <v/>
      </c>
      <c r="D211" s="230"/>
      <c r="E211" s="231"/>
      <c r="F211" s="242"/>
      <c r="G211" s="232"/>
      <c r="H211" s="225"/>
      <c r="I211" s="432"/>
      <c r="J211" s="433"/>
      <c r="K211" s="433"/>
      <c r="L211" s="434"/>
      <c r="M211" s="435"/>
      <c r="N211" s="435"/>
      <c r="O211" s="434"/>
      <c r="P211" s="435"/>
      <c r="Q211" s="435"/>
      <c r="R211" s="436"/>
      <c r="S211" s="437"/>
      <c r="T211" s="437"/>
      <c r="U211" s="438"/>
      <c r="V211" s="439"/>
      <c r="W211" s="439"/>
      <c r="X211" s="440"/>
      <c r="Y211" s="441"/>
      <c r="Z211" s="441"/>
      <c r="AA211" s="432"/>
      <c r="AB211" s="433"/>
      <c r="AC211" s="433"/>
      <c r="AD211" s="434"/>
      <c r="AE211" s="435"/>
      <c r="AF211" s="435"/>
      <c r="AG211" s="264"/>
      <c r="AH211" s="265"/>
      <c r="AI211" s="266"/>
      <c r="AJ211" s="267"/>
    </row>
    <row r="212" spans="1:36" x14ac:dyDescent="0.25">
      <c r="A212" s="28" t="str">
        <f>IF(H212&lt;&gt;"",MAX($A$7:A211)+1,"")</f>
        <v/>
      </c>
      <c r="B212" s="227" t="str">
        <f>IF(A212="","",PREF_PREGUNTA&amp;" - "&amp;IF(MAX($A$7:$A$156)&gt;99,IF(A212&lt;100,"0",""),"")&amp;IF(A212&lt;10,"0","")&amp;A212&amp;IF(G212&lt;&gt;""," "&amp;G212,""))</f>
        <v/>
      </c>
      <c r="C212" s="424" t="str">
        <f t="shared" si="5"/>
        <v/>
      </c>
      <c r="D212" s="230"/>
      <c r="E212" s="231"/>
      <c r="F212" s="242"/>
      <c r="G212" s="232"/>
      <c r="H212" s="225"/>
      <c r="I212" s="432"/>
      <c r="J212" s="433"/>
      <c r="K212" s="433"/>
      <c r="L212" s="434"/>
      <c r="M212" s="435"/>
      <c r="N212" s="435"/>
      <c r="O212" s="434"/>
      <c r="P212" s="435"/>
      <c r="Q212" s="435"/>
      <c r="R212" s="436"/>
      <c r="S212" s="437"/>
      <c r="T212" s="437"/>
      <c r="U212" s="438"/>
      <c r="V212" s="439"/>
      <c r="W212" s="439"/>
      <c r="X212" s="440"/>
      <c r="Y212" s="441"/>
      <c r="Z212" s="441"/>
      <c r="AA212" s="432"/>
      <c r="AB212" s="433"/>
      <c r="AC212" s="433"/>
      <c r="AD212" s="434"/>
      <c r="AE212" s="435"/>
      <c r="AF212" s="435"/>
      <c r="AG212" s="264"/>
      <c r="AH212" s="265"/>
      <c r="AI212" s="266"/>
      <c r="AJ212" s="267"/>
    </row>
    <row r="213" spans="1:36" x14ac:dyDescent="0.25">
      <c r="A213" s="28" t="str">
        <f>IF(H213&lt;&gt;"",MAX($A$7:A212)+1,"")</f>
        <v/>
      </c>
      <c r="B213" s="227" t="str">
        <f>IF(A213="","",PREF_PREGUNTA&amp;" - "&amp;IF(MAX($A$7:$A$156)&gt;99,IF(A213&lt;100,"0",""),"")&amp;IF(A213&lt;10,"0","")&amp;A213&amp;IF(G213&lt;&gt;""," "&amp;G213,""))</f>
        <v/>
      </c>
      <c r="C213" s="424" t="str">
        <f t="shared" si="5"/>
        <v/>
      </c>
      <c r="D213" s="230"/>
      <c r="E213" s="231"/>
      <c r="F213" s="242"/>
      <c r="G213" s="232"/>
      <c r="H213" s="225"/>
      <c r="I213" s="432"/>
      <c r="J213" s="433"/>
      <c r="K213" s="433"/>
      <c r="L213" s="434"/>
      <c r="M213" s="435"/>
      <c r="N213" s="435"/>
      <c r="O213" s="434"/>
      <c r="P213" s="435"/>
      <c r="Q213" s="435"/>
      <c r="R213" s="436"/>
      <c r="S213" s="437"/>
      <c r="T213" s="437"/>
      <c r="U213" s="438"/>
      <c r="V213" s="439"/>
      <c r="W213" s="439"/>
      <c r="X213" s="440"/>
      <c r="Y213" s="441"/>
      <c r="Z213" s="441"/>
      <c r="AA213" s="432"/>
      <c r="AB213" s="433"/>
      <c r="AC213" s="433"/>
      <c r="AD213" s="434"/>
      <c r="AE213" s="435"/>
      <c r="AF213" s="435"/>
      <c r="AG213" s="264"/>
      <c r="AH213" s="265"/>
      <c r="AI213" s="266"/>
      <c r="AJ213" s="267"/>
    </row>
    <row r="214" spans="1:36" x14ac:dyDescent="0.25">
      <c r="A214" s="28" t="str">
        <f>IF(H214&lt;&gt;"",MAX($A$7:A213)+1,"")</f>
        <v/>
      </c>
      <c r="B214" s="227" t="str">
        <f>IF(A214="","",PREF_PREGUNTA&amp;" - "&amp;IF(MAX($A$7:$A$156)&gt;99,IF(A214&lt;100,"0",""),"")&amp;IF(A214&lt;10,"0","")&amp;A214&amp;IF(G214&lt;&gt;""," "&amp;G214,""))</f>
        <v/>
      </c>
      <c r="C214" s="424" t="str">
        <f t="shared" si="5"/>
        <v/>
      </c>
      <c r="D214" s="230"/>
      <c r="E214" s="231"/>
      <c r="F214" s="242"/>
      <c r="G214" s="232"/>
      <c r="H214" s="225"/>
      <c r="I214" s="432"/>
      <c r="J214" s="433"/>
      <c r="K214" s="433"/>
      <c r="L214" s="434"/>
      <c r="M214" s="435"/>
      <c r="N214" s="435"/>
      <c r="O214" s="434"/>
      <c r="P214" s="435"/>
      <c r="Q214" s="435"/>
      <c r="R214" s="436"/>
      <c r="S214" s="437"/>
      <c r="T214" s="437"/>
      <c r="U214" s="438"/>
      <c r="V214" s="439"/>
      <c r="W214" s="439"/>
      <c r="X214" s="440"/>
      <c r="Y214" s="441"/>
      <c r="Z214" s="441"/>
      <c r="AA214" s="432"/>
      <c r="AB214" s="433"/>
      <c r="AC214" s="433"/>
      <c r="AD214" s="434"/>
      <c r="AE214" s="435"/>
      <c r="AF214" s="435"/>
      <c r="AG214" s="264"/>
      <c r="AH214" s="265"/>
      <c r="AI214" s="266"/>
      <c r="AJ214" s="267"/>
    </row>
    <row r="215" spans="1:36" x14ac:dyDescent="0.25">
      <c r="A215" s="28" t="str">
        <f>IF(H215&lt;&gt;"",MAX($A$7:A214)+1,"")</f>
        <v/>
      </c>
      <c r="B215" s="227" t="str">
        <f>IF(A215="","",PREF_PREGUNTA&amp;" - "&amp;IF(MAX($A$7:$A$156)&gt;99,IF(A215&lt;100,"0",""),"")&amp;IF(A215&lt;10,"0","")&amp;A215&amp;IF(G215&lt;&gt;""," "&amp;G215,""))</f>
        <v/>
      </c>
      <c r="C215" s="424" t="str">
        <f t="shared" si="5"/>
        <v/>
      </c>
      <c r="D215" s="230"/>
      <c r="E215" s="231"/>
      <c r="F215" s="242"/>
      <c r="G215" s="232"/>
      <c r="H215" s="225"/>
      <c r="I215" s="432"/>
      <c r="J215" s="433"/>
      <c r="K215" s="433"/>
      <c r="L215" s="434"/>
      <c r="M215" s="435"/>
      <c r="N215" s="435"/>
      <c r="O215" s="434"/>
      <c r="P215" s="435"/>
      <c r="Q215" s="435"/>
      <c r="R215" s="436"/>
      <c r="S215" s="437"/>
      <c r="T215" s="437"/>
      <c r="U215" s="438"/>
      <c r="V215" s="439"/>
      <c r="W215" s="439"/>
      <c r="X215" s="440"/>
      <c r="Y215" s="441"/>
      <c r="Z215" s="441"/>
      <c r="AA215" s="432"/>
      <c r="AB215" s="433"/>
      <c r="AC215" s="433"/>
      <c r="AD215" s="434"/>
      <c r="AE215" s="435"/>
      <c r="AF215" s="435"/>
      <c r="AG215" s="264"/>
      <c r="AH215" s="265"/>
      <c r="AI215" s="266"/>
      <c r="AJ215" s="267"/>
    </row>
    <row r="216" spans="1:36" x14ac:dyDescent="0.25">
      <c r="A216" s="28" t="str">
        <f>IF(H216&lt;&gt;"",MAX($A$7:A215)+1,"")</f>
        <v/>
      </c>
      <c r="B216" s="227" t="str">
        <f>IF(A216="","",PREF_PREGUNTA&amp;" - "&amp;IF(MAX($A$7:$A$156)&gt;99,IF(A216&lt;100,"0",""),"")&amp;IF(A216&lt;10,"0","")&amp;A216&amp;IF(G216&lt;&gt;""," "&amp;G216,""))</f>
        <v/>
      </c>
      <c r="C216" s="424" t="str">
        <f t="shared" si="5"/>
        <v/>
      </c>
      <c r="D216" s="230"/>
      <c r="E216" s="231"/>
      <c r="F216" s="242"/>
      <c r="G216" s="232"/>
      <c r="H216" s="225"/>
      <c r="I216" s="432"/>
      <c r="J216" s="433"/>
      <c r="K216" s="433"/>
      <c r="L216" s="434"/>
      <c r="M216" s="435"/>
      <c r="N216" s="435"/>
      <c r="O216" s="434"/>
      <c r="P216" s="435"/>
      <c r="Q216" s="435"/>
      <c r="R216" s="436"/>
      <c r="S216" s="437"/>
      <c r="T216" s="437"/>
      <c r="U216" s="438"/>
      <c r="V216" s="439"/>
      <c r="W216" s="439"/>
      <c r="X216" s="440"/>
      <c r="Y216" s="441"/>
      <c r="Z216" s="441"/>
      <c r="AA216" s="432"/>
      <c r="AB216" s="433"/>
      <c r="AC216" s="433"/>
      <c r="AD216" s="434"/>
      <c r="AE216" s="435"/>
      <c r="AF216" s="435"/>
      <c r="AG216" s="264"/>
      <c r="AH216" s="265"/>
      <c r="AI216" s="266"/>
      <c r="AJ216" s="267"/>
    </row>
    <row r="217" spans="1:36" x14ac:dyDescent="0.25">
      <c r="A217" s="28" t="str">
        <f>IF(H217&lt;&gt;"",MAX($A$7:A216)+1,"")</f>
        <v/>
      </c>
      <c r="B217" s="227" t="str">
        <f>IF(A217="","",PREF_PREGUNTA&amp;" - "&amp;IF(MAX($A$7:$A$156)&gt;99,IF(A217&lt;100,"0",""),"")&amp;IF(A217&lt;10,"0","")&amp;A217&amp;IF(G217&lt;&gt;""," "&amp;G217,""))</f>
        <v/>
      </c>
      <c r="C217" s="424" t="str">
        <f t="shared" si="5"/>
        <v/>
      </c>
      <c r="D217" s="230"/>
      <c r="E217" s="231"/>
      <c r="F217" s="242"/>
      <c r="G217" s="232"/>
      <c r="H217" s="225"/>
      <c r="I217" s="432"/>
      <c r="J217" s="433"/>
      <c r="K217" s="433"/>
      <c r="L217" s="434"/>
      <c r="M217" s="435"/>
      <c r="N217" s="435"/>
      <c r="O217" s="434"/>
      <c r="P217" s="435"/>
      <c r="Q217" s="435"/>
      <c r="R217" s="436"/>
      <c r="S217" s="437"/>
      <c r="T217" s="437"/>
      <c r="U217" s="438"/>
      <c r="V217" s="439"/>
      <c r="W217" s="439"/>
      <c r="X217" s="440"/>
      <c r="Y217" s="441"/>
      <c r="Z217" s="441"/>
      <c r="AA217" s="432"/>
      <c r="AB217" s="433"/>
      <c r="AC217" s="433"/>
      <c r="AD217" s="434"/>
      <c r="AE217" s="435"/>
      <c r="AF217" s="435"/>
      <c r="AG217" s="264"/>
      <c r="AH217" s="265"/>
      <c r="AI217" s="266"/>
      <c r="AJ217" s="267"/>
    </row>
    <row r="218" spans="1:36" x14ac:dyDescent="0.25">
      <c r="A218" s="28" t="str">
        <f>IF(H218&lt;&gt;"",MAX($A$7:A217)+1,"")</f>
        <v/>
      </c>
      <c r="B218" s="227" t="str">
        <f>IF(A218="","",PREF_PREGUNTA&amp;" - "&amp;IF(MAX($A$7:$A$156)&gt;99,IF(A218&lt;100,"0",""),"")&amp;IF(A218&lt;10,"0","")&amp;A218&amp;IF(G218&lt;&gt;""," "&amp;G218,""))</f>
        <v/>
      </c>
      <c r="C218" s="424" t="str">
        <f t="shared" si="5"/>
        <v/>
      </c>
      <c r="D218" s="230"/>
      <c r="E218" s="231"/>
      <c r="F218" s="242"/>
      <c r="G218" s="232"/>
      <c r="H218" s="225"/>
      <c r="I218" s="432"/>
      <c r="J218" s="433"/>
      <c r="K218" s="433"/>
      <c r="L218" s="434"/>
      <c r="M218" s="435"/>
      <c r="N218" s="435"/>
      <c r="O218" s="434"/>
      <c r="P218" s="435"/>
      <c r="Q218" s="435"/>
      <c r="R218" s="436"/>
      <c r="S218" s="437"/>
      <c r="T218" s="437"/>
      <c r="U218" s="438"/>
      <c r="V218" s="439"/>
      <c r="W218" s="439"/>
      <c r="X218" s="440"/>
      <c r="Y218" s="441"/>
      <c r="Z218" s="441"/>
      <c r="AA218" s="432"/>
      <c r="AB218" s="433"/>
      <c r="AC218" s="433"/>
      <c r="AD218" s="434"/>
      <c r="AE218" s="435"/>
      <c r="AF218" s="435"/>
      <c r="AG218" s="264"/>
      <c r="AH218" s="265"/>
      <c r="AI218" s="266"/>
      <c r="AJ218" s="267"/>
    </row>
    <row r="219" spans="1:36" x14ac:dyDescent="0.25">
      <c r="A219" s="28" t="str">
        <f>IF(H219&lt;&gt;"",MAX($A$7:A218)+1,"")</f>
        <v/>
      </c>
      <c r="B219" s="227" t="str">
        <f>IF(A219="","",PREF_PREGUNTA&amp;" - "&amp;IF(MAX($A$7:$A$156)&gt;99,IF(A219&lt;100,"0",""),"")&amp;IF(A219&lt;10,"0","")&amp;A219&amp;IF(G219&lt;&gt;""," "&amp;G219,""))</f>
        <v/>
      </c>
      <c r="C219" s="424" t="str">
        <f t="shared" si="5"/>
        <v/>
      </c>
      <c r="D219" s="230"/>
      <c r="E219" s="231"/>
      <c r="F219" s="242"/>
      <c r="G219" s="232"/>
      <c r="H219" s="225"/>
      <c r="I219" s="432"/>
      <c r="J219" s="433"/>
      <c r="K219" s="433"/>
      <c r="L219" s="434"/>
      <c r="M219" s="435"/>
      <c r="N219" s="435"/>
      <c r="O219" s="434"/>
      <c r="P219" s="435"/>
      <c r="Q219" s="435"/>
      <c r="R219" s="436"/>
      <c r="S219" s="437"/>
      <c r="T219" s="437"/>
      <c r="U219" s="438"/>
      <c r="V219" s="439"/>
      <c r="W219" s="439"/>
      <c r="X219" s="440"/>
      <c r="Y219" s="441"/>
      <c r="Z219" s="441"/>
      <c r="AA219" s="432"/>
      <c r="AB219" s="433"/>
      <c r="AC219" s="433"/>
      <c r="AD219" s="434"/>
      <c r="AE219" s="435"/>
      <c r="AF219" s="435"/>
      <c r="AG219" s="264"/>
      <c r="AH219" s="265"/>
      <c r="AI219" s="266"/>
      <c r="AJ219" s="267"/>
    </row>
    <row r="220" spans="1:36" x14ac:dyDescent="0.25">
      <c r="A220" s="28" t="str">
        <f>IF(H220&lt;&gt;"",MAX($A$7:A219)+1,"")</f>
        <v/>
      </c>
      <c r="B220" s="227" t="str">
        <f>IF(A220="","",PREF_PREGUNTA&amp;" - "&amp;IF(MAX($A$7:$A$156)&gt;99,IF(A220&lt;100,"0",""),"")&amp;IF(A220&lt;10,"0","")&amp;A220&amp;IF(G220&lt;&gt;""," "&amp;G220,""))</f>
        <v/>
      </c>
      <c r="C220" s="424" t="str">
        <f t="shared" si="5"/>
        <v/>
      </c>
      <c r="D220" s="230"/>
      <c r="E220" s="231"/>
      <c r="F220" s="242"/>
      <c r="G220" s="232"/>
      <c r="H220" s="225"/>
      <c r="I220" s="432"/>
      <c r="J220" s="433"/>
      <c r="K220" s="433"/>
      <c r="L220" s="434"/>
      <c r="M220" s="435"/>
      <c r="N220" s="435"/>
      <c r="O220" s="434"/>
      <c r="P220" s="435"/>
      <c r="Q220" s="435"/>
      <c r="R220" s="436"/>
      <c r="S220" s="437"/>
      <c r="T220" s="437"/>
      <c r="U220" s="438"/>
      <c r="V220" s="439"/>
      <c r="W220" s="439"/>
      <c r="X220" s="440"/>
      <c r="Y220" s="441"/>
      <c r="Z220" s="441"/>
      <c r="AA220" s="432"/>
      <c r="AB220" s="433"/>
      <c r="AC220" s="433"/>
      <c r="AD220" s="434"/>
      <c r="AE220" s="435"/>
      <c r="AF220" s="435"/>
      <c r="AG220" s="264"/>
      <c r="AH220" s="265"/>
      <c r="AI220" s="266"/>
      <c r="AJ220" s="267"/>
    </row>
    <row r="221" spans="1:36" x14ac:dyDescent="0.25">
      <c r="A221" s="28" t="str">
        <f>IF(H221&lt;&gt;"",MAX($A$7:A220)+1,"")</f>
        <v/>
      </c>
      <c r="B221" s="227" t="str">
        <f>IF(A221="","",PREF_PREGUNTA&amp;" - "&amp;IF(MAX($A$7:$A$156)&gt;99,IF(A221&lt;100,"0",""),"")&amp;IF(A221&lt;10,"0","")&amp;A221&amp;IF(G221&lt;&gt;""," "&amp;G221,""))</f>
        <v/>
      </c>
      <c r="C221" s="424" t="str">
        <f t="shared" si="5"/>
        <v/>
      </c>
      <c r="D221" s="230"/>
      <c r="E221" s="231"/>
      <c r="F221" s="242"/>
      <c r="G221" s="232"/>
      <c r="H221" s="225"/>
      <c r="I221" s="432"/>
      <c r="J221" s="433"/>
      <c r="K221" s="433"/>
      <c r="L221" s="434"/>
      <c r="M221" s="435"/>
      <c r="N221" s="435"/>
      <c r="O221" s="434"/>
      <c r="P221" s="435"/>
      <c r="Q221" s="435"/>
      <c r="R221" s="436"/>
      <c r="S221" s="437"/>
      <c r="T221" s="437"/>
      <c r="U221" s="438"/>
      <c r="V221" s="439"/>
      <c r="W221" s="439"/>
      <c r="X221" s="440"/>
      <c r="Y221" s="441"/>
      <c r="Z221" s="441"/>
      <c r="AA221" s="432"/>
      <c r="AB221" s="433"/>
      <c r="AC221" s="433"/>
      <c r="AD221" s="434"/>
      <c r="AE221" s="435"/>
      <c r="AF221" s="435"/>
      <c r="AG221" s="264"/>
      <c r="AH221" s="265"/>
      <c r="AI221" s="266"/>
      <c r="AJ221" s="267"/>
    </row>
    <row r="222" spans="1:36" x14ac:dyDescent="0.25">
      <c r="A222" s="28" t="str">
        <f>IF(H222&lt;&gt;"",MAX($A$7:A221)+1,"")</f>
        <v/>
      </c>
      <c r="B222" s="227" t="str">
        <f>IF(A222="","",PREF_PREGUNTA&amp;" - "&amp;IF(MAX($A$7:$A$156)&gt;99,IF(A222&lt;100,"0",""),"")&amp;IF(A222&lt;10,"0","")&amp;A222&amp;IF(G222&lt;&gt;""," "&amp;G222,""))</f>
        <v/>
      </c>
      <c r="C222" s="424" t="str">
        <f t="shared" si="5"/>
        <v/>
      </c>
      <c r="D222" s="230"/>
      <c r="E222" s="231"/>
      <c r="F222" s="242"/>
      <c r="G222" s="232"/>
      <c r="H222" s="225"/>
      <c r="I222" s="432"/>
      <c r="J222" s="433"/>
      <c r="K222" s="433"/>
      <c r="L222" s="434"/>
      <c r="M222" s="435"/>
      <c r="N222" s="435"/>
      <c r="O222" s="434"/>
      <c r="P222" s="435"/>
      <c r="Q222" s="435"/>
      <c r="R222" s="436"/>
      <c r="S222" s="437"/>
      <c r="T222" s="437"/>
      <c r="U222" s="438"/>
      <c r="V222" s="439"/>
      <c r="W222" s="439"/>
      <c r="X222" s="440"/>
      <c r="Y222" s="441"/>
      <c r="Z222" s="441"/>
      <c r="AA222" s="432"/>
      <c r="AB222" s="433"/>
      <c r="AC222" s="433"/>
      <c r="AD222" s="434"/>
      <c r="AE222" s="435"/>
      <c r="AF222" s="435"/>
      <c r="AG222" s="264"/>
      <c r="AH222" s="265"/>
      <c r="AI222" s="266"/>
      <c r="AJ222" s="267"/>
    </row>
    <row r="223" spans="1:36" x14ac:dyDescent="0.25">
      <c r="A223" s="28" t="str">
        <f>IF(H223&lt;&gt;"",MAX($A$7:A222)+1,"")</f>
        <v/>
      </c>
      <c r="B223" s="227" t="str">
        <f>IF(A223="","",PREF_PREGUNTA&amp;" - "&amp;IF(MAX($A$7:$A$156)&gt;99,IF(A223&lt;100,"0",""),"")&amp;IF(A223&lt;10,"0","")&amp;A223&amp;IF(G223&lt;&gt;""," "&amp;G223,""))</f>
        <v/>
      </c>
      <c r="C223" s="424" t="str">
        <f t="shared" si="5"/>
        <v/>
      </c>
      <c r="D223" s="230"/>
      <c r="E223" s="231"/>
      <c r="F223" s="242"/>
      <c r="G223" s="232"/>
      <c r="H223" s="225"/>
      <c r="I223" s="432"/>
      <c r="J223" s="433"/>
      <c r="K223" s="433"/>
      <c r="L223" s="434"/>
      <c r="M223" s="435"/>
      <c r="N223" s="435"/>
      <c r="O223" s="434"/>
      <c r="P223" s="435"/>
      <c r="Q223" s="435"/>
      <c r="R223" s="436"/>
      <c r="S223" s="437"/>
      <c r="T223" s="437"/>
      <c r="U223" s="438"/>
      <c r="V223" s="439"/>
      <c r="W223" s="439"/>
      <c r="X223" s="440"/>
      <c r="Y223" s="441"/>
      <c r="Z223" s="441"/>
      <c r="AA223" s="432"/>
      <c r="AB223" s="433"/>
      <c r="AC223" s="433"/>
      <c r="AD223" s="434"/>
      <c r="AE223" s="435"/>
      <c r="AF223" s="435"/>
      <c r="AG223" s="264"/>
      <c r="AH223" s="265"/>
      <c r="AI223" s="266"/>
      <c r="AJ223" s="267"/>
    </row>
    <row r="224" spans="1:36" x14ac:dyDescent="0.25">
      <c r="A224" s="28" t="str">
        <f>IF(H224&lt;&gt;"",MAX($A$7:A223)+1,"")</f>
        <v/>
      </c>
      <c r="B224" s="227" t="str">
        <f>IF(A224="","",PREF_PREGUNTA&amp;" - "&amp;IF(MAX($A$7:$A$156)&gt;99,IF(A224&lt;100,"0",""),"")&amp;IF(A224&lt;10,"0","")&amp;A224&amp;IF(G224&lt;&gt;""," "&amp;G224,""))</f>
        <v/>
      </c>
      <c r="C224" s="424" t="str">
        <f t="shared" si="5"/>
        <v/>
      </c>
      <c r="D224" s="230"/>
      <c r="E224" s="231"/>
      <c r="F224" s="242"/>
      <c r="G224" s="232"/>
      <c r="H224" s="225"/>
      <c r="I224" s="432"/>
      <c r="J224" s="433"/>
      <c r="K224" s="433"/>
      <c r="L224" s="434"/>
      <c r="M224" s="435"/>
      <c r="N224" s="435"/>
      <c r="O224" s="434"/>
      <c r="P224" s="435"/>
      <c r="Q224" s="435"/>
      <c r="R224" s="436"/>
      <c r="S224" s="437"/>
      <c r="T224" s="437"/>
      <c r="U224" s="438"/>
      <c r="V224" s="439"/>
      <c r="W224" s="439"/>
      <c r="X224" s="440"/>
      <c r="Y224" s="441"/>
      <c r="Z224" s="441"/>
      <c r="AA224" s="432"/>
      <c r="AB224" s="433"/>
      <c r="AC224" s="433"/>
      <c r="AD224" s="434"/>
      <c r="AE224" s="435"/>
      <c r="AF224" s="435"/>
      <c r="AG224" s="264"/>
      <c r="AH224" s="265"/>
      <c r="AI224" s="266"/>
      <c r="AJ224" s="267"/>
    </row>
    <row r="225" spans="1:36" x14ac:dyDescent="0.25">
      <c r="A225" s="28" t="str">
        <f>IF(H225&lt;&gt;"",MAX($A$7:A224)+1,"")</f>
        <v/>
      </c>
      <c r="B225" s="227" t="str">
        <f>IF(A225="","",PREF_PREGUNTA&amp;" - "&amp;IF(MAX($A$7:$A$156)&gt;99,IF(A225&lt;100,"0",""),"")&amp;IF(A225&lt;10,"0","")&amp;A225&amp;IF(G225&lt;&gt;""," "&amp;G225,""))</f>
        <v/>
      </c>
      <c r="C225" s="424" t="str">
        <f t="shared" si="5"/>
        <v/>
      </c>
      <c r="D225" s="230"/>
      <c r="E225" s="231"/>
      <c r="F225" s="242"/>
      <c r="G225" s="232"/>
      <c r="H225" s="225"/>
      <c r="I225" s="432"/>
      <c r="J225" s="433"/>
      <c r="K225" s="433"/>
      <c r="L225" s="434"/>
      <c r="M225" s="435"/>
      <c r="N225" s="435"/>
      <c r="O225" s="434"/>
      <c r="P225" s="435"/>
      <c r="Q225" s="435"/>
      <c r="R225" s="436"/>
      <c r="S225" s="437"/>
      <c r="T225" s="437"/>
      <c r="U225" s="438"/>
      <c r="V225" s="439"/>
      <c r="W225" s="439"/>
      <c r="X225" s="440"/>
      <c r="Y225" s="441"/>
      <c r="Z225" s="441"/>
      <c r="AA225" s="432"/>
      <c r="AB225" s="433"/>
      <c r="AC225" s="433"/>
      <c r="AD225" s="434"/>
      <c r="AE225" s="435"/>
      <c r="AF225" s="435"/>
      <c r="AG225" s="264"/>
      <c r="AH225" s="265"/>
      <c r="AI225" s="266"/>
      <c r="AJ225" s="267"/>
    </row>
    <row r="226" spans="1:36" x14ac:dyDescent="0.25">
      <c r="A226" s="28" t="str">
        <f>IF(H226&lt;&gt;"",MAX($A$7:A225)+1,"")</f>
        <v/>
      </c>
      <c r="B226" s="227" t="str">
        <f>IF(A226="","",PREF_PREGUNTA&amp;" - "&amp;IF(MAX($A$7:$A$156)&gt;99,IF(A226&lt;100,"0",""),"")&amp;IF(A226&lt;10,"0","")&amp;A226&amp;IF(G226&lt;&gt;""," "&amp;G226,""))</f>
        <v/>
      </c>
      <c r="C226" s="424" t="str">
        <f t="shared" si="5"/>
        <v/>
      </c>
      <c r="D226" s="230"/>
      <c r="E226" s="231"/>
      <c r="F226" s="242"/>
      <c r="G226" s="232"/>
      <c r="H226" s="225"/>
      <c r="I226" s="432"/>
      <c r="J226" s="433"/>
      <c r="K226" s="433"/>
      <c r="L226" s="434"/>
      <c r="M226" s="435"/>
      <c r="N226" s="435"/>
      <c r="O226" s="434"/>
      <c r="P226" s="435"/>
      <c r="Q226" s="435"/>
      <c r="R226" s="436"/>
      <c r="S226" s="437"/>
      <c r="T226" s="437"/>
      <c r="U226" s="438"/>
      <c r="V226" s="439"/>
      <c r="W226" s="439"/>
      <c r="X226" s="440"/>
      <c r="Y226" s="441"/>
      <c r="Z226" s="441"/>
      <c r="AA226" s="432"/>
      <c r="AB226" s="433"/>
      <c r="AC226" s="433"/>
      <c r="AD226" s="434"/>
      <c r="AE226" s="435"/>
      <c r="AF226" s="435"/>
      <c r="AG226" s="264"/>
      <c r="AH226" s="265"/>
      <c r="AI226" s="266"/>
      <c r="AJ226" s="267"/>
    </row>
    <row r="227" spans="1:36" x14ac:dyDescent="0.25">
      <c r="A227" s="28" t="str">
        <f>IF(H227&lt;&gt;"",MAX($A$7:A226)+1,"")</f>
        <v/>
      </c>
      <c r="B227" s="227" t="str">
        <f>IF(A227="","",PREF_PREGUNTA&amp;" - "&amp;IF(MAX($A$7:$A$156)&gt;99,IF(A227&lt;100,"0",""),"")&amp;IF(A227&lt;10,"0","")&amp;A227&amp;IF(G227&lt;&gt;""," "&amp;G227,""))</f>
        <v/>
      </c>
      <c r="C227" s="424" t="str">
        <f t="shared" si="5"/>
        <v/>
      </c>
      <c r="D227" s="230"/>
      <c r="E227" s="231"/>
      <c r="F227" s="242"/>
      <c r="G227" s="232"/>
      <c r="H227" s="225"/>
      <c r="I227" s="432"/>
      <c r="J227" s="433"/>
      <c r="K227" s="433"/>
      <c r="L227" s="434"/>
      <c r="M227" s="435"/>
      <c r="N227" s="435"/>
      <c r="O227" s="434"/>
      <c r="P227" s="435"/>
      <c r="Q227" s="435"/>
      <c r="R227" s="436"/>
      <c r="S227" s="437"/>
      <c r="T227" s="437"/>
      <c r="U227" s="438"/>
      <c r="V227" s="439"/>
      <c r="W227" s="439"/>
      <c r="X227" s="440"/>
      <c r="Y227" s="441"/>
      <c r="Z227" s="441"/>
      <c r="AA227" s="432"/>
      <c r="AB227" s="433"/>
      <c r="AC227" s="433"/>
      <c r="AD227" s="434"/>
      <c r="AE227" s="435"/>
      <c r="AF227" s="435"/>
      <c r="AG227" s="264"/>
      <c r="AH227" s="265"/>
      <c r="AI227" s="266"/>
      <c r="AJ227" s="267"/>
    </row>
    <row r="228" spans="1:36" x14ac:dyDescent="0.25">
      <c r="A228" s="28" t="str">
        <f>IF(H228&lt;&gt;"",MAX($A$7:A227)+1,"")</f>
        <v/>
      </c>
      <c r="B228" s="227" t="str">
        <f>IF(A228="","",PREF_PREGUNTA&amp;" - "&amp;IF(MAX($A$7:$A$156)&gt;99,IF(A228&lt;100,"0",""),"")&amp;IF(A228&lt;10,"0","")&amp;A228&amp;IF(G228&lt;&gt;""," "&amp;G228,""))</f>
        <v/>
      </c>
      <c r="C228" s="424" t="str">
        <f t="shared" si="5"/>
        <v/>
      </c>
      <c r="D228" s="230"/>
      <c r="E228" s="231"/>
      <c r="F228" s="242"/>
      <c r="G228" s="232"/>
      <c r="H228" s="225"/>
      <c r="I228" s="432"/>
      <c r="J228" s="433"/>
      <c r="K228" s="433"/>
      <c r="L228" s="434"/>
      <c r="M228" s="435"/>
      <c r="N228" s="435"/>
      <c r="O228" s="434"/>
      <c r="P228" s="435"/>
      <c r="Q228" s="435"/>
      <c r="R228" s="436"/>
      <c r="S228" s="437"/>
      <c r="T228" s="437"/>
      <c r="U228" s="438"/>
      <c r="V228" s="439"/>
      <c r="W228" s="439"/>
      <c r="X228" s="440"/>
      <c r="Y228" s="441"/>
      <c r="Z228" s="441"/>
      <c r="AA228" s="432"/>
      <c r="AB228" s="433"/>
      <c r="AC228" s="433"/>
      <c r="AD228" s="434"/>
      <c r="AE228" s="435"/>
      <c r="AF228" s="435"/>
      <c r="AG228" s="264"/>
      <c r="AH228" s="265"/>
      <c r="AI228" s="266"/>
      <c r="AJ228" s="267"/>
    </row>
    <row r="229" spans="1:36" x14ac:dyDescent="0.25">
      <c r="A229" s="28" t="str">
        <f>IF(H229&lt;&gt;"",MAX($A$7:A228)+1,"")</f>
        <v/>
      </c>
      <c r="B229" s="227" t="str">
        <f>IF(A229="","",PREF_PREGUNTA&amp;" - "&amp;IF(MAX($A$7:$A$156)&gt;99,IF(A229&lt;100,"0",""),"")&amp;IF(A229&lt;10,"0","")&amp;A229&amp;IF(G229&lt;&gt;""," "&amp;G229,""))</f>
        <v/>
      </c>
      <c r="C229" s="424" t="str">
        <f t="shared" si="5"/>
        <v/>
      </c>
      <c r="D229" s="230"/>
      <c r="E229" s="231"/>
      <c r="F229" s="242"/>
      <c r="G229" s="232"/>
      <c r="H229" s="225"/>
      <c r="I229" s="432"/>
      <c r="J229" s="433"/>
      <c r="K229" s="433"/>
      <c r="L229" s="434"/>
      <c r="M229" s="435"/>
      <c r="N229" s="435"/>
      <c r="O229" s="434"/>
      <c r="P229" s="435"/>
      <c r="Q229" s="435"/>
      <c r="R229" s="436"/>
      <c r="S229" s="437"/>
      <c r="T229" s="437"/>
      <c r="U229" s="438"/>
      <c r="V229" s="439"/>
      <c r="W229" s="439"/>
      <c r="X229" s="440"/>
      <c r="Y229" s="441"/>
      <c r="Z229" s="441"/>
      <c r="AA229" s="432"/>
      <c r="AB229" s="433"/>
      <c r="AC229" s="433"/>
      <c r="AD229" s="434"/>
      <c r="AE229" s="435"/>
      <c r="AF229" s="435"/>
      <c r="AG229" s="264"/>
      <c r="AH229" s="265"/>
      <c r="AI229" s="266"/>
      <c r="AJ229" s="267"/>
    </row>
    <row r="230" spans="1:36" x14ac:dyDescent="0.25">
      <c r="A230" s="28" t="str">
        <f>IF(H230&lt;&gt;"",MAX($A$7:A229)+1,"")</f>
        <v/>
      </c>
      <c r="B230" s="227" t="str">
        <f>IF(A230="","",PREF_PREGUNTA&amp;" - "&amp;IF(MAX($A$7:$A$156)&gt;99,IF(A230&lt;100,"0",""),"")&amp;IF(A230&lt;10,"0","")&amp;A230&amp;IF(G230&lt;&gt;""," "&amp;G230,""))</f>
        <v/>
      </c>
      <c r="C230" s="424" t="str">
        <f t="shared" si="5"/>
        <v/>
      </c>
      <c r="D230" s="230"/>
      <c r="E230" s="231"/>
      <c r="F230" s="242"/>
      <c r="G230" s="232"/>
      <c r="H230" s="225"/>
      <c r="I230" s="432"/>
      <c r="J230" s="433"/>
      <c r="K230" s="433"/>
      <c r="L230" s="434"/>
      <c r="M230" s="435"/>
      <c r="N230" s="435"/>
      <c r="O230" s="434"/>
      <c r="P230" s="435"/>
      <c r="Q230" s="435"/>
      <c r="R230" s="436"/>
      <c r="S230" s="437"/>
      <c r="T230" s="437"/>
      <c r="U230" s="438"/>
      <c r="V230" s="439"/>
      <c r="W230" s="439"/>
      <c r="X230" s="440"/>
      <c r="Y230" s="441"/>
      <c r="Z230" s="441"/>
      <c r="AA230" s="432"/>
      <c r="AB230" s="433"/>
      <c r="AC230" s="433"/>
      <c r="AD230" s="434"/>
      <c r="AE230" s="435"/>
      <c r="AF230" s="435"/>
      <c r="AG230" s="264"/>
      <c r="AH230" s="265"/>
      <c r="AI230" s="266"/>
      <c r="AJ230" s="267"/>
    </row>
    <row r="231" spans="1:36" x14ac:dyDescent="0.25">
      <c r="A231" s="28" t="str">
        <f>IF(H231&lt;&gt;"",MAX($A$7:A230)+1,"")</f>
        <v/>
      </c>
      <c r="B231" s="227" t="str">
        <f>IF(A231="","",PREF_PREGUNTA&amp;" - "&amp;IF(MAX($A$7:$A$156)&gt;99,IF(A231&lt;100,"0",""),"")&amp;IF(A231&lt;10,"0","")&amp;A231&amp;IF(G231&lt;&gt;""," "&amp;G231,""))</f>
        <v/>
      </c>
      <c r="C231" s="424" t="str">
        <f t="shared" si="5"/>
        <v/>
      </c>
      <c r="D231" s="230"/>
      <c r="E231" s="231"/>
      <c r="F231" s="242"/>
      <c r="G231" s="232"/>
      <c r="H231" s="225"/>
      <c r="I231" s="432"/>
      <c r="J231" s="433"/>
      <c r="K231" s="433"/>
      <c r="L231" s="434"/>
      <c r="M231" s="435"/>
      <c r="N231" s="435"/>
      <c r="O231" s="434"/>
      <c r="P231" s="435"/>
      <c r="Q231" s="435"/>
      <c r="R231" s="436"/>
      <c r="S231" s="437"/>
      <c r="T231" s="437"/>
      <c r="U231" s="438"/>
      <c r="V231" s="439"/>
      <c r="W231" s="439"/>
      <c r="X231" s="440"/>
      <c r="Y231" s="441"/>
      <c r="Z231" s="441"/>
      <c r="AA231" s="432"/>
      <c r="AB231" s="433"/>
      <c r="AC231" s="433"/>
      <c r="AD231" s="434"/>
      <c r="AE231" s="435"/>
      <c r="AF231" s="435"/>
      <c r="AG231" s="264"/>
      <c r="AH231" s="265"/>
      <c r="AI231" s="266"/>
      <c r="AJ231" s="267"/>
    </row>
    <row r="232" spans="1:36" x14ac:dyDescent="0.25">
      <c r="A232" s="28" t="str">
        <f>IF(H232&lt;&gt;"",MAX($A$7:A231)+1,"")</f>
        <v/>
      </c>
      <c r="B232" s="227" t="str">
        <f>IF(A232="","",PREF_PREGUNTA&amp;" - "&amp;IF(MAX($A$7:$A$156)&gt;99,IF(A232&lt;100,"0",""),"")&amp;IF(A232&lt;10,"0","")&amp;A232&amp;IF(G232&lt;&gt;""," "&amp;G232,""))</f>
        <v/>
      </c>
      <c r="C232" s="424" t="str">
        <f t="shared" si="5"/>
        <v/>
      </c>
      <c r="D232" s="230"/>
      <c r="E232" s="231"/>
      <c r="F232" s="242"/>
      <c r="G232" s="232"/>
      <c r="H232" s="225"/>
      <c r="I232" s="432"/>
      <c r="J232" s="433"/>
      <c r="K232" s="433"/>
      <c r="L232" s="434"/>
      <c r="M232" s="435"/>
      <c r="N232" s="435"/>
      <c r="O232" s="434"/>
      <c r="P232" s="435"/>
      <c r="Q232" s="435"/>
      <c r="R232" s="436"/>
      <c r="S232" s="437"/>
      <c r="T232" s="437"/>
      <c r="U232" s="438"/>
      <c r="V232" s="439"/>
      <c r="W232" s="439"/>
      <c r="X232" s="440"/>
      <c r="Y232" s="441"/>
      <c r="Z232" s="441"/>
      <c r="AA232" s="432"/>
      <c r="AB232" s="433"/>
      <c r="AC232" s="433"/>
      <c r="AD232" s="434"/>
      <c r="AE232" s="435"/>
      <c r="AF232" s="435"/>
      <c r="AG232" s="264"/>
      <c r="AH232" s="265"/>
      <c r="AI232" s="266"/>
      <c r="AJ232" s="267"/>
    </row>
    <row r="233" spans="1:36" x14ac:dyDescent="0.25">
      <c r="A233" s="28" t="str">
        <f>IF(H233&lt;&gt;"",MAX($A$7:A232)+1,"")</f>
        <v/>
      </c>
      <c r="B233" s="227" t="str">
        <f>IF(A233="","",PREF_PREGUNTA&amp;" - "&amp;IF(MAX($A$7:$A$156)&gt;99,IF(A233&lt;100,"0",""),"")&amp;IF(A233&lt;10,"0","")&amp;A233&amp;IF(G233&lt;&gt;""," "&amp;G233,""))</f>
        <v/>
      </c>
      <c r="C233" s="424" t="str">
        <f t="shared" si="5"/>
        <v/>
      </c>
      <c r="D233" s="230"/>
      <c r="E233" s="231"/>
      <c r="F233" s="242"/>
      <c r="G233" s="232"/>
      <c r="H233" s="225"/>
      <c r="I233" s="432"/>
      <c r="J233" s="433"/>
      <c r="K233" s="433"/>
      <c r="L233" s="434"/>
      <c r="M233" s="435"/>
      <c r="N233" s="435"/>
      <c r="O233" s="434"/>
      <c r="P233" s="435"/>
      <c r="Q233" s="435"/>
      <c r="R233" s="436"/>
      <c r="S233" s="437"/>
      <c r="T233" s="437"/>
      <c r="U233" s="438"/>
      <c r="V233" s="439"/>
      <c r="W233" s="439"/>
      <c r="X233" s="440"/>
      <c r="Y233" s="441"/>
      <c r="Z233" s="441"/>
      <c r="AA233" s="432"/>
      <c r="AB233" s="433"/>
      <c r="AC233" s="433"/>
      <c r="AD233" s="434"/>
      <c r="AE233" s="435"/>
      <c r="AF233" s="435"/>
      <c r="AG233" s="264"/>
      <c r="AH233" s="265"/>
      <c r="AI233" s="266"/>
      <c r="AJ233" s="267"/>
    </row>
    <row r="234" spans="1:36" x14ac:dyDescent="0.25">
      <c r="A234" s="28" t="str">
        <f>IF(H234&lt;&gt;"",MAX($A$7:A233)+1,"")</f>
        <v/>
      </c>
      <c r="B234" s="227" t="str">
        <f>IF(A234="","",PREF_PREGUNTA&amp;" - "&amp;IF(MAX($A$7:$A$156)&gt;99,IF(A234&lt;100,"0",""),"")&amp;IF(A234&lt;10,"0","")&amp;A234&amp;IF(G234&lt;&gt;""," "&amp;G234,""))</f>
        <v/>
      </c>
      <c r="C234" s="424" t="str">
        <f t="shared" si="5"/>
        <v/>
      </c>
      <c r="D234" s="230"/>
      <c r="E234" s="231"/>
      <c r="F234" s="242"/>
      <c r="G234" s="232"/>
      <c r="H234" s="225"/>
      <c r="I234" s="432"/>
      <c r="J234" s="433"/>
      <c r="K234" s="433"/>
      <c r="L234" s="434"/>
      <c r="M234" s="435"/>
      <c r="N234" s="435"/>
      <c r="O234" s="434"/>
      <c r="P234" s="435"/>
      <c r="Q234" s="435"/>
      <c r="R234" s="436"/>
      <c r="S234" s="437"/>
      <c r="T234" s="437"/>
      <c r="U234" s="438"/>
      <c r="V234" s="439"/>
      <c r="W234" s="439"/>
      <c r="X234" s="440"/>
      <c r="Y234" s="441"/>
      <c r="Z234" s="441"/>
      <c r="AA234" s="432"/>
      <c r="AB234" s="433"/>
      <c r="AC234" s="433"/>
      <c r="AD234" s="434"/>
      <c r="AE234" s="435"/>
      <c r="AF234" s="435"/>
      <c r="AG234" s="264"/>
      <c r="AH234" s="265"/>
      <c r="AI234" s="266"/>
      <c r="AJ234" s="267"/>
    </row>
    <row r="235" spans="1:36" x14ac:dyDescent="0.25">
      <c r="A235" s="28" t="str">
        <f>IF(H235&lt;&gt;"",MAX($A$7:A234)+1,"")</f>
        <v/>
      </c>
      <c r="B235" s="227" t="str">
        <f>IF(A235="","",PREF_PREGUNTA&amp;" - "&amp;IF(MAX($A$7:$A$156)&gt;99,IF(A235&lt;100,"0",""),"")&amp;IF(A235&lt;10,"0","")&amp;A235&amp;IF(G235&lt;&gt;""," "&amp;G235,""))</f>
        <v/>
      </c>
      <c r="C235" s="424" t="str">
        <f t="shared" si="5"/>
        <v/>
      </c>
      <c r="D235" s="230"/>
      <c r="E235" s="231"/>
      <c r="F235" s="242"/>
      <c r="G235" s="232"/>
      <c r="H235" s="225"/>
      <c r="I235" s="432"/>
      <c r="J235" s="433"/>
      <c r="K235" s="433"/>
      <c r="L235" s="434"/>
      <c r="M235" s="435"/>
      <c r="N235" s="435"/>
      <c r="O235" s="434"/>
      <c r="P235" s="435"/>
      <c r="Q235" s="435"/>
      <c r="R235" s="436"/>
      <c r="S235" s="437"/>
      <c r="T235" s="437"/>
      <c r="U235" s="438"/>
      <c r="V235" s="439"/>
      <c r="W235" s="439"/>
      <c r="X235" s="440"/>
      <c r="Y235" s="441"/>
      <c r="Z235" s="441"/>
      <c r="AA235" s="432"/>
      <c r="AB235" s="433"/>
      <c r="AC235" s="433"/>
      <c r="AD235" s="434"/>
      <c r="AE235" s="435"/>
      <c r="AF235" s="435"/>
      <c r="AG235" s="264"/>
      <c r="AH235" s="265"/>
      <c r="AI235" s="266"/>
      <c r="AJ235" s="267"/>
    </row>
    <row r="236" spans="1:36" x14ac:dyDescent="0.25">
      <c r="A236" s="28" t="str">
        <f>IF(H236&lt;&gt;"",MAX($A$7:A235)+1,"")</f>
        <v/>
      </c>
      <c r="B236" s="227" t="str">
        <f>IF(A236="","",PREF_PREGUNTA&amp;" - "&amp;IF(MAX($A$7:$A$156)&gt;99,IF(A236&lt;100,"0",""),"")&amp;IF(A236&lt;10,"0","")&amp;A236&amp;IF(G236&lt;&gt;""," "&amp;G236,""))</f>
        <v/>
      </c>
      <c r="C236" s="424" t="str">
        <f t="shared" si="5"/>
        <v/>
      </c>
      <c r="D236" s="230"/>
      <c r="E236" s="231"/>
      <c r="F236" s="242"/>
      <c r="G236" s="232"/>
      <c r="H236" s="225"/>
      <c r="I236" s="432"/>
      <c r="J236" s="433"/>
      <c r="K236" s="433"/>
      <c r="L236" s="434"/>
      <c r="M236" s="435"/>
      <c r="N236" s="435"/>
      <c r="O236" s="434"/>
      <c r="P236" s="435"/>
      <c r="Q236" s="435"/>
      <c r="R236" s="436"/>
      <c r="S236" s="437"/>
      <c r="T236" s="437"/>
      <c r="U236" s="438"/>
      <c r="V236" s="439"/>
      <c r="W236" s="439"/>
      <c r="X236" s="440"/>
      <c r="Y236" s="441"/>
      <c r="Z236" s="441"/>
      <c r="AA236" s="432"/>
      <c r="AB236" s="433"/>
      <c r="AC236" s="433"/>
      <c r="AD236" s="434"/>
      <c r="AE236" s="435"/>
      <c r="AF236" s="435"/>
      <c r="AG236" s="264"/>
      <c r="AH236" s="265"/>
      <c r="AI236" s="266"/>
      <c r="AJ236" s="267"/>
    </row>
    <row r="237" spans="1:36" x14ac:dyDescent="0.25">
      <c r="A237" s="28" t="str">
        <f>IF(H237&lt;&gt;"",MAX($A$7:A236)+1,"")</f>
        <v/>
      </c>
      <c r="B237" s="227" t="str">
        <f>IF(A237="","",PREF_PREGUNTA&amp;" - "&amp;IF(MAX($A$7:$A$156)&gt;99,IF(A237&lt;100,"0",""),"")&amp;IF(A237&lt;10,"0","")&amp;A237&amp;IF(G237&lt;&gt;""," "&amp;G237,""))</f>
        <v/>
      </c>
      <c r="C237" s="424" t="str">
        <f t="shared" si="5"/>
        <v/>
      </c>
      <c r="D237" s="230"/>
      <c r="E237" s="231"/>
      <c r="F237" s="242"/>
      <c r="G237" s="232"/>
      <c r="H237" s="225"/>
      <c r="I237" s="432"/>
      <c r="J237" s="433"/>
      <c r="K237" s="433"/>
      <c r="L237" s="434"/>
      <c r="M237" s="435"/>
      <c r="N237" s="435"/>
      <c r="O237" s="434"/>
      <c r="P237" s="435"/>
      <c r="Q237" s="435"/>
      <c r="R237" s="436"/>
      <c r="S237" s="437"/>
      <c r="T237" s="437"/>
      <c r="U237" s="438"/>
      <c r="V237" s="439"/>
      <c r="W237" s="439"/>
      <c r="X237" s="440"/>
      <c r="Y237" s="441"/>
      <c r="Z237" s="441"/>
      <c r="AA237" s="432"/>
      <c r="AB237" s="433"/>
      <c r="AC237" s="433"/>
      <c r="AD237" s="434"/>
      <c r="AE237" s="435"/>
      <c r="AF237" s="435"/>
      <c r="AG237" s="264"/>
      <c r="AH237" s="265"/>
      <c r="AI237" s="266"/>
      <c r="AJ237" s="267"/>
    </row>
    <row r="238" spans="1:36" x14ac:dyDescent="0.25">
      <c r="A238" s="28" t="str">
        <f>IF(H238&lt;&gt;"",MAX($A$7:A237)+1,"")</f>
        <v/>
      </c>
      <c r="B238" s="227" t="str">
        <f>IF(A238="","",PREF_PREGUNTA&amp;" - "&amp;IF(MAX($A$7:$A$156)&gt;99,IF(A238&lt;100,"0",""),"")&amp;IF(A238&lt;10,"0","")&amp;A238&amp;IF(G238&lt;&gt;""," "&amp;G238,""))</f>
        <v/>
      </c>
      <c r="C238" s="424" t="str">
        <f t="shared" si="5"/>
        <v/>
      </c>
      <c r="D238" s="230"/>
      <c r="E238" s="231"/>
      <c r="F238" s="242"/>
      <c r="G238" s="232"/>
      <c r="H238" s="225"/>
      <c r="I238" s="432"/>
      <c r="J238" s="433"/>
      <c r="K238" s="433"/>
      <c r="L238" s="434"/>
      <c r="M238" s="435"/>
      <c r="N238" s="435"/>
      <c r="O238" s="434"/>
      <c r="P238" s="435"/>
      <c r="Q238" s="435"/>
      <c r="R238" s="436"/>
      <c r="S238" s="437"/>
      <c r="T238" s="437"/>
      <c r="U238" s="438"/>
      <c r="V238" s="439"/>
      <c r="W238" s="439"/>
      <c r="X238" s="440"/>
      <c r="Y238" s="441"/>
      <c r="Z238" s="441"/>
      <c r="AA238" s="432"/>
      <c r="AB238" s="433"/>
      <c r="AC238" s="433"/>
      <c r="AD238" s="434"/>
      <c r="AE238" s="435"/>
      <c r="AF238" s="435"/>
      <c r="AG238" s="264"/>
      <c r="AH238" s="265"/>
      <c r="AI238" s="266"/>
      <c r="AJ238" s="267"/>
    </row>
    <row r="239" spans="1:36" x14ac:dyDescent="0.25">
      <c r="A239" s="28" t="str">
        <f>IF(H239&lt;&gt;"",MAX($A$7:A238)+1,"")</f>
        <v/>
      </c>
      <c r="B239" s="227" t="str">
        <f>IF(A239="","",PREF_PREGUNTA&amp;" - "&amp;IF(MAX($A$7:$A$156)&gt;99,IF(A239&lt;100,"0",""),"")&amp;IF(A239&lt;10,"0","")&amp;A239&amp;IF(G239&lt;&gt;""," "&amp;G239,""))</f>
        <v/>
      </c>
      <c r="C239" s="424" t="str">
        <f t="shared" si="5"/>
        <v/>
      </c>
      <c r="D239" s="230"/>
      <c r="E239" s="231"/>
      <c r="F239" s="242"/>
      <c r="G239" s="232"/>
      <c r="H239" s="225"/>
      <c r="I239" s="432"/>
      <c r="J239" s="433"/>
      <c r="K239" s="433"/>
      <c r="L239" s="434"/>
      <c r="M239" s="435"/>
      <c r="N239" s="435"/>
      <c r="O239" s="434"/>
      <c r="P239" s="435"/>
      <c r="Q239" s="435"/>
      <c r="R239" s="436"/>
      <c r="S239" s="437"/>
      <c r="T239" s="437"/>
      <c r="U239" s="438"/>
      <c r="V239" s="439"/>
      <c r="W239" s="439"/>
      <c r="X239" s="440"/>
      <c r="Y239" s="441"/>
      <c r="Z239" s="441"/>
      <c r="AA239" s="432"/>
      <c r="AB239" s="433"/>
      <c r="AC239" s="433"/>
      <c r="AD239" s="434"/>
      <c r="AE239" s="435"/>
      <c r="AF239" s="435"/>
      <c r="AG239" s="264"/>
      <c r="AH239" s="265"/>
      <c r="AI239" s="266"/>
      <c r="AJ239" s="267"/>
    </row>
    <row r="240" spans="1:36" x14ac:dyDescent="0.25">
      <c r="A240" s="28" t="str">
        <f>IF(H240&lt;&gt;"",MAX($A$7:A239)+1,"")</f>
        <v/>
      </c>
      <c r="B240" s="227" t="str">
        <f>IF(A240="","",PREF_PREGUNTA&amp;" - "&amp;IF(MAX($A$7:$A$156)&gt;99,IF(A240&lt;100,"0",""),"")&amp;IF(A240&lt;10,"0","")&amp;A240&amp;IF(G240&lt;&gt;""," "&amp;G240,""))</f>
        <v/>
      </c>
      <c r="C240" s="424" t="str">
        <f t="shared" si="5"/>
        <v/>
      </c>
      <c r="D240" s="230"/>
      <c r="E240" s="231"/>
      <c r="F240" s="242"/>
      <c r="G240" s="232"/>
      <c r="H240" s="225"/>
      <c r="I240" s="432"/>
      <c r="J240" s="433"/>
      <c r="K240" s="433"/>
      <c r="L240" s="434"/>
      <c r="M240" s="435"/>
      <c r="N240" s="435"/>
      <c r="O240" s="434"/>
      <c r="P240" s="435"/>
      <c r="Q240" s="435"/>
      <c r="R240" s="436"/>
      <c r="S240" s="437"/>
      <c r="T240" s="437"/>
      <c r="U240" s="438"/>
      <c r="V240" s="439"/>
      <c r="W240" s="439"/>
      <c r="X240" s="440"/>
      <c r="Y240" s="441"/>
      <c r="Z240" s="441"/>
      <c r="AA240" s="432"/>
      <c r="AB240" s="433"/>
      <c r="AC240" s="433"/>
      <c r="AD240" s="434"/>
      <c r="AE240" s="435"/>
      <c r="AF240" s="435"/>
      <c r="AG240" s="264"/>
      <c r="AH240" s="265"/>
      <c r="AI240" s="266"/>
      <c r="AJ240" s="267"/>
    </row>
    <row r="241" spans="1:36" x14ac:dyDescent="0.25">
      <c r="A241" s="28" t="str">
        <f>IF(H241&lt;&gt;"",MAX($A$7:A240)+1,"")</f>
        <v/>
      </c>
      <c r="B241" s="227" t="str">
        <f>IF(A241="","",PREF_PREGUNTA&amp;" - "&amp;IF(MAX($A$7:$A$156)&gt;99,IF(A241&lt;100,"0",""),"")&amp;IF(A241&lt;10,"0","")&amp;A241&amp;IF(G241&lt;&gt;""," "&amp;G241,""))</f>
        <v/>
      </c>
      <c r="C241" s="424" t="str">
        <f t="shared" si="5"/>
        <v/>
      </c>
      <c r="D241" s="230"/>
      <c r="E241" s="231"/>
      <c r="F241" s="242"/>
      <c r="G241" s="232"/>
      <c r="H241" s="225"/>
      <c r="I241" s="432"/>
      <c r="J241" s="433"/>
      <c r="K241" s="433"/>
      <c r="L241" s="434"/>
      <c r="M241" s="435"/>
      <c r="N241" s="435"/>
      <c r="O241" s="434"/>
      <c r="P241" s="435"/>
      <c r="Q241" s="435"/>
      <c r="R241" s="436"/>
      <c r="S241" s="437"/>
      <c r="T241" s="437"/>
      <c r="U241" s="438"/>
      <c r="V241" s="439"/>
      <c r="W241" s="439"/>
      <c r="X241" s="440"/>
      <c r="Y241" s="441"/>
      <c r="Z241" s="441"/>
      <c r="AA241" s="432"/>
      <c r="AB241" s="433"/>
      <c r="AC241" s="433"/>
      <c r="AD241" s="434"/>
      <c r="AE241" s="435"/>
      <c r="AF241" s="435"/>
      <c r="AG241" s="264"/>
      <c r="AH241" s="265"/>
      <c r="AI241" s="266"/>
      <c r="AJ241" s="267"/>
    </row>
    <row r="242" spans="1:36" x14ac:dyDescent="0.25">
      <c r="A242" s="28" t="str">
        <f>IF(H242&lt;&gt;"",MAX($A$7:A241)+1,"")</f>
        <v/>
      </c>
      <c r="B242" s="227" t="str">
        <f>IF(A242="","",PREF_PREGUNTA&amp;" - "&amp;IF(MAX($A$7:$A$156)&gt;99,IF(A242&lt;100,"0",""),"")&amp;IF(A242&lt;10,"0","")&amp;A242&amp;IF(G242&lt;&gt;""," "&amp;G242,""))</f>
        <v/>
      </c>
      <c r="C242" s="424" t="str">
        <f t="shared" si="5"/>
        <v/>
      </c>
      <c r="D242" s="230"/>
      <c r="E242" s="231"/>
      <c r="F242" s="242"/>
      <c r="G242" s="232"/>
      <c r="H242" s="225"/>
      <c r="I242" s="432"/>
      <c r="J242" s="433"/>
      <c r="K242" s="433"/>
      <c r="L242" s="434"/>
      <c r="M242" s="435"/>
      <c r="N242" s="435"/>
      <c r="O242" s="434"/>
      <c r="P242" s="435"/>
      <c r="Q242" s="435"/>
      <c r="R242" s="436"/>
      <c r="S242" s="437"/>
      <c r="T242" s="437"/>
      <c r="U242" s="438"/>
      <c r="V242" s="439"/>
      <c r="W242" s="439"/>
      <c r="X242" s="440"/>
      <c r="Y242" s="441"/>
      <c r="Z242" s="441"/>
      <c r="AA242" s="432"/>
      <c r="AB242" s="433"/>
      <c r="AC242" s="433"/>
      <c r="AD242" s="434"/>
      <c r="AE242" s="435"/>
      <c r="AF242" s="435"/>
      <c r="AG242" s="264"/>
      <c r="AH242" s="265"/>
      <c r="AI242" s="266"/>
      <c r="AJ242" s="267"/>
    </row>
    <row r="243" spans="1:36" x14ac:dyDescent="0.25">
      <c r="A243" s="28" t="str">
        <f>IF(H243&lt;&gt;"",MAX($A$7:A242)+1,"")</f>
        <v/>
      </c>
      <c r="B243" s="227" t="str">
        <f>IF(A243="","",PREF_PREGUNTA&amp;" - "&amp;IF(MAX($A$7:$A$156)&gt;99,IF(A243&lt;100,"0",""),"")&amp;IF(A243&lt;10,"0","")&amp;A243&amp;IF(G243&lt;&gt;""," "&amp;G243,""))</f>
        <v/>
      </c>
      <c r="C243" s="424" t="str">
        <f t="shared" si="5"/>
        <v/>
      </c>
      <c r="D243" s="230"/>
      <c r="E243" s="231"/>
      <c r="F243" s="242"/>
      <c r="G243" s="232"/>
      <c r="H243" s="225"/>
      <c r="I243" s="432"/>
      <c r="J243" s="433"/>
      <c r="K243" s="433"/>
      <c r="L243" s="434"/>
      <c r="M243" s="435"/>
      <c r="N243" s="435"/>
      <c r="O243" s="434"/>
      <c r="P243" s="435"/>
      <c r="Q243" s="435"/>
      <c r="R243" s="436"/>
      <c r="S243" s="437"/>
      <c r="T243" s="437"/>
      <c r="U243" s="438"/>
      <c r="V243" s="439"/>
      <c r="W243" s="439"/>
      <c r="X243" s="440"/>
      <c r="Y243" s="441"/>
      <c r="Z243" s="441"/>
      <c r="AA243" s="432"/>
      <c r="AB243" s="433"/>
      <c r="AC243" s="433"/>
      <c r="AD243" s="434"/>
      <c r="AE243" s="435"/>
      <c r="AF243" s="435"/>
      <c r="AG243" s="264"/>
      <c r="AH243" s="265"/>
      <c r="AI243" s="266"/>
      <c r="AJ243" s="267"/>
    </row>
    <row r="244" spans="1:36" x14ac:dyDescent="0.25">
      <c r="A244" s="28" t="str">
        <f>IF(H244&lt;&gt;"",MAX($A$7:A243)+1,"")</f>
        <v/>
      </c>
      <c r="B244" s="227" t="str">
        <f>IF(A244="","",PREF_PREGUNTA&amp;" - "&amp;IF(MAX($A$7:$A$156)&gt;99,IF(A244&lt;100,"0",""),"")&amp;IF(A244&lt;10,"0","")&amp;A244&amp;IF(G244&lt;&gt;""," "&amp;G244,""))</f>
        <v/>
      </c>
      <c r="C244" s="424" t="str">
        <f t="shared" si="5"/>
        <v/>
      </c>
      <c r="D244" s="230"/>
      <c r="E244" s="231"/>
      <c r="F244" s="242"/>
      <c r="G244" s="232"/>
      <c r="H244" s="225"/>
      <c r="I244" s="432"/>
      <c r="J244" s="433"/>
      <c r="K244" s="433"/>
      <c r="L244" s="434"/>
      <c r="M244" s="435"/>
      <c r="N244" s="435"/>
      <c r="O244" s="434"/>
      <c r="P244" s="435"/>
      <c r="Q244" s="435"/>
      <c r="R244" s="436"/>
      <c r="S244" s="437"/>
      <c r="T244" s="437"/>
      <c r="U244" s="438"/>
      <c r="V244" s="439"/>
      <c r="W244" s="439"/>
      <c r="X244" s="440"/>
      <c r="Y244" s="441"/>
      <c r="Z244" s="441"/>
      <c r="AA244" s="432"/>
      <c r="AB244" s="433"/>
      <c r="AC244" s="433"/>
      <c r="AD244" s="434"/>
      <c r="AE244" s="435"/>
      <c r="AF244" s="435"/>
      <c r="AG244" s="264"/>
      <c r="AH244" s="265"/>
      <c r="AI244" s="266"/>
      <c r="AJ244" s="267"/>
    </row>
    <row r="245" spans="1:36" x14ac:dyDescent="0.25">
      <c r="A245" s="28" t="str">
        <f>IF(H245&lt;&gt;"",MAX($A$7:A244)+1,"")</f>
        <v/>
      </c>
      <c r="B245" s="227" t="str">
        <f>IF(A245="","",PREF_PREGUNTA&amp;" - "&amp;IF(MAX($A$7:$A$156)&gt;99,IF(A245&lt;100,"0",""),"")&amp;IF(A245&lt;10,"0","")&amp;A245&amp;IF(G245&lt;&gt;""," "&amp;G245,""))</f>
        <v/>
      </c>
      <c r="C245" s="424" t="str">
        <f t="shared" si="5"/>
        <v/>
      </c>
      <c r="D245" s="230"/>
      <c r="E245" s="231"/>
      <c r="F245" s="242"/>
      <c r="G245" s="232"/>
      <c r="H245" s="225"/>
      <c r="I245" s="432"/>
      <c r="J245" s="433"/>
      <c r="K245" s="433"/>
      <c r="L245" s="434"/>
      <c r="M245" s="435"/>
      <c r="N245" s="435"/>
      <c r="O245" s="434"/>
      <c r="P245" s="435"/>
      <c r="Q245" s="435"/>
      <c r="R245" s="436"/>
      <c r="S245" s="437"/>
      <c r="T245" s="437"/>
      <c r="U245" s="438"/>
      <c r="V245" s="439"/>
      <c r="W245" s="439"/>
      <c r="X245" s="440"/>
      <c r="Y245" s="441"/>
      <c r="Z245" s="441"/>
      <c r="AA245" s="432"/>
      <c r="AB245" s="433"/>
      <c r="AC245" s="433"/>
      <c r="AD245" s="434"/>
      <c r="AE245" s="435"/>
      <c r="AF245" s="435"/>
      <c r="AG245" s="264"/>
      <c r="AH245" s="265"/>
      <c r="AI245" s="266"/>
      <c r="AJ245" s="267"/>
    </row>
    <row r="246" spans="1:36" x14ac:dyDescent="0.25">
      <c r="A246" s="28" t="str">
        <f>IF(H246&lt;&gt;"",MAX($A$7:A245)+1,"")</f>
        <v/>
      </c>
      <c r="B246" s="227" t="str">
        <f>IF(A246="","",PREF_PREGUNTA&amp;" - "&amp;IF(MAX($A$7:$A$156)&gt;99,IF(A246&lt;100,"0",""),"")&amp;IF(A246&lt;10,"0","")&amp;A246&amp;IF(G246&lt;&gt;""," "&amp;G246,""))</f>
        <v/>
      </c>
      <c r="C246" s="424" t="str">
        <f t="shared" si="5"/>
        <v/>
      </c>
      <c r="D246" s="230"/>
      <c r="E246" s="231"/>
      <c r="F246" s="242"/>
      <c r="G246" s="232"/>
      <c r="H246" s="225"/>
      <c r="I246" s="432"/>
      <c r="J246" s="433"/>
      <c r="K246" s="433"/>
      <c r="L246" s="434"/>
      <c r="M246" s="435"/>
      <c r="N246" s="435"/>
      <c r="O246" s="434"/>
      <c r="P246" s="435"/>
      <c r="Q246" s="435"/>
      <c r="R246" s="436"/>
      <c r="S246" s="437"/>
      <c r="T246" s="437"/>
      <c r="U246" s="438"/>
      <c r="V246" s="439"/>
      <c r="W246" s="439"/>
      <c r="X246" s="440"/>
      <c r="Y246" s="441"/>
      <c r="Z246" s="441"/>
      <c r="AA246" s="432"/>
      <c r="AB246" s="433"/>
      <c r="AC246" s="433"/>
      <c r="AD246" s="434"/>
      <c r="AE246" s="435"/>
      <c r="AF246" s="435"/>
      <c r="AG246" s="264"/>
      <c r="AH246" s="265"/>
      <c r="AI246" s="266"/>
      <c r="AJ246" s="267"/>
    </row>
    <row r="247" spans="1:36" x14ac:dyDescent="0.25">
      <c r="A247" s="28" t="str">
        <f>IF(H247&lt;&gt;"",MAX($A$7:A246)+1,"")</f>
        <v/>
      </c>
      <c r="B247" s="227" t="str">
        <f>IF(A247="","",PREF_PREGUNTA&amp;" - "&amp;IF(MAX($A$7:$A$156)&gt;99,IF(A247&lt;100,"0",""),"")&amp;IF(A247&lt;10,"0","")&amp;A247&amp;IF(G247&lt;&gt;""," "&amp;G247,""))</f>
        <v/>
      </c>
      <c r="C247" s="424" t="str">
        <f t="shared" si="5"/>
        <v/>
      </c>
      <c r="D247" s="230"/>
      <c r="E247" s="231"/>
      <c r="F247" s="242"/>
      <c r="G247" s="232"/>
      <c r="H247" s="225"/>
      <c r="I247" s="432"/>
      <c r="J247" s="433"/>
      <c r="K247" s="433"/>
      <c r="L247" s="434"/>
      <c r="M247" s="435"/>
      <c r="N247" s="435"/>
      <c r="O247" s="434"/>
      <c r="P247" s="435"/>
      <c r="Q247" s="435"/>
      <c r="R247" s="436"/>
      <c r="S247" s="437"/>
      <c r="T247" s="437"/>
      <c r="U247" s="438"/>
      <c r="V247" s="439"/>
      <c r="W247" s="439"/>
      <c r="X247" s="440"/>
      <c r="Y247" s="441"/>
      <c r="Z247" s="441"/>
      <c r="AA247" s="432"/>
      <c r="AB247" s="433"/>
      <c r="AC247" s="433"/>
      <c r="AD247" s="434"/>
      <c r="AE247" s="435"/>
      <c r="AF247" s="435"/>
      <c r="AG247" s="264"/>
      <c r="AH247" s="265"/>
      <c r="AI247" s="266"/>
      <c r="AJ247" s="267"/>
    </row>
    <row r="248" spans="1:36" x14ac:dyDescent="0.25">
      <c r="A248" s="28" t="str">
        <f>IF(H248&lt;&gt;"",MAX($A$7:A247)+1,"")</f>
        <v/>
      </c>
      <c r="B248" s="227" t="str">
        <f>IF(A248="","",PREF_PREGUNTA&amp;" - "&amp;IF(MAX($A$7:$A$156)&gt;99,IF(A248&lt;100,"0",""),"")&amp;IF(A248&lt;10,"0","")&amp;A248&amp;IF(G248&lt;&gt;""," "&amp;G248,""))</f>
        <v/>
      </c>
      <c r="C248" s="424" t="str">
        <f t="shared" si="5"/>
        <v/>
      </c>
      <c r="D248" s="230"/>
      <c r="E248" s="231"/>
      <c r="F248" s="242"/>
      <c r="G248" s="232"/>
      <c r="H248" s="225"/>
      <c r="I248" s="432"/>
      <c r="J248" s="433"/>
      <c r="K248" s="433"/>
      <c r="L248" s="434"/>
      <c r="M248" s="435"/>
      <c r="N248" s="435"/>
      <c r="O248" s="434"/>
      <c r="P248" s="435"/>
      <c r="Q248" s="435"/>
      <c r="R248" s="436"/>
      <c r="S248" s="437"/>
      <c r="T248" s="437"/>
      <c r="U248" s="438"/>
      <c r="V248" s="439"/>
      <c r="W248" s="439"/>
      <c r="X248" s="440"/>
      <c r="Y248" s="441"/>
      <c r="Z248" s="441"/>
      <c r="AA248" s="432"/>
      <c r="AB248" s="433"/>
      <c r="AC248" s="433"/>
      <c r="AD248" s="434"/>
      <c r="AE248" s="435"/>
      <c r="AF248" s="435"/>
      <c r="AG248" s="264"/>
      <c r="AH248" s="265"/>
      <c r="AI248" s="266"/>
      <c r="AJ248" s="267"/>
    </row>
    <row r="249" spans="1:36" x14ac:dyDescent="0.25">
      <c r="A249" s="28" t="str">
        <f>IF(H249&lt;&gt;"",MAX($A$7:A248)+1,"")</f>
        <v/>
      </c>
      <c r="B249" s="227" t="str">
        <f>IF(A249="","",PREF_PREGUNTA&amp;" - "&amp;IF(MAX($A$7:$A$156)&gt;99,IF(A249&lt;100,"0",""),"")&amp;IF(A249&lt;10,"0","")&amp;A249&amp;IF(G249&lt;&gt;""," "&amp;G249,""))</f>
        <v/>
      </c>
      <c r="C249" s="424" t="str">
        <f t="shared" si="5"/>
        <v/>
      </c>
      <c r="D249" s="230"/>
      <c r="E249" s="231"/>
      <c r="F249" s="242"/>
      <c r="G249" s="232"/>
      <c r="H249" s="225"/>
      <c r="I249" s="432"/>
      <c r="J249" s="433"/>
      <c r="K249" s="433"/>
      <c r="L249" s="434"/>
      <c r="M249" s="435"/>
      <c r="N249" s="435"/>
      <c r="O249" s="434"/>
      <c r="P249" s="435"/>
      <c r="Q249" s="435"/>
      <c r="R249" s="436"/>
      <c r="S249" s="437"/>
      <c r="T249" s="437"/>
      <c r="U249" s="438"/>
      <c r="V249" s="439"/>
      <c r="W249" s="439"/>
      <c r="X249" s="440"/>
      <c r="Y249" s="441"/>
      <c r="Z249" s="441"/>
      <c r="AA249" s="432"/>
      <c r="AB249" s="433"/>
      <c r="AC249" s="433"/>
      <c r="AD249" s="434"/>
      <c r="AE249" s="435"/>
      <c r="AF249" s="435"/>
      <c r="AG249" s="264"/>
      <c r="AH249" s="265"/>
      <c r="AI249" s="266"/>
      <c r="AJ249" s="267"/>
    </row>
    <row r="250" spans="1:36" x14ac:dyDescent="0.25">
      <c r="A250" s="28" t="str">
        <f>IF(H250&lt;&gt;"",MAX($A$7:A249)+1,"")</f>
        <v/>
      </c>
      <c r="B250" s="227" t="str">
        <f>IF(A250="","",PREF_PREGUNTA&amp;" - "&amp;IF(MAX($A$7:$A$156)&gt;99,IF(A250&lt;100,"0",""),"")&amp;IF(A250&lt;10,"0","")&amp;A250&amp;IF(G250&lt;&gt;""," "&amp;G250,""))</f>
        <v/>
      </c>
      <c r="C250" s="424" t="str">
        <f t="shared" si="5"/>
        <v/>
      </c>
      <c r="D250" s="230"/>
      <c r="E250" s="231"/>
      <c r="F250" s="242"/>
      <c r="G250" s="232"/>
      <c r="H250" s="225"/>
      <c r="I250" s="432"/>
      <c r="J250" s="433"/>
      <c r="K250" s="433"/>
      <c r="L250" s="434"/>
      <c r="M250" s="435"/>
      <c r="N250" s="435"/>
      <c r="O250" s="434"/>
      <c r="P250" s="435"/>
      <c r="Q250" s="435"/>
      <c r="R250" s="436"/>
      <c r="S250" s="437"/>
      <c r="T250" s="437"/>
      <c r="U250" s="438"/>
      <c r="V250" s="439"/>
      <c r="W250" s="439"/>
      <c r="X250" s="440"/>
      <c r="Y250" s="441"/>
      <c r="Z250" s="441"/>
      <c r="AA250" s="432"/>
      <c r="AB250" s="433"/>
      <c r="AC250" s="433"/>
      <c r="AD250" s="434"/>
      <c r="AE250" s="435"/>
      <c r="AF250" s="435"/>
      <c r="AG250" s="264"/>
      <c r="AH250" s="265"/>
      <c r="AI250" s="266"/>
      <c r="AJ250" s="267"/>
    </row>
    <row r="251" spans="1:36" x14ac:dyDescent="0.25">
      <c r="A251" s="28" t="str">
        <f>IF(H251&lt;&gt;"",MAX($A$7:A250)+1,"")</f>
        <v/>
      </c>
      <c r="B251" s="227" t="str">
        <f>IF(A251="","",PREF_PREGUNTA&amp;" - "&amp;IF(MAX($A$7:$A$156)&gt;99,IF(A251&lt;100,"0",""),"")&amp;IF(A251&lt;10,"0","")&amp;A251&amp;IF(G251&lt;&gt;""," "&amp;G251,""))</f>
        <v/>
      </c>
      <c r="C251" s="424" t="str">
        <f t="shared" si="5"/>
        <v/>
      </c>
      <c r="D251" s="230"/>
      <c r="E251" s="231"/>
      <c r="F251" s="242"/>
      <c r="G251" s="232"/>
      <c r="H251" s="225"/>
      <c r="I251" s="432"/>
      <c r="J251" s="433"/>
      <c r="K251" s="433"/>
      <c r="L251" s="434"/>
      <c r="M251" s="435"/>
      <c r="N251" s="435"/>
      <c r="O251" s="434"/>
      <c r="P251" s="435"/>
      <c r="Q251" s="435"/>
      <c r="R251" s="436"/>
      <c r="S251" s="437"/>
      <c r="T251" s="437"/>
      <c r="U251" s="438"/>
      <c r="V251" s="439"/>
      <c r="W251" s="439"/>
      <c r="X251" s="440"/>
      <c r="Y251" s="441"/>
      <c r="Z251" s="441"/>
      <c r="AA251" s="432"/>
      <c r="AB251" s="433"/>
      <c r="AC251" s="433"/>
      <c r="AD251" s="434"/>
      <c r="AE251" s="435"/>
      <c r="AF251" s="435"/>
      <c r="AG251" s="264"/>
      <c r="AH251" s="265"/>
      <c r="AI251" s="266"/>
      <c r="AJ251" s="267"/>
    </row>
    <row r="252" spans="1:36" x14ac:dyDescent="0.25">
      <c r="A252" s="28" t="str">
        <f>IF(H252&lt;&gt;"",MAX($A$7:A251)+1,"")</f>
        <v/>
      </c>
      <c r="B252" s="227" t="str">
        <f>IF(A252="","",PREF_PREGUNTA&amp;" - "&amp;IF(MAX($A$7:$A$156)&gt;99,IF(A252&lt;100,"0",""),"")&amp;IF(A252&lt;10,"0","")&amp;A252&amp;IF(G252&lt;&gt;""," "&amp;G252,""))</f>
        <v/>
      </c>
      <c r="C252" s="424" t="str">
        <f t="shared" si="5"/>
        <v/>
      </c>
      <c r="D252" s="230"/>
      <c r="E252" s="231"/>
      <c r="F252" s="242"/>
      <c r="G252" s="232"/>
      <c r="H252" s="225"/>
      <c r="I252" s="432"/>
      <c r="J252" s="433"/>
      <c r="K252" s="433"/>
      <c r="L252" s="434"/>
      <c r="M252" s="435"/>
      <c r="N252" s="435"/>
      <c r="O252" s="434"/>
      <c r="P252" s="435"/>
      <c r="Q252" s="435"/>
      <c r="R252" s="436"/>
      <c r="S252" s="437"/>
      <c r="T252" s="437"/>
      <c r="U252" s="438"/>
      <c r="V252" s="439"/>
      <c r="W252" s="439"/>
      <c r="X252" s="440"/>
      <c r="Y252" s="441"/>
      <c r="Z252" s="441"/>
      <c r="AA252" s="432"/>
      <c r="AB252" s="433"/>
      <c r="AC252" s="433"/>
      <c r="AD252" s="434"/>
      <c r="AE252" s="435"/>
      <c r="AF252" s="435"/>
      <c r="AG252" s="264"/>
      <c r="AH252" s="265"/>
      <c r="AI252" s="266"/>
      <c r="AJ252" s="267"/>
    </row>
    <row r="253" spans="1:36" x14ac:dyDescent="0.25">
      <c r="A253" s="28" t="str">
        <f>IF(H253&lt;&gt;"",MAX($A$7:A252)+1,"")</f>
        <v/>
      </c>
      <c r="B253" s="227" t="str">
        <f>IF(A253="","",PREF_PREGUNTA&amp;" - "&amp;IF(MAX($A$7:$A$156)&gt;99,IF(A253&lt;100,"0",""),"")&amp;IF(A253&lt;10,"0","")&amp;A253&amp;IF(G253&lt;&gt;""," "&amp;G253,""))</f>
        <v/>
      </c>
      <c r="C253" s="424" t="str">
        <f t="shared" si="5"/>
        <v/>
      </c>
      <c r="D253" s="230"/>
      <c r="E253" s="231"/>
      <c r="F253" s="242"/>
      <c r="G253" s="232"/>
      <c r="H253" s="225"/>
      <c r="I253" s="432"/>
      <c r="J253" s="433"/>
      <c r="K253" s="433"/>
      <c r="L253" s="434"/>
      <c r="M253" s="435"/>
      <c r="N253" s="435"/>
      <c r="O253" s="434"/>
      <c r="P253" s="435"/>
      <c r="Q253" s="435"/>
      <c r="R253" s="436"/>
      <c r="S253" s="437"/>
      <c r="T253" s="437"/>
      <c r="U253" s="438"/>
      <c r="V253" s="439"/>
      <c r="W253" s="439"/>
      <c r="X253" s="440"/>
      <c r="Y253" s="441"/>
      <c r="Z253" s="441"/>
      <c r="AA253" s="432"/>
      <c r="AB253" s="433"/>
      <c r="AC253" s="433"/>
      <c r="AD253" s="434"/>
      <c r="AE253" s="435"/>
      <c r="AF253" s="435"/>
      <c r="AG253" s="264"/>
      <c r="AH253" s="265"/>
      <c r="AI253" s="266"/>
      <c r="AJ253" s="267"/>
    </row>
    <row r="254" spans="1:36" x14ac:dyDescent="0.25">
      <c r="A254" s="28" t="str">
        <f>IF(H254&lt;&gt;"",MAX($A$7:A253)+1,"")</f>
        <v/>
      </c>
      <c r="B254" s="227" t="str">
        <f>IF(A254="","",PREF_PREGUNTA&amp;" - "&amp;IF(MAX($A$7:$A$156)&gt;99,IF(A254&lt;100,"0",""),"")&amp;IF(A254&lt;10,"0","")&amp;A254&amp;IF(G254&lt;&gt;""," "&amp;G254,""))</f>
        <v/>
      </c>
      <c r="C254" s="424" t="str">
        <f t="shared" si="5"/>
        <v/>
      </c>
      <c r="D254" s="230"/>
      <c r="E254" s="231"/>
      <c r="F254" s="242"/>
      <c r="G254" s="232"/>
      <c r="H254" s="225"/>
      <c r="I254" s="432"/>
      <c r="J254" s="433"/>
      <c r="K254" s="433"/>
      <c r="L254" s="434"/>
      <c r="M254" s="435"/>
      <c r="N254" s="435"/>
      <c r="O254" s="434"/>
      <c r="P254" s="435"/>
      <c r="Q254" s="435"/>
      <c r="R254" s="436"/>
      <c r="S254" s="437"/>
      <c r="T254" s="437"/>
      <c r="U254" s="438"/>
      <c r="V254" s="439"/>
      <c r="W254" s="439"/>
      <c r="X254" s="440"/>
      <c r="Y254" s="441"/>
      <c r="Z254" s="441"/>
      <c r="AA254" s="432"/>
      <c r="AB254" s="433"/>
      <c r="AC254" s="433"/>
      <c r="AD254" s="434"/>
      <c r="AE254" s="435"/>
      <c r="AF254" s="435"/>
      <c r="AG254" s="264"/>
      <c r="AH254" s="265"/>
      <c r="AI254" s="266"/>
      <c r="AJ254" s="267"/>
    </row>
    <row r="255" spans="1:36" x14ac:dyDescent="0.25">
      <c r="A255" s="28" t="str">
        <f>IF(H255&lt;&gt;"",MAX($A$7:A254)+1,"")</f>
        <v/>
      </c>
      <c r="B255" s="227" t="str">
        <f>IF(A255="","",PREF_PREGUNTA&amp;" - "&amp;IF(MAX($A$7:$A$156)&gt;99,IF(A255&lt;100,"0",""),"")&amp;IF(A255&lt;10,"0","")&amp;A255&amp;IF(G255&lt;&gt;""," "&amp;G255,""))</f>
        <v/>
      </c>
      <c r="C255" s="424" t="str">
        <f t="shared" si="5"/>
        <v/>
      </c>
      <c r="D255" s="230"/>
      <c r="E255" s="231"/>
      <c r="F255" s="242"/>
      <c r="G255" s="232"/>
      <c r="H255" s="225"/>
      <c r="I255" s="432"/>
      <c r="J255" s="433"/>
      <c r="K255" s="433"/>
      <c r="L255" s="434"/>
      <c r="M255" s="435"/>
      <c r="N255" s="435"/>
      <c r="O255" s="434"/>
      <c r="P255" s="435"/>
      <c r="Q255" s="435"/>
      <c r="R255" s="436"/>
      <c r="S255" s="437"/>
      <c r="T255" s="437"/>
      <c r="U255" s="438"/>
      <c r="V255" s="439"/>
      <c r="W255" s="439"/>
      <c r="X255" s="440"/>
      <c r="Y255" s="441"/>
      <c r="Z255" s="441"/>
      <c r="AA255" s="432"/>
      <c r="AB255" s="433"/>
      <c r="AC255" s="433"/>
      <c r="AD255" s="434"/>
      <c r="AE255" s="435"/>
      <c r="AF255" s="435"/>
      <c r="AG255" s="264"/>
      <c r="AH255" s="265"/>
      <c r="AI255" s="266"/>
      <c r="AJ255" s="267"/>
    </row>
    <row r="256" spans="1:36" x14ac:dyDescent="0.25">
      <c r="A256" s="28" t="str">
        <f>IF(H256&lt;&gt;"",MAX($A$7:A255)+1,"")</f>
        <v/>
      </c>
      <c r="B256" s="227" t="str">
        <f>IF(A256="","",PREF_PREGUNTA&amp;" - "&amp;IF(MAX($A$7:$A$156)&gt;99,IF(A256&lt;100,"0",""),"")&amp;IF(A256&lt;10,"0","")&amp;A256&amp;IF(G256&lt;&gt;""," "&amp;G256,""))</f>
        <v/>
      </c>
      <c r="C256" s="424" t="str">
        <f t="shared" si="5"/>
        <v/>
      </c>
      <c r="D256" s="230"/>
      <c r="E256" s="231"/>
      <c r="F256" s="242"/>
      <c r="G256" s="232"/>
      <c r="H256" s="225"/>
      <c r="I256" s="432"/>
      <c r="J256" s="433"/>
      <c r="K256" s="433"/>
      <c r="L256" s="434"/>
      <c r="M256" s="435"/>
      <c r="N256" s="435"/>
      <c r="O256" s="434"/>
      <c r="P256" s="435"/>
      <c r="Q256" s="435"/>
      <c r="R256" s="436"/>
      <c r="S256" s="437"/>
      <c r="T256" s="437"/>
      <c r="U256" s="438"/>
      <c r="V256" s="439"/>
      <c r="W256" s="439"/>
      <c r="X256" s="440"/>
      <c r="Y256" s="441"/>
      <c r="Z256" s="441"/>
      <c r="AA256" s="432"/>
      <c r="AB256" s="433"/>
      <c r="AC256" s="433"/>
      <c r="AD256" s="434"/>
      <c r="AE256" s="435"/>
      <c r="AF256" s="435"/>
      <c r="AG256" s="264"/>
      <c r="AH256" s="265"/>
      <c r="AI256" s="266"/>
      <c r="AJ256" s="267"/>
    </row>
    <row r="257" spans="1:36" x14ac:dyDescent="0.25">
      <c r="A257" s="28" t="str">
        <f>IF(H257&lt;&gt;"",MAX($A$7:A256)+1,"")</f>
        <v/>
      </c>
      <c r="B257" s="227" t="str">
        <f>IF(A257="","",PREF_PREGUNTA&amp;" - "&amp;IF(MAX($A$7:$A$156)&gt;99,IF(A257&lt;100,"0",""),"")&amp;IF(A257&lt;10,"0","")&amp;A257&amp;IF(G257&lt;&gt;""," "&amp;G257,""))</f>
        <v/>
      </c>
      <c r="C257" s="424" t="str">
        <f t="shared" si="5"/>
        <v/>
      </c>
      <c r="D257" s="230"/>
      <c r="E257" s="231"/>
      <c r="F257" s="242"/>
      <c r="G257" s="232"/>
      <c r="H257" s="225"/>
      <c r="I257" s="432"/>
      <c r="J257" s="433"/>
      <c r="K257" s="433"/>
      <c r="L257" s="434"/>
      <c r="M257" s="435"/>
      <c r="N257" s="435"/>
      <c r="O257" s="434"/>
      <c r="P257" s="435"/>
      <c r="Q257" s="435"/>
      <c r="R257" s="436"/>
      <c r="S257" s="437"/>
      <c r="T257" s="437"/>
      <c r="U257" s="438"/>
      <c r="V257" s="439"/>
      <c r="W257" s="439"/>
      <c r="X257" s="440"/>
      <c r="Y257" s="441"/>
      <c r="Z257" s="441"/>
      <c r="AA257" s="432"/>
      <c r="AB257" s="433"/>
      <c r="AC257" s="433"/>
      <c r="AD257" s="434"/>
      <c r="AE257" s="435"/>
      <c r="AF257" s="435"/>
      <c r="AG257" s="264"/>
      <c r="AH257" s="265"/>
      <c r="AI257" s="266"/>
      <c r="AJ257" s="267"/>
    </row>
    <row r="258" spans="1:36" x14ac:dyDescent="0.25">
      <c r="A258" s="28" t="str">
        <f>IF(H258&lt;&gt;"",MAX($A$7:A257)+1,"")</f>
        <v/>
      </c>
      <c r="B258" s="227" t="str">
        <f>IF(A258="","",PREF_PREGUNTA&amp;" - "&amp;IF(MAX($A$7:$A$156)&gt;99,IF(A258&lt;100,"0",""),"")&amp;IF(A258&lt;10,"0","")&amp;A258&amp;IF(G258&lt;&gt;""," "&amp;G258,""))</f>
        <v/>
      </c>
      <c r="C258" s="424" t="str">
        <f t="shared" si="5"/>
        <v/>
      </c>
      <c r="D258" s="230"/>
      <c r="E258" s="231"/>
      <c r="F258" s="242"/>
      <c r="G258" s="232"/>
      <c r="H258" s="225"/>
      <c r="I258" s="432"/>
      <c r="J258" s="433"/>
      <c r="K258" s="433"/>
      <c r="L258" s="434"/>
      <c r="M258" s="435"/>
      <c r="N258" s="435"/>
      <c r="O258" s="434"/>
      <c r="P258" s="435"/>
      <c r="Q258" s="435"/>
      <c r="R258" s="436"/>
      <c r="S258" s="437"/>
      <c r="T258" s="437"/>
      <c r="U258" s="438"/>
      <c r="V258" s="439"/>
      <c r="W258" s="439"/>
      <c r="X258" s="440"/>
      <c r="Y258" s="441"/>
      <c r="Z258" s="441"/>
      <c r="AA258" s="432"/>
      <c r="AB258" s="433"/>
      <c r="AC258" s="433"/>
      <c r="AD258" s="434"/>
      <c r="AE258" s="435"/>
      <c r="AF258" s="435"/>
      <c r="AG258" s="264"/>
      <c r="AH258" s="265"/>
      <c r="AI258" s="266"/>
      <c r="AJ258" s="267"/>
    </row>
    <row r="259" spans="1:36" x14ac:dyDescent="0.25">
      <c r="A259" s="28" t="str">
        <f>IF(H259&lt;&gt;"",MAX($A$7:A258)+1,"")</f>
        <v/>
      </c>
      <c r="B259" s="227" t="str">
        <f>IF(A259="","",PREF_PREGUNTA&amp;" - "&amp;IF(MAX($A$7:$A$156)&gt;99,IF(A259&lt;100,"0",""),"")&amp;IF(A259&lt;10,"0","")&amp;A259&amp;IF(G259&lt;&gt;""," "&amp;G259,""))</f>
        <v/>
      </c>
      <c r="C259" s="424" t="str">
        <f t="shared" si="5"/>
        <v/>
      </c>
      <c r="D259" s="230"/>
      <c r="E259" s="231"/>
      <c r="F259" s="242"/>
      <c r="G259" s="232"/>
      <c r="H259" s="225"/>
      <c r="I259" s="432"/>
      <c r="J259" s="433"/>
      <c r="K259" s="433"/>
      <c r="L259" s="434"/>
      <c r="M259" s="435"/>
      <c r="N259" s="435"/>
      <c r="O259" s="434"/>
      <c r="P259" s="435"/>
      <c r="Q259" s="435"/>
      <c r="R259" s="436"/>
      <c r="S259" s="437"/>
      <c r="T259" s="437"/>
      <c r="U259" s="438"/>
      <c r="V259" s="439"/>
      <c r="W259" s="439"/>
      <c r="X259" s="440"/>
      <c r="Y259" s="441"/>
      <c r="Z259" s="441"/>
      <c r="AA259" s="432"/>
      <c r="AB259" s="433"/>
      <c r="AC259" s="433"/>
      <c r="AD259" s="434"/>
      <c r="AE259" s="435"/>
      <c r="AF259" s="435"/>
      <c r="AG259" s="264"/>
      <c r="AH259" s="265"/>
      <c r="AI259" s="266"/>
      <c r="AJ259" s="267"/>
    </row>
    <row r="260" spans="1:36" x14ac:dyDescent="0.25">
      <c r="A260" s="28" t="str">
        <f>IF(H260&lt;&gt;"",MAX($A$7:A259)+1,"")</f>
        <v/>
      </c>
      <c r="B260" s="227" t="str">
        <f>IF(A260="","",PREF_PREGUNTA&amp;" - "&amp;IF(MAX($A$7:$A$156)&gt;99,IF(A260&lt;100,"0",""),"")&amp;IF(A260&lt;10,"0","")&amp;A260&amp;IF(G260&lt;&gt;""," "&amp;G260,""))</f>
        <v/>
      </c>
      <c r="C260" s="424" t="str">
        <f t="shared" si="5"/>
        <v/>
      </c>
      <c r="D260" s="230"/>
      <c r="E260" s="231"/>
      <c r="F260" s="242"/>
      <c r="G260" s="232"/>
      <c r="H260" s="225"/>
      <c r="I260" s="432"/>
      <c r="J260" s="433"/>
      <c r="K260" s="433"/>
      <c r="L260" s="434"/>
      <c r="M260" s="435"/>
      <c r="N260" s="435"/>
      <c r="O260" s="434"/>
      <c r="P260" s="435"/>
      <c r="Q260" s="435"/>
      <c r="R260" s="436"/>
      <c r="S260" s="437"/>
      <c r="T260" s="437"/>
      <c r="U260" s="438"/>
      <c r="V260" s="439"/>
      <c r="W260" s="439"/>
      <c r="X260" s="440"/>
      <c r="Y260" s="441"/>
      <c r="Z260" s="441"/>
      <c r="AA260" s="432"/>
      <c r="AB260" s="433"/>
      <c r="AC260" s="433"/>
      <c r="AD260" s="434"/>
      <c r="AE260" s="435"/>
      <c r="AF260" s="435"/>
      <c r="AG260" s="264"/>
      <c r="AH260" s="265"/>
      <c r="AI260" s="266"/>
      <c r="AJ260" s="267"/>
    </row>
    <row r="261" spans="1:36" x14ac:dyDescent="0.25">
      <c r="A261" s="28" t="str">
        <f>IF(H261&lt;&gt;"",MAX($A$7:A260)+1,"")</f>
        <v/>
      </c>
      <c r="B261" s="227" t="str">
        <f>IF(A261="","",PREF_PREGUNTA&amp;" - "&amp;IF(MAX($A$7:$A$156)&gt;99,IF(A261&lt;100,"0",""),"")&amp;IF(A261&lt;10,"0","")&amp;A261&amp;IF(G261&lt;&gt;""," "&amp;G261,""))</f>
        <v/>
      </c>
      <c r="C261" s="424" t="str">
        <f t="shared" si="5"/>
        <v/>
      </c>
      <c r="D261" s="230"/>
      <c r="E261" s="231"/>
      <c r="F261" s="242"/>
      <c r="G261" s="232"/>
      <c r="H261" s="225"/>
      <c r="I261" s="432"/>
      <c r="J261" s="433"/>
      <c r="K261" s="433"/>
      <c r="L261" s="434"/>
      <c r="M261" s="435"/>
      <c r="N261" s="435"/>
      <c r="O261" s="434"/>
      <c r="P261" s="435"/>
      <c r="Q261" s="435"/>
      <c r="R261" s="436"/>
      <c r="S261" s="437"/>
      <c r="T261" s="437"/>
      <c r="U261" s="438"/>
      <c r="V261" s="439"/>
      <c r="W261" s="439"/>
      <c r="X261" s="440"/>
      <c r="Y261" s="441"/>
      <c r="Z261" s="441"/>
      <c r="AA261" s="432"/>
      <c r="AB261" s="433"/>
      <c r="AC261" s="433"/>
      <c r="AD261" s="434"/>
      <c r="AE261" s="435"/>
      <c r="AF261" s="435"/>
      <c r="AG261" s="264"/>
      <c r="AH261" s="265"/>
      <c r="AI261" s="266"/>
      <c r="AJ261" s="267"/>
    </row>
    <row r="262" spans="1:36" x14ac:dyDescent="0.25">
      <c r="A262" s="28" t="str">
        <f>IF(H262&lt;&gt;"",MAX($A$7:A261)+1,"")</f>
        <v/>
      </c>
      <c r="B262" s="227" t="str">
        <f>IF(A262="","",PREF_PREGUNTA&amp;" - "&amp;IF(MAX($A$7:$A$156)&gt;99,IF(A262&lt;100,"0",""),"")&amp;IF(A262&lt;10,"0","")&amp;A262&amp;IF(G262&lt;&gt;""," "&amp;G262,""))</f>
        <v/>
      </c>
      <c r="C262" s="424" t="str">
        <f t="shared" si="5"/>
        <v/>
      </c>
      <c r="D262" s="230"/>
      <c r="E262" s="231"/>
      <c r="F262" s="242"/>
      <c r="G262" s="232"/>
      <c r="H262" s="225"/>
      <c r="I262" s="432"/>
      <c r="J262" s="433"/>
      <c r="K262" s="433"/>
      <c r="L262" s="434"/>
      <c r="M262" s="435"/>
      <c r="N262" s="435"/>
      <c r="O262" s="434"/>
      <c r="P262" s="435"/>
      <c r="Q262" s="435"/>
      <c r="R262" s="436"/>
      <c r="S262" s="437"/>
      <c r="T262" s="437"/>
      <c r="U262" s="438"/>
      <c r="V262" s="439"/>
      <c r="W262" s="439"/>
      <c r="X262" s="440"/>
      <c r="Y262" s="441"/>
      <c r="Z262" s="441"/>
      <c r="AA262" s="432"/>
      <c r="AB262" s="433"/>
      <c r="AC262" s="433"/>
      <c r="AD262" s="434"/>
      <c r="AE262" s="435"/>
      <c r="AF262" s="435"/>
      <c r="AG262" s="264"/>
      <c r="AH262" s="265"/>
      <c r="AI262" s="266"/>
      <c r="AJ262" s="267"/>
    </row>
    <row r="263" spans="1:36" x14ac:dyDescent="0.25">
      <c r="A263" s="28" t="str">
        <f>IF(H263&lt;&gt;"",MAX($A$7:A262)+1,"")</f>
        <v/>
      </c>
      <c r="B263" s="227" t="str">
        <f>IF(A263="","",PREF_PREGUNTA&amp;" - "&amp;IF(MAX($A$7:$A$156)&gt;99,IF(A263&lt;100,"0",""),"")&amp;IF(A263&lt;10,"0","")&amp;A263&amp;IF(G263&lt;&gt;""," "&amp;G263,""))</f>
        <v/>
      </c>
      <c r="C263" s="424" t="str">
        <f t="shared" ref="C263:C326" si="6">IF(COUNTA(I263:N263)-D263=0,"",COUNTA(I263:N263)-D263)</f>
        <v/>
      </c>
      <c r="D263" s="230"/>
      <c r="E263" s="231"/>
      <c r="F263" s="242"/>
      <c r="G263" s="232"/>
      <c r="H263" s="225"/>
      <c r="I263" s="432"/>
      <c r="J263" s="433"/>
      <c r="K263" s="433"/>
      <c r="L263" s="434"/>
      <c r="M263" s="435"/>
      <c r="N263" s="435"/>
      <c r="O263" s="434"/>
      <c r="P263" s="435"/>
      <c r="Q263" s="435"/>
      <c r="R263" s="436"/>
      <c r="S263" s="437"/>
      <c r="T263" s="437"/>
      <c r="U263" s="438"/>
      <c r="V263" s="439"/>
      <c r="W263" s="439"/>
      <c r="X263" s="440"/>
      <c r="Y263" s="441"/>
      <c r="Z263" s="441"/>
      <c r="AA263" s="432"/>
      <c r="AB263" s="433"/>
      <c r="AC263" s="433"/>
      <c r="AD263" s="434"/>
      <c r="AE263" s="435"/>
      <c r="AF263" s="435"/>
      <c r="AG263" s="264"/>
      <c r="AH263" s="265"/>
      <c r="AI263" s="266"/>
      <c r="AJ263" s="267"/>
    </row>
    <row r="264" spans="1:36" x14ac:dyDescent="0.25">
      <c r="A264" s="28" t="str">
        <f>IF(H264&lt;&gt;"",MAX($A$7:A263)+1,"")</f>
        <v/>
      </c>
      <c r="B264" s="227" t="str">
        <f>IF(A264="","",PREF_PREGUNTA&amp;" - "&amp;IF(MAX($A$7:$A$156)&gt;99,IF(A264&lt;100,"0",""),"")&amp;IF(A264&lt;10,"0","")&amp;A264&amp;IF(G264&lt;&gt;""," "&amp;G264,""))</f>
        <v/>
      </c>
      <c r="C264" s="424" t="str">
        <f t="shared" si="6"/>
        <v/>
      </c>
      <c r="D264" s="230"/>
      <c r="E264" s="231"/>
      <c r="F264" s="242"/>
      <c r="G264" s="232"/>
      <c r="H264" s="225"/>
      <c r="I264" s="432"/>
      <c r="J264" s="433"/>
      <c r="K264" s="433"/>
      <c r="L264" s="434"/>
      <c r="M264" s="435"/>
      <c r="N264" s="435"/>
      <c r="O264" s="434"/>
      <c r="P264" s="435"/>
      <c r="Q264" s="435"/>
      <c r="R264" s="436"/>
      <c r="S264" s="437"/>
      <c r="T264" s="437"/>
      <c r="U264" s="438"/>
      <c r="V264" s="439"/>
      <c r="W264" s="439"/>
      <c r="X264" s="440"/>
      <c r="Y264" s="441"/>
      <c r="Z264" s="441"/>
      <c r="AA264" s="432"/>
      <c r="AB264" s="433"/>
      <c r="AC264" s="433"/>
      <c r="AD264" s="434"/>
      <c r="AE264" s="435"/>
      <c r="AF264" s="435"/>
      <c r="AG264" s="264"/>
      <c r="AH264" s="265"/>
      <c r="AI264" s="266"/>
      <c r="AJ264" s="267"/>
    </row>
    <row r="265" spans="1:36" x14ac:dyDescent="0.25">
      <c r="A265" s="28" t="str">
        <f>IF(H265&lt;&gt;"",MAX($A$7:A264)+1,"")</f>
        <v/>
      </c>
      <c r="B265" s="227" t="str">
        <f>IF(A265="","",PREF_PREGUNTA&amp;" - "&amp;IF(MAX($A$7:$A$156)&gt;99,IF(A265&lt;100,"0",""),"")&amp;IF(A265&lt;10,"0","")&amp;A265&amp;IF(G265&lt;&gt;""," "&amp;G265,""))</f>
        <v/>
      </c>
      <c r="C265" s="424" t="str">
        <f t="shared" si="6"/>
        <v/>
      </c>
      <c r="D265" s="230"/>
      <c r="E265" s="231"/>
      <c r="F265" s="242"/>
      <c r="G265" s="232"/>
      <c r="H265" s="225"/>
      <c r="I265" s="432"/>
      <c r="J265" s="433"/>
      <c r="K265" s="433"/>
      <c r="L265" s="434"/>
      <c r="M265" s="435"/>
      <c r="N265" s="435"/>
      <c r="O265" s="434"/>
      <c r="P265" s="435"/>
      <c r="Q265" s="435"/>
      <c r="R265" s="436"/>
      <c r="S265" s="437"/>
      <c r="T265" s="437"/>
      <c r="U265" s="438"/>
      <c r="V265" s="439"/>
      <c r="W265" s="439"/>
      <c r="X265" s="440"/>
      <c r="Y265" s="441"/>
      <c r="Z265" s="441"/>
      <c r="AA265" s="432"/>
      <c r="AB265" s="433"/>
      <c r="AC265" s="433"/>
      <c r="AD265" s="434"/>
      <c r="AE265" s="435"/>
      <c r="AF265" s="435"/>
      <c r="AG265" s="264"/>
      <c r="AH265" s="265"/>
      <c r="AI265" s="266"/>
      <c r="AJ265" s="267"/>
    </row>
    <row r="266" spans="1:36" x14ac:dyDescent="0.25">
      <c r="A266" s="28" t="str">
        <f>IF(H266&lt;&gt;"",MAX($A$7:A265)+1,"")</f>
        <v/>
      </c>
      <c r="B266" s="227" t="str">
        <f>IF(A266="","",PREF_PREGUNTA&amp;" - "&amp;IF(MAX($A$7:$A$156)&gt;99,IF(A266&lt;100,"0",""),"")&amp;IF(A266&lt;10,"0","")&amp;A266&amp;IF(G266&lt;&gt;""," "&amp;G266,""))</f>
        <v/>
      </c>
      <c r="C266" s="424" t="str">
        <f t="shared" si="6"/>
        <v/>
      </c>
      <c r="D266" s="230"/>
      <c r="E266" s="231"/>
      <c r="F266" s="242"/>
      <c r="G266" s="232"/>
      <c r="H266" s="225"/>
      <c r="I266" s="432"/>
      <c r="J266" s="433"/>
      <c r="K266" s="433"/>
      <c r="L266" s="434"/>
      <c r="M266" s="435"/>
      <c r="N266" s="435"/>
      <c r="O266" s="434"/>
      <c r="P266" s="435"/>
      <c r="Q266" s="435"/>
      <c r="R266" s="436"/>
      <c r="S266" s="437"/>
      <c r="T266" s="437"/>
      <c r="U266" s="438"/>
      <c r="V266" s="439"/>
      <c r="W266" s="439"/>
      <c r="X266" s="440"/>
      <c r="Y266" s="441"/>
      <c r="Z266" s="441"/>
      <c r="AA266" s="432"/>
      <c r="AB266" s="433"/>
      <c r="AC266" s="433"/>
      <c r="AD266" s="434"/>
      <c r="AE266" s="435"/>
      <c r="AF266" s="435"/>
      <c r="AG266" s="264"/>
      <c r="AH266" s="265"/>
      <c r="AI266" s="266"/>
      <c r="AJ266" s="267"/>
    </row>
    <row r="267" spans="1:36" x14ac:dyDescent="0.25">
      <c r="A267" s="28" t="str">
        <f>IF(H267&lt;&gt;"",MAX($A$7:A266)+1,"")</f>
        <v/>
      </c>
      <c r="B267" s="227" t="str">
        <f>IF(A267="","",PREF_PREGUNTA&amp;" - "&amp;IF(MAX($A$7:$A$156)&gt;99,IF(A267&lt;100,"0",""),"")&amp;IF(A267&lt;10,"0","")&amp;A267&amp;IF(G267&lt;&gt;""," "&amp;G267,""))</f>
        <v/>
      </c>
      <c r="C267" s="424" t="str">
        <f t="shared" si="6"/>
        <v/>
      </c>
      <c r="D267" s="230"/>
      <c r="E267" s="231"/>
      <c r="F267" s="242"/>
      <c r="G267" s="232"/>
      <c r="H267" s="225"/>
      <c r="I267" s="432"/>
      <c r="J267" s="433"/>
      <c r="K267" s="433"/>
      <c r="L267" s="434"/>
      <c r="M267" s="435"/>
      <c r="N267" s="435"/>
      <c r="O267" s="434"/>
      <c r="P267" s="435"/>
      <c r="Q267" s="435"/>
      <c r="R267" s="436"/>
      <c r="S267" s="437"/>
      <c r="T267" s="437"/>
      <c r="U267" s="438"/>
      <c r="V267" s="439"/>
      <c r="W267" s="439"/>
      <c r="X267" s="440"/>
      <c r="Y267" s="441"/>
      <c r="Z267" s="441"/>
      <c r="AA267" s="432"/>
      <c r="AB267" s="433"/>
      <c r="AC267" s="433"/>
      <c r="AD267" s="434"/>
      <c r="AE267" s="435"/>
      <c r="AF267" s="435"/>
      <c r="AG267" s="264"/>
      <c r="AH267" s="265"/>
      <c r="AI267" s="266"/>
      <c r="AJ267" s="267"/>
    </row>
    <row r="268" spans="1:36" x14ac:dyDescent="0.25">
      <c r="A268" s="28" t="str">
        <f>IF(H268&lt;&gt;"",MAX($A$7:A267)+1,"")</f>
        <v/>
      </c>
      <c r="B268" s="227" t="str">
        <f>IF(A268="","",PREF_PREGUNTA&amp;" - "&amp;IF(MAX($A$7:$A$156)&gt;99,IF(A268&lt;100,"0",""),"")&amp;IF(A268&lt;10,"0","")&amp;A268&amp;IF(G268&lt;&gt;""," "&amp;G268,""))</f>
        <v/>
      </c>
      <c r="C268" s="424" t="str">
        <f t="shared" si="6"/>
        <v/>
      </c>
      <c r="D268" s="230"/>
      <c r="E268" s="231"/>
      <c r="F268" s="242"/>
      <c r="G268" s="232"/>
      <c r="H268" s="225"/>
      <c r="I268" s="432"/>
      <c r="J268" s="433"/>
      <c r="K268" s="433"/>
      <c r="L268" s="434"/>
      <c r="M268" s="435"/>
      <c r="N268" s="435"/>
      <c r="O268" s="434"/>
      <c r="P268" s="435"/>
      <c r="Q268" s="435"/>
      <c r="R268" s="436"/>
      <c r="S268" s="437"/>
      <c r="T268" s="437"/>
      <c r="U268" s="438"/>
      <c r="V268" s="439"/>
      <c r="W268" s="439"/>
      <c r="X268" s="440"/>
      <c r="Y268" s="441"/>
      <c r="Z268" s="441"/>
      <c r="AA268" s="432"/>
      <c r="AB268" s="433"/>
      <c r="AC268" s="433"/>
      <c r="AD268" s="434"/>
      <c r="AE268" s="435"/>
      <c r="AF268" s="435"/>
      <c r="AG268" s="264"/>
      <c r="AH268" s="265"/>
      <c r="AI268" s="266"/>
      <c r="AJ268" s="267"/>
    </row>
    <row r="269" spans="1:36" x14ac:dyDescent="0.25">
      <c r="A269" s="28" t="str">
        <f>IF(H269&lt;&gt;"",MAX($A$7:A268)+1,"")</f>
        <v/>
      </c>
      <c r="B269" s="227" t="str">
        <f>IF(A269="","",PREF_PREGUNTA&amp;" - "&amp;IF(MAX($A$7:$A$156)&gt;99,IF(A269&lt;100,"0",""),"")&amp;IF(A269&lt;10,"0","")&amp;A269&amp;IF(G269&lt;&gt;""," "&amp;G269,""))</f>
        <v/>
      </c>
      <c r="C269" s="424" t="str">
        <f t="shared" si="6"/>
        <v/>
      </c>
      <c r="D269" s="230"/>
      <c r="E269" s="231"/>
      <c r="F269" s="242"/>
      <c r="G269" s="232"/>
      <c r="H269" s="225"/>
      <c r="I269" s="432"/>
      <c r="J269" s="433"/>
      <c r="K269" s="433"/>
      <c r="L269" s="434"/>
      <c r="M269" s="435"/>
      <c r="N269" s="435"/>
      <c r="O269" s="434"/>
      <c r="P269" s="435"/>
      <c r="Q269" s="435"/>
      <c r="R269" s="436"/>
      <c r="S269" s="437"/>
      <c r="T269" s="437"/>
      <c r="U269" s="438"/>
      <c r="V269" s="439"/>
      <c r="W269" s="439"/>
      <c r="X269" s="440"/>
      <c r="Y269" s="441"/>
      <c r="Z269" s="441"/>
      <c r="AA269" s="432"/>
      <c r="AB269" s="433"/>
      <c r="AC269" s="433"/>
      <c r="AD269" s="434"/>
      <c r="AE269" s="435"/>
      <c r="AF269" s="435"/>
      <c r="AG269" s="264"/>
      <c r="AH269" s="265"/>
      <c r="AI269" s="266"/>
      <c r="AJ269" s="267"/>
    </row>
    <row r="270" spans="1:36" x14ac:dyDescent="0.25">
      <c r="A270" s="28" t="str">
        <f>IF(H270&lt;&gt;"",MAX($A$7:A269)+1,"")</f>
        <v/>
      </c>
      <c r="B270" s="227" t="str">
        <f>IF(A270="","",PREF_PREGUNTA&amp;" - "&amp;IF(MAX($A$7:$A$156)&gt;99,IF(A270&lt;100,"0",""),"")&amp;IF(A270&lt;10,"0","")&amp;A270&amp;IF(G270&lt;&gt;""," "&amp;G270,""))</f>
        <v/>
      </c>
      <c r="C270" s="424" t="str">
        <f t="shared" si="6"/>
        <v/>
      </c>
      <c r="D270" s="230"/>
      <c r="E270" s="231"/>
      <c r="F270" s="242"/>
      <c r="G270" s="232"/>
      <c r="H270" s="225"/>
      <c r="I270" s="432"/>
      <c r="J270" s="433"/>
      <c r="K270" s="433"/>
      <c r="L270" s="434"/>
      <c r="M270" s="435"/>
      <c r="N270" s="435"/>
      <c r="O270" s="434"/>
      <c r="P270" s="435"/>
      <c r="Q270" s="435"/>
      <c r="R270" s="436"/>
      <c r="S270" s="437"/>
      <c r="T270" s="437"/>
      <c r="U270" s="438"/>
      <c r="V270" s="439"/>
      <c r="W270" s="439"/>
      <c r="X270" s="440"/>
      <c r="Y270" s="441"/>
      <c r="Z270" s="441"/>
      <c r="AA270" s="432"/>
      <c r="AB270" s="433"/>
      <c r="AC270" s="433"/>
      <c r="AD270" s="434"/>
      <c r="AE270" s="435"/>
      <c r="AF270" s="435"/>
      <c r="AG270" s="264"/>
      <c r="AH270" s="265"/>
      <c r="AI270" s="266"/>
      <c r="AJ270" s="267"/>
    </row>
    <row r="271" spans="1:36" x14ac:dyDescent="0.25">
      <c r="A271" s="28" t="str">
        <f>IF(H271&lt;&gt;"",MAX($A$7:A270)+1,"")</f>
        <v/>
      </c>
      <c r="B271" s="227" t="str">
        <f>IF(A271="","",PREF_PREGUNTA&amp;" - "&amp;IF(MAX($A$7:$A$156)&gt;99,IF(A271&lt;100,"0",""),"")&amp;IF(A271&lt;10,"0","")&amp;A271&amp;IF(G271&lt;&gt;""," "&amp;G271,""))</f>
        <v/>
      </c>
      <c r="C271" s="424" t="str">
        <f t="shared" si="6"/>
        <v/>
      </c>
      <c r="D271" s="230"/>
      <c r="E271" s="231"/>
      <c r="F271" s="242"/>
      <c r="G271" s="232"/>
      <c r="H271" s="225"/>
      <c r="I271" s="432"/>
      <c r="J271" s="433"/>
      <c r="K271" s="433"/>
      <c r="L271" s="434"/>
      <c r="M271" s="435"/>
      <c r="N271" s="435"/>
      <c r="O271" s="434"/>
      <c r="P271" s="435"/>
      <c r="Q271" s="435"/>
      <c r="R271" s="436"/>
      <c r="S271" s="437"/>
      <c r="T271" s="437"/>
      <c r="U271" s="438"/>
      <c r="V271" s="439"/>
      <c r="W271" s="439"/>
      <c r="X271" s="440"/>
      <c r="Y271" s="441"/>
      <c r="Z271" s="441"/>
      <c r="AA271" s="432"/>
      <c r="AB271" s="433"/>
      <c r="AC271" s="433"/>
      <c r="AD271" s="434"/>
      <c r="AE271" s="435"/>
      <c r="AF271" s="435"/>
      <c r="AG271" s="264"/>
      <c r="AH271" s="265"/>
      <c r="AI271" s="266"/>
      <c r="AJ271" s="267"/>
    </row>
    <row r="272" spans="1:36" x14ac:dyDescent="0.25">
      <c r="A272" s="28" t="str">
        <f>IF(H272&lt;&gt;"",MAX($A$7:A271)+1,"")</f>
        <v/>
      </c>
      <c r="B272" s="227" t="str">
        <f>IF(A272="","",PREF_PREGUNTA&amp;" - "&amp;IF(MAX($A$7:$A$156)&gt;99,IF(A272&lt;100,"0",""),"")&amp;IF(A272&lt;10,"0","")&amp;A272&amp;IF(G272&lt;&gt;""," "&amp;G272,""))</f>
        <v/>
      </c>
      <c r="C272" s="424" t="str">
        <f t="shared" si="6"/>
        <v/>
      </c>
      <c r="D272" s="230"/>
      <c r="E272" s="231"/>
      <c r="F272" s="242"/>
      <c r="G272" s="232"/>
      <c r="H272" s="225"/>
      <c r="I272" s="432"/>
      <c r="J272" s="433"/>
      <c r="K272" s="433"/>
      <c r="L272" s="434"/>
      <c r="M272" s="435"/>
      <c r="N272" s="435"/>
      <c r="O272" s="434"/>
      <c r="P272" s="435"/>
      <c r="Q272" s="435"/>
      <c r="R272" s="436"/>
      <c r="S272" s="437"/>
      <c r="T272" s="437"/>
      <c r="U272" s="438"/>
      <c r="V272" s="439"/>
      <c r="W272" s="439"/>
      <c r="X272" s="440"/>
      <c r="Y272" s="441"/>
      <c r="Z272" s="441"/>
      <c r="AA272" s="432"/>
      <c r="AB272" s="433"/>
      <c r="AC272" s="433"/>
      <c r="AD272" s="434"/>
      <c r="AE272" s="435"/>
      <c r="AF272" s="435"/>
      <c r="AG272" s="264"/>
      <c r="AH272" s="265"/>
      <c r="AI272" s="266"/>
      <c r="AJ272" s="267"/>
    </row>
    <row r="273" spans="1:36" x14ac:dyDescent="0.25">
      <c r="A273" s="28" t="str">
        <f>IF(H273&lt;&gt;"",MAX($A$7:A272)+1,"")</f>
        <v/>
      </c>
      <c r="B273" s="227" t="str">
        <f>IF(A273="","",PREF_PREGUNTA&amp;" - "&amp;IF(MAX($A$7:$A$156)&gt;99,IF(A273&lt;100,"0",""),"")&amp;IF(A273&lt;10,"0","")&amp;A273&amp;IF(G273&lt;&gt;""," "&amp;G273,""))</f>
        <v/>
      </c>
      <c r="C273" s="424" t="str">
        <f t="shared" si="6"/>
        <v/>
      </c>
      <c r="D273" s="230"/>
      <c r="E273" s="231"/>
      <c r="F273" s="242"/>
      <c r="G273" s="232"/>
      <c r="H273" s="225"/>
      <c r="I273" s="432"/>
      <c r="J273" s="433"/>
      <c r="K273" s="433"/>
      <c r="L273" s="434"/>
      <c r="M273" s="435"/>
      <c r="N273" s="435"/>
      <c r="O273" s="434"/>
      <c r="P273" s="435"/>
      <c r="Q273" s="435"/>
      <c r="R273" s="436"/>
      <c r="S273" s="437"/>
      <c r="T273" s="437"/>
      <c r="U273" s="438"/>
      <c r="V273" s="439"/>
      <c r="W273" s="439"/>
      <c r="X273" s="440"/>
      <c r="Y273" s="441"/>
      <c r="Z273" s="441"/>
      <c r="AA273" s="432"/>
      <c r="AB273" s="433"/>
      <c r="AC273" s="433"/>
      <c r="AD273" s="434"/>
      <c r="AE273" s="435"/>
      <c r="AF273" s="435"/>
      <c r="AG273" s="264"/>
      <c r="AH273" s="265"/>
      <c r="AI273" s="266"/>
      <c r="AJ273" s="267"/>
    </row>
    <row r="274" spans="1:36" x14ac:dyDescent="0.25">
      <c r="A274" s="28" t="str">
        <f>IF(H274&lt;&gt;"",MAX($A$7:A273)+1,"")</f>
        <v/>
      </c>
      <c r="B274" s="227" t="str">
        <f>IF(A274="","",PREF_PREGUNTA&amp;" - "&amp;IF(MAX($A$7:$A$156)&gt;99,IF(A274&lt;100,"0",""),"")&amp;IF(A274&lt;10,"0","")&amp;A274&amp;IF(G274&lt;&gt;""," "&amp;G274,""))</f>
        <v/>
      </c>
      <c r="C274" s="424" t="str">
        <f t="shared" si="6"/>
        <v/>
      </c>
      <c r="D274" s="230"/>
      <c r="E274" s="231"/>
      <c r="F274" s="242"/>
      <c r="G274" s="232"/>
      <c r="H274" s="225"/>
      <c r="I274" s="432"/>
      <c r="J274" s="433"/>
      <c r="K274" s="433"/>
      <c r="L274" s="434"/>
      <c r="M274" s="435"/>
      <c r="N274" s="435"/>
      <c r="O274" s="434"/>
      <c r="P274" s="435"/>
      <c r="Q274" s="435"/>
      <c r="R274" s="436"/>
      <c r="S274" s="437"/>
      <c r="T274" s="437"/>
      <c r="U274" s="438"/>
      <c r="V274" s="439"/>
      <c r="W274" s="439"/>
      <c r="X274" s="440"/>
      <c r="Y274" s="441"/>
      <c r="Z274" s="441"/>
      <c r="AA274" s="432"/>
      <c r="AB274" s="433"/>
      <c r="AC274" s="433"/>
      <c r="AD274" s="434"/>
      <c r="AE274" s="435"/>
      <c r="AF274" s="435"/>
      <c r="AG274" s="264"/>
      <c r="AH274" s="265"/>
      <c r="AI274" s="266"/>
      <c r="AJ274" s="267"/>
    </row>
    <row r="275" spans="1:36" x14ac:dyDescent="0.25">
      <c r="A275" s="28" t="str">
        <f>IF(H275&lt;&gt;"",MAX($A$7:A274)+1,"")</f>
        <v/>
      </c>
      <c r="B275" s="227" t="str">
        <f>IF(A275="","",PREF_PREGUNTA&amp;" - "&amp;IF(MAX($A$7:$A$156)&gt;99,IF(A275&lt;100,"0",""),"")&amp;IF(A275&lt;10,"0","")&amp;A275&amp;IF(G275&lt;&gt;""," "&amp;G275,""))</f>
        <v/>
      </c>
      <c r="C275" s="424" t="str">
        <f t="shared" si="6"/>
        <v/>
      </c>
      <c r="D275" s="230"/>
      <c r="E275" s="231"/>
      <c r="F275" s="242"/>
      <c r="G275" s="232"/>
      <c r="H275" s="225"/>
      <c r="I275" s="432"/>
      <c r="J275" s="433"/>
      <c r="K275" s="433"/>
      <c r="L275" s="434"/>
      <c r="M275" s="435"/>
      <c r="N275" s="435"/>
      <c r="O275" s="434"/>
      <c r="P275" s="435"/>
      <c r="Q275" s="435"/>
      <c r="R275" s="436"/>
      <c r="S275" s="437"/>
      <c r="T275" s="437"/>
      <c r="U275" s="438"/>
      <c r="V275" s="439"/>
      <c r="W275" s="439"/>
      <c r="X275" s="440"/>
      <c r="Y275" s="441"/>
      <c r="Z275" s="441"/>
      <c r="AA275" s="432"/>
      <c r="AB275" s="433"/>
      <c r="AC275" s="433"/>
      <c r="AD275" s="434"/>
      <c r="AE275" s="435"/>
      <c r="AF275" s="435"/>
      <c r="AG275" s="264"/>
      <c r="AH275" s="265"/>
      <c r="AI275" s="266"/>
      <c r="AJ275" s="267"/>
    </row>
    <row r="276" spans="1:36" x14ac:dyDescent="0.25">
      <c r="A276" s="28" t="str">
        <f>IF(H276&lt;&gt;"",MAX($A$7:A275)+1,"")</f>
        <v/>
      </c>
      <c r="B276" s="227" t="str">
        <f>IF(A276="","",PREF_PREGUNTA&amp;" - "&amp;IF(MAX($A$7:$A$156)&gt;99,IF(A276&lt;100,"0",""),"")&amp;IF(A276&lt;10,"0","")&amp;A276&amp;IF(G276&lt;&gt;""," "&amp;G276,""))</f>
        <v/>
      </c>
      <c r="C276" s="424" t="str">
        <f t="shared" si="6"/>
        <v/>
      </c>
      <c r="D276" s="230"/>
      <c r="E276" s="231"/>
      <c r="F276" s="242"/>
      <c r="G276" s="232"/>
      <c r="H276" s="225"/>
      <c r="I276" s="432"/>
      <c r="J276" s="433"/>
      <c r="K276" s="433"/>
      <c r="L276" s="434"/>
      <c r="M276" s="435"/>
      <c r="N276" s="435"/>
      <c r="O276" s="434"/>
      <c r="P276" s="435"/>
      <c r="Q276" s="435"/>
      <c r="R276" s="436"/>
      <c r="S276" s="437"/>
      <c r="T276" s="437"/>
      <c r="U276" s="438"/>
      <c r="V276" s="439"/>
      <c r="W276" s="439"/>
      <c r="X276" s="440"/>
      <c r="Y276" s="441"/>
      <c r="Z276" s="441"/>
      <c r="AA276" s="432"/>
      <c r="AB276" s="433"/>
      <c r="AC276" s="433"/>
      <c r="AD276" s="434"/>
      <c r="AE276" s="435"/>
      <c r="AF276" s="435"/>
      <c r="AG276" s="264"/>
      <c r="AH276" s="265"/>
      <c r="AI276" s="266"/>
      <c r="AJ276" s="267"/>
    </row>
    <row r="277" spans="1:36" x14ac:dyDescent="0.25">
      <c r="A277" s="28" t="str">
        <f>IF(H277&lt;&gt;"",MAX($A$7:A276)+1,"")</f>
        <v/>
      </c>
      <c r="B277" s="227" t="str">
        <f>IF(A277="","",PREF_PREGUNTA&amp;" - "&amp;IF(MAX($A$7:$A$156)&gt;99,IF(A277&lt;100,"0",""),"")&amp;IF(A277&lt;10,"0","")&amp;A277&amp;IF(G277&lt;&gt;""," "&amp;G277,""))</f>
        <v/>
      </c>
      <c r="C277" s="424" t="str">
        <f t="shared" si="6"/>
        <v/>
      </c>
      <c r="D277" s="230"/>
      <c r="E277" s="231"/>
      <c r="F277" s="242"/>
      <c r="G277" s="232"/>
      <c r="H277" s="225"/>
      <c r="I277" s="432"/>
      <c r="J277" s="433"/>
      <c r="K277" s="433"/>
      <c r="L277" s="434"/>
      <c r="M277" s="435"/>
      <c r="N277" s="435"/>
      <c r="O277" s="434"/>
      <c r="P277" s="435"/>
      <c r="Q277" s="435"/>
      <c r="R277" s="436"/>
      <c r="S277" s="437"/>
      <c r="T277" s="437"/>
      <c r="U277" s="438"/>
      <c r="V277" s="439"/>
      <c r="W277" s="439"/>
      <c r="X277" s="440"/>
      <c r="Y277" s="441"/>
      <c r="Z277" s="441"/>
      <c r="AA277" s="432"/>
      <c r="AB277" s="433"/>
      <c r="AC277" s="433"/>
      <c r="AD277" s="434"/>
      <c r="AE277" s="435"/>
      <c r="AF277" s="435"/>
      <c r="AG277" s="264"/>
      <c r="AH277" s="265"/>
      <c r="AI277" s="266"/>
      <c r="AJ277" s="267"/>
    </row>
    <row r="278" spans="1:36" x14ac:dyDescent="0.25">
      <c r="A278" s="28" t="str">
        <f>IF(H278&lt;&gt;"",MAX($A$7:A277)+1,"")</f>
        <v/>
      </c>
      <c r="B278" s="227" t="str">
        <f>IF(A278="","",PREF_PREGUNTA&amp;" - "&amp;IF(MAX($A$7:$A$156)&gt;99,IF(A278&lt;100,"0",""),"")&amp;IF(A278&lt;10,"0","")&amp;A278&amp;IF(G278&lt;&gt;""," "&amp;G278,""))</f>
        <v/>
      </c>
      <c r="C278" s="424" t="str">
        <f t="shared" si="6"/>
        <v/>
      </c>
      <c r="D278" s="230"/>
      <c r="E278" s="231"/>
      <c r="F278" s="242"/>
      <c r="G278" s="232"/>
      <c r="H278" s="225"/>
      <c r="I278" s="432"/>
      <c r="J278" s="433"/>
      <c r="K278" s="433"/>
      <c r="L278" s="434"/>
      <c r="M278" s="435"/>
      <c r="N278" s="435"/>
      <c r="O278" s="434"/>
      <c r="P278" s="435"/>
      <c r="Q278" s="435"/>
      <c r="R278" s="436"/>
      <c r="S278" s="437"/>
      <c r="T278" s="437"/>
      <c r="U278" s="438"/>
      <c r="V278" s="439"/>
      <c r="W278" s="439"/>
      <c r="X278" s="440"/>
      <c r="Y278" s="441"/>
      <c r="Z278" s="441"/>
      <c r="AA278" s="432"/>
      <c r="AB278" s="433"/>
      <c r="AC278" s="433"/>
      <c r="AD278" s="434"/>
      <c r="AE278" s="435"/>
      <c r="AF278" s="435"/>
      <c r="AG278" s="264"/>
      <c r="AH278" s="265"/>
      <c r="AI278" s="266"/>
      <c r="AJ278" s="267"/>
    </row>
    <row r="279" spans="1:36" x14ac:dyDescent="0.25">
      <c r="A279" s="28" t="str">
        <f>IF(H279&lt;&gt;"",MAX($A$7:A278)+1,"")</f>
        <v/>
      </c>
      <c r="B279" s="227" t="str">
        <f>IF(A279="","",PREF_PREGUNTA&amp;" - "&amp;IF(MAX($A$7:$A$156)&gt;99,IF(A279&lt;100,"0",""),"")&amp;IF(A279&lt;10,"0","")&amp;A279&amp;IF(G279&lt;&gt;""," "&amp;G279,""))</f>
        <v/>
      </c>
      <c r="C279" s="424" t="str">
        <f t="shared" si="6"/>
        <v/>
      </c>
      <c r="D279" s="230"/>
      <c r="E279" s="231"/>
      <c r="F279" s="242"/>
      <c r="G279" s="232"/>
      <c r="H279" s="225"/>
      <c r="I279" s="432"/>
      <c r="J279" s="433"/>
      <c r="K279" s="433"/>
      <c r="L279" s="434"/>
      <c r="M279" s="435"/>
      <c r="N279" s="435"/>
      <c r="O279" s="434"/>
      <c r="P279" s="435"/>
      <c r="Q279" s="435"/>
      <c r="R279" s="436"/>
      <c r="S279" s="437"/>
      <c r="T279" s="437"/>
      <c r="U279" s="438"/>
      <c r="V279" s="439"/>
      <c r="W279" s="439"/>
      <c r="X279" s="440"/>
      <c r="Y279" s="441"/>
      <c r="Z279" s="441"/>
      <c r="AA279" s="432"/>
      <c r="AB279" s="433"/>
      <c r="AC279" s="433"/>
      <c r="AD279" s="434"/>
      <c r="AE279" s="435"/>
      <c r="AF279" s="435"/>
      <c r="AG279" s="264"/>
      <c r="AH279" s="265"/>
      <c r="AI279" s="266"/>
      <c r="AJ279" s="267"/>
    </row>
    <row r="280" spans="1:36" x14ac:dyDescent="0.25">
      <c r="A280" s="28" t="str">
        <f>IF(H280&lt;&gt;"",MAX($A$7:A279)+1,"")</f>
        <v/>
      </c>
      <c r="B280" s="227" t="str">
        <f>IF(A280="","",PREF_PREGUNTA&amp;" - "&amp;IF(MAX($A$7:$A$156)&gt;99,IF(A280&lt;100,"0",""),"")&amp;IF(A280&lt;10,"0","")&amp;A280&amp;IF(G280&lt;&gt;""," "&amp;G280,""))</f>
        <v/>
      </c>
      <c r="C280" s="424" t="str">
        <f t="shared" si="6"/>
        <v/>
      </c>
      <c r="D280" s="230"/>
      <c r="E280" s="231"/>
      <c r="F280" s="242"/>
      <c r="G280" s="232"/>
      <c r="H280" s="225"/>
      <c r="I280" s="432"/>
      <c r="J280" s="433"/>
      <c r="K280" s="433"/>
      <c r="L280" s="434"/>
      <c r="M280" s="435"/>
      <c r="N280" s="435"/>
      <c r="O280" s="434"/>
      <c r="P280" s="435"/>
      <c r="Q280" s="435"/>
      <c r="R280" s="436"/>
      <c r="S280" s="437"/>
      <c r="T280" s="437"/>
      <c r="U280" s="438"/>
      <c r="V280" s="439"/>
      <c r="W280" s="439"/>
      <c r="X280" s="440"/>
      <c r="Y280" s="441"/>
      <c r="Z280" s="441"/>
      <c r="AA280" s="432"/>
      <c r="AB280" s="433"/>
      <c r="AC280" s="433"/>
      <c r="AD280" s="434"/>
      <c r="AE280" s="435"/>
      <c r="AF280" s="435"/>
      <c r="AG280" s="264"/>
      <c r="AH280" s="265"/>
      <c r="AI280" s="266"/>
      <c r="AJ280" s="267"/>
    </row>
    <row r="281" spans="1:36" x14ac:dyDescent="0.25">
      <c r="A281" s="28" t="str">
        <f>IF(H281&lt;&gt;"",MAX($A$7:A280)+1,"")</f>
        <v/>
      </c>
      <c r="B281" s="227" t="str">
        <f>IF(A281="","",PREF_PREGUNTA&amp;" - "&amp;IF(MAX($A$7:$A$156)&gt;99,IF(A281&lt;100,"0",""),"")&amp;IF(A281&lt;10,"0","")&amp;A281&amp;IF(G281&lt;&gt;""," "&amp;G281,""))</f>
        <v/>
      </c>
      <c r="C281" s="424" t="str">
        <f t="shared" si="6"/>
        <v/>
      </c>
      <c r="D281" s="230"/>
      <c r="E281" s="231"/>
      <c r="F281" s="242"/>
      <c r="G281" s="232"/>
      <c r="H281" s="225"/>
      <c r="I281" s="432"/>
      <c r="J281" s="433"/>
      <c r="K281" s="433"/>
      <c r="L281" s="434"/>
      <c r="M281" s="435"/>
      <c r="N281" s="435"/>
      <c r="O281" s="434"/>
      <c r="P281" s="435"/>
      <c r="Q281" s="435"/>
      <c r="R281" s="436"/>
      <c r="S281" s="437"/>
      <c r="T281" s="437"/>
      <c r="U281" s="438"/>
      <c r="V281" s="439"/>
      <c r="W281" s="439"/>
      <c r="X281" s="440"/>
      <c r="Y281" s="441"/>
      <c r="Z281" s="441"/>
      <c r="AA281" s="432"/>
      <c r="AB281" s="433"/>
      <c r="AC281" s="433"/>
      <c r="AD281" s="434"/>
      <c r="AE281" s="435"/>
      <c r="AF281" s="435"/>
      <c r="AG281" s="264"/>
      <c r="AH281" s="265"/>
      <c r="AI281" s="266"/>
      <c r="AJ281" s="267"/>
    </row>
    <row r="282" spans="1:36" x14ac:dyDescent="0.25">
      <c r="A282" s="28" t="str">
        <f>IF(H282&lt;&gt;"",MAX($A$7:A281)+1,"")</f>
        <v/>
      </c>
      <c r="B282" s="227" t="str">
        <f>IF(A282="","",PREF_PREGUNTA&amp;" - "&amp;IF(MAX($A$7:$A$156)&gt;99,IF(A282&lt;100,"0",""),"")&amp;IF(A282&lt;10,"0","")&amp;A282&amp;IF(G282&lt;&gt;""," "&amp;G282,""))</f>
        <v/>
      </c>
      <c r="C282" s="424" t="str">
        <f t="shared" si="6"/>
        <v/>
      </c>
      <c r="D282" s="230"/>
      <c r="E282" s="231"/>
      <c r="F282" s="242"/>
      <c r="G282" s="232"/>
      <c r="H282" s="225"/>
      <c r="I282" s="432"/>
      <c r="J282" s="433"/>
      <c r="K282" s="433"/>
      <c r="L282" s="434"/>
      <c r="M282" s="435"/>
      <c r="N282" s="435"/>
      <c r="O282" s="434"/>
      <c r="P282" s="435"/>
      <c r="Q282" s="435"/>
      <c r="R282" s="436"/>
      <c r="S282" s="437"/>
      <c r="T282" s="437"/>
      <c r="U282" s="438"/>
      <c r="V282" s="439"/>
      <c r="W282" s="439"/>
      <c r="X282" s="440"/>
      <c r="Y282" s="441"/>
      <c r="Z282" s="441"/>
      <c r="AA282" s="432"/>
      <c r="AB282" s="433"/>
      <c r="AC282" s="433"/>
      <c r="AD282" s="434"/>
      <c r="AE282" s="435"/>
      <c r="AF282" s="435"/>
      <c r="AG282" s="264"/>
      <c r="AH282" s="265"/>
      <c r="AI282" s="266"/>
      <c r="AJ282" s="267"/>
    </row>
    <row r="283" spans="1:36" x14ac:dyDescent="0.25">
      <c r="A283" s="28" t="str">
        <f>IF(H283&lt;&gt;"",MAX($A$7:A282)+1,"")</f>
        <v/>
      </c>
      <c r="B283" s="227" t="str">
        <f>IF(A283="","",PREF_PREGUNTA&amp;" - "&amp;IF(MAX($A$7:$A$156)&gt;99,IF(A283&lt;100,"0",""),"")&amp;IF(A283&lt;10,"0","")&amp;A283&amp;IF(G283&lt;&gt;""," "&amp;G283,""))</f>
        <v/>
      </c>
      <c r="C283" s="424" t="str">
        <f t="shared" si="6"/>
        <v/>
      </c>
      <c r="D283" s="230"/>
      <c r="E283" s="231"/>
      <c r="F283" s="242"/>
      <c r="G283" s="232"/>
      <c r="H283" s="225"/>
      <c r="I283" s="432"/>
      <c r="J283" s="433"/>
      <c r="K283" s="433"/>
      <c r="L283" s="434"/>
      <c r="M283" s="435"/>
      <c r="N283" s="435"/>
      <c r="O283" s="434"/>
      <c r="P283" s="435"/>
      <c r="Q283" s="435"/>
      <c r="R283" s="436"/>
      <c r="S283" s="437"/>
      <c r="T283" s="437"/>
      <c r="U283" s="438"/>
      <c r="V283" s="439"/>
      <c r="W283" s="439"/>
      <c r="X283" s="440"/>
      <c r="Y283" s="441"/>
      <c r="Z283" s="441"/>
      <c r="AA283" s="432"/>
      <c r="AB283" s="433"/>
      <c r="AC283" s="433"/>
      <c r="AD283" s="434"/>
      <c r="AE283" s="435"/>
      <c r="AF283" s="435"/>
      <c r="AG283" s="264"/>
      <c r="AH283" s="265"/>
      <c r="AI283" s="266"/>
      <c r="AJ283" s="267"/>
    </row>
    <row r="284" spans="1:36" x14ac:dyDescent="0.25">
      <c r="A284" s="28" t="str">
        <f>IF(H284&lt;&gt;"",MAX($A$7:A283)+1,"")</f>
        <v/>
      </c>
      <c r="B284" s="227" t="str">
        <f>IF(A284="","",PREF_PREGUNTA&amp;" - "&amp;IF(MAX($A$7:$A$156)&gt;99,IF(A284&lt;100,"0",""),"")&amp;IF(A284&lt;10,"0","")&amp;A284&amp;IF(G284&lt;&gt;""," "&amp;G284,""))</f>
        <v/>
      </c>
      <c r="C284" s="424" t="str">
        <f t="shared" si="6"/>
        <v/>
      </c>
      <c r="D284" s="230"/>
      <c r="E284" s="231"/>
      <c r="F284" s="242"/>
      <c r="G284" s="232"/>
      <c r="H284" s="225"/>
      <c r="I284" s="432"/>
      <c r="J284" s="433"/>
      <c r="K284" s="433"/>
      <c r="L284" s="434"/>
      <c r="M284" s="435"/>
      <c r="N284" s="435"/>
      <c r="O284" s="434"/>
      <c r="P284" s="435"/>
      <c r="Q284" s="435"/>
      <c r="R284" s="436"/>
      <c r="S284" s="437"/>
      <c r="T284" s="437"/>
      <c r="U284" s="438"/>
      <c r="V284" s="439"/>
      <c r="W284" s="439"/>
      <c r="X284" s="440"/>
      <c r="Y284" s="441"/>
      <c r="Z284" s="441"/>
      <c r="AA284" s="432"/>
      <c r="AB284" s="433"/>
      <c r="AC284" s="433"/>
      <c r="AD284" s="434"/>
      <c r="AE284" s="435"/>
      <c r="AF284" s="435"/>
      <c r="AG284" s="264"/>
      <c r="AH284" s="265"/>
      <c r="AI284" s="266"/>
      <c r="AJ284" s="267"/>
    </row>
    <row r="285" spans="1:36" x14ac:dyDescent="0.25">
      <c r="A285" s="28" t="str">
        <f>IF(H285&lt;&gt;"",MAX($A$7:A284)+1,"")</f>
        <v/>
      </c>
      <c r="B285" s="227" t="str">
        <f>IF(A285="","",PREF_PREGUNTA&amp;" - "&amp;IF(MAX($A$7:$A$156)&gt;99,IF(A285&lt;100,"0",""),"")&amp;IF(A285&lt;10,"0","")&amp;A285&amp;IF(G285&lt;&gt;""," "&amp;G285,""))</f>
        <v/>
      </c>
      <c r="C285" s="424" t="str">
        <f t="shared" si="6"/>
        <v/>
      </c>
      <c r="D285" s="230"/>
      <c r="E285" s="231"/>
      <c r="F285" s="242"/>
      <c r="G285" s="232"/>
      <c r="H285" s="225"/>
      <c r="I285" s="432"/>
      <c r="J285" s="433"/>
      <c r="K285" s="433"/>
      <c r="L285" s="434"/>
      <c r="M285" s="435"/>
      <c r="N285" s="435"/>
      <c r="O285" s="434"/>
      <c r="P285" s="435"/>
      <c r="Q285" s="435"/>
      <c r="R285" s="436"/>
      <c r="S285" s="437"/>
      <c r="T285" s="437"/>
      <c r="U285" s="438"/>
      <c r="V285" s="439"/>
      <c r="W285" s="439"/>
      <c r="X285" s="440"/>
      <c r="Y285" s="441"/>
      <c r="Z285" s="441"/>
      <c r="AA285" s="432"/>
      <c r="AB285" s="433"/>
      <c r="AC285" s="433"/>
      <c r="AD285" s="434"/>
      <c r="AE285" s="435"/>
      <c r="AF285" s="435"/>
      <c r="AG285" s="264"/>
      <c r="AH285" s="265"/>
      <c r="AI285" s="266"/>
      <c r="AJ285" s="267"/>
    </row>
    <row r="286" spans="1:36" x14ac:dyDescent="0.25">
      <c r="A286" s="28" t="str">
        <f>IF(H286&lt;&gt;"",MAX($A$7:A285)+1,"")</f>
        <v/>
      </c>
      <c r="B286" s="227" t="str">
        <f>IF(A286="","",PREF_PREGUNTA&amp;" - "&amp;IF(MAX($A$7:$A$156)&gt;99,IF(A286&lt;100,"0",""),"")&amp;IF(A286&lt;10,"0","")&amp;A286&amp;IF(G286&lt;&gt;""," "&amp;G286,""))</f>
        <v/>
      </c>
      <c r="C286" s="424" t="str">
        <f t="shared" si="6"/>
        <v/>
      </c>
      <c r="D286" s="230"/>
      <c r="E286" s="231"/>
      <c r="F286" s="242"/>
      <c r="G286" s="232"/>
      <c r="H286" s="225"/>
      <c r="I286" s="432"/>
      <c r="J286" s="433"/>
      <c r="K286" s="433"/>
      <c r="L286" s="434"/>
      <c r="M286" s="435"/>
      <c r="N286" s="435"/>
      <c r="O286" s="434"/>
      <c r="P286" s="435"/>
      <c r="Q286" s="435"/>
      <c r="R286" s="436"/>
      <c r="S286" s="437"/>
      <c r="T286" s="437"/>
      <c r="U286" s="438"/>
      <c r="V286" s="439"/>
      <c r="W286" s="439"/>
      <c r="X286" s="440"/>
      <c r="Y286" s="441"/>
      <c r="Z286" s="441"/>
      <c r="AA286" s="432"/>
      <c r="AB286" s="433"/>
      <c r="AC286" s="433"/>
      <c r="AD286" s="434"/>
      <c r="AE286" s="435"/>
      <c r="AF286" s="435"/>
      <c r="AG286" s="264"/>
      <c r="AH286" s="265"/>
      <c r="AI286" s="266"/>
      <c r="AJ286" s="267"/>
    </row>
    <row r="287" spans="1:36" x14ac:dyDescent="0.25">
      <c r="A287" s="28" t="str">
        <f>IF(H287&lt;&gt;"",MAX($A$7:A286)+1,"")</f>
        <v/>
      </c>
      <c r="B287" s="227" t="str">
        <f>IF(A287="","",PREF_PREGUNTA&amp;" - "&amp;IF(MAX($A$7:$A$156)&gt;99,IF(A287&lt;100,"0",""),"")&amp;IF(A287&lt;10,"0","")&amp;A287&amp;IF(G287&lt;&gt;""," "&amp;G287,""))</f>
        <v/>
      </c>
      <c r="C287" s="424" t="str">
        <f t="shared" si="6"/>
        <v/>
      </c>
      <c r="D287" s="230"/>
      <c r="E287" s="231"/>
      <c r="F287" s="242"/>
      <c r="G287" s="232"/>
      <c r="H287" s="225"/>
      <c r="I287" s="432"/>
      <c r="J287" s="433"/>
      <c r="K287" s="433"/>
      <c r="L287" s="434"/>
      <c r="M287" s="435"/>
      <c r="N287" s="435"/>
      <c r="O287" s="434"/>
      <c r="P287" s="435"/>
      <c r="Q287" s="435"/>
      <c r="R287" s="436"/>
      <c r="S287" s="437"/>
      <c r="T287" s="437"/>
      <c r="U287" s="438"/>
      <c r="V287" s="439"/>
      <c r="W287" s="439"/>
      <c r="X287" s="440"/>
      <c r="Y287" s="441"/>
      <c r="Z287" s="441"/>
      <c r="AA287" s="432"/>
      <c r="AB287" s="433"/>
      <c r="AC287" s="433"/>
      <c r="AD287" s="434"/>
      <c r="AE287" s="435"/>
      <c r="AF287" s="435"/>
      <c r="AG287" s="264"/>
      <c r="AH287" s="265"/>
      <c r="AI287" s="266"/>
      <c r="AJ287" s="267"/>
    </row>
    <row r="288" spans="1:36" x14ac:dyDescent="0.25">
      <c r="A288" s="28" t="str">
        <f>IF(H288&lt;&gt;"",MAX($A$7:A287)+1,"")</f>
        <v/>
      </c>
      <c r="B288" s="227" t="str">
        <f>IF(A288="","",PREF_PREGUNTA&amp;" - "&amp;IF(MAX($A$7:$A$156)&gt;99,IF(A288&lt;100,"0",""),"")&amp;IF(A288&lt;10,"0","")&amp;A288&amp;IF(G288&lt;&gt;""," "&amp;G288,""))</f>
        <v/>
      </c>
      <c r="C288" s="424" t="str">
        <f t="shared" si="6"/>
        <v/>
      </c>
      <c r="D288" s="230"/>
      <c r="E288" s="231"/>
      <c r="F288" s="242"/>
      <c r="G288" s="232"/>
      <c r="H288" s="225"/>
      <c r="I288" s="432"/>
      <c r="J288" s="433"/>
      <c r="K288" s="433"/>
      <c r="L288" s="434"/>
      <c r="M288" s="435"/>
      <c r="N288" s="435"/>
      <c r="O288" s="434"/>
      <c r="P288" s="435"/>
      <c r="Q288" s="435"/>
      <c r="R288" s="436"/>
      <c r="S288" s="437"/>
      <c r="T288" s="437"/>
      <c r="U288" s="438"/>
      <c r="V288" s="439"/>
      <c r="W288" s="439"/>
      <c r="X288" s="440"/>
      <c r="Y288" s="441"/>
      <c r="Z288" s="441"/>
      <c r="AA288" s="432"/>
      <c r="AB288" s="433"/>
      <c r="AC288" s="433"/>
      <c r="AD288" s="434"/>
      <c r="AE288" s="435"/>
      <c r="AF288" s="435"/>
      <c r="AG288" s="264"/>
      <c r="AH288" s="265"/>
      <c r="AI288" s="266"/>
      <c r="AJ288" s="267"/>
    </row>
    <row r="289" spans="1:36" x14ac:dyDescent="0.25">
      <c r="A289" s="28" t="str">
        <f>IF(H289&lt;&gt;"",MAX($A$7:A288)+1,"")</f>
        <v/>
      </c>
      <c r="B289" s="227" t="str">
        <f>IF(A289="","",PREF_PREGUNTA&amp;" - "&amp;IF(MAX($A$7:$A$156)&gt;99,IF(A289&lt;100,"0",""),"")&amp;IF(A289&lt;10,"0","")&amp;A289&amp;IF(G289&lt;&gt;""," "&amp;G289,""))</f>
        <v/>
      </c>
      <c r="C289" s="424" t="str">
        <f t="shared" si="6"/>
        <v/>
      </c>
      <c r="D289" s="230"/>
      <c r="E289" s="231"/>
      <c r="F289" s="242"/>
      <c r="G289" s="232"/>
      <c r="H289" s="225"/>
      <c r="I289" s="432"/>
      <c r="J289" s="433"/>
      <c r="K289" s="433"/>
      <c r="L289" s="434"/>
      <c r="M289" s="435"/>
      <c r="N289" s="435"/>
      <c r="O289" s="434"/>
      <c r="P289" s="435"/>
      <c r="Q289" s="435"/>
      <c r="R289" s="436"/>
      <c r="S289" s="437"/>
      <c r="T289" s="437"/>
      <c r="U289" s="438"/>
      <c r="V289" s="439"/>
      <c r="W289" s="439"/>
      <c r="X289" s="440"/>
      <c r="Y289" s="441"/>
      <c r="Z289" s="441"/>
      <c r="AA289" s="432"/>
      <c r="AB289" s="433"/>
      <c r="AC289" s="433"/>
      <c r="AD289" s="434"/>
      <c r="AE289" s="435"/>
      <c r="AF289" s="435"/>
      <c r="AG289" s="264"/>
      <c r="AH289" s="265"/>
      <c r="AI289" s="266"/>
      <c r="AJ289" s="267"/>
    </row>
    <row r="290" spans="1:36" x14ac:dyDescent="0.25">
      <c r="A290" s="28" t="str">
        <f>IF(H290&lt;&gt;"",MAX($A$7:A289)+1,"")</f>
        <v/>
      </c>
      <c r="B290" s="227" t="str">
        <f>IF(A290="","",PREF_PREGUNTA&amp;" - "&amp;IF(MAX($A$7:$A$156)&gt;99,IF(A290&lt;100,"0",""),"")&amp;IF(A290&lt;10,"0","")&amp;A290&amp;IF(G290&lt;&gt;""," "&amp;G290,""))</f>
        <v/>
      </c>
      <c r="C290" s="424" t="str">
        <f t="shared" si="6"/>
        <v/>
      </c>
      <c r="D290" s="230"/>
      <c r="E290" s="231"/>
      <c r="F290" s="242"/>
      <c r="G290" s="232"/>
      <c r="H290" s="225"/>
      <c r="I290" s="432"/>
      <c r="J290" s="433"/>
      <c r="K290" s="433"/>
      <c r="L290" s="434"/>
      <c r="M290" s="435"/>
      <c r="N290" s="435"/>
      <c r="O290" s="434"/>
      <c r="P290" s="435"/>
      <c r="Q290" s="435"/>
      <c r="R290" s="436"/>
      <c r="S290" s="437"/>
      <c r="T290" s="437"/>
      <c r="U290" s="438"/>
      <c r="V290" s="439"/>
      <c r="W290" s="439"/>
      <c r="X290" s="440"/>
      <c r="Y290" s="441"/>
      <c r="Z290" s="441"/>
      <c r="AA290" s="432"/>
      <c r="AB290" s="433"/>
      <c r="AC290" s="433"/>
      <c r="AD290" s="434"/>
      <c r="AE290" s="435"/>
      <c r="AF290" s="435"/>
      <c r="AG290" s="264"/>
      <c r="AH290" s="265"/>
      <c r="AI290" s="266"/>
      <c r="AJ290" s="267"/>
    </row>
    <row r="291" spans="1:36" x14ac:dyDescent="0.25">
      <c r="A291" s="28" t="str">
        <f>IF(H291&lt;&gt;"",MAX($A$7:A290)+1,"")</f>
        <v/>
      </c>
      <c r="B291" s="227" t="str">
        <f>IF(A291="","",PREF_PREGUNTA&amp;" - "&amp;IF(MAX($A$7:$A$156)&gt;99,IF(A291&lt;100,"0",""),"")&amp;IF(A291&lt;10,"0","")&amp;A291&amp;IF(G291&lt;&gt;""," "&amp;G291,""))</f>
        <v/>
      </c>
      <c r="C291" s="424" t="str">
        <f t="shared" si="6"/>
        <v/>
      </c>
      <c r="D291" s="230"/>
      <c r="E291" s="231"/>
      <c r="F291" s="242"/>
      <c r="G291" s="232"/>
      <c r="H291" s="225"/>
      <c r="I291" s="432"/>
      <c r="J291" s="433"/>
      <c r="K291" s="433"/>
      <c r="L291" s="434"/>
      <c r="M291" s="435"/>
      <c r="N291" s="435"/>
      <c r="O291" s="434"/>
      <c r="P291" s="435"/>
      <c r="Q291" s="435"/>
      <c r="R291" s="436"/>
      <c r="S291" s="437"/>
      <c r="T291" s="437"/>
      <c r="U291" s="438"/>
      <c r="V291" s="439"/>
      <c r="W291" s="439"/>
      <c r="X291" s="440"/>
      <c r="Y291" s="441"/>
      <c r="Z291" s="441"/>
      <c r="AA291" s="432"/>
      <c r="AB291" s="433"/>
      <c r="AC291" s="433"/>
      <c r="AD291" s="434"/>
      <c r="AE291" s="435"/>
      <c r="AF291" s="435"/>
      <c r="AG291" s="264"/>
      <c r="AH291" s="265"/>
      <c r="AI291" s="266"/>
      <c r="AJ291" s="267"/>
    </row>
    <row r="292" spans="1:36" x14ac:dyDescent="0.25">
      <c r="A292" s="28" t="str">
        <f>IF(H292&lt;&gt;"",MAX($A$7:A291)+1,"")</f>
        <v/>
      </c>
      <c r="B292" s="227" t="str">
        <f>IF(A292="","",PREF_PREGUNTA&amp;" - "&amp;IF(MAX($A$7:$A$156)&gt;99,IF(A292&lt;100,"0",""),"")&amp;IF(A292&lt;10,"0","")&amp;A292&amp;IF(G292&lt;&gt;""," "&amp;G292,""))</f>
        <v/>
      </c>
      <c r="C292" s="424" t="str">
        <f t="shared" si="6"/>
        <v/>
      </c>
      <c r="D292" s="230"/>
      <c r="E292" s="231"/>
      <c r="F292" s="242"/>
      <c r="G292" s="232"/>
      <c r="H292" s="225"/>
      <c r="I292" s="432"/>
      <c r="J292" s="433"/>
      <c r="K292" s="433"/>
      <c r="L292" s="434"/>
      <c r="M292" s="435"/>
      <c r="N292" s="435"/>
      <c r="O292" s="434"/>
      <c r="P292" s="435"/>
      <c r="Q292" s="435"/>
      <c r="R292" s="436"/>
      <c r="S292" s="437"/>
      <c r="T292" s="437"/>
      <c r="U292" s="438"/>
      <c r="V292" s="439"/>
      <c r="W292" s="439"/>
      <c r="X292" s="440"/>
      <c r="Y292" s="441"/>
      <c r="Z292" s="441"/>
      <c r="AA292" s="432"/>
      <c r="AB292" s="433"/>
      <c r="AC292" s="433"/>
      <c r="AD292" s="434"/>
      <c r="AE292" s="435"/>
      <c r="AF292" s="435"/>
      <c r="AG292" s="264"/>
      <c r="AH292" s="265"/>
      <c r="AI292" s="266"/>
      <c r="AJ292" s="267"/>
    </row>
    <row r="293" spans="1:36" x14ac:dyDescent="0.25">
      <c r="A293" s="28" t="str">
        <f>IF(H293&lt;&gt;"",MAX($A$7:A292)+1,"")</f>
        <v/>
      </c>
      <c r="B293" s="227" t="str">
        <f>IF(A293="","",PREF_PREGUNTA&amp;" - "&amp;IF(MAX($A$7:$A$156)&gt;99,IF(A293&lt;100,"0",""),"")&amp;IF(A293&lt;10,"0","")&amp;A293&amp;IF(G293&lt;&gt;""," "&amp;G293,""))</f>
        <v/>
      </c>
      <c r="C293" s="424" t="str">
        <f t="shared" si="6"/>
        <v/>
      </c>
      <c r="D293" s="230"/>
      <c r="E293" s="231"/>
      <c r="F293" s="242"/>
      <c r="G293" s="232"/>
      <c r="H293" s="225"/>
      <c r="I293" s="432"/>
      <c r="J293" s="433"/>
      <c r="K293" s="433"/>
      <c r="L293" s="434"/>
      <c r="M293" s="435"/>
      <c r="N293" s="435"/>
      <c r="O293" s="434"/>
      <c r="P293" s="435"/>
      <c r="Q293" s="435"/>
      <c r="R293" s="436"/>
      <c r="S293" s="437"/>
      <c r="T293" s="437"/>
      <c r="U293" s="438"/>
      <c r="V293" s="439"/>
      <c r="W293" s="439"/>
      <c r="X293" s="440"/>
      <c r="Y293" s="441"/>
      <c r="Z293" s="441"/>
      <c r="AA293" s="432"/>
      <c r="AB293" s="433"/>
      <c r="AC293" s="433"/>
      <c r="AD293" s="434"/>
      <c r="AE293" s="435"/>
      <c r="AF293" s="435"/>
      <c r="AG293" s="264"/>
      <c r="AH293" s="265"/>
      <c r="AI293" s="266"/>
      <c r="AJ293" s="267"/>
    </row>
    <row r="294" spans="1:36" x14ac:dyDescent="0.25">
      <c r="A294" s="28" t="str">
        <f>IF(H294&lt;&gt;"",MAX($A$7:A293)+1,"")</f>
        <v/>
      </c>
      <c r="B294" s="227" t="str">
        <f>IF(A294="","",PREF_PREGUNTA&amp;" - "&amp;IF(MAX($A$7:$A$156)&gt;99,IF(A294&lt;100,"0",""),"")&amp;IF(A294&lt;10,"0","")&amp;A294&amp;IF(G294&lt;&gt;""," "&amp;G294,""))</f>
        <v/>
      </c>
      <c r="C294" s="424" t="str">
        <f t="shared" si="6"/>
        <v/>
      </c>
      <c r="D294" s="230"/>
      <c r="E294" s="231"/>
      <c r="F294" s="242"/>
      <c r="G294" s="232"/>
      <c r="H294" s="225"/>
      <c r="I294" s="432"/>
      <c r="J294" s="433"/>
      <c r="K294" s="433"/>
      <c r="L294" s="434"/>
      <c r="M294" s="435"/>
      <c r="N294" s="435"/>
      <c r="O294" s="434"/>
      <c r="P294" s="435"/>
      <c r="Q294" s="435"/>
      <c r="R294" s="436"/>
      <c r="S294" s="437"/>
      <c r="T294" s="437"/>
      <c r="U294" s="438"/>
      <c r="V294" s="439"/>
      <c r="W294" s="439"/>
      <c r="X294" s="440"/>
      <c r="Y294" s="441"/>
      <c r="Z294" s="441"/>
      <c r="AA294" s="432"/>
      <c r="AB294" s="433"/>
      <c r="AC294" s="433"/>
      <c r="AD294" s="434"/>
      <c r="AE294" s="435"/>
      <c r="AF294" s="435"/>
      <c r="AG294" s="264"/>
      <c r="AH294" s="265"/>
      <c r="AI294" s="266"/>
      <c r="AJ294" s="267"/>
    </row>
    <row r="295" spans="1:36" x14ac:dyDescent="0.25">
      <c r="A295" s="28" t="str">
        <f>IF(H295&lt;&gt;"",MAX($A$7:A294)+1,"")</f>
        <v/>
      </c>
      <c r="B295" s="227" t="str">
        <f>IF(A295="","",PREF_PREGUNTA&amp;" - "&amp;IF(MAX($A$7:$A$156)&gt;99,IF(A295&lt;100,"0",""),"")&amp;IF(A295&lt;10,"0","")&amp;A295&amp;IF(G295&lt;&gt;""," "&amp;G295,""))</f>
        <v/>
      </c>
      <c r="C295" s="424" t="str">
        <f t="shared" si="6"/>
        <v/>
      </c>
      <c r="D295" s="230"/>
      <c r="E295" s="231"/>
      <c r="F295" s="242"/>
      <c r="G295" s="232"/>
      <c r="H295" s="225"/>
      <c r="I295" s="432"/>
      <c r="J295" s="433"/>
      <c r="K295" s="433"/>
      <c r="L295" s="434"/>
      <c r="M295" s="435"/>
      <c r="N295" s="435"/>
      <c r="O295" s="434"/>
      <c r="P295" s="435"/>
      <c r="Q295" s="435"/>
      <c r="R295" s="436"/>
      <c r="S295" s="437"/>
      <c r="T295" s="437"/>
      <c r="U295" s="438"/>
      <c r="V295" s="439"/>
      <c r="W295" s="439"/>
      <c r="X295" s="440"/>
      <c r="Y295" s="441"/>
      <c r="Z295" s="441"/>
      <c r="AA295" s="432"/>
      <c r="AB295" s="433"/>
      <c r="AC295" s="433"/>
      <c r="AD295" s="434"/>
      <c r="AE295" s="435"/>
      <c r="AF295" s="435"/>
      <c r="AG295" s="264"/>
      <c r="AH295" s="265"/>
      <c r="AI295" s="266"/>
      <c r="AJ295" s="267"/>
    </row>
    <row r="296" spans="1:36" x14ac:dyDescent="0.25">
      <c r="A296" s="28" t="str">
        <f>IF(H296&lt;&gt;"",MAX($A$7:A295)+1,"")</f>
        <v/>
      </c>
      <c r="B296" s="227" t="str">
        <f>IF(A296="","",PREF_PREGUNTA&amp;" - "&amp;IF(MAX($A$7:$A$156)&gt;99,IF(A296&lt;100,"0",""),"")&amp;IF(A296&lt;10,"0","")&amp;A296&amp;IF(G296&lt;&gt;""," "&amp;G296,""))</f>
        <v/>
      </c>
      <c r="C296" s="424" t="str">
        <f t="shared" si="6"/>
        <v/>
      </c>
      <c r="D296" s="230"/>
      <c r="E296" s="231"/>
      <c r="F296" s="242"/>
      <c r="G296" s="232"/>
      <c r="H296" s="225"/>
      <c r="I296" s="432"/>
      <c r="J296" s="433"/>
      <c r="K296" s="433"/>
      <c r="L296" s="434"/>
      <c r="M296" s="435"/>
      <c r="N296" s="435"/>
      <c r="O296" s="434"/>
      <c r="P296" s="435"/>
      <c r="Q296" s="435"/>
      <c r="R296" s="436"/>
      <c r="S296" s="437"/>
      <c r="T296" s="437"/>
      <c r="U296" s="438"/>
      <c r="V296" s="439"/>
      <c r="W296" s="439"/>
      <c r="X296" s="440"/>
      <c r="Y296" s="441"/>
      <c r="Z296" s="441"/>
      <c r="AA296" s="432"/>
      <c r="AB296" s="433"/>
      <c r="AC296" s="433"/>
      <c r="AD296" s="434"/>
      <c r="AE296" s="435"/>
      <c r="AF296" s="435"/>
      <c r="AG296" s="264"/>
      <c r="AH296" s="265"/>
      <c r="AI296" s="266"/>
      <c r="AJ296" s="267"/>
    </row>
    <row r="297" spans="1:36" x14ac:dyDescent="0.25">
      <c r="A297" s="28" t="str">
        <f>IF(H297&lt;&gt;"",MAX($A$7:A296)+1,"")</f>
        <v/>
      </c>
      <c r="B297" s="227" t="str">
        <f>IF(A297="","",PREF_PREGUNTA&amp;" - "&amp;IF(MAX($A$7:$A$156)&gt;99,IF(A297&lt;100,"0",""),"")&amp;IF(A297&lt;10,"0","")&amp;A297&amp;IF(G297&lt;&gt;""," "&amp;G297,""))</f>
        <v/>
      </c>
      <c r="C297" s="424" t="str">
        <f t="shared" si="6"/>
        <v/>
      </c>
      <c r="D297" s="230"/>
      <c r="E297" s="231"/>
      <c r="F297" s="242"/>
      <c r="G297" s="232"/>
      <c r="H297" s="225"/>
      <c r="I297" s="432"/>
      <c r="J297" s="433"/>
      <c r="K297" s="433"/>
      <c r="L297" s="434"/>
      <c r="M297" s="435"/>
      <c r="N297" s="435"/>
      <c r="O297" s="434"/>
      <c r="P297" s="435"/>
      <c r="Q297" s="435"/>
      <c r="R297" s="436"/>
      <c r="S297" s="437"/>
      <c r="T297" s="437"/>
      <c r="U297" s="438"/>
      <c r="V297" s="439"/>
      <c r="W297" s="439"/>
      <c r="X297" s="440"/>
      <c r="Y297" s="441"/>
      <c r="Z297" s="441"/>
      <c r="AA297" s="432"/>
      <c r="AB297" s="433"/>
      <c r="AC297" s="433"/>
      <c r="AD297" s="434"/>
      <c r="AE297" s="435"/>
      <c r="AF297" s="435"/>
      <c r="AG297" s="264"/>
      <c r="AH297" s="265"/>
      <c r="AI297" s="266"/>
      <c r="AJ297" s="267"/>
    </row>
    <row r="298" spans="1:36" x14ac:dyDescent="0.25">
      <c r="A298" s="28" t="str">
        <f>IF(H298&lt;&gt;"",MAX($A$7:A297)+1,"")</f>
        <v/>
      </c>
      <c r="B298" s="227" t="str">
        <f>IF(A298="","",PREF_PREGUNTA&amp;" - "&amp;IF(MAX($A$7:$A$156)&gt;99,IF(A298&lt;100,"0",""),"")&amp;IF(A298&lt;10,"0","")&amp;A298&amp;IF(G298&lt;&gt;""," "&amp;G298,""))</f>
        <v/>
      </c>
      <c r="C298" s="424" t="str">
        <f t="shared" si="6"/>
        <v/>
      </c>
      <c r="D298" s="230"/>
      <c r="E298" s="231"/>
      <c r="F298" s="242"/>
      <c r="G298" s="232"/>
      <c r="H298" s="225"/>
      <c r="I298" s="432"/>
      <c r="J298" s="433"/>
      <c r="K298" s="433"/>
      <c r="L298" s="434"/>
      <c r="M298" s="435"/>
      <c r="N298" s="435"/>
      <c r="O298" s="434"/>
      <c r="P298" s="435"/>
      <c r="Q298" s="435"/>
      <c r="R298" s="436"/>
      <c r="S298" s="437"/>
      <c r="T298" s="437"/>
      <c r="U298" s="438"/>
      <c r="V298" s="439"/>
      <c r="W298" s="439"/>
      <c r="X298" s="440"/>
      <c r="Y298" s="441"/>
      <c r="Z298" s="441"/>
      <c r="AA298" s="432"/>
      <c r="AB298" s="433"/>
      <c r="AC298" s="433"/>
      <c r="AD298" s="434"/>
      <c r="AE298" s="435"/>
      <c r="AF298" s="435"/>
      <c r="AG298" s="264"/>
      <c r="AH298" s="265"/>
      <c r="AI298" s="266"/>
      <c r="AJ298" s="267"/>
    </row>
    <row r="299" spans="1:36" x14ac:dyDescent="0.25">
      <c r="A299" s="28" t="str">
        <f>IF(H299&lt;&gt;"",MAX($A$7:A298)+1,"")</f>
        <v/>
      </c>
      <c r="B299" s="227" t="str">
        <f>IF(A299="","",PREF_PREGUNTA&amp;" - "&amp;IF(MAX($A$7:$A$156)&gt;99,IF(A299&lt;100,"0",""),"")&amp;IF(A299&lt;10,"0","")&amp;A299&amp;IF(G299&lt;&gt;""," "&amp;G299,""))</f>
        <v/>
      </c>
      <c r="C299" s="424" t="str">
        <f t="shared" si="6"/>
        <v/>
      </c>
      <c r="D299" s="230"/>
      <c r="E299" s="231"/>
      <c r="F299" s="242"/>
      <c r="G299" s="232"/>
      <c r="H299" s="225"/>
      <c r="I299" s="432"/>
      <c r="J299" s="433"/>
      <c r="K299" s="433"/>
      <c r="L299" s="434"/>
      <c r="M299" s="435"/>
      <c r="N299" s="435"/>
      <c r="O299" s="434"/>
      <c r="P299" s="435"/>
      <c r="Q299" s="435"/>
      <c r="R299" s="436"/>
      <c r="S299" s="437"/>
      <c r="T299" s="437"/>
      <c r="U299" s="438"/>
      <c r="V299" s="439"/>
      <c r="W299" s="439"/>
      <c r="X299" s="440"/>
      <c r="Y299" s="441"/>
      <c r="Z299" s="441"/>
      <c r="AA299" s="432"/>
      <c r="AB299" s="433"/>
      <c r="AC299" s="433"/>
      <c r="AD299" s="434"/>
      <c r="AE299" s="435"/>
      <c r="AF299" s="435"/>
      <c r="AG299" s="264"/>
      <c r="AH299" s="265"/>
      <c r="AI299" s="266"/>
      <c r="AJ299" s="267"/>
    </row>
    <row r="300" spans="1:36" x14ac:dyDescent="0.25">
      <c r="A300" s="28" t="str">
        <f>IF(H300&lt;&gt;"",MAX($A$7:A299)+1,"")</f>
        <v/>
      </c>
      <c r="B300" s="227" t="str">
        <f>IF(A300="","",PREF_PREGUNTA&amp;" - "&amp;IF(MAX($A$7:$A$156)&gt;99,IF(A300&lt;100,"0",""),"")&amp;IF(A300&lt;10,"0","")&amp;A300&amp;IF(G300&lt;&gt;""," "&amp;G300,""))</f>
        <v/>
      </c>
      <c r="C300" s="424" t="str">
        <f t="shared" si="6"/>
        <v/>
      </c>
      <c r="D300" s="230"/>
      <c r="E300" s="231"/>
      <c r="F300" s="242"/>
      <c r="G300" s="232"/>
      <c r="H300" s="225"/>
      <c r="I300" s="432"/>
      <c r="J300" s="433"/>
      <c r="K300" s="433"/>
      <c r="L300" s="434"/>
      <c r="M300" s="435"/>
      <c r="N300" s="435"/>
      <c r="O300" s="434"/>
      <c r="P300" s="435"/>
      <c r="Q300" s="435"/>
      <c r="R300" s="436"/>
      <c r="S300" s="437"/>
      <c r="T300" s="437"/>
      <c r="U300" s="438"/>
      <c r="V300" s="439"/>
      <c r="W300" s="439"/>
      <c r="X300" s="440"/>
      <c r="Y300" s="441"/>
      <c r="Z300" s="441"/>
      <c r="AA300" s="432"/>
      <c r="AB300" s="433"/>
      <c r="AC300" s="433"/>
      <c r="AD300" s="434"/>
      <c r="AE300" s="435"/>
      <c r="AF300" s="435"/>
      <c r="AG300" s="264"/>
      <c r="AH300" s="265"/>
      <c r="AI300" s="266"/>
      <c r="AJ300" s="267"/>
    </row>
    <row r="301" spans="1:36" x14ac:dyDescent="0.25">
      <c r="A301" s="28" t="str">
        <f>IF(H301&lt;&gt;"",MAX($A$7:A300)+1,"")</f>
        <v/>
      </c>
      <c r="B301" s="227" t="str">
        <f>IF(A301="","",PREF_PREGUNTA&amp;" - "&amp;IF(MAX($A$7:$A$156)&gt;99,IF(A301&lt;100,"0",""),"")&amp;IF(A301&lt;10,"0","")&amp;A301&amp;IF(G301&lt;&gt;""," "&amp;G301,""))</f>
        <v/>
      </c>
      <c r="C301" s="424" t="str">
        <f t="shared" si="6"/>
        <v/>
      </c>
      <c r="D301" s="230"/>
      <c r="E301" s="231"/>
      <c r="F301" s="242"/>
      <c r="G301" s="232"/>
      <c r="H301" s="225"/>
      <c r="I301" s="432"/>
      <c r="J301" s="433"/>
      <c r="K301" s="433"/>
      <c r="L301" s="434"/>
      <c r="M301" s="435"/>
      <c r="N301" s="435"/>
      <c r="O301" s="434"/>
      <c r="P301" s="435"/>
      <c r="Q301" s="435"/>
      <c r="R301" s="436"/>
      <c r="S301" s="437"/>
      <c r="T301" s="437"/>
      <c r="U301" s="438"/>
      <c r="V301" s="439"/>
      <c r="W301" s="439"/>
      <c r="X301" s="440"/>
      <c r="Y301" s="441"/>
      <c r="Z301" s="441"/>
      <c r="AA301" s="432"/>
      <c r="AB301" s="433"/>
      <c r="AC301" s="433"/>
      <c r="AD301" s="434"/>
      <c r="AE301" s="435"/>
      <c r="AF301" s="435"/>
      <c r="AG301" s="264"/>
      <c r="AH301" s="265"/>
      <c r="AI301" s="266"/>
      <c r="AJ301" s="267"/>
    </row>
    <row r="302" spans="1:36" x14ac:dyDescent="0.25">
      <c r="A302" s="28" t="str">
        <f>IF(H302&lt;&gt;"",MAX($A$7:A301)+1,"")</f>
        <v/>
      </c>
      <c r="B302" s="227" t="str">
        <f>IF(A302="","",PREF_PREGUNTA&amp;" - "&amp;IF(MAX($A$7:$A$156)&gt;99,IF(A302&lt;100,"0",""),"")&amp;IF(A302&lt;10,"0","")&amp;A302&amp;IF(G302&lt;&gt;""," "&amp;G302,""))</f>
        <v/>
      </c>
      <c r="C302" s="424" t="str">
        <f t="shared" si="6"/>
        <v/>
      </c>
      <c r="D302" s="230"/>
      <c r="E302" s="231"/>
      <c r="F302" s="242"/>
      <c r="G302" s="232"/>
      <c r="H302" s="225"/>
      <c r="I302" s="432"/>
      <c r="J302" s="433"/>
      <c r="K302" s="433"/>
      <c r="L302" s="434"/>
      <c r="M302" s="435"/>
      <c r="N302" s="435"/>
      <c r="O302" s="434"/>
      <c r="P302" s="435"/>
      <c r="Q302" s="435"/>
      <c r="R302" s="436"/>
      <c r="S302" s="437"/>
      <c r="T302" s="437"/>
      <c r="U302" s="438"/>
      <c r="V302" s="439"/>
      <c r="W302" s="439"/>
      <c r="X302" s="440"/>
      <c r="Y302" s="441"/>
      <c r="Z302" s="441"/>
      <c r="AA302" s="432"/>
      <c r="AB302" s="433"/>
      <c r="AC302" s="433"/>
      <c r="AD302" s="434"/>
      <c r="AE302" s="435"/>
      <c r="AF302" s="435"/>
      <c r="AG302" s="264"/>
      <c r="AH302" s="265"/>
      <c r="AI302" s="266"/>
      <c r="AJ302" s="267"/>
    </row>
    <row r="303" spans="1:36" x14ac:dyDescent="0.25">
      <c r="A303" s="28" t="str">
        <f>IF(H303&lt;&gt;"",MAX($A$7:A302)+1,"")</f>
        <v/>
      </c>
      <c r="B303" s="227" t="str">
        <f>IF(A303="","",PREF_PREGUNTA&amp;" - "&amp;IF(MAX($A$7:$A$156)&gt;99,IF(A303&lt;100,"0",""),"")&amp;IF(A303&lt;10,"0","")&amp;A303&amp;IF(G303&lt;&gt;""," "&amp;G303,""))</f>
        <v/>
      </c>
      <c r="C303" s="424" t="str">
        <f t="shared" si="6"/>
        <v/>
      </c>
      <c r="D303" s="230"/>
      <c r="E303" s="231"/>
      <c r="F303" s="242"/>
      <c r="G303" s="232"/>
      <c r="H303" s="225"/>
      <c r="I303" s="432"/>
      <c r="J303" s="433"/>
      <c r="K303" s="433"/>
      <c r="L303" s="434"/>
      <c r="M303" s="435"/>
      <c r="N303" s="435"/>
      <c r="O303" s="434"/>
      <c r="P303" s="435"/>
      <c r="Q303" s="435"/>
      <c r="R303" s="436"/>
      <c r="S303" s="437"/>
      <c r="T303" s="437"/>
      <c r="U303" s="438"/>
      <c r="V303" s="439"/>
      <c r="W303" s="439"/>
      <c r="X303" s="440"/>
      <c r="Y303" s="441"/>
      <c r="Z303" s="441"/>
      <c r="AA303" s="432"/>
      <c r="AB303" s="433"/>
      <c r="AC303" s="433"/>
      <c r="AD303" s="434"/>
      <c r="AE303" s="435"/>
      <c r="AF303" s="435"/>
      <c r="AG303" s="264"/>
      <c r="AH303" s="265"/>
      <c r="AI303" s="266"/>
      <c r="AJ303" s="267"/>
    </row>
    <row r="304" spans="1:36" x14ac:dyDescent="0.25">
      <c r="A304" s="28" t="str">
        <f>IF(H304&lt;&gt;"",MAX($A$7:A303)+1,"")</f>
        <v/>
      </c>
      <c r="B304" s="227" t="str">
        <f>IF(A304="","",PREF_PREGUNTA&amp;" - "&amp;IF(MAX($A$7:$A$156)&gt;99,IF(A304&lt;100,"0",""),"")&amp;IF(A304&lt;10,"0","")&amp;A304&amp;IF(G304&lt;&gt;""," "&amp;G304,""))</f>
        <v/>
      </c>
      <c r="C304" s="424" t="str">
        <f t="shared" si="6"/>
        <v/>
      </c>
      <c r="D304" s="230"/>
      <c r="E304" s="231"/>
      <c r="F304" s="242"/>
      <c r="G304" s="232"/>
      <c r="H304" s="225"/>
      <c r="I304" s="432"/>
      <c r="J304" s="433"/>
      <c r="K304" s="433"/>
      <c r="L304" s="434"/>
      <c r="M304" s="435"/>
      <c r="N304" s="435"/>
      <c r="O304" s="434"/>
      <c r="P304" s="435"/>
      <c r="Q304" s="435"/>
      <c r="R304" s="436"/>
      <c r="S304" s="437"/>
      <c r="T304" s="437"/>
      <c r="U304" s="438"/>
      <c r="V304" s="439"/>
      <c r="W304" s="439"/>
      <c r="X304" s="440"/>
      <c r="Y304" s="441"/>
      <c r="Z304" s="441"/>
      <c r="AA304" s="432"/>
      <c r="AB304" s="433"/>
      <c r="AC304" s="433"/>
      <c r="AD304" s="434"/>
      <c r="AE304" s="435"/>
      <c r="AF304" s="435"/>
      <c r="AG304" s="264"/>
      <c r="AH304" s="265"/>
      <c r="AI304" s="266"/>
      <c r="AJ304" s="267"/>
    </row>
    <row r="305" spans="1:36" x14ac:dyDescent="0.25">
      <c r="A305" s="28" t="str">
        <f>IF(H305&lt;&gt;"",MAX($A$7:A304)+1,"")</f>
        <v/>
      </c>
      <c r="B305" s="227" t="str">
        <f>IF(A305="","",PREF_PREGUNTA&amp;" - "&amp;IF(MAX($A$7:$A$156)&gt;99,IF(A305&lt;100,"0",""),"")&amp;IF(A305&lt;10,"0","")&amp;A305&amp;IF(G305&lt;&gt;""," "&amp;G305,""))</f>
        <v/>
      </c>
      <c r="C305" s="424" t="str">
        <f t="shared" si="6"/>
        <v/>
      </c>
      <c r="D305" s="230"/>
      <c r="E305" s="231"/>
      <c r="F305" s="242"/>
      <c r="G305" s="232"/>
      <c r="H305" s="225"/>
      <c r="I305" s="432"/>
      <c r="J305" s="433"/>
      <c r="K305" s="433"/>
      <c r="L305" s="434"/>
      <c r="M305" s="435"/>
      <c r="N305" s="435"/>
      <c r="O305" s="434"/>
      <c r="P305" s="435"/>
      <c r="Q305" s="435"/>
      <c r="R305" s="436"/>
      <c r="S305" s="437"/>
      <c r="T305" s="437"/>
      <c r="U305" s="438"/>
      <c r="V305" s="439"/>
      <c r="W305" s="439"/>
      <c r="X305" s="440"/>
      <c r="Y305" s="441"/>
      <c r="Z305" s="441"/>
      <c r="AA305" s="432"/>
      <c r="AB305" s="433"/>
      <c r="AC305" s="433"/>
      <c r="AD305" s="434"/>
      <c r="AE305" s="435"/>
      <c r="AF305" s="435"/>
      <c r="AG305" s="264"/>
      <c r="AH305" s="265"/>
      <c r="AI305" s="266"/>
      <c r="AJ305" s="267"/>
    </row>
    <row r="306" spans="1:36" x14ac:dyDescent="0.25">
      <c r="A306" s="28" t="str">
        <f>IF(H306&lt;&gt;"",MAX($A$7:A305)+1,"")</f>
        <v/>
      </c>
      <c r="B306" s="227" t="str">
        <f>IF(A306="","",PREF_PREGUNTA&amp;" - "&amp;IF(MAX($A$7:$A$156)&gt;99,IF(A306&lt;100,"0",""),"")&amp;IF(A306&lt;10,"0","")&amp;A306&amp;IF(G306&lt;&gt;""," "&amp;G306,""))</f>
        <v/>
      </c>
      <c r="C306" s="424" t="str">
        <f t="shared" si="6"/>
        <v/>
      </c>
      <c r="D306" s="230"/>
      <c r="E306" s="231"/>
      <c r="F306" s="242"/>
      <c r="G306" s="232"/>
      <c r="H306" s="225"/>
      <c r="I306" s="432"/>
      <c r="J306" s="433"/>
      <c r="K306" s="433"/>
      <c r="L306" s="434"/>
      <c r="M306" s="435"/>
      <c r="N306" s="435"/>
      <c r="O306" s="434"/>
      <c r="P306" s="435"/>
      <c r="Q306" s="435"/>
      <c r="R306" s="436"/>
      <c r="S306" s="437"/>
      <c r="T306" s="437"/>
      <c r="U306" s="438"/>
      <c r="V306" s="439"/>
      <c r="W306" s="439"/>
      <c r="X306" s="440"/>
      <c r="Y306" s="441"/>
      <c r="Z306" s="441"/>
      <c r="AA306" s="432"/>
      <c r="AB306" s="433"/>
      <c r="AC306" s="433"/>
      <c r="AD306" s="434"/>
      <c r="AE306" s="435"/>
      <c r="AF306" s="435"/>
      <c r="AG306" s="264"/>
      <c r="AH306" s="265"/>
      <c r="AI306" s="266"/>
      <c r="AJ306" s="267"/>
    </row>
    <row r="307" spans="1:36" x14ac:dyDescent="0.25">
      <c r="A307" s="28" t="str">
        <f>IF(H307&lt;&gt;"",MAX($A$7:A306)+1,"")</f>
        <v/>
      </c>
      <c r="B307" s="227" t="str">
        <f>IF(A307="","",PREF_PREGUNTA&amp;" - "&amp;IF(MAX($A$7:$A$156)&gt;99,IF(A307&lt;100,"0",""),"")&amp;IF(A307&lt;10,"0","")&amp;A307&amp;IF(G307&lt;&gt;""," "&amp;G307,""))</f>
        <v/>
      </c>
      <c r="C307" s="424" t="str">
        <f t="shared" si="6"/>
        <v/>
      </c>
      <c r="D307" s="230"/>
      <c r="E307" s="231"/>
      <c r="F307" s="242"/>
      <c r="G307" s="232"/>
      <c r="H307" s="225"/>
      <c r="I307" s="432"/>
      <c r="J307" s="433"/>
      <c r="K307" s="433"/>
      <c r="L307" s="434"/>
      <c r="M307" s="435"/>
      <c r="N307" s="435"/>
      <c r="O307" s="434"/>
      <c r="P307" s="435"/>
      <c r="Q307" s="435"/>
      <c r="R307" s="436"/>
      <c r="S307" s="437"/>
      <c r="T307" s="437"/>
      <c r="U307" s="438"/>
      <c r="V307" s="439"/>
      <c r="W307" s="439"/>
      <c r="X307" s="440"/>
      <c r="Y307" s="441"/>
      <c r="Z307" s="441"/>
      <c r="AA307" s="432"/>
      <c r="AB307" s="433"/>
      <c r="AC307" s="433"/>
      <c r="AD307" s="434"/>
      <c r="AE307" s="435"/>
      <c r="AF307" s="435"/>
      <c r="AG307" s="264"/>
      <c r="AH307" s="265"/>
      <c r="AI307" s="266"/>
      <c r="AJ307" s="267"/>
    </row>
    <row r="308" spans="1:36" x14ac:dyDescent="0.25">
      <c r="A308" s="28" t="str">
        <f>IF(H308&lt;&gt;"",MAX($A$7:A307)+1,"")</f>
        <v/>
      </c>
      <c r="B308" s="227" t="str">
        <f>IF(A308="","",PREF_PREGUNTA&amp;" - "&amp;IF(MAX($A$7:$A$156)&gt;99,IF(A308&lt;100,"0",""),"")&amp;IF(A308&lt;10,"0","")&amp;A308&amp;IF(G308&lt;&gt;""," "&amp;G308,""))</f>
        <v/>
      </c>
      <c r="C308" s="424" t="str">
        <f t="shared" si="6"/>
        <v/>
      </c>
      <c r="D308" s="230"/>
      <c r="E308" s="231"/>
      <c r="F308" s="242"/>
      <c r="G308" s="232"/>
      <c r="H308" s="225"/>
      <c r="I308" s="432"/>
      <c r="J308" s="433"/>
      <c r="K308" s="433"/>
      <c r="L308" s="434"/>
      <c r="M308" s="435"/>
      <c r="N308" s="435"/>
      <c r="O308" s="434"/>
      <c r="P308" s="435"/>
      <c r="Q308" s="435"/>
      <c r="R308" s="436"/>
      <c r="S308" s="437"/>
      <c r="T308" s="437"/>
      <c r="U308" s="438"/>
      <c r="V308" s="439"/>
      <c r="W308" s="439"/>
      <c r="X308" s="440"/>
      <c r="Y308" s="441"/>
      <c r="Z308" s="441"/>
      <c r="AA308" s="432"/>
      <c r="AB308" s="433"/>
      <c r="AC308" s="433"/>
      <c r="AD308" s="434"/>
      <c r="AE308" s="435"/>
      <c r="AF308" s="435"/>
      <c r="AG308" s="264"/>
      <c r="AH308" s="265"/>
      <c r="AI308" s="266"/>
      <c r="AJ308" s="267"/>
    </row>
    <row r="309" spans="1:36" x14ac:dyDescent="0.25">
      <c r="A309" s="28" t="str">
        <f>IF(H309&lt;&gt;"",MAX($A$7:A308)+1,"")</f>
        <v/>
      </c>
      <c r="B309" s="227" t="str">
        <f>IF(A309="","",PREF_PREGUNTA&amp;" - "&amp;IF(MAX($A$7:$A$156)&gt;99,IF(A309&lt;100,"0",""),"")&amp;IF(A309&lt;10,"0","")&amp;A309&amp;IF(G309&lt;&gt;""," "&amp;G309,""))</f>
        <v/>
      </c>
      <c r="C309" s="424" t="str">
        <f t="shared" si="6"/>
        <v/>
      </c>
      <c r="D309" s="230"/>
      <c r="E309" s="231"/>
      <c r="F309" s="242"/>
      <c r="G309" s="232"/>
      <c r="H309" s="225"/>
      <c r="I309" s="432"/>
      <c r="J309" s="433"/>
      <c r="K309" s="433"/>
      <c r="L309" s="434"/>
      <c r="M309" s="435"/>
      <c r="N309" s="435"/>
      <c r="O309" s="434"/>
      <c r="P309" s="435"/>
      <c r="Q309" s="435"/>
      <c r="R309" s="436"/>
      <c r="S309" s="437"/>
      <c r="T309" s="437"/>
      <c r="U309" s="438"/>
      <c r="V309" s="439"/>
      <c r="W309" s="439"/>
      <c r="X309" s="440"/>
      <c r="Y309" s="441"/>
      <c r="Z309" s="441"/>
      <c r="AA309" s="432"/>
      <c r="AB309" s="433"/>
      <c r="AC309" s="433"/>
      <c r="AD309" s="434"/>
      <c r="AE309" s="435"/>
      <c r="AF309" s="435"/>
      <c r="AG309" s="264"/>
      <c r="AH309" s="265"/>
      <c r="AI309" s="266"/>
      <c r="AJ309" s="267"/>
    </row>
    <row r="310" spans="1:36" x14ac:dyDescent="0.25">
      <c r="A310" s="28" t="str">
        <f>IF(H310&lt;&gt;"",MAX($A$7:A309)+1,"")</f>
        <v/>
      </c>
      <c r="B310" s="227" t="str">
        <f>IF(A310="","",PREF_PREGUNTA&amp;" - "&amp;IF(MAX($A$7:$A$156)&gt;99,IF(A310&lt;100,"0",""),"")&amp;IF(A310&lt;10,"0","")&amp;A310&amp;IF(G310&lt;&gt;""," "&amp;G310,""))</f>
        <v/>
      </c>
      <c r="C310" s="424" t="str">
        <f t="shared" si="6"/>
        <v/>
      </c>
      <c r="D310" s="230"/>
      <c r="E310" s="231"/>
      <c r="F310" s="242"/>
      <c r="G310" s="232"/>
      <c r="H310" s="225"/>
      <c r="I310" s="432"/>
      <c r="J310" s="433"/>
      <c r="K310" s="433"/>
      <c r="L310" s="434"/>
      <c r="M310" s="435"/>
      <c r="N310" s="435"/>
      <c r="O310" s="434"/>
      <c r="P310" s="435"/>
      <c r="Q310" s="435"/>
      <c r="R310" s="436"/>
      <c r="S310" s="437"/>
      <c r="T310" s="437"/>
      <c r="U310" s="438"/>
      <c r="V310" s="439"/>
      <c r="W310" s="439"/>
      <c r="X310" s="440"/>
      <c r="Y310" s="441"/>
      <c r="Z310" s="441"/>
      <c r="AA310" s="432"/>
      <c r="AB310" s="433"/>
      <c r="AC310" s="433"/>
      <c r="AD310" s="434"/>
      <c r="AE310" s="435"/>
      <c r="AF310" s="435"/>
      <c r="AG310" s="264"/>
      <c r="AH310" s="265"/>
      <c r="AI310" s="266"/>
      <c r="AJ310" s="267"/>
    </row>
    <row r="311" spans="1:36" x14ac:dyDescent="0.25">
      <c r="A311" s="28" t="str">
        <f>IF(H311&lt;&gt;"",MAX($A$7:A310)+1,"")</f>
        <v/>
      </c>
      <c r="B311" s="227" t="str">
        <f>IF(A311="","",PREF_PREGUNTA&amp;" - "&amp;IF(MAX($A$7:$A$156)&gt;99,IF(A311&lt;100,"0",""),"")&amp;IF(A311&lt;10,"0","")&amp;A311&amp;IF(G311&lt;&gt;""," "&amp;G311,""))</f>
        <v/>
      </c>
      <c r="C311" s="424" t="str">
        <f t="shared" si="6"/>
        <v/>
      </c>
      <c r="D311" s="230"/>
      <c r="E311" s="231"/>
      <c r="F311" s="242"/>
      <c r="G311" s="232"/>
      <c r="H311" s="225"/>
      <c r="I311" s="432"/>
      <c r="J311" s="433"/>
      <c r="K311" s="433"/>
      <c r="L311" s="434"/>
      <c r="M311" s="435"/>
      <c r="N311" s="435"/>
      <c r="O311" s="434"/>
      <c r="P311" s="435"/>
      <c r="Q311" s="435"/>
      <c r="R311" s="436"/>
      <c r="S311" s="437"/>
      <c r="T311" s="437"/>
      <c r="U311" s="438"/>
      <c r="V311" s="439"/>
      <c r="W311" s="439"/>
      <c r="X311" s="440"/>
      <c r="Y311" s="441"/>
      <c r="Z311" s="441"/>
      <c r="AA311" s="432"/>
      <c r="AB311" s="433"/>
      <c r="AC311" s="433"/>
      <c r="AD311" s="434"/>
      <c r="AE311" s="435"/>
      <c r="AF311" s="435"/>
      <c r="AG311" s="264"/>
      <c r="AH311" s="265"/>
      <c r="AI311" s="266"/>
      <c r="AJ311" s="267"/>
    </row>
    <row r="312" spans="1:36" x14ac:dyDescent="0.25">
      <c r="A312" s="28" t="str">
        <f>IF(H312&lt;&gt;"",MAX($A$7:A311)+1,"")</f>
        <v/>
      </c>
      <c r="B312" s="227" t="str">
        <f>IF(A312="","",PREF_PREGUNTA&amp;" - "&amp;IF(MAX($A$7:$A$156)&gt;99,IF(A312&lt;100,"0",""),"")&amp;IF(A312&lt;10,"0","")&amp;A312&amp;IF(G312&lt;&gt;""," "&amp;G312,""))</f>
        <v/>
      </c>
      <c r="C312" s="424" t="str">
        <f t="shared" si="6"/>
        <v/>
      </c>
      <c r="D312" s="230"/>
      <c r="E312" s="231"/>
      <c r="F312" s="242"/>
      <c r="G312" s="232"/>
      <c r="H312" s="225"/>
      <c r="I312" s="432"/>
      <c r="J312" s="433"/>
      <c r="K312" s="433"/>
      <c r="L312" s="434"/>
      <c r="M312" s="435"/>
      <c r="N312" s="435"/>
      <c r="O312" s="434"/>
      <c r="P312" s="435"/>
      <c r="Q312" s="435"/>
      <c r="R312" s="436"/>
      <c r="S312" s="437"/>
      <c r="T312" s="437"/>
      <c r="U312" s="438"/>
      <c r="V312" s="439"/>
      <c r="W312" s="439"/>
      <c r="X312" s="440"/>
      <c r="Y312" s="441"/>
      <c r="Z312" s="441"/>
      <c r="AA312" s="432"/>
      <c r="AB312" s="433"/>
      <c r="AC312" s="433"/>
      <c r="AD312" s="434"/>
      <c r="AE312" s="435"/>
      <c r="AF312" s="435"/>
      <c r="AG312" s="264"/>
      <c r="AH312" s="265"/>
      <c r="AI312" s="266"/>
      <c r="AJ312" s="267"/>
    </row>
    <row r="313" spans="1:36" x14ac:dyDescent="0.25">
      <c r="A313" s="28" t="str">
        <f>IF(H313&lt;&gt;"",MAX($A$7:A312)+1,"")</f>
        <v/>
      </c>
      <c r="B313" s="227" t="str">
        <f>IF(A313="","",PREF_PREGUNTA&amp;" - "&amp;IF(MAX($A$7:$A$156)&gt;99,IF(A313&lt;100,"0",""),"")&amp;IF(A313&lt;10,"0","")&amp;A313&amp;IF(G313&lt;&gt;""," "&amp;G313,""))</f>
        <v/>
      </c>
      <c r="C313" s="424" t="str">
        <f t="shared" si="6"/>
        <v/>
      </c>
      <c r="D313" s="230"/>
      <c r="E313" s="231"/>
      <c r="F313" s="242"/>
      <c r="G313" s="232"/>
      <c r="H313" s="225"/>
      <c r="I313" s="432"/>
      <c r="J313" s="433"/>
      <c r="K313" s="433"/>
      <c r="L313" s="434"/>
      <c r="M313" s="435"/>
      <c r="N313" s="435"/>
      <c r="O313" s="434"/>
      <c r="P313" s="435"/>
      <c r="Q313" s="435"/>
      <c r="R313" s="436"/>
      <c r="S313" s="437"/>
      <c r="T313" s="437"/>
      <c r="U313" s="438"/>
      <c r="V313" s="439"/>
      <c r="W313" s="439"/>
      <c r="X313" s="440"/>
      <c r="Y313" s="441"/>
      <c r="Z313" s="441"/>
      <c r="AA313" s="432"/>
      <c r="AB313" s="433"/>
      <c r="AC313" s="433"/>
      <c r="AD313" s="434"/>
      <c r="AE313" s="435"/>
      <c r="AF313" s="435"/>
      <c r="AG313" s="264"/>
      <c r="AH313" s="265"/>
      <c r="AI313" s="266"/>
      <c r="AJ313" s="267"/>
    </row>
    <row r="314" spans="1:36" x14ac:dyDescent="0.25">
      <c r="A314" s="28" t="str">
        <f>IF(H314&lt;&gt;"",MAX($A$7:A313)+1,"")</f>
        <v/>
      </c>
      <c r="B314" s="227" t="str">
        <f>IF(A314="","",PREF_PREGUNTA&amp;" - "&amp;IF(MAX($A$7:$A$156)&gt;99,IF(A314&lt;100,"0",""),"")&amp;IF(A314&lt;10,"0","")&amp;A314&amp;IF(G314&lt;&gt;""," "&amp;G314,""))</f>
        <v/>
      </c>
      <c r="C314" s="424" t="str">
        <f t="shared" si="6"/>
        <v/>
      </c>
      <c r="D314" s="230"/>
      <c r="E314" s="231"/>
      <c r="F314" s="242"/>
      <c r="G314" s="232"/>
      <c r="H314" s="225"/>
      <c r="I314" s="432"/>
      <c r="J314" s="433"/>
      <c r="K314" s="433"/>
      <c r="L314" s="434"/>
      <c r="M314" s="435"/>
      <c r="N314" s="435"/>
      <c r="O314" s="434"/>
      <c r="P314" s="435"/>
      <c r="Q314" s="435"/>
      <c r="R314" s="436"/>
      <c r="S314" s="437"/>
      <c r="T314" s="437"/>
      <c r="U314" s="438"/>
      <c r="V314" s="439"/>
      <c r="W314" s="439"/>
      <c r="X314" s="440"/>
      <c r="Y314" s="441"/>
      <c r="Z314" s="441"/>
      <c r="AA314" s="432"/>
      <c r="AB314" s="433"/>
      <c r="AC314" s="433"/>
      <c r="AD314" s="434"/>
      <c r="AE314" s="435"/>
      <c r="AF314" s="435"/>
      <c r="AG314" s="264"/>
      <c r="AH314" s="265"/>
      <c r="AI314" s="266"/>
      <c r="AJ314" s="267"/>
    </row>
    <row r="315" spans="1:36" x14ac:dyDescent="0.25">
      <c r="A315" s="28" t="str">
        <f>IF(H315&lt;&gt;"",MAX($A$7:A314)+1,"")</f>
        <v/>
      </c>
      <c r="B315" s="227" t="str">
        <f>IF(A315="","",PREF_PREGUNTA&amp;" - "&amp;IF(MAX($A$7:$A$156)&gt;99,IF(A315&lt;100,"0",""),"")&amp;IF(A315&lt;10,"0","")&amp;A315&amp;IF(G315&lt;&gt;""," "&amp;G315,""))</f>
        <v/>
      </c>
      <c r="C315" s="424" t="str">
        <f t="shared" si="6"/>
        <v/>
      </c>
      <c r="D315" s="230"/>
      <c r="E315" s="231"/>
      <c r="F315" s="242"/>
      <c r="G315" s="232"/>
      <c r="H315" s="225"/>
      <c r="I315" s="432"/>
      <c r="J315" s="433"/>
      <c r="K315" s="433"/>
      <c r="L315" s="434"/>
      <c r="M315" s="435"/>
      <c r="N315" s="435"/>
      <c r="O315" s="434"/>
      <c r="P315" s="435"/>
      <c r="Q315" s="435"/>
      <c r="R315" s="436"/>
      <c r="S315" s="437"/>
      <c r="T315" s="437"/>
      <c r="U315" s="438"/>
      <c r="V315" s="439"/>
      <c r="W315" s="439"/>
      <c r="X315" s="440"/>
      <c r="Y315" s="441"/>
      <c r="Z315" s="441"/>
      <c r="AA315" s="432"/>
      <c r="AB315" s="433"/>
      <c r="AC315" s="433"/>
      <c r="AD315" s="434"/>
      <c r="AE315" s="435"/>
      <c r="AF315" s="435"/>
      <c r="AG315" s="264"/>
      <c r="AH315" s="265"/>
      <c r="AI315" s="266"/>
      <c r="AJ315" s="267"/>
    </row>
    <row r="316" spans="1:36" x14ac:dyDescent="0.25">
      <c r="A316" s="28" t="str">
        <f>IF(H316&lt;&gt;"",MAX($A$7:A315)+1,"")</f>
        <v/>
      </c>
      <c r="B316" s="227" t="str">
        <f>IF(A316="","",PREF_PREGUNTA&amp;" - "&amp;IF(MAX($A$7:$A$156)&gt;99,IF(A316&lt;100,"0",""),"")&amp;IF(A316&lt;10,"0","")&amp;A316&amp;IF(G316&lt;&gt;""," "&amp;G316,""))</f>
        <v/>
      </c>
      <c r="C316" s="424" t="str">
        <f t="shared" si="6"/>
        <v/>
      </c>
      <c r="D316" s="230"/>
      <c r="E316" s="231"/>
      <c r="F316" s="242"/>
      <c r="G316" s="232"/>
      <c r="H316" s="225"/>
      <c r="I316" s="432"/>
      <c r="J316" s="433"/>
      <c r="K316" s="433"/>
      <c r="L316" s="434"/>
      <c r="M316" s="435"/>
      <c r="N316" s="435"/>
      <c r="O316" s="434"/>
      <c r="P316" s="435"/>
      <c r="Q316" s="435"/>
      <c r="R316" s="436"/>
      <c r="S316" s="437"/>
      <c r="T316" s="437"/>
      <c r="U316" s="438"/>
      <c r="V316" s="439"/>
      <c r="W316" s="439"/>
      <c r="X316" s="440"/>
      <c r="Y316" s="441"/>
      <c r="Z316" s="441"/>
      <c r="AA316" s="432"/>
      <c r="AB316" s="433"/>
      <c r="AC316" s="433"/>
      <c r="AD316" s="434"/>
      <c r="AE316" s="435"/>
      <c r="AF316" s="435"/>
      <c r="AG316" s="264"/>
      <c r="AH316" s="265"/>
      <c r="AI316" s="266"/>
      <c r="AJ316" s="267"/>
    </row>
    <row r="317" spans="1:36" x14ac:dyDescent="0.25">
      <c r="A317" s="28" t="str">
        <f>IF(H317&lt;&gt;"",MAX($A$7:A316)+1,"")</f>
        <v/>
      </c>
      <c r="B317" s="227" t="str">
        <f>IF(A317="","",PREF_PREGUNTA&amp;" - "&amp;IF(MAX($A$7:$A$156)&gt;99,IF(A317&lt;100,"0",""),"")&amp;IF(A317&lt;10,"0","")&amp;A317&amp;IF(G317&lt;&gt;""," "&amp;G317,""))</f>
        <v/>
      </c>
      <c r="C317" s="424" t="str">
        <f t="shared" si="6"/>
        <v/>
      </c>
      <c r="D317" s="230"/>
      <c r="E317" s="231"/>
      <c r="F317" s="242"/>
      <c r="G317" s="232"/>
      <c r="H317" s="225"/>
      <c r="I317" s="432"/>
      <c r="J317" s="433"/>
      <c r="K317" s="433"/>
      <c r="L317" s="434"/>
      <c r="M317" s="435"/>
      <c r="N317" s="435"/>
      <c r="O317" s="434"/>
      <c r="P317" s="435"/>
      <c r="Q317" s="435"/>
      <c r="R317" s="436"/>
      <c r="S317" s="437"/>
      <c r="T317" s="437"/>
      <c r="U317" s="438"/>
      <c r="V317" s="439"/>
      <c r="W317" s="439"/>
      <c r="X317" s="440"/>
      <c r="Y317" s="441"/>
      <c r="Z317" s="441"/>
      <c r="AA317" s="432"/>
      <c r="AB317" s="433"/>
      <c r="AC317" s="433"/>
      <c r="AD317" s="434"/>
      <c r="AE317" s="435"/>
      <c r="AF317" s="435"/>
      <c r="AG317" s="264"/>
      <c r="AH317" s="265"/>
      <c r="AI317" s="266"/>
      <c r="AJ317" s="267"/>
    </row>
    <row r="318" spans="1:36" x14ac:dyDescent="0.25">
      <c r="A318" s="28" t="str">
        <f>IF(H318&lt;&gt;"",MAX($A$7:A317)+1,"")</f>
        <v/>
      </c>
      <c r="B318" s="227" t="str">
        <f>IF(A318="","",PREF_PREGUNTA&amp;" - "&amp;IF(MAX($A$7:$A$156)&gt;99,IF(A318&lt;100,"0",""),"")&amp;IF(A318&lt;10,"0","")&amp;A318&amp;IF(G318&lt;&gt;""," "&amp;G318,""))</f>
        <v/>
      </c>
      <c r="C318" s="424" t="str">
        <f t="shared" si="6"/>
        <v/>
      </c>
      <c r="D318" s="230"/>
      <c r="E318" s="231"/>
      <c r="F318" s="242"/>
      <c r="G318" s="232"/>
      <c r="H318" s="225"/>
      <c r="I318" s="432"/>
      <c r="J318" s="433"/>
      <c r="K318" s="433"/>
      <c r="L318" s="434"/>
      <c r="M318" s="435"/>
      <c r="N318" s="435"/>
      <c r="O318" s="434"/>
      <c r="P318" s="435"/>
      <c r="Q318" s="435"/>
      <c r="R318" s="436"/>
      <c r="S318" s="437"/>
      <c r="T318" s="437"/>
      <c r="U318" s="438"/>
      <c r="V318" s="439"/>
      <c r="W318" s="439"/>
      <c r="X318" s="440"/>
      <c r="Y318" s="441"/>
      <c r="Z318" s="441"/>
      <c r="AA318" s="432"/>
      <c r="AB318" s="433"/>
      <c r="AC318" s="433"/>
      <c r="AD318" s="434"/>
      <c r="AE318" s="435"/>
      <c r="AF318" s="435"/>
      <c r="AG318" s="264"/>
      <c r="AH318" s="265"/>
      <c r="AI318" s="266"/>
      <c r="AJ318" s="267"/>
    </row>
    <row r="319" spans="1:36" x14ac:dyDescent="0.25">
      <c r="A319" s="28" t="str">
        <f>IF(H319&lt;&gt;"",MAX($A$7:A318)+1,"")</f>
        <v/>
      </c>
      <c r="B319" s="227" t="str">
        <f>IF(A319="","",PREF_PREGUNTA&amp;" - "&amp;IF(MAX($A$7:$A$156)&gt;99,IF(A319&lt;100,"0",""),"")&amp;IF(A319&lt;10,"0","")&amp;A319&amp;IF(G319&lt;&gt;""," "&amp;G319,""))</f>
        <v/>
      </c>
      <c r="C319" s="424" t="str">
        <f t="shared" si="6"/>
        <v/>
      </c>
      <c r="D319" s="230"/>
      <c r="E319" s="231"/>
      <c r="F319" s="242"/>
      <c r="G319" s="232"/>
      <c r="H319" s="225"/>
      <c r="I319" s="432"/>
      <c r="J319" s="433"/>
      <c r="K319" s="433"/>
      <c r="L319" s="434"/>
      <c r="M319" s="435"/>
      <c r="N319" s="435"/>
      <c r="O319" s="434"/>
      <c r="P319" s="435"/>
      <c r="Q319" s="435"/>
      <c r="R319" s="436"/>
      <c r="S319" s="437"/>
      <c r="T319" s="437"/>
      <c r="U319" s="438"/>
      <c r="V319" s="439"/>
      <c r="W319" s="439"/>
      <c r="X319" s="440"/>
      <c r="Y319" s="441"/>
      <c r="Z319" s="441"/>
      <c r="AA319" s="432"/>
      <c r="AB319" s="433"/>
      <c r="AC319" s="433"/>
      <c r="AD319" s="434"/>
      <c r="AE319" s="435"/>
      <c r="AF319" s="435"/>
      <c r="AG319" s="264"/>
      <c r="AH319" s="265"/>
      <c r="AI319" s="266"/>
      <c r="AJ319" s="267"/>
    </row>
    <row r="320" spans="1:36" x14ac:dyDescent="0.25">
      <c r="A320" s="28" t="str">
        <f>IF(H320&lt;&gt;"",MAX($A$7:A319)+1,"")</f>
        <v/>
      </c>
      <c r="B320" s="227" t="str">
        <f>IF(A320="","",PREF_PREGUNTA&amp;" - "&amp;IF(MAX($A$7:$A$156)&gt;99,IF(A320&lt;100,"0",""),"")&amp;IF(A320&lt;10,"0","")&amp;A320&amp;IF(G320&lt;&gt;""," "&amp;G320,""))</f>
        <v/>
      </c>
      <c r="C320" s="424" t="str">
        <f t="shared" si="6"/>
        <v/>
      </c>
      <c r="D320" s="230"/>
      <c r="E320" s="231"/>
      <c r="F320" s="242"/>
      <c r="G320" s="232"/>
      <c r="H320" s="225"/>
      <c r="I320" s="432"/>
      <c r="J320" s="433"/>
      <c r="K320" s="433"/>
      <c r="L320" s="434"/>
      <c r="M320" s="435"/>
      <c r="N320" s="435"/>
      <c r="O320" s="434"/>
      <c r="P320" s="435"/>
      <c r="Q320" s="435"/>
      <c r="R320" s="436"/>
      <c r="S320" s="437"/>
      <c r="T320" s="437"/>
      <c r="U320" s="438"/>
      <c r="V320" s="439"/>
      <c r="W320" s="439"/>
      <c r="X320" s="440"/>
      <c r="Y320" s="441"/>
      <c r="Z320" s="441"/>
      <c r="AA320" s="432"/>
      <c r="AB320" s="433"/>
      <c r="AC320" s="433"/>
      <c r="AD320" s="434"/>
      <c r="AE320" s="435"/>
      <c r="AF320" s="435"/>
      <c r="AG320" s="264"/>
      <c r="AH320" s="265"/>
      <c r="AI320" s="266"/>
      <c r="AJ320" s="267"/>
    </row>
    <row r="321" spans="1:36" x14ac:dyDescent="0.25">
      <c r="A321" s="28" t="str">
        <f>IF(H321&lt;&gt;"",MAX($A$7:A320)+1,"")</f>
        <v/>
      </c>
      <c r="B321" s="227" t="str">
        <f>IF(A321="","",PREF_PREGUNTA&amp;" - "&amp;IF(MAX($A$7:$A$156)&gt;99,IF(A321&lt;100,"0",""),"")&amp;IF(A321&lt;10,"0","")&amp;A321&amp;IF(G321&lt;&gt;""," "&amp;G321,""))</f>
        <v/>
      </c>
      <c r="C321" s="424" t="str">
        <f t="shared" si="6"/>
        <v/>
      </c>
      <c r="D321" s="230"/>
      <c r="E321" s="231"/>
      <c r="F321" s="242"/>
      <c r="G321" s="232"/>
      <c r="H321" s="225"/>
      <c r="I321" s="432"/>
      <c r="J321" s="433"/>
      <c r="K321" s="433"/>
      <c r="L321" s="434"/>
      <c r="M321" s="435"/>
      <c r="N321" s="435"/>
      <c r="O321" s="434"/>
      <c r="P321" s="435"/>
      <c r="Q321" s="435"/>
      <c r="R321" s="436"/>
      <c r="S321" s="437"/>
      <c r="T321" s="437"/>
      <c r="U321" s="438"/>
      <c r="V321" s="439"/>
      <c r="W321" s="439"/>
      <c r="X321" s="440"/>
      <c r="Y321" s="441"/>
      <c r="Z321" s="441"/>
      <c r="AA321" s="432"/>
      <c r="AB321" s="433"/>
      <c r="AC321" s="433"/>
      <c r="AD321" s="434"/>
      <c r="AE321" s="435"/>
      <c r="AF321" s="435"/>
      <c r="AG321" s="264"/>
      <c r="AH321" s="265"/>
      <c r="AI321" s="266"/>
      <c r="AJ321" s="267"/>
    </row>
    <row r="322" spans="1:36" x14ac:dyDescent="0.25">
      <c r="A322" s="28" t="str">
        <f>IF(H322&lt;&gt;"",MAX($A$7:A321)+1,"")</f>
        <v/>
      </c>
      <c r="B322" s="227" t="str">
        <f>IF(A322="","",PREF_PREGUNTA&amp;" - "&amp;IF(MAX($A$7:$A$156)&gt;99,IF(A322&lt;100,"0",""),"")&amp;IF(A322&lt;10,"0","")&amp;A322&amp;IF(G322&lt;&gt;""," "&amp;G322,""))</f>
        <v/>
      </c>
      <c r="C322" s="424" t="str">
        <f t="shared" si="6"/>
        <v/>
      </c>
      <c r="D322" s="230"/>
      <c r="E322" s="231"/>
      <c r="F322" s="242"/>
      <c r="G322" s="232"/>
      <c r="H322" s="225"/>
      <c r="I322" s="432"/>
      <c r="J322" s="433"/>
      <c r="K322" s="433"/>
      <c r="L322" s="434"/>
      <c r="M322" s="435"/>
      <c r="N322" s="435"/>
      <c r="O322" s="434"/>
      <c r="P322" s="435"/>
      <c r="Q322" s="435"/>
      <c r="R322" s="436"/>
      <c r="S322" s="437"/>
      <c r="T322" s="437"/>
      <c r="U322" s="438"/>
      <c r="V322" s="439"/>
      <c r="W322" s="439"/>
      <c r="X322" s="440"/>
      <c r="Y322" s="441"/>
      <c r="Z322" s="441"/>
      <c r="AA322" s="432"/>
      <c r="AB322" s="433"/>
      <c r="AC322" s="433"/>
      <c r="AD322" s="434"/>
      <c r="AE322" s="435"/>
      <c r="AF322" s="435"/>
      <c r="AG322" s="264"/>
      <c r="AH322" s="265"/>
      <c r="AI322" s="266"/>
      <c r="AJ322" s="267"/>
    </row>
    <row r="323" spans="1:36" x14ac:dyDescent="0.25">
      <c r="A323" s="28" t="str">
        <f>IF(H323&lt;&gt;"",MAX($A$7:A322)+1,"")</f>
        <v/>
      </c>
      <c r="B323" s="227" t="str">
        <f>IF(A323="","",PREF_PREGUNTA&amp;" - "&amp;IF(MAX($A$7:$A$156)&gt;99,IF(A323&lt;100,"0",""),"")&amp;IF(A323&lt;10,"0","")&amp;A323&amp;IF(G323&lt;&gt;""," "&amp;G323,""))</f>
        <v/>
      </c>
      <c r="C323" s="424" t="str">
        <f t="shared" si="6"/>
        <v/>
      </c>
      <c r="D323" s="230"/>
      <c r="E323" s="231"/>
      <c r="F323" s="242"/>
      <c r="G323" s="232"/>
      <c r="H323" s="225"/>
      <c r="I323" s="432"/>
      <c r="J323" s="433"/>
      <c r="K323" s="433"/>
      <c r="L323" s="434"/>
      <c r="M323" s="435"/>
      <c r="N323" s="435"/>
      <c r="O323" s="434"/>
      <c r="P323" s="435"/>
      <c r="Q323" s="435"/>
      <c r="R323" s="436"/>
      <c r="S323" s="437"/>
      <c r="T323" s="437"/>
      <c r="U323" s="438"/>
      <c r="V323" s="439"/>
      <c r="W323" s="439"/>
      <c r="X323" s="440"/>
      <c r="Y323" s="441"/>
      <c r="Z323" s="441"/>
      <c r="AA323" s="432"/>
      <c r="AB323" s="433"/>
      <c r="AC323" s="433"/>
      <c r="AD323" s="434"/>
      <c r="AE323" s="435"/>
      <c r="AF323" s="435"/>
      <c r="AG323" s="264"/>
      <c r="AH323" s="265"/>
      <c r="AI323" s="266"/>
      <c r="AJ323" s="267"/>
    </row>
    <row r="324" spans="1:36" x14ac:dyDescent="0.25">
      <c r="A324" s="28" t="str">
        <f>IF(H324&lt;&gt;"",MAX($A$7:A323)+1,"")</f>
        <v/>
      </c>
      <c r="B324" s="227" t="str">
        <f>IF(A324="","",PREF_PREGUNTA&amp;" - "&amp;IF(MAX($A$7:$A$156)&gt;99,IF(A324&lt;100,"0",""),"")&amp;IF(A324&lt;10,"0","")&amp;A324&amp;IF(G324&lt;&gt;""," "&amp;G324,""))</f>
        <v/>
      </c>
      <c r="C324" s="424" t="str">
        <f t="shared" si="6"/>
        <v/>
      </c>
      <c r="D324" s="230"/>
      <c r="E324" s="231"/>
      <c r="F324" s="242"/>
      <c r="G324" s="232"/>
      <c r="H324" s="225"/>
      <c r="I324" s="432"/>
      <c r="J324" s="433"/>
      <c r="K324" s="433"/>
      <c r="L324" s="434"/>
      <c r="M324" s="435"/>
      <c r="N324" s="435"/>
      <c r="O324" s="434"/>
      <c r="P324" s="435"/>
      <c r="Q324" s="435"/>
      <c r="R324" s="436"/>
      <c r="S324" s="437"/>
      <c r="T324" s="437"/>
      <c r="U324" s="438"/>
      <c r="V324" s="439"/>
      <c r="W324" s="439"/>
      <c r="X324" s="440"/>
      <c r="Y324" s="441"/>
      <c r="Z324" s="441"/>
      <c r="AA324" s="432"/>
      <c r="AB324" s="433"/>
      <c r="AC324" s="433"/>
      <c r="AD324" s="434"/>
      <c r="AE324" s="435"/>
      <c r="AF324" s="435"/>
      <c r="AG324" s="264"/>
      <c r="AH324" s="265"/>
      <c r="AI324" s="266"/>
      <c r="AJ324" s="267"/>
    </row>
    <row r="325" spans="1:36" x14ac:dyDescent="0.25">
      <c r="A325" s="28" t="str">
        <f>IF(H325&lt;&gt;"",MAX($A$7:A324)+1,"")</f>
        <v/>
      </c>
      <c r="B325" s="227" t="str">
        <f>IF(A325="","",PREF_PREGUNTA&amp;" - "&amp;IF(MAX($A$7:$A$156)&gt;99,IF(A325&lt;100,"0",""),"")&amp;IF(A325&lt;10,"0","")&amp;A325&amp;IF(G325&lt;&gt;""," "&amp;G325,""))</f>
        <v/>
      </c>
      <c r="C325" s="424" t="str">
        <f t="shared" si="6"/>
        <v/>
      </c>
      <c r="D325" s="230"/>
      <c r="E325" s="231"/>
      <c r="F325" s="242"/>
      <c r="G325" s="232"/>
      <c r="H325" s="225"/>
      <c r="I325" s="432"/>
      <c r="J325" s="433"/>
      <c r="K325" s="433"/>
      <c r="L325" s="434"/>
      <c r="M325" s="435"/>
      <c r="N325" s="435"/>
      <c r="O325" s="434"/>
      <c r="P325" s="435"/>
      <c r="Q325" s="435"/>
      <c r="R325" s="436"/>
      <c r="S325" s="437"/>
      <c r="T325" s="437"/>
      <c r="U325" s="438"/>
      <c r="V325" s="439"/>
      <c r="W325" s="439"/>
      <c r="X325" s="440"/>
      <c r="Y325" s="441"/>
      <c r="Z325" s="441"/>
      <c r="AA325" s="432"/>
      <c r="AB325" s="433"/>
      <c r="AC325" s="433"/>
      <c r="AD325" s="434"/>
      <c r="AE325" s="435"/>
      <c r="AF325" s="435"/>
      <c r="AG325" s="264"/>
      <c r="AH325" s="265"/>
      <c r="AI325" s="266"/>
      <c r="AJ325" s="267"/>
    </row>
    <row r="326" spans="1:36" x14ac:dyDescent="0.25">
      <c r="A326" s="28" t="str">
        <f>IF(H326&lt;&gt;"",MAX($A$7:A325)+1,"")</f>
        <v/>
      </c>
      <c r="B326" s="227" t="str">
        <f>IF(A326="","",PREF_PREGUNTA&amp;" - "&amp;IF(MAX($A$7:$A$156)&gt;99,IF(A326&lt;100,"0",""),"")&amp;IF(A326&lt;10,"0","")&amp;A326&amp;IF(G326&lt;&gt;""," "&amp;G326,""))</f>
        <v/>
      </c>
      <c r="C326" s="424" t="str">
        <f t="shared" si="6"/>
        <v/>
      </c>
      <c r="D326" s="230"/>
      <c r="E326" s="231"/>
      <c r="F326" s="242"/>
      <c r="G326" s="232"/>
      <c r="H326" s="225"/>
      <c r="I326" s="432"/>
      <c r="J326" s="433"/>
      <c r="K326" s="433"/>
      <c r="L326" s="434"/>
      <c r="M326" s="435"/>
      <c r="N326" s="435"/>
      <c r="O326" s="434"/>
      <c r="P326" s="435"/>
      <c r="Q326" s="435"/>
      <c r="R326" s="436"/>
      <c r="S326" s="437"/>
      <c r="T326" s="437"/>
      <c r="U326" s="438"/>
      <c r="V326" s="439"/>
      <c r="W326" s="439"/>
      <c r="X326" s="440"/>
      <c r="Y326" s="441"/>
      <c r="Z326" s="441"/>
      <c r="AA326" s="432"/>
      <c r="AB326" s="433"/>
      <c r="AC326" s="433"/>
      <c r="AD326" s="434"/>
      <c r="AE326" s="435"/>
      <c r="AF326" s="435"/>
      <c r="AG326" s="264"/>
      <c r="AH326" s="265"/>
      <c r="AI326" s="266"/>
      <c r="AJ326" s="267"/>
    </row>
    <row r="327" spans="1:36" x14ac:dyDescent="0.25">
      <c r="A327" s="28" t="str">
        <f>IF(H327&lt;&gt;"",MAX($A$7:A326)+1,"")</f>
        <v/>
      </c>
      <c r="B327" s="227" t="str">
        <f>IF(A327="","",PREF_PREGUNTA&amp;" - "&amp;IF(MAX($A$7:$A$156)&gt;99,IF(A327&lt;100,"0",""),"")&amp;IF(A327&lt;10,"0","")&amp;A327&amp;IF(G327&lt;&gt;""," "&amp;G327,""))</f>
        <v/>
      </c>
      <c r="C327" s="424" t="str">
        <f t="shared" ref="C327:C390" si="7">IF(COUNTA(I327:N327)-D327=0,"",COUNTA(I327:N327)-D327)</f>
        <v/>
      </c>
      <c r="D327" s="230"/>
      <c r="E327" s="231"/>
      <c r="F327" s="242"/>
      <c r="G327" s="232"/>
      <c r="H327" s="225"/>
      <c r="I327" s="432"/>
      <c r="J327" s="433"/>
      <c r="K327" s="433"/>
      <c r="L327" s="434"/>
      <c r="M327" s="435"/>
      <c r="N327" s="435"/>
      <c r="O327" s="434"/>
      <c r="P327" s="435"/>
      <c r="Q327" s="435"/>
      <c r="R327" s="436"/>
      <c r="S327" s="437"/>
      <c r="T327" s="437"/>
      <c r="U327" s="438"/>
      <c r="V327" s="439"/>
      <c r="W327" s="439"/>
      <c r="X327" s="440"/>
      <c r="Y327" s="441"/>
      <c r="Z327" s="441"/>
      <c r="AA327" s="432"/>
      <c r="AB327" s="433"/>
      <c r="AC327" s="433"/>
      <c r="AD327" s="434"/>
      <c r="AE327" s="435"/>
      <c r="AF327" s="435"/>
      <c r="AG327" s="264"/>
      <c r="AH327" s="265"/>
      <c r="AI327" s="266"/>
      <c r="AJ327" s="267"/>
    </row>
    <row r="328" spans="1:36" x14ac:dyDescent="0.25">
      <c r="A328" s="28" t="str">
        <f>IF(H328&lt;&gt;"",MAX($A$7:A327)+1,"")</f>
        <v/>
      </c>
      <c r="B328" s="227" t="str">
        <f>IF(A328="","",PREF_PREGUNTA&amp;" - "&amp;IF(MAX($A$7:$A$156)&gt;99,IF(A328&lt;100,"0",""),"")&amp;IF(A328&lt;10,"0","")&amp;A328&amp;IF(G328&lt;&gt;""," "&amp;G328,""))</f>
        <v/>
      </c>
      <c r="C328" s="424" t="str">
        <f t="shared" si="7"/>
        <v/>
      </c>
      <c r="D328" s="230"/>
      <c r="E328" s="231"/>
      <c r="F328" s="242"/>
      <c r="G328" s="232"/>
      <c r="H328" s="225"/>
      <c r="I328" s="432"/>
      <c r="J328" s="433"/>
      <c r="K328" s="433"/>
      <c r="L328" s="434"/>
      <c r="M328" s="435"/>
      <c r="N328" s="435"/>
      <c r="O328" s="434"/>
      <c r="P328" s="435"/>
      <c r="Q328" s="435"/>
      <c r="R328" s="436"/>
      <c r="S328" s="437"/>
      <c r="T328" s="437"/>
      <c r="U328" s="438"/>
      <c r="V328" s="439"/>
      <c r="W328" s="439"/>
      <c r="X328" s="440"/>
      <c r="Y328" s="441"/>
      <c r="Z328" s="441"/>
      <c r="AA328" s="432"/>
      <c r="AB328" s="433"/>
      <c r="AC328" s="433"/>
      <c r="AD328" s="434"/>
      <c r="AE328" s="435"/>
      <c r="AF328" s="435"/>
      <c r="AG328" s="264"/>
      <c r="AH328" s="265"/>
      <c r="AI328" s="266"/>
      <c r="AJ328" s="267"/>
    </row>
    <row r="329" spans="1:36" x14ac:dyDescent="0.25">
      <c r="A329" s="28" t="str">
        <f>IF(H329&lt;&gt;"",MAX($A$7:A328)+1,"")</f>
        <v/>
      </c>
      <c r="B329" s="227" t="str">
        <f>IF(A329="","",PREF_PREGUNTA&amp;" - "&amp;IF(MAX($A$7:$A$156)&gt;99,IF(A329&lt;100,"0",""),"")&amp;IF(A329&lt;10,"0","")&amp;A329&amp;IF(G329&lt;&gt;""," "&amp;G329,""))</f>
        <v/>
      </c>
      <c r="C329" s="424" t="str">
        <f t="shared" si="7"/>
        <v/>
      </c>
      <c r="D329" s="230"/>
      <c r="E329" s="231"/>
      <c r="F329" s="242"/>
      <c r="G329" s="232"/>
      <c r="H329" s="225"/>
      <c r="I329" s="432"/>
      <c r="J329" s="433"/>
      <c r="K329" s="433"/>
      <c r="L329" s="434"/>
      <c r="M329" s="435"/>
      <c r="N329" s="435"/>
      <c r="O329" s="434"/>
      <c r="P329" s="435"/>
      <c r="Q329" s="435"/>
      <c r="R329" s="436"/>
      <c r="S329" s="437"/>
      <c r="T329" s="437"/>
      <c r="U329" s="438"/>
      <c r="V329" s="439"/>
      <c r="W329" s="439"/>
      <c r="X329" s="440"/>
      <c r="Y329" s="441"/>
      <c r="Z329" s="441"/>
      <c r="AA329" s="432"/>
      <c r="AB329" s="433"/>
      <c r="AC329" s="433"/>
      <c r="AD329" s="434"/>
      <c r="AE329" s="435"/>
      <c r="AF329" s="435"/>
      <c r="AG329" s="264"/>
      <c r="AH329" s="265"/>
      <c r="AI329" s="266"/>
      <c r="AJ329" s="267"/>
    </row>
    <row r="330" spans="1:36" x14ac:dyDescent="0.25">
      <c r="A330" s="28" t="str">
        <f>IF(H330&lt;&gt;"",MAX($A$7:A329)+1,"")</f>
        <v/>
      </c>
      <c r="B330" s="227" t="str">
        <f>IF(A330="","",PREF_PREGUNTA&amp;" - "&amp;IF(MAX($A$7:$A$156)&gt;99,IF(A330&lt;100,"0",""),"")&amp;IF(A330&lt;10,"0","")&amp;A330&amp;IF(G330&lt;&gt;""," "&amp;G330,""))</f>
        <v/>
      </c>
      <c r="C330" s="424" t="str">
        <f t="shared" si="7"/>
        <v/>
      </c>
      <c r="D330" s="230"/>
      <c r="E330" s="231"/>
      <c r="F330" s="242"/>
      <c r="G330" s="232"/>
      <c r="H330" s="225"/>
      <c r="I330" s="432"/>
      <c r="J330" s="433"/>
      <c r="K330" s="433"/>
      <c r="L330" s="434"/>
      <c r="M330" s="435"/>
      <c r="N330" s="435"/>
      <c r="O330" s="434"/>
      <c r="P330" s="435"/>
      <c r="Q330" s="435"/>
      <c r="R330" s="436"/>
      <c r="S330" s="437"/>
      <c r="T330" s="437"/>
      <c r="U330" s="438"/>
      <c r="V330" s="439"/>
      <c r="W330" s="439"/>
      <c r="X330" s="440"/>
      <c r="Y330" s="441"/>
      <c r="Z330" s="441"/>
      <c r="AA330" s="432"/>
      <c r="AB330" s="433"/>
      <c r="AC330" s="433"/>
      <c r="AD330" s="434"/>
      <c r="AE330" s="435"/>
      <c r="AF330" s="435"/>
      <c r="AG330" s="264"/>
      <c r="AH330" s="265"/>
      <c r="AI330" s="266"/>
      <c r="AJ330" s="267"/>
    </row>
    <row r="331" spans="1:36" x14ac:dyDescent="0.25">
      <c r="A331" s="28" t="str">
        <f>IF(H331&lt;&gt;"",MAX($A$7:A330)+1,"")</f>
        <v/>
      </c>
      <c r="B331" s="227" t="str">
        <f>IF(A331="","",PREF_PREGUNTA&amp;" - "&amp;IF(MAX($A$7:$A$156)&gt;99,IF(A331&lt;100,"0",""),"")&amp;IF(A331&lt;10,"0","")&amp;A331&amp;IF(G331&lt;&gt;""," "&amp;G331,""))</f>
        <v/>
      </c>
      <c r="C331" s="424" t="str">
        <f t="shared" si="7"/>
        <v/>
      </c>
      <c r="D331" s="230"/>
      <c r="E331" s="231"/>
      <c r="F331" s="242"/>
      <c r="G331" s="232"/>
      <c r="H331" s="225"/>
      <c r="I331" s="432"/>
      <c r="J331" s="433"/>
      <c r="K331" s="433"/>
      <c r="L331" s="434"/>
      <c r="M331" s="435"/>
      <c r="N331" s="435"/>
      <c r="O331" s="434"/>
      <c r="P331" s="435"/>
      <c r="Q331" s="435"/>
      <c r="R331" s="436"/>
      <c r="S331" s="437"/>
      <c r="T331" s="437"/>
      <c r="U331" s="438"/>
      <c r="V331" s="439"/>
      <c r="W331" s="439"/>
      <c r="X331" s="440"/>
      <c r="Y331" s="441"/>
      <c r="Z331" s="441"/>
      <c r="AA331" s="432"/>
      <c r="AB331" s="433"/>
      <c r="AC331" s="433"/>
      <c r="AD331" s="434"/>
      <c r="AE331" s="435"/>
      <c r="AF331" s="435"/>
      <c r="AG331" s="264"/>
      <c r="AH331" s="265"/>
      <c r="AI331" s="266"/>
      <c r="AJ331" s="267"/>
    </row>
    <row r="332" spans="1:36" x14ac:dyDescent="0.25">
      <c r="A332" s="28" t="str">
        <f>IF(H332&lt;&gt;"",MAX($A$7:A331)+1,"")</f>
        <v/>
      </c>
      <c r="B332" s="227" t="str">
        <f>IF(A332="","",PREF_PREGUNTA&amp;" - "&amp;IF(MAX($A$7:$A$156)&gt;99,IF(A332&lt;100,"0",""),"")&amp;IF(A332&lt;10,"0","")&amp;A332&amp;IF(G332&lt;&gt;""," "&amp;G332,""))</f>
        <v/>
      </c>
      <c r="C332" s="424" t="str">
        <f t="shared" si="7"/>
        <v/>
      </c>
      <c r="D332" s="230"/>
      <c r="E332" s="231"/>
      <c r="F332" s="242"/>
      <c r="G332" s="232"/>
      <c r="H332" s="225"/>
      <c r="I332" s="432"/>
      <c r="J332" s="433"/>
      <c r="K332" s="433"/>
      <c r="L332" s="434"/>
      <c r="M332" s="435"/>
      <c r="N332" s="435"/>
      <c r="O332" s="434"/>
      <c r="P332" s="435"/>
      <c r="Q332" s="435"/>
      <c r="R332" s="436"/>
      <c r="S332" s="437"/>
      <c r="T332" s="437"/>
      <c r="U332" s="438"/>
      <c r="V332" s="439"/>
      <c r="W332" s="439"/>
      <c r="X332" s="440"/>
      <c r="Y332" s="441"/>
      <c r="Z332" s="441"/>
      <c r="AA332" s="432"/>
      <c r="AB332" s="433"/>
      <c r="AC332" s="433"/>
      <c r="AD332" s="434"/>
      <c r="AE332" s="435"/>
      <c r="AF332" s="435"/>
      <c r="AG332" s="264"/>
      <c r="AH332" s="265"/>
      <c r="AI332" s="266"/>
      <c r="AJ332" s="267"/>
    </row>
    <row r="333" spans="1:36" x14ac:dyDescent="0.25">
      <c r="A333" s="28" t="str">
        <f>IF(H333&lt;&gt;"",MAX($A$7:A332)+1,"")</f>
        <v/>
      </c>
      <c r="B333" s="227" t="str">
        <f>IF(A333="","",PREF_PREGUNTA&amp;" - "&amp;IF(MAX($A$7:$A$156)&gt;99,IF(A333&lt;100,"0",""),"")&amp;IF(A333&lt;10,"0","")&amp;A333&amp;IF(G333&lt;&gt;""," "&amp;G333,""))</f>
        <v/>
      </c>
      <c r="C333" s="424" t="str">
        <f t="shared" si="7"/>
        <v/>
      </c>
      <c r="D333" s="230"/>
      <c r="E333" s="231"/>
      <c r="F333" s="242"/>
      <c r="G333" s="232"/>
      <c r="H333" s="225"/>
      <c r="I333" s="432"/>
      <c r="J333" s="433"/>
      <c r="K333" s="433"/>
      <c r="L333" s="434"/>
      <c r="M333" s="435"/>
      <c r="N333" s="435"/>
      <c r="O333" s="434"/>
      <c r="P333" s="435"/>
      <c r="Q333" s="435"/>
      <c r="R333" s="436"/>
      <c r="S333" s="437"/>
      <c r="T333" s="437"/>
      <c r="U333" s="438"/>
      <c r="V333" s="439"/>
      <c r="W333" s="439"/>
      <c r="X333" s="440"/>
      <c r="Y333" s="441"/>
      <c r="Z333" s="441"/>
      <c r="AA333" s="432"/>
      <c r="AB333" s="433"/>
      <c r="AC333" s="433"/>
      <c r="AD333" s="434"/>
      <c r="AE333" s="435"/>
      <c r="AF333" s="435"/>
      <c r="AG333" s="264"/>
      <c r="AH333" s="265"/>
      <c r="AI333" s="266"/>
      <c r="AJ333" s="267"/>
    </row>
    <row r="334" spans="1:36" x14ac:dyDescent="0.25">
      <c r="A334" s="28" t="str">
        <f>IF(H334&lt;&gt;"",MAX($A$7:A333)+1,"")</f>
        <v/>
      </c>
      <c r="B334" s="227" t="str">
        <f>IF(A334="","",PREF_PREGUNTA&amp;" - "&amp;IF(MAX($A$7:$A$156)&gt;99,IF(A334&lt;100,"0",""),"")&amp;IF(A334&lt;10,"0","")&amp;A334&amp;IF(G334&lt;&gt;""," "&amp;G334,""))</f>
        <v/>
      </c>
      <c r="C334" s="424" t="str">
        <f t="shared" si="7"/>
        <v/>
      </c>
      <c r="D334" s="230"/>
      <c r="E334" s="231"/>
      <c r="F334" s="242"/>
      <c r="G334" s="232"/>
      <c r="H334" s="225"/>
      <c r="I334" s="432"/>
      <c r="J334" s="433"/>
      <c r="K334" s="433"/>
      <c r="L334" s="434"/>
      <c r="M334" s="435"/>
      <c r="N334" s="435"/>
      <c r="O334" s="434"/>
      <c r="P334" s="435"/>
      <c r="Q334" s="435"/>
      <c r="R334" s="436"/>
      <c r="S334" s="437"/>
      <c r="T334" s="437"/>
      <c r="U334" s="438"/>
      <c r="V334" s="439"/>
      <c r="W334" s="439"/>
      <c r="X334" s="440"/>
      <c r="Y334" s="441"/>
      <c r="Z334" s="441"/>
      <c r="AA334" s="432"/>
      <c r="AB334" s="433"/>
      <c r="AC334" s="433"/>
      <c r="AD334" s="434"/>
      <c r="AE334" s="435"/>
      <c r="AF334" s="435"/>
      <c r="AG334" s="264"/>
      <c r="AH334" s="265"/>
      <c r="AI334" s="266"/>
      <c r="AJ334" s="267"/>
    </row>
    <row r="335" spans="1:36" x14ac:dyDescent="0.25">
      <c r="A335" s="28" t="str">
        <f>IF(H335&lt;&gt;"",MAX($A$7:A334)+1,"")</f>
        <v/>
      </c>
      <c r="B335" s="227" t="str">
        <f>IF(A335="","",PREF_PREGUNTA&amp;" - "&amp;IF(MAX($A$7:$A$156)&gt;99,IF(A335&lt;100,"0",""),"")&amp;IF(A335&lt;10,"0","")&amp;A335&amp;IF(G335&lt;&gt;""," "&amp;G335,""))</f>
        <v/>
      </c>
      <c r="C335" s="424" t="str">
        <f t="shared" si="7"/>
        <v/>
      </c>
      <c r="D335" s="230"/>
      <c r="E335" s="231"/>
      <c r="F335" s="242"/>
      <c r="G335" s="232"/>
      <c r="H335" s="225"/>
      <c r="I335" s="432"/>
      <c r="J335" s="433"/>
      <c r="K335" s="433"/>
      <c r="L335" s="434"/>
      <c r="M335" s="435"/>
      <c r="N335" s="435"/>
      <c r="O335" s="434"/>
      <c r="P335" s="435"/>
      <c r="Q335" s="435"/>
      <c r="R335" s="436"/>
      <c r="S335" s="437"/>
      <c r="T335" s="437"/>
      <c r="U335" s="438"/>
      <c r="V335" s="439"/>
      <c r="W335" s="439"/>
      <c r="X335" s="440"/>
      <c r="Y335" s="441"/>
      <c r="Z335" s="441"/>
      <c r="AA335" s="432"/>
      <c r="AB335" s="433"/>
      <c r="AC335" s="433"/>
      <c r="AD335" s="434"/>
      <c r="AE335" s="435"/>
      <c r="AF335" s="435"/>
      <c r="AG335" s="264"/>
      <c r="AH335" s="265"/>
      <c r="AI335" s="266"/>
      <c r="AJ335" s="267"/>
    </row>
    <row r="336" spans="1:36" x14ac:dyDescent="0.25">
      <c r="A336" s="28" t="str">
        <f>IF(H336&lt;&gt;"",MAX($A$7:A335)+1,"")</f>
        <v/>
      </c>
      <c r="B336" s="227" t="str">
        <f>IF(A336="","",PREF_PREGUNTA&amp;" - "&amp;IF(MAX($A$7:$A$156)&gt;99,IF(A336&lt;100,"0",""),"")&amp;IF(A336&lt;10,"0","")&amp;A336&amp;IF(G336&lt;&gt;""," "&amp;G336,""))</f>
        <v/>
      </c>
      <c r="C336" s="424" t="str">
        <f t="shared" si="7"/>
        <v/>
      </c>
      <c r="D336" s="230"/>
      <c r="E336" s="231"/>
      <c r="F336" s="242"/>
      <c r="G336" s="232"/>
      <c r="H336" s="225"/>
      <c r="I336" s="432"/>
      <c r="J336" s="433"/>
      <c r="K336" s="433"/>
      <c r="L336" s="434"/>
      <c r="M336" s="435"/>
      <c r="N336" s="435"/>
      <c r="O336" s="434"/>
      <c r="P336" s="435"/>
      <c r="Q336" s="435"/>
      <c r="R336" s="436"/>
      <c r="S336" s="437"/>
      <c r="T336" s="437"/>
      <c r="U336" s="438"/>
      <c r="V336" s="439"/>
      <c r="W336" s="439"/>
      <c r="X336" s="440"/>
      <c r="Y336" s="441"/>
      <c r="Z336" s="441"/>
      <c r="AA336" s="432"/>
      <c r="AB336" s="433"/>
      <c r="AC336" s="433"/>
      <c r="AD336" s="434"/>
      <c r="AE336" s="435"/>
      <c r="AF336" s="435"/>
      <c r="AG336" s="264"/>
      <c r="AH336" s="265"/>
      <c r="AI336" s="266"/>
      <c r="AJ336" s="267"/>
    </row>
    <row r="337" spans="1:36" x14ac:dyDescent="0.25">
      <c r="A337" s="28" t="str">
        <f>IF(H337&lt;&gt;"",MAX($A$7:A336)+1,"")</f>
        <v/>
      </c>
      <c r="B337" s="227" t="str">
        <f>IF(A337="","",PREF_PREGUNTA&amp;" - "&amp;IF(MAX($A$7:$A$156)&gt;99,IF(A337&lt;100,"0",""),"")&amp;IF(A337&lt;10,"0","")&amp;A337&amp;IF(G337&lt;&gt;""," "&amp;G337,""))</f>
        <v/>
      </c>
      <c r="C337" s="424" t="str">
        <f t="shared" si="7"/>
        <v/>
      </c>
      <c r="D337" s="230"/>
      <c r="E337" s="231"/>
      <c r="F337" s="242"/>
      <c r="G337" s="232"/>
      <c r="H337" s="225"/>
      <c r="I337" s="432"/>
      <c r="J337" s="433"/>
      <c r="K337" s="433"/>
      <c r="L337" s="434"/>
      <c r="M337" s="435"/>
      <c r="N337" s="435"/>
      <c r="O337" s="434"/>
      <c r="P337" s="435"/>
      <c r="Q337" s="435"/>
      <c r="R337" s="436"/>
      <c r="S337" s="437"/>
      <c r="T337" s="437"/>
      <c r="U337" s="438"/>
      <c r="V337" s="439"/>
      <c r="W337" s="439"/>
      <c r="X337" s="440"/>
      <c r="Y337" s="441"/>
      <c r="Z337" s="441"/>
      <c r="AA337" s="432"/>
      <c r="AB337" s="433"/>
      <c r="AC337" s="433"/>
      <c r="AD337" s="434"/>
      <c r="AE337" s="435"/>
      <c r="AF337" s="435"/>
      <c r="AG337" s="264"/>
      <c r="AH337" s="265"/>
      <c r="AI337" s="266"/>
      <c r="AJ337" s="267"/>
    </row>
    <row r="338" spans="1:36" x14ac:dyDescent="0.25">
      <c r="A338" s="28" t="str">
        <f>IF(H338&lt;&gt;"",MAX($A$7:A337)+1,"")</f>
        <v/>
      </c>
      <c r="B338" s="227" t="str">
        <f>IF(A338="","",PREF_PREGUNTA&amp;" - "&amp;IF(MAX($A$7:$A$156)&gt;99,IF(A338&lt;100,"0",""),"")&amp;IF(A338&lt;10,"0","")&amp;A338&amp;IF(G338&lt;&gt;""," "&amp;G338,""))</f>
        <v/>
      </c>
      <c r="C338" s="424" t="str">
        <f t="shared" si="7"/>
        <v/>
      </c>
      <c r="D338" s="230"/>
      <c r="E338" s="231"/>
      <c r="F338" s="242"/>
      <c r="G338" s="232"/>
      <c r="H338" s="225"/>
      <c r="I338" s="432"/>
      <c r="J338" s="433"/>
      <c r="K338" s="433"/>
      <c r="L338" s="434"/>
      <c r="M338" s="435"/>
      <c r="N338" s="435"/>
      <c r="O338" s="434"/>
      <c r="P338" s="435"/>
      <c r="Q338" s="435"/>
      <c r="R338" s="436"/>
      <c r="S338" s="437"/>
      <c r="T338" s="437"/>
      <c r="U338" s="438"/>
      <c r="V338" s="439"/>
      <c r="W338" s="439"/>
      <c r="X338" s="440"/>
      <c r="Y338" s="441"/>
      <c r="Z338" s="441"/>
      <c r="AA338" s="432"/>
      <c r="AB338" s="433"/>
      <c r="AC338" s="433"/>
      <c r="AD338" s="434"/>
      <c r="AE338" s="435"/>
      <c r="AF338" s="435"/>
      <c r="AG338" s="264"/>
      <c r="AH338" s="265"/>
      <c r="AI338" s="266"/>
      <c r="AJ338" s="267"/>
    </row>
    <row r="339" spans="1:36" x14ac:dyDescent="0.25">
      <c r="A339" s="28" t="str">
        <f>IF(H339&lt;&gt;"",MAX($A$7:A338)+1,"")</f>
        <v/>
      </c>
      <c r="B339" s="227" t="str">
        <f>IF(A339="","",PREF_PREGUNTA&amp;" - "&amp;IF(MAX($A$7:$A$156)&gt;99,IF(A339&lt;100,"0",""),"")&amp;IF(A339&lt;10,"0","")&amp;A339&amp;IF(G339&lt;&gt;""," "&amp;G339,""))</f>
        <v/>
      </c>
      <c r="C339" s="424" t="str">
        <f t="shared" si="7"/>
        <v/>
      </c>
      <c r="D339" s="230"/>
      <c r="E339" s="231"/>
      <c r="F339" s="242"/>
      <c r="G339" s="232"/>
      <c r="H339" s="225"/>
      <c r="I339" s="432"/>
      <c r="J339" s="433"/>
      <c r="K339" s="433"/>
      <c r="L339" s="434"/>
      <c r="M339" s="435"/>
      <c r="N339" s="435"/>
      <c r="O339" s="434"/>
      <c r="P339" s="435"/>
      <c r="Q339" s="435"/>
      <c r="R339" s="436"/>
      <c r="S339" s="437"/>
      <c r="T339" s="437"/>
      <c r="U339" s="438"/>
      <c r="V339" s="439"/>
      <c r="W339" s="439"/>
      <c r="X339" s="440"/>
      <c r="Y339" s="441"/>
      <c r="Z339" s="441"/>
      <c r="AA339" s="432"/>
      <c r="AB339" s="433"/>
      <c r="AC339" s="433"/>
      <c r="AD339" s="434"/>
      <c r="AE339" s="435"/>
      <c r="AF339" s="435"/>
      <c r="AG339" s="264"/>
      <c r="AH339" s="265"/>
      <c r="AI339" s="266"/>
      <c r="AJ339" s="267"/>
    </row>
    <row r="340" spans="1:36" x14ac:dyDescent="0.25">
      <c r="A340" s="28" t="str">
        <f>IF(H340&lt;&gt;"",MAX($A$7:A339)+1,"")</f>
        <v/>
      </c>
      <c r="B340" s="227" t="str">
        <f>IF(A340="","",PREF_PREGUNTA&amp;" - "&amp;IF(MAX($A$7:$A$156)&gt;99,IF(A340&lt;100,"0",""),"")&amp;IF(A340&lt;10,"0","")&amp;A340&amp;IF(G340&lt;&gt;""," "&amp;G340,""))</f>
        <v/>
      </c>
      <c r="C340" s="424" t="str">
        <f t="shared" si="7"/>
        <v/>
      </c>
      <c r="D340" s="230"/>
      <c r="E340" s="231"/>
      <c r="F340" s="242"/>
      <c r="G340" s="232"/>
      <c r="H340" s="225"/>
      <c r="I340" s="432"/>
      <c r="J340" s="433"/>
      <c r="K340" s="433"/>
      <c r="L340" s="434"/>
      <c r="M340" s="435"/>
      <c r="N340" s="435"/>
      <c r="O340" s="434"/>
      <c r="P340" s="435"/>
      <c r="Q340" s="435"/>
      <c r="R340" s="436"/>
      <c r="S340" s="437"/>
      <c r="T340" s="437"/>
      <c r="U340" s="438"/>
      <c r="V340" s="439"/>
      <c r="W340" s="439"/>
      <c r="X340" s="440"/>
      <c r="Y340" s="441"/>
      <c r="Z340" s="441"/>
      <c r="AA340" s="432"/>
      <c r="AB340" s="433"/>
      <c r="AC340" s="433"/>
      <c r="AD340" s="434"/>
      <c r="AE340" s="435"/>
      <c r="AF340" s="435"/>
      <c r="AG340" s="264"/>
      <c r="AH340" s="265"/>
      <c r="AI340" s="266"/>
      <c r="AJ340" s="267"/>
    </row>
    <row r="341" spans="1:36" x14ac:dyDescent="0.25">
      <c r="A341" s="28" t="str">
        <f>IF(H341&lt;&gt;"",MAX($A$7:A340)+1,"")</f>
        <v/>
      </c>
      <c r="B341" s="227" t="str">
        <f>IF(A341="","",PREF_PREGUNTA&amp;" - "&amp;IF(MAX($A$7:$A$156)&gt;99,IF(A341&lt;100,"0",""),"")&amp;IF(A341&lt;10,"0","")&amp;A341&amp;IF(G341&lt;&gt;""," "&amp;G341,""))</f>
        <v/>
      </c>
      <c r="C341" s="424" t="str">
        <f t="shared" si="7"/>
        <v/>
      </c>
      <c r="D341" s="230"/>
      <c r="E341" s="231"/>
      <c r="F341" s="242"/>
      <c r="G341" s="232"/>
      <c r="H341" s="225"/>
      <c r="I341" s="432"/>
      <c r="J341" s="433"/>
      <c r="K341" s="433"/>
      <c r="L341" s="434"/>
      <c r="M341" s="435"/>
      <c r="N341" s="435"/>
      <c r="O341" s="434"/>
      <c r="P341" s="435"/>
      <c r="Q341" s="435"/>
      <c r="R341" s="436"/>
      <c r="S341" s="437"/>
      <c r="T341" s="437"/>
      <c r="U341" s="438"/>
      <c r="V341" s="439"/>
      <c r="W341" s="439"/>
      <c r="X341" s="440"/>
      <c r="Y341" s="441"/>
      <c r="Z341" s="441"/>
      <c r="AA341" s="432"/>
      <c r="AB341" s="433"/>
      <c r="AC341" s="433"/>
      <c r="AD341" s="434"/>
      <c r="AE341" s="435"/>
      <c r="AF341" s="435"/>
      <c r="AG341" s="264"/>
      <c r="AH341" s="265"/>
      <c r="AI341" s="266"/>
      <c r="AJ341" s="267"/>
    </row>
    <row r="342" spans="1:36" x14ac:dyDescent="0.25">
      <c r="A342" s="28" t="str">
        <f>IF(H342&lt;&gt;"",MAX($A$7:A341)+1,"")</f>
        <v/>
      </c>
      <c r="B342" s="227" t="str">
        <f>IF(A342="","",PREF_PREGUNTA&amp;" - "&amp;IF(MAX($A$7:$A$156)&gt;99,IF(A342&lt;100,"0",""),"")&amp;IF(A342&lt;10,"0","")&amp;A342&amp;IF(G342&lt;&gt;""," "&amp;G342,""))</f>
        <v/>
      </c>
      <c r="C342" s="424" t="str">
        <f t="shared" si="7"/>
        <v/>
      </c>
      <c r="D342" s="230"/>
      <c r="E342" s="231"/>
      <c r="F342" s="242"/>
      <c r="G342" s="232"/>
      <c r="H342" s="225"/>
      <c r="I342" s="432"/>
      <c r="J342" s="433"/>
      <c r="K342" s="433"/>
      <c r="L342" s="434"/>
      <c r="M342" s="435"/>
      <c r="N342" s="435"/>
      <c r="O342" s="434"/>
      <c r="P342" s="435"/>
      <c r="Q342" s="435"/>
      <c r="R342" s="436"/>
      <c r="S342" s="437"/>
      <c r="T342" s="437"/>
      <c r="U342" s="438"/>
      <c r="V342" s="439"/>
      <c r="W342" s="439"/>
      <c r="X342" s="440"/>
      <c r="Y342" s="441"/>
      <c r="Z342" s="441"/>
      <c r="AA342" s="432"/>
      <c r="AB342" s="433"/>
      <c r="AC342" s="433"/>
      <c r="AD342" s="434"/>
      <c r="AE342" s="435"/>
      <c r="AF342" s="435"/>
      <c r="AG342" s="264"/>
      <c r="AH342" s="265"/>
      <c r="AI342" s="266"/>
      <c r="AJ342" s="267"/>
    </row>
    <row r="343" spans="1:36" x14ac:dyDescent="0.25">
      <c r="A343" s="28" t="str">
        <f>IF(H343&lt;&gt;"",MAX($A$7:A342)+1,"")</f>
        <v/>
      </c>
      <c r="B343" s="227" t="str">
        <f>IF(A343="","",PREF_PREGUNTA&amp;" - "&amp;IF(MAX($A$7:$A$156)&gt;99,IF(A343&lt;100,"0",""),"")&amp;IF(A343&lt;10,"0","")&amp;A343&amp;IF(G343&lt;&gt;""," "&amp;G343,""))</f>
        <v/>
      </c>
      <c r="C343" s="424" t="str">
        <f t="shared" si="7"/>
        <v/>
      </c>
      <c r="D343" s="230"/>
      <c r="E343" s="231"/>
      <c r="F343" s="242"/>
      <c r="G343" s="232"/>
      <c r="H343" s="225"/>
      <c r="I343" s="432"/>
      <c r="J343" s="433"/>
      <c r="K343" s="433"/>
      <c r="L343" s="434"/>
      <c r="M343" s="435"/>
      <c r="N343" s="435"/>
      <c r="O343" s="434"/>
      <c r="P343" s="435"/>
      <c r="Q343" s="435"/>
      <c r="R343" s="436"/>
      <c r="S343" s="437"/>
      <c r="T343" s="437"/>
      <c r="U343" s="438"/>
      <c r="V343" s="439"/>
      <c r="W343" s="439"/>
      <c r="X343" s="440"/>
      <c r="Y343" s="441"/>
      <c r="Z343" s="441"/>
      <c r="AA343" s="432"/>
      <c r="AB343" s="433"/>
      <c r="AC343" s="433"/>
      <c r="AD343" s="434"/>
      <c r="AE343" s="435"/>
      <c r="AF343" s="435"/>
      <c r="AG343" s="264"/>
      <c r="AH343" s="265"/>
      <c r="AI343" s="266"/>
      <c r="AJ343" s="267"/>
    </row>
    <row r="344" spans="1:36" x14ac:dyDescent="0.25">
      <c r="A344" s="28" t="str">
        <f>IF(H344&lt;&gt;"",MAX($A$7:A343)+1,"")</f>
        <v/>
      </c>
      <c r="B344" s="227" t="str">
        <f>IF(A344="","",PREF_PREGUNTA&amp;" - "&amp;IF(MAX($A$7:$A$156)&gt;99,IF(A344&lt;100,"0",""),"")&amp;IF(A344&lt;10,"0","")&amp;A344&amp;IF(G344&lt;&gt;""," "&amp;G344,""))</f>
        <v/>
      </c>
      <c r="C344" s="424" t="str">
        <f t="shared" si="7"/>
        <v/>
      </c>
      <c r="D344" s="230"/>
      <c r="E344" s="231"/>
      <c r="F344" s="242"/>
      <c r="G344" s="232"/>
      <c r="H344" s="225"/>
      <c r="I344" s="432"/>
      <c r="J344" s="433"/>
      <c r="K344" s="433"/>
      <c r="L344" s="434"/>
      <c r="M344" s="435"/>
      <c r="N344" s="435"/>
      <c r="O344" s="434"/>
      <c r="P344" s="435"/>
      <c r="Q344" s="435"/>
      <c r="R344" s="436"/>
      <c r="S344" s="437"/>
      <c r="T344" s="437"/>
      <c r="U344" s="438"/>
      <c r="V344" s="439"/>
      <c r="W344" s="439"/>
      <c r="X344" s="440"/>
      <c r="Y344" s="441"/>
      <c r="Z344" s="441"/>
      <c r="AA344" s="432"/>
      <c r="AB344" s="433"/>
      <c r="AC344" s="433"/>
      <c r="AD344" s="434"/>
      <c r="AE344" s="435"/>
      <c r="AF344" s="435"/>
      <c r="AG344" s="264"/>
      <c r="AH344" s="265"/>
      <c r="AI344" s="266"/>
      <c r="AJ344" s="267"/>
    </row>
    <row r="345" spans="1:36" x14ac:dyDescent="0.25">
      <c r="A345" s="28" t="str">
        <f>IF(H345&lt;&gt;"",MAX($A$7:A344)+1,"")</f>
        <v/>
      </c>
      <c r="B345" s="227" t="str">
        <f>IF(A345="","",PREF_PREGUNTA&amp;" - "&amp;IF(MAX($A$7:$A$156)&gt;99,IF(A345&lt;100,"0",""),"")&amp;IF(A345&lt;10,"0","")&amp;A345&amp;IF(G345&lt;&gt;""," "&amp;G345,""))</f>
        <v/>
      </c>
      <c r="C345" s="424" t="str">
        <f t="shared" si="7"/>
        <v/>
      </c>
      <c r="D345" s="230"/>
      <c r="E345" s="231"/>
      <c r="F345" s="242"/>
      <c r="G345" s="232"/>
      <c r="H345" s="225"/>
      <c r="I345" s="432"/>
      <c r="J345" s="433"/>
      <c r="K345" s="433"/>
      <c r="L345" s="434"/>
      <c r="M345" s="435"/>
      <c r="N345" s="435"/>
      <c r="O345" s="434"/>
      <c r="P345" s="435"/>
      <c r="Q345" s="435"/>
      <c r="R345" s="436"/>
      <c r="S345" s="437"/>
      <c r="T345" s="437"/>
      <c r="U345" s="438"/>
      <c r="V345" s="439"/>
      <c r="W345" s="439"/>
      <c r="X345" s="440"/>
      <c r="Y345" s="441"/>
      <c r="Z345" s="441"/>
      <c r="AA345" s="432"/>
      <c r="AB345" s="433"/>
      <c r="AC345" s="433"/>
      <c r="AD345" s="434"/>
      <c r="AE345" s="435"/>
      <c r="AF345" s="435"/>
      <c r="AG345" s="264"/>
      <c r="AH345" s="265"/>
      <c r="AI345" s="266"/>
      <c r="AJ345" s="267"/>
    </row>
    <row r="346" spans="1:36" x14ac:dyDescent="0.25">
      <c r="A346" s="28" t="str">
        <f>IF(H346&lt;&gt;"",MAX($A$7:A345)+1,"")</f>
        <v/>
      </c>
      <c r="B346" s="227" t="str">
        <f>IF(A346="","",PREF_PREGUNTA&amp;" - "&amp;IF(MAX($A$7:$A$156)&gt;99,IF(A346&lt;100,"0",""),"")&amp;IF(A346&lt;10,"0","")&amp;A346&amp;IF(G346&lt;&gt;""," "&amp;G346,""))</f>
        <v/>
      </c>
      <c r="C346" s="424" t="str">
        <f t="shared" si="7"/>
        <v/>
      </c>
      <c r="D346" s="230"/>
      <c r="E346" s="231"/>
      <c r="F346" s="242"/>
      <c r="G346" s="232"/>
      <c r="H346" s="225"/>
      <c r="I346" s="432"/>
      <c r="J346" s="433"/>
      <c r="K346" s="433"/>
      <c r="L346" s="434"/>
      <c r="M346" s="435"/>
      <c r="N346" s="435"/>
      <c r="O346" s="434"/>
      <c r="P346" s="435"/>
      <c r="Q346" s="435"/>
      <c r="R346" s="436"/>
      <c r="S346" s="437"/>
      <c r="T346" s="437"/>
      <c r="U346" s="438"/>
      <c r="V346" s="439"/>
      <c r="W346" s="439"/>
      <c r="X346" s="440"/>
      <c r="Y346" s="441"/>
      <c r="Z346" s="441"/>
      <c r="AA346" s="432"/>
      <c r="AB346" s="433"/>
      <c r="AC346" s="433"/>
      <c r="AD346" s="434"/>
      <c r="AE346" s="435"/>
      <c r="AF346" s="435"/>
      <c r="AG346" s="264"/>
      <c r="AH346" s="265"/>
      <c r="AI346" s="266"/>
      <c r="AJ346" s="267"/>
    </row>
    <row r="347" spans="1:36" x14ac:dyDescent="0.25">
      <c r="A347" s="28" t="str">
        <f>IF(H347&lt;&gt;"",MAX($A$7:A346)+1,"")</f>
        <v/>
      </c>
      <c r="B347" s="227" t="str">
        <f>IF(A347="","",PREF_PREGUNTA&amp;" - "&amp;IF(MAX($A$7:$A$156)&gt;99,IF(A347&lt;100,"0",""),"")&amp;IF(A347&lt;10,"0","")&amp;A347&amp;IF(G347&lt;&gt;""," "&amp;G347,""))</f>
        <v/>
      </c>
      <c r="C347" s="424" t="str">
        <f t="shared" si="7"/>
        <v/>
      </c>
      <c r="D347" s="230"/>
      <c r="E347" s="231"/>
      <c r="F347" s="242"/>
      <c r="G347" s="232"/>
      <c r="H347" s="225"/>
      <c r="I347" s="432"/>
      <c r="J347" s="433"/>
      <c r="K347" s="433"/>
      <c r="L347" s="434"/>
      <c r="M347" s="435"/>
      <c r="N347" s="435"/>
      <c r="O347" s="434"/>
      <c r="P347" s="435"/>
      <c r="Q347" s="435"/>
      <c r="R347" s="436"/>
      <c r="S347" s="437"/>
      <c r="T347" s="437"/>
      <c r="U347" s="438"/>
      <c r="V347" s="439"/>
      <c r="W347" s="439"/>
      <c r="X347" s="440"/>
      <c r="Y347" s="441"/>
      <c r="Z347" s="441"/>
      <c r="AA347" s="432"/>
      <c r="AB347" s="433"/>
      <c r="AC347" s="433"/>
      <c r="AD347" s="434"/>
      <c r="AE347" s="435"/>
      <c r="AF347" s="435"/>
      <c r="AG347" s="264"/>
      <c r="AH347" s="265"/>
      <c r="AI347" s="266"/>
      <c r="AJ347" s="267"/>
    </row>
    <row r="348" spans="1:36" x14ac:dyDescent="0.25">
      <c r="A348" s="28" t="str">
        <f>IF(H348&lt;&gt;"",MAX($A$7:A347)+1,"")</f>
        <v/>
      </c>
      <c r="B348" s="227" t="str">
        <f>IF(A348="","",PREF_PREGUNTA&amp;" - "&amp;IF(MAX($A$7:$A$156)&gt;99,IF(A348&lt;100,"0",""),"")&amp;IF(A348&lt;10,"0","")&amp;A348&amp;IF(G348&lt;&gt;""," "&amp;G348,""))</f>
        <v/>
      </c>
      <c r="C348" s="424" t="str">
        <f t="shared" si="7"/>
        <v/>
      </c>
      <c r="D348" s="230"/>
      <c r="E348" s="231"/>
      <c r="F348" s="242"/>
      <c r="G348" s="232"/>
      <c r="H348" s="225"/>
      <c r="I348" s="432"/>
      <c r="J348" s="433"/>
      <c r="K348" s="433"/>
      <c r="L348" s="434"/>
      <c r="M348" s="435"/>
      <c r="N348" s="435"/>
      <c r="O348" s="434"/>
      <c r="P348" s="435"/>
      <c r="Q348" s="435"/>
      <c r="R348" s="436"/>
      <c r="S348" s="437"/>
      <c r="T348" s="437"/>
      <c r="U348" s="438"/>
      <c r="V348" s="439"/>
      <c r="W348" s="439"/>
      <c r="X348" s="440"/>
      <c r="Y348" s="441"/>
      <c r="Z348" s="441"/>
      <c r="AA348" s="432"/>
      <c r="AB348" s="433"/>
      <c r="AC348" s="433"/>
      <c r="AD348" s="434"/>
      <c r="AE348" s="435"/>
      <c r="AF348" s="435"/>
      <c r="AG348" s="264"/>
      <c r="AH348" s="265"/>
      <c r="AI348" s="266"/>
      <c r="AJ348" s="267"/>
    </row>
    <row r="349" spans="1:36" x14ac:dyDescent="0.25">
      <c r="A349" s="28" t="str">
        <f>IF(H349&lt;&gt;"",MAX($A$7:A348)+1,"")</f>
        <v/>
      </c>
      <c r="B349" s="227" t="str">
        <f>IF(A349="","",PREF_PREGUNTA&amp;" - "&amp;IF(MAX($A$7:$A$156)&gt;99,IF(A349&lt;100,"0",""),"")&amp;IF(A349&lt;10,"0","")&amp;A349&amp;IF(G349&lt;&gt;""," "&amp;G349,""))</f>
        <v/>
      </c>
      <c r="C349" s="424" t="str">
        <f t="shared" si="7"/>
        <v/>
      </c>
      <c r="D349" s="230"/>
      <c r="E349" s="231"/>
      <c r="F349" s="242"/>
      <c r="G349" s="232"/>
      <c r="H349" s="225"/>
      <c r="I349" s="432"/>
      <c r="J349" s="433"/>
      <c r="K349" s="433"/>
      <c r="L349" s="434"/>
      <c r="M349" s="435"/>
      <c r="N349" s="435"/>
      <c r="O349" s="434"/>
      <c r="P349" s="435"/>
      <c r="Q349" s="435"/>
      <c r="R349" s="436"/>
      <c r="S349" s="437"/>
      <c r="T349" s="437"/>
      <c r="U349" s="438"/>
      <c r="V349" s="439"/>
      <c r="W349" s="439"/>
      <c r="X349" s="440"/>
      <c r="Y349" s="441"/>
      <c r="Z349" s="441"/>
      <c r="AA349" s="432"/>
      <c r="AB349" s="433"/>
      <c r="AC349" s="433"/>
      <c r="AD349" s="434"/>
      <c r="AE349" s="435"/>
      <c r="AF349" s="435"/>
      <c r="AG349" s="264"/>
      <c r="AH349" s="265"/>
      <c r="AI349" s="266"/>
      <c r="AJ349" s="267"/>
    </row>
    <row r="350" spans="1:36" x14ac:dyDescent="0.25">
      <c r="A350" s="28" t="str">
        <f>IF(H350&lt;&gt;"",MAX($A$7:A349)+1,"")</f>
        <v/>
      </c>
      <c r="B350" s="227" t="str">
        <f>IF(A350="","",PREF_PREGUNTA&amp;" - "&amp;IF(MAX($A$7:$A$156)&gt;99,IF(A350&lt;100,"0",""),"")&amp;IF(A350&lt;10,"0","")&amp;A350&amp;IF(G350&lt;&gt;""," "&amp;G350,""))</f>
        <v/>
      </c>
      <c r="C350" s="424" t="str">
        <f t="shared" si="7"/>
        <v/>
      </c>
      <c r="D350" s="230"/>
      <c r="E350" s="231"/>
      <c r="F350" s="242"/>
      <c r="G350" s="232"/>
      <c r="H350" s="225"/>
      <c r="I350" s="432"/>
      <c r="J350" s="433"/>
      <c r="K350" s="433"/>
      <c r="L350" s="434"/>
      <c r="M350" s="435"/>
      <c r="N350" s="435"/>
      <c r="O350" s="434"/>
      <c r="P350" s="435"/>
      <c r="Q350" s="435"/>
      <c r="R350" s="436"/>
      <c r="S350" s="437"/>
      <c r="T350" s="437"/>
      <c r="U350" s="438"/>
      <c r="V350" s="439"/>
      <c r="W350" s="439"/>
      <c r="X350" s="440"/>
      <c r="Y350" s="441"/>
      <c r="Z350" s="441"/>
      <c r="AA350" s="432"/>
      <c r="AB350" s="433"/>
      <c r="AC350" s="433"/>
      <c r="AD350" s="434"/>
      <c r="AE350" s="435"/>
      <c r="AF350" s="435"/>
      <c r="AG350" s="264"/>
      <c r="AH350" s="265"/>
      <c r="AI350" s="266"/>
      <c r="AJ350" s="267"/>
    </row>
    <row r="351" spans="1:36" x14ac:dyDescent="0.25">
      <c r="A351" s="28" t="str">
        <f>IF(H351&lt;&gt;"",MAX($A$7:A350)+1,"")</f>
        <v/>
      </c>
      <c r="B351" s="227" t="str">
        <f>IF(A351="","",PREF_PREGUNTA&amp;" - "&amp;IF(MAX($A$7:$A$156)&gt;99,IF(A351&lt;100,"0",""),"")&amp;IF(A351&lt;10,"0","")&amp;A351&amp;IF(G351&lt;&gt;""," "&amp;G351,""))</f>
        <v/>
      </c>
      <c r="C351" s="424" t="str">
        <f t="shared" si="7"/>
        <v/>
      </c>
      <c r="D351" s="230"/>
      <c r="E351" s="231"/>
      <c r="F351" s="242"/>
      <c r="G351" s="232"/>
      <c r="H351" s="225"/>
      <c r="I351" s="432"/>
      <c r="J351" s="433"/>
      <c r="K351" s="433"/>
      <c r="L351" s="434"/>
      <c r="M351" s="435"/>
      <c r="N351" s="435"/>
      <c r="O351" s="434"/>
      <c r="P351" s="435"/>
      <c r="Q351" s="435"/>
      <c r="R351" s="436"/>
      <c r="S351" s="437"/>
      <c r="T351" s="437"/>
      <c r="U351" s="438"/>
      <c r="V351" s="439"/>
      <c r="W351" s="439"/>
      <c r="X351" s="440"/>
      <c r="Y351" s="441"/>
      <c r="Z351" s="441"/>
      <c r="AA351" s="432"/>
      <c r="AB351" s="433"/>
      <c r="AC351" s="433"/>
      <c r="AD351" s="434"/>
      <c r="AE351" s="435"/>
      <c r="AF351" s="435"/>
      <c r="AG351" s="264"/>
      <c r="AH351" s="265"/>
      <c r="AI351" s="266"/>
      <c r="AJ351" s="267"/>
    </row>
    <row r="352" spans="1:36" x14ac:dyDescent="0.25">
      <c r="A352" s="28" t="str">
        <f>IF(H352&lt;&gt;"",MAX($A$7:A351)+1,"")</f>
        <v/>
      </c>
      <c r="B352" s="227" t="str">
        <f>IF(A352="","",PREF_PREGUNTA&amp;" - "&amp;IF(MAX($A$7:$A$156)&gt;99,IF(A352&lt;100,"0",""),"")&amp;IF(A352&lt;10,"0","")&amp;A352&amp;IF(G352&lt;&gt;""," "&amp;G352,""))</f>
        <v/>
      </c>
      <c r="C352" s="424" t="str">
        <f t="shared" si="7"/>
        <v/>
      </c>
      <c r="D352" s="230"/>
      <c r="E352" s="231"/>
      <c r="F352" s="242"/>
      <c r="G352" s="232"/>
      <c r="H352" s="225"/>
      <c r="I352" s="432"/>
      <c r="J352" s="433"/>
      <c r="K352" s="433"/>
      <c r="L352" s="434"/>
      <c r="M352" s="435"/>
      <c r="N352" s="435"/>
      <c r="O352" s="434"/>
      <c r="P352" s="435"/>
      <c r="Q352" s="435"/>
      <c r="R352" s="436"/>
      <c r="S352" s="437"/>
      <c r="T352" s="437"/>
      <c r="U352" s="438"/>
      <c r="V352" s="439"/>
      <c r="W352" s="439"/>
      <c r="X352" s="440"/>
      <c r="Y352" s="441"/>
      <c r="Z352" s="441"/>
      <c r="AA352" s="432"/>
      <c r="AB352" s="433"/>
      <c r="AC352" s="433"/>
      <c r="AD352" s="434"/>
      <c r="AE352" s="435"/>
      <c r="AF352" s="435"/>
      <c r="AG352" s="264"/>
      <c r="AH352" s="265"/>
      <c r="AI352" s="266"/>
      <c r="AJ352" s="267"/>
    </row>
    <row r="353" spans="1:36" x14ac:dyDescent="0.25">
      <c r="A353" s="28" t="str">
        <f>IF(H353&lt;&gt;"",MAX($A$7:A352)+1,"")</f>
        <v/>
      </c>
      <c r="B353" s="227" t="str">
        <f>IF(A353="","",PREF_PREGUNTA&amp;" - "&amp;IF(MAX($A$7:$A$156)&gt;99,IF(A353&lt;100,"0",""),"")&amp;IF(A353&lt;10,"0","")&amp;A353&amp;IF(G353&lt;&gt;""," "&amp;G353,""))</f>
        <v/>
      </c>
      <c r="C353" s="424" t="str">
        <f t="shared" si="7"/>
        <v/>
      </c>
      <c r="D353" s="230"/>
      <c r="E353" s="231"/>
      <c r="F353" s="242"/>
      <c r="G353" s="232"/>
      <c r="H353" s="225"/>
      <c r="I353" s="432"/>
      <c r="J353" s="433"/>
      <c r="K353" s="433"/>
      <c r="L353" s="434"/>
      <c r="M353" s="435"/>
      <c r="N353" s="435"/>
      <c r="O353" s="434"/>
      <c r="P353" s="435"/>
      <c r="Q353" s="435"/>
      <c r="R353" s="436"/>
      <c r="S353" s="437"/>
      <c r="T353" s="437"/>
      <c r="U353" s="438"/>
      <c r="V353" s="439"/>
      <c r="W353" s="439"/>
      <c r="X353" s="440"/>
      <c r="Y353" s="441"/>
      <c r="Z353" s="441"/>
      <c r="AA353" s="432"/>
      <c r="AB353" s="433"/>
      <c r="AC353" s="433"/>
      <c r="AD353" s="434"/>
      <c r="AE353" s="435"/>
      <c r="AF353" s="435"/>
      <c r="AG353" s="264"/>
      <c r="AH353" s="265"/>
      <c r="AI353" s="266"/>
      <c r="AJ353" s="267"/>
    </row>
    <row r="354" spans="1:36" x14ac:dyDescent="0.25">
      <c r="A354" s="28" t="str">
        <f>IF(H354&lt;&gt;"",MAX($A$7:A353)+1,"")</f>
        <v/>
      </c>
      <c r="B354" s="227" t="str">
        <f>IF(A354="","",PREF_PREGUNTA&amp;" - "&amp;IF(MAX($A$7:$A$156)&gt;99,IF(A354&lt;100,"0",""),"")&amp;IF(A354&lt;10,"0","")&amp;A354&amp;IF(G354&lt;&gt;""," "&amp;G354,""))</f>
        <v/>
      </c>
      <c r="C354" s="424" t="str">
        <f t="shared" si="7"/>
        <v/>
      </c>
      <c r="D354" s="230"/>
      <c r="E354" s="231"/>
      <c r="F354" s="242"/>
      <c r="G354" s="232"/>
      <c r="H354" s="225"/>
      <c r="I354" s="432"/>
      <c r="J354" s="433"/>
      <c r="K354" s="433"/>
      <c r="L354" s="434"/>
      <c r="M354" s="435"/>
      <c r="N354" s="435"/>
      <c r="O354" s="434"/>
      <c r="P354" s="435"/>
      <c r="Q354" s="435"/>
      <c r="R354" s="436"/>
      <c r="S354" s="437"/>
      <c r="T354" s="437"/>
      <c r="U354" s="438"/>
      <c r="V354" s="439"/>
      <c r="W354" s="439"/>
      <c r="X354" s="440"/>
      <c r="Y354" s="441"/>
      <c r="Z354" s="441"/>
      <c r="AA354" s="432"/>
      <c r="AB354" s="433"/>
      <c r="AC354" s="433"/>
      <c r="AD354" s="434"/>
      <c r="AE354" s="435"/>
      <c r="AF354" s="435"/>
      <c r="AG354" s="264"/>
      <c r="AH354" s="265"/>
      <c r="AI354" s="266"/>
      <c r="AJ354" s="267"/>
    </row>
    <row r="355" spans="1:36" x14ac:dyDescent="0.25">
      <c r="A355" s="28" t="str">
        <f>IF(H355&lt;&gt;"",MAX($A$7:A354)+1,"")</f>
        <v/>
      </c>
      <c r="B355" s="227" t="str">
        <f>IF(A355="","",PREF_PREGUNTA&amp;" - "&amp;IF(MAX($A$7:$A$156)&gt;99,IF(A355&lt;100,"0",""),"")&amp;IF(A355&lt;10,"0","")&amp;A355&amp;IF(G355&lt;&gt;""," "&amp;G355,""))</f>
        <v/>
      </c>
      <c r="C355" s="424" t="str">
        <f t="shared" si="7"/>
        <v/>
      </c>
      <c r="D355" s="230"/>
      <c r="E355" s="231"/>
      <c r="F355" s="242"/>
      <c r="G355" s="232"/>
      <c r="H355" s="225"/>
      <c r="I355" s="432"/>
      <c r="J355" s="433"/>
      <c r="K355" s="433"/>
      <c r="L355" s="434"/>
      <c r="M355" s="435"/>
      <c r="N355" s="435"/>
      <c r="O355" s="434"/>
      <c r="P355" s="435"/>
      <c r="Q355" s="435"/>
      <c r="R355" s="436"/>
      <c r="S355" s="437"/>
      <c r="T355" s="437"/>
      <c r="U355" s="438"/>
      <c r="V355" s="439"/>
      <c r="W355" s="439"/>
      <c r="X355" s="440"/>
      <c r="Y355" s="441"/>
      <c r="Z355" s="441"/>
      <c r="AA355" s="432"/>
      <c r="AB355" s="433"/>
      <c r="AC355" s="433"/>
      <c r="AD355" s="434"/>
      <c r="AE355" s="435"/>
      <c r="AF355" s="435"/>
      <c r="AG355" s="264"/>
      <c r="AH355" s="265"/>
      <c r="AI355" s="266"/>
      <c r="AJ355" s="267"/>
    </row>
    <row r="356" spans="1:36" x14ac:dyDescent="0.25">
      <c r="A356" s="28" t="str">
        <f>IF(H356&lt;&gt;"",MAX($A$7:A355)+1,"")</f>
        <v/>
      </c>
      <c r="B356" s="227" t="str">
        <f>IF(A356="","",PREF_PREGUNTA&amp;" - "&amp;IF(MAX($A$7:$A$156)&gt;99,IF(A356&lt;100,"0",""),"")&amp;IF(A356&lt;10,"0","")&amp;A356&amp;IF(G356&lt;&gt;""," "&amp;G356,""))</f>
        <v/>
      </c>
      <c r="C356" s="424" t="str">
        <f t="shared" si="7"/>
        <v/>
      </c>
      <c r="D356" s="230"/>
      <c r="E356" s="231"/>
      <c r="F356" s="242"/>
      <c r="G356" s="232"/>
      <c r="H356" s="225"/>
      <c r="I356" s="432"/>
      <c r="J356" s="433"/>
      <c r="K356" s="433"/>
      <c r="L356" s="434"/>
      <c r="M356" s="435"/>
      <c r="N356" s="435"/>
      <c r="O356" s="434"/>
      <c r="P356" s="435"/>
      <c r="Q356" s="435"/>
      <c r="R356" s="436"/>
      <c r="S356" s="437"/>
      <c r="T356" s="437"/>
      <c r="U356" s="438"/>
      <c r="V356" s="439"/>
      <c r="W356" s="439"/>
      <c r="X356" s="440"/>
      <c r="Y356" s="441"/>
      <c r="Z356" s="441"/>
      <c r="AA356" s="432"/>
      <c r="AB356" s="433"/>
      <c r="AC356" s="433"/>
      <c r="AD356" s="434"/>
      <c r="AE356" s="435"/>
      <c r="AF356" s="435"/>
      <c r="AG356" s="264"/>
      <c r="AH356" s="265"/>
      <c r="AI356" s="266"/>
      <c r="AJ356" s="267"/>
    </row>
    <row r="357" spans="1:36" x14ac:dyDescent="0.25">
      <c r="A357" s="28" t="str">
        <f>IF(H357&lt;&gt;"",MAX($A$7:A356)+1,"")</f>
        <v/>
      </c>
      <c r="B357" s="227" t="str">
        <f>IF(A357="","",PREF_PREGUNTA&amp;" - "&amp;IF(MAX($A$7:$A$156)&gt;99,IF(A357&lt;100,"0",""),"")&amp;IF(A357&lt;10,"0","")&amp;A357&amp;IF(G357&lt;&gt;""," "&amp;G357,""))</f>
        <v/>
      </c>
      <c r="C357" s="424" t="str">
        <f t="shared" si="7"/>
        <v/>
      </c>
      <c r="D357" s="230"/>
      <c r="E357" s="231"/>
      <c r="F357" s="242"/>
      <c r="G357" s="232"/>
      <c r="H357" s="225"/>
      <c r="I357" s="432"/>
      <c r="J357" s="433"/>
      <c r="K357" s="433"/>
      <c r="L357" s="434"/>
      <c r="M357" s="435"/>
      <c r="N357" s="435"/>
      <c r="O357" s="434"/>
      <c r="P357" s="435"/>
      <c r="Q357" s="435"/>
      <c r="R357" s="436"/>
      <c r="S357" s="437"/>
      <c r="T357" s="437"/>
      <c r="U357" s="438"/>
      <c r="V357" s="439"/>
      <c r="W357" s="439"/>
      <c r="X357" s="440"/>
      <c r="Y357" s="441"/>
      <c r="Z357" s="441"/>
      <c r="AA357" s="432"/>
      <c r="AB357" s="433"/>
      <c r="AC357" s="433"/>
      <c r="AD357" s="434"/>
      <c r="AE357" s="435"/>
      <c r="AF357" s="435"/>
      <c r="AG357" s="264"/>
      <c r="AH357" s="265"/>
      <c r="AI357" s="266"/>
      <c r="AJ357" s="267"/>
    </row>
    <row r="358" spans="1:36" x14ac:dyDescent="0.25">
      <c r="A358" s="28" t="str">
        <f>IF(H358&lt;&gt;"",MAX($A$7:A357)+1,"")</f>
        <v/>
      </c>
      <c r="B358" s="227" t="str">
        <f>IF(A358="","",PREF_PREGUNTA&amp;" - "&amp;IF(MAX($A$7:$A$156)&gt;99,IF(A358&lt;100,"0",""),"")&amp;IF(A358&lt;10,"0","")&amp;A358&amp;IF(G358&lt;&gt;""," "&amp;G358,""))</f>
        <v/>
      </c>
      <c r="C358" s="424" t="str">
        <f t="shared" si="7"/>
        <v/>
      </c>
      <c r="D358" s="230"/>
      <c r="E358" s="231"/>
      <c r="F358" s="242"/>
      <c r="G358" s="232"/>
      <c r="H358" s="225"/>
      <c r="I358" s="432"/>
      <c r="J358" s="433"/>
      <c r="K358" s="433"/>
      <c r="L358" s="434"/>
      <c r="M358" s="435"/>
      <c r="N358" s="435"/>
      <c r="O358" s="434"/>
      <c r="P358" s="435"/>
      <c r="Q358" s="435"/>
      <c r="R358" s="436"/>
      <c r="S358" s="437"/>
      <c r="T358" s="437"/>
      <c r="U358" s="438"/>
      <c r="V358" s="439"/>
      <c r="W358" s="439"/>
      <c r="X358" s="440"/>
      <c r="Y358" s="441"/>
      <c r="Z358" s="441"/>
      <c r="AA358" s="432"/>
      <c r="AB358" s="433"/>
      <c r="AC358" s="433"/>
      <c r="AD358" s="434"/>
      <c r="AE358" s="435"/>
      <c r="AF358" s="435"/>
      <c r="AG358" s="264"/>
      <c r="AH358" s="265"/>
      <c r="AI358" s="266"/>
      <c r="AJ358" s="267"/>
    </row>
    <row r="359" spans="1:36" x14ac:dyDescent="0.25">
      <c r="A359" s="28" t="str">
        <f>IF(H359&lt;&gt;"",MAX($A$7:A358)+1,"")</f>
        <v/>
      </c>
      <c r="B359" s="227" t="str">
        <f>IF(A359="","",PREF_PREGUNTA&amp;" - "&amp;IF(MAX($A$7:$A$156)&gt;99,IF(A359&lt;100,"0",""),"")&amp;IF(A359&lt;10,"0","")&amp;A359&amp;IF(G359&lt;&gt;""," "&amp;G359,""))</f>
        <v/>
      </c>
      <c r="C359" s="424" t="str">
        <f t="shared" si="7"/>
        <v/>
      </c>
      <c r="D359" s="230"/>
      <c r="E359" s="231"/>
      <c r="F359" s="242"/>
      <c r="G359" s="232"/>
      <c r="H359" s="225"/>
      <c r="I359" s="432"/>
      <c r="J359" s="433"/>
      <c r="K359" s="433"/>
      <c r="L359" s="434"/>
      <c r="M359" s="435"/>
      <c r="N359" s="435"/>
      <c r="O359" s="434"/>
      <c r="P359" s="435"/>
      <c r="Q359" s="435"/>
      <c r="R359" s="436"/>
      <c r="S359" s="437"/>
      <c r="T359" s="437"/>
      <c r="U359" s="438"/>
      <c r="V359" s="439"/>
      <c r="W359" s="439"/>
      <c r="X359" s="440"/>
      <c r="Y359" s="441"/>
      <c r="Z359" s="441"/>
      <c r="AA359" s="432"/>
      <c r="AB359" s="433"/>
      <c r="AC359" s="433"/>
      <c r="AD359" s="434"/>
      <c r="AE359" s="435"/>
      <c r="AF359" s="435"/>
      <c r="AG359" s="264"/>
      <c r="AH359" s="265"/>
      <c r="AI359" s="266"/>
      <c r="AJ359" s="267"/>
    </row>
    <row r="360" spans="1:36" x14ac:dyDescent="0.25">
      <c r="A360" s="28" t="str">
        <f>IF(H360&lt;&gt;"",MAX($A$7:A359)+1,"")</f>
        <v/>
      </c>
      <c r="B360" s="227" t="str">
        <f>IF(A360="","",PREF_PREGUNTA&amp;" - "&amp;IF(MAX($A$7:$A$156)&gt;99,IF(A360&lt;100,"0",""),"")&amp;IF(A360&lt;10,"0","")&amp;A360&amp;IF(G360&lt;&gt;""," "&amp;G360,""))</f>
        <v/>
      </c>
      <c r="C360" s="424" t="str">
        <f t="shared" si="7"/>
        <v/>
      </c>
      <c r="D360" s="230"/>
      <c r="E360" s="231"/>
      <c r="F360" s="242"/>
      <c r="G360" s="232"/>
      <c r="H360" s="225"/>
      <c r="I360" s="432"/>
      <c r="J360" s="433"/>
      <c r="K360" s="433"/>
      <c r="L360" s="434"/>
      <c r="M360" s="435"/>
      <c r="N360" s="435"/>
      <c r="O360" s="434"/>
      <c r="P360" s="435"/>
      <c r="Q360" s="435"/>
      <c r="R360" s="436"/>
      <c r="S360" s="437"/>
      <c r="T360" s="437"/>
      <c r="U360" s="438"/>
      <c r="V360" s="439"/>
      <c r="W360" s="439"/>
      <c r="X360" s="440"/>
      <c r="Y360" s="441"/>
      <c r="Z360" s="441"/>
      <c r="AA360" s="432"/>
      <c r="AB360" s="433"/>
      <c r="AC360" s="433"/>
      <c r="AD360" s="434"/>
      <c r="AE360" s="435"/>
      <c r="AF360" s="435"/>
      <c r="AG360" s="264"/>
      <c r="AH360" s="265"/>
      <c r="AI360" s="266"/>
      <c r="AJ360" s="267"/>
    </row>
    <row r="361" spans="1:36" x14ac:dyDescent="0.25">
      <c r="A361" s="28" t="str">
        <f>IF(H361&lt;&gt;"",MAX($A$7:A360)+1,"")</f>
        <v/>
      </c>
      <c r="B361" s="227" t="str">
        <f>IF(A361="","",PREF_PREGUNTA&amp;" - "&amp;IF(MAX($A$7:$A$156)&gt;99,IF(A361&lt;100,"0",""),"")&amp;IF(A361&lt;10,"0","")&amp;A361&amp;IF(G361&lt;&gt;""," "&amp;G361,""))</f>
        <v/>
      </c>
      <c r="C361" s="424" t="str">
        <f t="shared" si="7"/>
        <v/>
      </c>
      <c r="D361" s="230"/>
      <c r="E361" s="231"/>
      <c r="F361" s="242"/>
      <c r="G361" s="232"/>
      <c r="H361" s="225"/>
      <c r="I361" s="432"/>
      <c r="J361" s="433"/>
      <c r="K361" s="433"/>
      <c r="L361" s="434"/>
      <c r="M361" s="435"/>
      <c r="N361" s="435"/>
      <c r="O361" s="434"/>
      <c r="P361" s="435"/>
      <c r="Q361" s="435"/>
      <c r="R361" s="436"/>
      <c r="S361" s="437"/>
      <c r="T361" s="437"/>
      <c r="U361" s="438"/>
      <c r="V361" s="439"/>
      <c r="W361" s="439"/>
      <c r="X361" s="440"/>
      <c r="Y361" s="441"/>
      <c r="Z361" s="441"/>
      <c r="AA361" s="432"/>
      <c r="AB361" s="433"/>
      <c r="AC361" s="433"/>
      <c r="AD361" s="434"/>
      <c r="AE361" s="435"/>
      <c r="AF361" s="435"/>
      <c r="AG361" s="264"/>
      <c r="AH361" s="265"/>
      <c r="AI361" s="266"/>
      <c r="AJ361" s="267"/>
    </row>
    <row r="362" spans="1:36" x14ac:dyDescent="0.25">
      <c r="A362" s="28" t="str">
        <f>IF(H362&lt;&gt;"",MAX($A$7:A361)+1,"")</f>
        <v/>
      </c>
      <c r="B362" s="227" t="str">
        <f>IF(A362="","",PREF_PREGUNTA&amp;" - "&amp;IF(MAX($A$7:$A$156)&gt;99,IF(A362&lt;100,"0",""),"")&amp;IF(A362&lt;10,"0","")&amp;A362&amp;IF(G362&lt;&gt;""," "&amp;G362,""))</f>
        <v/>
      </c>
      <c r="C362" s="424" t="str">
        <f t="shared" si="7"/>
        <v/>
      </c>
      <c r="D362" s="230"/>
      <c r="E362" s="231"/>
      <c r="F362" s="242"/>
      <c r="G362" s="232"/>
      <c r="H362" s="225"/>
      <c r="I362" s="432"/>
      <c r="J362" s="433"/>
      <c r="K362" s="433"/>
      <c r="L362" s="434"/>
      <c r="M362" s="435"/>
      <c r="N362" s="435"/>
      <c r="O362" s="434"/>
      <c r="P362" s="435"/>
      <c r="Q362" s="435"/>
      <c r="R362" s="436"/>
      <c r="S362" s="437"/>
      <c r="T362" s="437"/>
      <c r="U362" s="438"/>
      <c r="V362" s="439"/>
      <c r="W362" s="439"/>
      <c r="X362" s="440"/>
      <c r="Y362" s="441"/>
      <c r="Z362" s="441"/>
      <c r="AA362" s="432"/>
      <c r="AB362" s="433"/>
      <c r="AC362" s="433"/>
      <c r="AD362" s="434"/>
      <c r="AE362" s="435"/>
      <c r="AF362" s="435"/>
      <c r="AG362" s="264"/>
      <c r="AH362" s="265"/>
      <c r="AI362" s="266"/>
      <c r="AJ362" s="267"/>
    </row>
    <row r="363" spans="1:36" x14ac:dyDescent="0.25">
      <c r="A363" s="28" t="str">
        <f>IF(H363&lt;&gt;"",MAX($A$7:A362)+1,"")</f>
        <v/>
      </c>
      <c r="B363" s="227" t="str">
        <f>IF(A363="","",PREF_PREGUNTA&amp;" - "&amp;IF(MAX($A$7:$A$156)&gt;99,IF(A363&lt;100,"0",""),"")&amp;IF(A363&lt;10,"0","")&amp;A363&amp;IF(G363&lt;&gt;""," "&amp;G363,""))</f>
        <v/>
      </c>
      <c r="C363" s="424" t="str">
        <f t="shared" si="7"/>
        <v/>
      </c>
      <c r="D363" s="230"/>
      <c r="E363" s="231"/>
      <c r="F363" s="242"/>
      <c r="G363" s="232"/>
      <c r="H363" s="225"/>
      <c r="I363" s="432"/>
      <c r="J363" s="433"/>
      <c r="K363" s="433"/>
      <c r="L363" s="434"/>
      <c r="M363" s="435"/>
      <c r="N363" s="435"/>
      <c r="O363" s="434"/>
      <c r="P363" s="435"/>
      <c r="Q363" s="435"/>
      <c r="R363" s="436"/>
      <c r="S363" s="437"/>
      <c r="T363" s="437"/>
      <c r="U363" s="438"/>
      <c r="V363" s="439"/>
      <c r="W363" s="439"/>
      <c r="X363" s="440"/>
      <c r="Y363" s="441"/>
      <c r="Z363" s="441"/>
      <c r="AA363" s="432"/>
      <c r="AB363" s="433"/>
      <c r="AC363" s="433"/>
      <c r="AD363" s="434"/>
      <c r="AE363" s="435"/>
      <c r="AF363" s="435"/>
      <c r="AG363" s="264"/>
      <c r="AH363" s="265"/>
      <c r="AI363" s="266"/>
      <c r="AJ363" s="267"/>
    </row>
    <row r="364" spans="1:36" x14ac:dyDescent="0.25">
      <c r="A364" s="28" t="str">
        <f>IF(H364&lt;&gt;"",MAX($A$7:A363)+1,"")</f>
        <v/>
      </c>
      <c r="B364" s="227" t="str">
        <f>IF(A364="","",PREF_PREGUNTA&amp;" - "&amp;IF(MAX($A$7:$A$156)&gt;99,IF(A364&lt;100,"0",""),"")&amp;IF(A364&lt;10,"0","")&amp;A364&amp;IF(G364&lt;&gt;""," "&amp;G364,""))</f>
        <v/>
      </c>
      <c r="C364" s="424" t="str">
        <f t="shared" si="7"/>
        <v/>
      </c>
      <c r="D364" s="230"/>
      <c r="E364" s="231"/>
      <c r="F364" s="242"/>
      <c r="G364" s="232"/>
      <c r="H364" s="225"/>
      <c r="I364" s="432"/>
      <c r="J364" s="433"/>
      <c r="K364" s="433"/>
      <c r="L364" s="434"/>
      <c r="M364" s="435"/>
      <c r="N364" s="435"/>
      <c r="O364" s="434"/>
      <c r="P364" s="435"/>
      <c r="Q364" s="435"/>
      <c r="R364" s="436"/>
      <c r="S364" s="437"/>
      <c r="T364" s="437"/>
      <c r="U364" s="438"/>
      <c r="V364" s="439"/>
      <c r="W364" s="439"/>
      <c r="X364" s="440"/>
      <c r="Y364" s="441"/>
      <c r="Z364" s="441"/>
      <c r="AA364" s="432"/>
      <c r="AB364" s="433"/>
      <c r="AC364" s="433"/>
      <c r="AD364" s="434"/>
      <c r="AE364" s="435"/>
      <c r="AF364" s="435"/>
      <c r="AG364" s="264"/>
      <c r="AH364" s="265"/>
      <c r="AI364" s="266"/>
      <c r="AJ364" s="267"/>
    </row>
    <row r="365" spans="1:36" x14ac:dyDescent="0.25">
      <c r="A365" s="28" t="str">
        <f>IF(H365&lt;&gt;"",MAX($A$7:A364)+1,"")</f>
        <v/>
      </c>
      <c r="B365" s="227" t="str">
        <f>IF(A365="","",PREF_PREGUNTA&amp;" - "&amp;IF(MAX($A$7:$A$156)&gt;99,IF(A365&lt;100,"0",""),"")&amp;IF(A365&lt;10,"0","")&amp;A365&amp;IF(G365&lt;&gt;""," "&amp;G365,""))</f>
        <v/>
      </c>
      <c r="C365" s="424" t="str">
        <f t="shared" si="7"/>
        <v/>
      </c>
      <c r="D365" s="230"/>
      <c r="E365" s="231"/>
      <c r="F365" s="242"/>
      <c r="G365" s="232"/>
      <c r="H365" s="225"/>
      <c r="I365" s="432"/>
      <c r="J365" s="433"/>
      <c r="K365" s="433"/>
      <c r="L365" s="434"/>
      <c r="M365" s="435"/>
      <c r="N365" s="435"/>
      <c r="O365" s="434"/>
      <c r="P365" s="435"/>
      <c r="Q365" s="435"/>
      <c r="R365" s="436"/>
      <c r="S365" s="437"/>
      <c r="T365" s="437"/>
      <c r="U365" s="438"/>
      <c r="V365" s="439"/>
      <c r="W365" s="439"/>
      <c r="X365" s="440"/>
      <c r="Y365" s="441"/>
      <c r="Z365" s="441"/>
      <c r="AA365" s="432"/>
      <c r="AB365" s="433"/>
      <c r="AC365" s="433"/>
      <c r="AD365" s="434"/>
      <c r="AE365" s="435"/>
      <c r="AF365" s="435"/>
      <c r="AG365" s="264"/>
      <c r="AH365" s="265"/>
      <c r="AI365" s="266"/>
      <c r="AJ365" s="267"/>
    </row>
    <row r="366" spans="1:36" x14ac:dyDescent="0.25">
      <c r="A366" s="28" t="str">
        <f>IF(H366&lt;&gt;"",MAX($A$7:A365)+1,"")</f>
        <v/>
      </c>
      <c r="B366" s="227" t="str">
        <f>IF(A366="","",PREF_PREGUNTA&amp;" - "&amp;IF(MAX($A$7:$A$156)&gt;99,IF(A366&lt;100,"0",""),"")&amp;IF(A366&lt;10,"0","")&amp;A366&amp;IF(G366&lt;&gt;""," "&amp;G366,""))</f>
        <v/>
      </c>
      <c r="C366" s="424" t="str">
        <f t="shared" si="7"/>
        <v/>
      </c>
      <c r="D366" s="230"/>
      <c r="E366" s="231"/>
      <c r="F366" s="242"/>
      <c r="G366" s="232"/>
      <c r="H366" s="225"/>
      <c r="I366" s="432"/>
      <c r="J366" s="433"/>
      <c r="K366" s="433"/>
      <c r="L366" s="434"/>
      <c r="M366" s="435"/>
      <c r="N366" s="435"/>
      <c r="O366" s="434"/>
      <c r="P366" s="435"/>
      <c r="Q366" s="435"/>
      <c r="R366" s="436"/>
      <c r="S366" s="437"/>
      <c r="T366" s="437"/>
      <c r="U366" s="438"/>
      <c r="V366" s="439"/>
      <c r="W366" s="439"/>
      <c r="X366" s="440"/>
      <c r="Y366" s="441"/>
      <c r="Z366" s="441"/>
      <c r="AA366" s="432"/>
      <c r="AB366" s="433"/>
      <c r="AC366" s="433"/>
      <c r="AD366" s="434"/>
      <c r="AE366" s="435"/>
      <c r="AF366" s="435"/>
      <c r="AG366" s="264"/>
      <c r="AH366" s="265"/>
      <c r="AI366" s="266"/>
      <c r="AJ366" s="267"/>
    </row>
    <row r="367" spans="1:36" x14ac:dyDescent="0.25">
      <c r="A367" s="28" t="str">
        <f>IF(H367&lt;&gt;"",MAX($A$7:A366)+1,"")</f>
        <v/>
      </c>
      <c r="B367" s="227" t="str">
        <f>IF(A367="","",PREF_PREGUNTA&amp;" - "&amp;IF(MAX($A$7:$A$156)&gt;99,IF(A367&lt;100,"0",""),"")&amp;IF(A367&lt;10,"0","")&amp;A367&amp;IF(G367&lt;&gt;""," "&amp;G367,""))</f>
        <v/>
      </c>
      <c r="C367" s="424" t="str">
        <f t="shared" si="7"/>
        <v/>
      </c>
      <c r="D367" s="230"/>
      <c r="E367" s="231"/>
      <c r="F367" s="242"/>
      <c r="G367" s="232"/>
      <c r="H367" s="225"/>
      <c r="I367" s="432"/>
      <c r="J367" s="433"/>
      <c r="K367" s="433"/>
      <c r="L367" s="434"/>
      <c r="M367" s="435"/>
      <c r="N367" s="435"/>
      <c r="O367" s="434"/>
      <c r="P367" s="435"/>
      <c r="Q367" s="435"/>
      <c r="R367" s="436"/>
      <c r="S367" s="437"/>
      <c r="T367" s="437"/>
      <c r="U367" s="438"/>
      <c r="V367" s="439"/>
      <c r="W367" s="439"/>
      <c r="X367" s="440"/>
      <c r="Y367" s="441"/>
      <c r="Z367" s="441"/>
      <c r="AA367" s="432"/>
      <c r="AB367" s="433"/>
      <c r="AC367" s="433"/>
      <c r="AD367" s="434"/>
      <c r="AE367" s="435"/>
      <c r="AF367" s="435"/>
      <c r="AG367" s="264"/>
      <c r="AH367" s="265"/>
      <c r="AI367" s="266"/>
      <c r="AJ367" s="267"/>
    </row>
    <row r="368" spans="1:36" x14ac:dyDescent="0.25">
      <c r="A368" s="28" t="str">
        <f>IF(H368&lt;&gt;"",MAX($A$7:A367)+1,"")</f>
        <v/>
      </c>
      <c r="B368" s="227" t="str">
        <f>IF(A368="","",PREF_PREGUNTA&amp;" - "&amp;IF(MAX($A$7:$A$156)&gt;99,IF(A368&lt;100,"0",""),"")&amp;IF(A368&lt;10,"0","")&amp;A368&amp;IF(G368&lt;&gt;""," "&amp;G368,""))</f>
        <v/>
      </c>
      <c r="C368" s="424" t="str">
        <f t="shared" si="7"/>
        <v/>
      </c>
      <c r="D368" s="230"/>
      <c r="E368" s="231"/>
      <c r="F368" s="242"/>
      <c r="G368" s="232"/>
      <c r="H368" s="225"/>
      <c r="I368" s="432"/>
      <c r="J368" s="433"/>
      <c r="K368" s="433"/>
      <c r="L368" s="434"/>
      <c r="M368" s="435"/>
      <c r="N368" s="435"/>
      <c r="O368" s="434"/>
      <c r="P368" s="435"/>
      <c r="Q368" s="435"/>
      <c r="R368" s="436"/>
      <c r="S368" s="437"/>
      <c r="T368" s="437"/>
      <c r="U368" s="438"/>
      <c r="V368" s="439"/>
      <c r="W368" s="439"/>
      <c r="X368" s="440"/>
      <c r="Y368" s="441"/>
      <c r="Z368" s="441"/>
      <c r="AA368" s="432"/>
      <c r="AB368" s="433"/>
      <c r="AC368" s="433"/>
      <c r="AD368" s="434"/>
      <c r="AE368" s="435"/>
      <c r="AF368" s="435"/>
      <c r="AG368" s="264"/>
      <c r="AH368" s="265"/>
      <c r="AI368" s="266"/>
      <c r="AJ368" s="267"/>
    </row>
    <row r="369" spans="1:36" x14ac:dyDescent="0.25">
      <c r="A369" s="28" t="str">
        <f>IF(H369&lt;&gt;"",MAX($A$7:A368)+1,"")</f>
        <v/>
      </c>
      <c r="B369" s="227" t="str">
        <f>IF(A369="","",PREF_PREGUNTA&amp;" - "&amp;IF(MAX($A$7:$A$156)&gt;99,IF(A369&lt;100,"0",""),"")&amp;IF(A369&lt;10,"0","")&amp;A369&amp;IF(G369&lt;&gt;""," "&amp;G369,""))</f>
        <v/>
      </c>
      <c r="C369" s="424" t="str">
        <f t="shared" si="7"/>
        <v/>
      </c>
      <c r="D369" s="230"/>
      <c r="E369" s="231"/>
      <c r="F369" s="242"/>
      <c r="G369" s="232"/>
      <c r="H369" s="225"/>
      <c r="I369" s="432"/>
      <c r="J369" s="433"/>
      <c r="K369" s="433"/>
      <c r="L369" s="434"/>
      <c r="M369" s="435"/>
      <c r="N369" s="435"/>
      <c r="O369" s="434"/>
      <c r="P369" s="435"/>
      <c r="Q369" s="435"/>
      <c r="R369" s="436"/>
      <c r="S369" s="437"/>
      <c r="T369" s="437"/>
      <c r="U369" s="438"/>
      <c r="V369" s="439"/>
      <c r="W369" s="439"/>
      <c r="X369" s="440"/>
      <c r="Y369" s="441"/>
      <c r="Z369" s="441"/>
      <c r="AA369" s="432"/>
      <c r="AB369" s="433"/>
      <c r="AC369" s="433"/>
      <c r="AD369" s="434"/>
      <c r="AE369" s="435"/>
      <c r="AF369" s="435"/>
      <c r="AG369" s="264"/>
      <c r="AH369" s="265"/>
      <c r="AI369" s="266"/>
      <c r="AJ369" s="267"/>
    </row>
    <row r="370" spans="1:36" x14ac:dyDescent="0.25">
      <c r="A370" s="28" t="str">
        <f>IF(H370&lt;&gt;"",MAX($A$7:A369)+1,"")</f>
        <v/>
      </c>
      <c r="B370" s="227" t="str">
        <f>IF(A370="","",PREF_PREGUNTA&amp;" - "&amp;IF(MAX($A$7:$A$156)&gt;99,IF(A370&lt;100,"0",""),"")&amp;IF(A370&lt;10,"0","")&amp;A370&amp;IF(G370&lt;&gt;""," "&amp;G370,""))</f>
        <v/>
      </c>
      <c r="C370" s="424" t="str">
        <f t="shared" si="7"/>
        <v/>
      </c>
      <c r="D370" s="230"/>
      <c r="E370" s="231"/>
      <c r="F370" s="242"/>
      <c r="G370" s="232"/>
      <c r="H370" s="225"/>
      <c r="I370" s="432"/>
      <c r="J370" s="433"/>
      <c r="K370" s="433"/>
      <c r="L370" s="434"/>
      <c r="M370" s="435"/>
      <c r="N370" s="435"/>
      <c r="O370" s="434"/>
      <c r="P370" s="435"/>
      <c r="Q370" s="435"/>
      <c r="R370" s="436"/>
      <c r="S370" s="437"/>
      <c r="T370" s="437"/>
      <c r="U370" s="438"/>
      <c r="V370" s="439"/>
      <c r="W370" s="439"/>
      <c r="X370" s="440"/>
      <c r="Y370" s="441"/>
      <c r="Z370" s="441"/>
      <c r="AA370" s="432"/>
      <c r="AB370" s="433"/>
      <c r="AC370" s="433"/>
      <c r="AD370" s="434"/>
      <c r="AE370" s="435"/>
      <c r="AF370" s="435"/>
      <c r="AG370" s="264"/>
      <c r="AH370" s="265"/>
      <c r="AI370" s="266"/>
      <c r="AJ370" s="267"/>
    </row>
    <row r="371" spans="1:36" x14ac:dyDescent="0.25">
      <c r="A371" s="28" t="str">
        <f>IF(H371&lt;&gt;"",MAX($A$7:A370)+1,"")</f>
        <v/>
      </c>
      <c r="B371" s="227" t="str">
        <f>IF(A371="","",PREF_PREGUNTA&amp;" - "&amp;IF(MAX($A$7:$A$156)&gt;99,IF(A371&lt;100,"0",""),"")&amp;IF(A371&lt;10,"0","")&amp;A371&amp;IF(G371&lt;&gt;""," "&amp;G371,""))</f>
        <v/>
      </c>
      <c r="C371" s="424" t="str">
        <f t="shared" si="7"/>
        <v/>
      </c>
      <c r="D371" s="230"/>
      <c r="E371" s="231"/>
      <c r="F371" s="242"/>
      <c r="G371" s="232"/>
      <c r="H371" s="225"/>
      <c r="I371" s="432"/>
      <c r="J371" s="433"/>
      <c r="K371" s="433"/>
      <c r="L371" s="434"/>
      <c r="M371" s="435"/>
      <c r="N371" s="435"/>
      <c r="O371" s="434"/>
      <c r="P371" s="435"/>
      <c r="Q371" s="435"/>
      <c r="R371" s="436"/>
      <c r="S371" s="437"/>
      <c r="T371" s="437"/>
      <c r="U371" s="438"/>
      <c r="V371" s="439"/>
      <c r="W371" s="439"/>
      <c r="X371" s="440"/>
      <c r="Y371" s="441"/>
      <c r="Z371" s="441"/>
      <c r="AA371" s="432"/>
      <c r="AB371" s="433"/>
      <c r="AC371" s="433"/>
      <c r="AD371" s="434"/>
      <c r="AE371" s="435"/>
      <c r="AF371" s="435"/>
      <c r="AG371" s="264"/>
      <c r="AH371" s="265"/>
      <c r="AI371" s="266"/>
      <c r="AJ371" s="267"/>
    </row>
    <row r="372" spans="1:36" x14ac:dyDescent="0.25">
      <c r="A372" s="28" t="str">
        <f>IF(H372&lt;&gt;"",MAX($A$7:A371)+1,"")</f>
        <v/>
      </c>
      <c r="B372" s="227" t="str">
        <f>IF(A372="","",PREF_PREGUNTA&amp;" - "&amp;IF(MAX($A$7:$A$156)&gt;99,IF(A372&lt;100,"0",""),"")&amp;IF(A372&lt;10,"0","")&amp;A372&amp;IF(G372&lt;&gt;""," "&amp;G372,""))</f>
        <v/>
      </c>
      <c r="C372" s="424" t="str">
        <f t="shared" si="7"/>
        <v/>
      </c>
      <c r="D372" s="230"/>
      <c r="E372" s="231"/>
      <c r="F372" s="242"/>
      <c r="G372" s="232"/>
      <c r="H372" s="225"/>
      <c r="I372" s="432"/>
      <c r="J372" s="433"/>
      <c r="K372" s="433"/>
      <c r="L372" s="434"/>
      <c r="M372" s="435"/>
      <c r="N372" s="435"/>
      <c r="O372" s="434"/>
      <c r="P372" s="435"/>
      <c r="Q372" s="435"/>
      <c r="R372" s="436"/>
      <c r="S372" s="437"/>
      <c r="T372" s="437"/>
      <c r="U372" s="438"/>
      <c r="V372" s="439"/>
      <c r="W372" s="439"/>
      <c r="X372" s="440"/>
      <c r="Y372" s="441"/>
      <c r="Z372" s="441"/>
      <c r="AA372" s="432"/>
      <c r="AB372" s="433"/>
      <c r="AC372" s="433"/>
      <c r="AD372" s="434"/>
      <c r="AE372" s="435"/>
      <c r="AF372" s="435"/>
      <c r="AG372" s="264"/>
      <c r="AH372" s="265"/>
      <c r="AI372" s="266"/>
      <c r="AJ372" s="267"/>
    </row>
    <row r="373" spans="1:36" x14ac:dyDescent="0.25">
      <c r="A373" s="28" t="str">
        <f>IF(H373&lt;&gt;"",MAX($A$7:A372)+1,"")</f>
        <v/>
      </c>
      <c r="B373" s="227" t="str">
        <f>IF(A373="","",PREF_PREGUNTA&amp;" - "&amp;IF(MAX($A$7:$A$156)&gt;99,IF(A373&lt;100,"0",""),"")&amp;IF(A373&lt;10,"0","")&amp;A373&amp;IF(G373&lt;&gt;""," "&amp;G373,""))</f>
        <v/>
      </c>
      <c r="C373" s="424" t="str">
        <f t="shared" si="7"/>
        <v/>
      </c>
      <c r="D373" s="230"/>
      <c r="E373" s="231"/>
      <c r="F373" s="242"/>
      <c r="G373" s="232"/>
      <c r="H373" s="225"/>
      <c r="I373" s="432"/>
      <c r="J373" s="433"/>
      <c r="K373" s="433"/>
      <c r="L373" s="434"/>
      <c r="M373" s="435"/>
      <c r="N373" s="435"/>
      <c r="O373" s="434"/>
      <c r="P373" s="435"/>
      <c r="Q373" s="435"/>
      <c r="R373" s="436"/>
      <c r="S373" s="437"/>
      <c r="T373" s="437"/>
      <c r="U373" s="438"/>
      <c r="V373" s="439"/>
      <c r="W373" s="439"/>
      <c r="X373" s="440"/>
      <c r="Y373" s="441"/>
      <c r="Z373" s="441"/>
      <c r="AA373" s="432"/>
      <c r="AB373" s="433"/>
      <c r="AC373" s="433"/>
      <c r="AD373" s="434"/>
      <c r="AE373" s="435"/>
      <c r="AF373" s="435"/>
      <c r="AG373" s="264"/>
      <c r="AH373" s="265"/>
      <c r="AI373" s="266"/>
      <c r="AJ373" s="267"/>
    </row>
    <row r="374" spans="1:36" x14ac:dyDescent="0.25">
      <c r="A374" s="28" t="str">
        <f>IF(H374&lt;&gt;"",MAX($A$7:A373)+1,"")</f>
        <v/>
      </c>
      <c r="B374" s="227" t="str">
        <f>IF(A374="","",PREF_PREGUNTA&amp;" - "&amp;IF(MAX($A$7:$A$156)&gt;99,IF(A374&lt;100,"0",""),"")&amp;IF(A374&lt;10,"0","")&amp;A374&amp;IF(G374&lt;&gt;""," "&amp;G374,""))</f>
        <v/>
      </c>
      <c r="C374" s="424" t="str">
        <f t="shared" si="7"/>
        <v/>
      </c>
      <c r="D374" s="230"/>
      <c r="E374" s="231"/>
      <c r="F374" s="242"/>
      <c r="G374" s="232"/>
      <c r="H374" s="225"/>
      <c r="I374" s="432"/>
      <c r="J374" s="433"/>
      <c r="K374" s="433"/>
      <c r="L374" s="434"/>
      <c r="M374" s="435"/>
      <c r="N374" s="435"/>
      <c r="O374" s="434"/>
      <c r="P374" s="435"/>
      <c r="Q374" s="435"/>
      <c r="R374" s="436"/>
      <c r="S374" s="437"/>
      <c r="T374" s="437"/>
      <c r="U374" s="438"/>
      <c r="V374" s="439"/>
      <c r="W374" s="439"/>
      <c r="X374" s="440"/>
      <c r="Y374" s="441"/>
      <c r="Z374" s="441"/>
      <c r="AA374" s="432"/>
      <c r="AB374" s="433"/>
      <c r="AC374" s="433"/>
      <c r="AD374" s="434"/>
      <c r="AE374" s="435"/>
      <c r="AF374" s="435"/>
      <c r="AG374" s="264"/>
      <c r="AH374" s="265"/>
      <c r="AI374" s="266"/>
      <c r="AJ374" s="267"/>
    </row>
    <row r="375" spans="1:36" x14ac:dyDescent="0.25">
      <c r="A375" s="28" t="str">
        <f>IF(H375&lt;&gt;"",MAX($A$7:A374)+1,"")</f>
        <v/>
      </c>
      <c r="B375" s="227" t="str">
        <f>IF(A375="","",PREF_PREGUNTA&amp;" - "&amp;IF(MAX($A$7:$A$156)&gt;99,IF(A375&lt;100,"0",""),"")&amp;IF(A375&lt;10,"0","")&amp;A375&amp;IF(G375&lt;&gt;""," "&amp;G375,""))</f>
        <v/>
      </c>
      <c r="C375" s="424" t="str">
        <f t="shared" si="7"/>
        <v/>
      </c>
      <c r="D375" s="230"/>
      <c r="E375" s="231"/>
      <c r="F375" s="242"/>
      <c r="G375" s="232"/>
      <c r="H375" s="225"/>
      <c r="I375" s="432"/>
      <c r="J375" s="433"/>
      <c r="K375" s="433"/>
      <c r="L375" s="434"/>
      <c r="M375" s="435"/>
      <c r="N375" s="435"/>
      <c r="O375" s="434"/>
      <c r="P375" s="435"/>
      <c r="Q375" s="435"/>
      <c r="R375" s="436"/>
      <c r="S375" s="437"/>
      <c r="T375" s="437"/>
      <c r="U375" s="438"/>
      <c r="V375" s="439"/>
      <c r="W375" s="439"/>
      <c r="X375" s="440"/>
      <c r="Y375" s="441"/>
      <c r="Z375" s="441"/>
      <c r="AA375" s="432"/>
      <c r="AB375" s="433"/>
      <c r="AC375" s="433"/>
      <c r="AD375" s="434"/>
      <c r="AE375" s="435"/>
      <c r="AF375" s="435"/>
      <c r="AG375" s="264"/>
      <c r="AH375" s="265"/>
      <c r="AI375" s="266"/>
      <c r="AJ375" s="267"/>
    </row>
    <row r="376" spans="1:36" x14ac:dyDescent="0.25">
      <c r="A376" s="28" t="str">
        <f>IF(H376&lt;&gt;"",MAX($A$7:A375)+1,"")</f>
        <v/>
      </c>
      <c r="B376" s="227" t="str">
        <f>IF(A376="","",PREF_PREGUNTA&amp;" - "&amp;IF(MAX($A$7:$A$156)&gt;99,IF(A376&lt;100,"0",""),"")&amp;IF(A376&lt;10,"0","")&amp;A376&amp;IF(G376&lt;&gt;""," "&amp;G376,""))</f>
        <v/>
      </c>
      <c r="C376" s="424" t="str">
        <f t="shared" si="7"/>
        <v/>
      </c>
      <c r="D376" s="230"/>
      <c r="E376" s="231"/>
      <c r="F376" s="242"/>
      <c r="G376" s="232"/>
      <c r="H376" s="225"/>
      <c r="I376" s="432"/>
      <c r="J376" s="433"/>
      <c r="K376" s="433"/>
      <c r="L376" s="434"/>
      <c r="M376" s="435"/>
      <c r="N376" s="435"/>
      <c r="O376" s="434"/>
      <c r="P376" s="435"/>
      <c r="Q376" s="435"/>
      <c r="R376" s="436"/>
      <c r="S376" s="437"/>
      <c r="T376" s="437"/>
      <c r="U376" s="438"/>
      <c r="V376" s="439"/>
      <c r="W376" s="439"/>
      <c r="X376" s="440"/>
      <c r="Y376" s="441"/>
      <c r="Z376" s="441"/>
      <c r="AA376" s="432"/>
      <c r="AB376" s="433"/>
      <c r="AC376" s="433"/>
      <c r="AD376" s="434"/>
      <c r="AE376" s="435"/>
      <c r="AF376" s="435"/>
      <c r="AG376" s="264"/>
      <c r="AH376" s="265"/>
      <c r="AI376" s="266"/>
      <c r="AJ376" s="267"/>
    </row>
    <row r="377" spans="1:36" x14ac:dyDescent="0.25">
      <c r="A377" s="28" t="str">
        <f>IF(H377&lt;&gt;"",MAX($A$7:A376)+1,"")</f>
        <v/>
      </c>
      <c r="B377" s="227" t="str">
        <f>IF(A377="","",PREF_PREGUNTA&amp;" - "&amp;IF(MAX($A$7:$A$156)&gt;99,IF(A377&lt;100,"0",""),"")&amp;IF(A377&lt;10,"0","")&amp;A377&amp;IF(G377&lt;&gt;""," "&amp;G377,""))</f>
        <v/>
      </c>
      <c r="C377" s="424" t="str">
        <f t="shared" si="7"/>
        <v/>
      </c>
      <c r="D377" s="230"/>
      <c r="E377" s="231"/>
      <c r="F377" s="242"/>
      <c r="G377" s="232"/>
      <c r="H377" s="225"/>
      <c r="I377" s="432"/>
      <c r="J377" s="433"/>
      <c r="K377" s="433"/>
      <c r="L377" s="434"/>
      <c r="M377" s="435"/>
      <c r="N377" s="435"/>
      <c r="O377" s="434"/>
      <c r="P377" s="435"/>
      <c r="Q377" s="435"/>
      <c r="R377" s="436"/>
      <c r="S377" s="437"/>
      <c r="T377" s="437"/>
      <c r="U377" s="438"/>
      <c r="V377" s="439"/>
      <c r="W377" s="439"/>
      <c r="X377" s="440"/>
      <c r="Y377" s="441"/>
      <c r="Z377" s="441"/>
      <c r="AA377" s="432"/>
      <c r="AB377" s="433"/>
      <c r="AC377" s="433"/>
      <c r="AD377" s="434"/>
      <c r="AE377" s="435"/>
      <c r="AF377" s="435"/>
      <c r="AG377" s="264"/>
      <c r="AH377" s="265"/>
      <c r="AI377" s="266"/>
      <c r="AJ377" s="267"/>
    </row>
    <row r="378" spans="1:36" x14ac:dyDescent="0.25">
      <c r="A378" s="28" t="str">
        <f>IF(H378&lt;&gt;"",MAX($A$7:A377)+1,"")</f>
        <v/>
      </c>
      <c r="B378" s="227" t="str">
        <f>IF(A378="","",PREF_PREGUNTA&amp;" - "&amp;IF(MAX($A$7:$A$156)&gt;99,IF(A378&lt;100,"0",""),"")&amp;IF(A378&lt;10,"0","")&amp;A378&amp;IF(G378&lt;&gt;""," "&amp;G378,""))</f>
        <v/>
      </c>
      <c r="C378" s="424" t="str">
        <f t="shared" si="7"/>
        <v/>
      </c>
      <c r="D378" s="230"/>
      <c r="E378" s="231"/>
      <c r="F378" s="242"/>
      <c r="G378" s="232"/>
      <c r="H378" s="225"/>
      <c r="I378" s="432"/>
      <c r="J378" s="433"/>
      <c r="K378" s="433"/>
      <c r="L378" s="434"/>
      <c r="M378" s="435"/>
      <c r="N378" s="435"/>
      <c r="O378" s="434"/>
      <c r="P378" s="435"/>
      <c r="Q378" s="435"/>
      <c r="R378" s="436"/>
      <c r="S378" s="437"/>
      <c r="T378" s="437"/>
      <c r="U378" s="438"/>
      <c r="V378" s="439"/>
      <c r="W378" s="439"/>
      <c r="X378" s="440"/>
      <c r="Y378" s="441"/>
      <c r="Z378" s="441"/>
      <c r="AA378" s="432"/>
      <c r="AB378" s="433"/>
      <c r="AC378" s="433"/>
      <c r="AD378" s="434"/>
      <c r="AE378" s="435"/>
      <c r="AF378" s="435"/>
      <c r="AG378" s="264"/>
      <c r="AH378" s="265"/>
      <c r="AI378" s="266"/>
      <c r="AJ378" s="267"/>
    </row>
    <row r="379" spans="1:36" x14ac:dyDescent="0.25">
      <c r="A379" s="28" t="str">
        <f>IF(H379&lt;&gt;"",MAX($A$7:A378)+1,"")</f>
        <v/>
      </c>
      <c r="B379" s="227" t="str">
        <f>IF(A379="","",PREF_PREGUNTA&amp;" - "&amp;IF(MAX($A$7:$A$156)&gt;99,IF(A379&lt;100,"0",""),"")&amp;IF(A379&lt;10,"0","")&amp;A379&amp;IF(G379&lt;&gt;""," "&amp;G379,""))</f>
        <v/>
      </c>
      <c r="C379" s="424" t="str">
        <f t="shared" si="7"/>
        <v/>
      </c>
      <c r="D379" s="230"/>
      <c r="E379" s="231"/>
      <c r="F379" s="242"/>
      <c r="G379" s="232"/>
      <c r="H379" s="225"/>
      <c r="I379" s="432"/>
      <c r="J379" s="433"/>
      <c r="K379" s="433"/>
      <c r="L379" s="434"/>
      <c r="M379" s="435"/>
      <c r="N379" s="435"/>
      <c r="O379" s="434"/>
      <c r="P379" s="435"/>
      <c r="Q379" s="435"/>
      <c r="R379" s="436"/>
      <c r="S379" s="437"/>
      <c r="T379" s="437"/>
      <c r="U379" s="438"/>
      <c r="V379" s="439"/>
      <c r="W379" s="439"/>
      <c r="X379" s="440"/>
      <c r="Y379" s="441"/>
      <c r="Z379" s="441"/>
      <c r="AA379" s="432"/>
      <c r="AB379" s="433"/>
      <c r="AC379" s="433"/>
      <c r="AD379" s="434"/>
      <c r="AE379" s="435"/>
      <c r="AF379" s="435"/>
      <c r="AG379" s="264"/>
      <c r="AH379" s="265"/>
      <c r="AI379" s="266"/>
      <c r="AJ379" s="267"/>
    </row>
    <row r="380" spans="1:36" x14ac:dyDescent="0.25">
      <c r="A380" s="28" t="str">
        <f>IF(H380&lt;&gt;"",MAX($A$7:A379)+1,"")</f>
        <v/>
      </c>
      <c r="B380" s="227" t="str">
        <f>IF(A380="","",PREF_PREGUNTA&amp;" - "&amp;IF(MAX($A$7:$A$156)&gt;99,IF(A380&lt;100,"0",""),"")&amp;IF(A380&lt;10,"0","")&amp;A380&amp;IF(G380&lt;&gt;""," "&amp;G380,""))</f>
        <v/>
      </c>
      <c r="C380" s="424" t="str">
        <f t="shared" si="7"/>
        <v/>
      </c>
      <c r="D380" s="230"/>
      <c r="E380" s="231"/>
      <c r="F380" s="242"/>
      <c r="G380" s="232"/>
      <c r="H380" s="225"/>
      <c r="I380" s="432"/>
      <c r="J380" s="433"/>
      <c r="K380" s="433"/>
      <c r="L380" s="434"/>
      <c r="M380" s="435"/>
      <c r="N380" s="435"/>
      <c r="O380" s="434"/>
      <c r="P380" s="435"/>
      <c r="Q380" s="435"/>
      <c r="R380" s="436"/>
      <c r="S380" s="437"/>
      <c r="T380" s="437"/>
      <c r="U380" s="438"/>
      <c r="V380" s="439"/>
      <c r="W380" s="439"/>
      <c r="X380" s="440"/>
      <c r="Y380" s="441"/>
      <c r="Z380" s="441"/>
      <c r="AA380" s="432"/>
      <c r="AB380" s="433"/>
      <c r="AC380" s="433"/>
      <c r="AD380" s="434"/>
      <c r="AE380" s="435"/>
      <c r="AF380" s="435"/>
      <c r="AG380" s="264"/>
      <c r="AH380" s="265"/>
      <c r="AI380" s="266"/>
      <c r="AJ380" s="267"/>
    </row>
    <row r="381" spans="1:36" x14ac:dyDescent="0.25">
      <c r="A381" s="28" t="str">
        <f>IF(H381&lt;&gt;"",MAX($A$7:A380)+1,"")</f>
        <v/>
      </c>
      <c r="B381" s="227" t="str">
        <f>IF(A381="","",PREF_PREGUNTA&amp;" - "&amp;IF(MAX($A$7:$A$156)&gt;99,IF(A381&lt;100,"0",""),"")&amp;IF(A381&lt;10,"0","")&amp;A381&amp;IF(G381&lt;&gt;""," "&amp;G381,""))</f>
        <v/>
      </c>
      <c r="C381" s="424" t="str">
        <f t="shared" si="7"/>
        <v/>
      </c>
      <c r="D381" s="230"/>
      <c r="E381" s="231"/>
      <c r="F381" s="242"/>
      <c r="G381" s="232"/>
      <c r="H381" s="225"/>
      <c r="I381" s="432"/>
      <c r="J381" s="433"/>
      <c r="K381" s="433"/>
      <c r="L381" s="434"/>
      <c r="M381" s="435"/>
      <c r="N381" s="435"/>
      <c r="O381" s="434"/>
      <c r="P381" s="435"/>
      <c r="Q381" s="435"/>
      <c r="R381" s="436"/>
      <c r="S381" s="437"/>
      <c r="T381" s="437"/>
      <c r="U381" s="438"/>
      <c r="V381" s="439"/>
      <c r="W381" s="439"/>
      <c r="X381" s="440"/>
      <c r="Y381" s="441"/>
      <c r="Z381" s="441"/>
      <c r="AA381" s="432"/>
      <c r="AB381" s="433"/>
      <c r="AC381" s="433"/>
      <c r="AD381" s="434"/>
      <c r="AE381" s="435"/>
      <c r="AF381" s="435"/>
      <c r="AG381" s="264"/>
      <c r="AH381" s="265"/>
      <c r="AI381" s="266"/>
      <c r="AJ381" s="267"/>
    </row>
    <row r="382" spans="1:36" x14ac:dyDescent="0.25">
      <c r="A382" s="28" t="str">
        <f>IF(H382&lt;&gt;"",MAX($A$7:A381)+1,"")</f>
        <v/>
      </c>
      <c r="B382" s="227" t="str">
        <f>IF(A382="","",PREF_PREGUNTA&amp;" - "&amp;IF(MAX($A$7:$A$156)&gt;99,IF(A382&lt;100,"0",""),"")&amp;IF(A382&lt;10,"0","")&amp;A382&amp;IF(G382&lt;&gt;""," "&amp;G382,""))</f>
        <v/>
      </c>
      <c r="C382" s="424" t="str">
        <f t="shared" si="7"/>
        <v/>
      </c>
      <c r="D382" s="230"/>
      <c r="E382" s="231"/>
      <c r="F382" s="242"/>
      <c r="G382" s="232"/>
      <c r="H382" s="225"/>
      <c r="I382" s="432"/>
      <c r="J382" s="433"/>
      <c r="K382" s="433"/>
      <c r="L382" s="434"/>
      <c r="M382" s="435"/>
      <c r="N382" s="435"/>
      <c r="O382" s="434"/>
      <c r="P382" s="435"/>
      <c r="Q382" s="435"/>
      <c r="R382" s="436"/>
      <c r="S382" s="437"/>
      <c r="T382" s="437"/>
      <c r="U382" s="438"/>
      <c r="V382" s="439"/>
      <c r="W382" s="439"/>
      <c r="X382" s="440"/>
      <c r="Y382" s="441"/>
      <c r="Z382" s="441"/>
      <c r="AA382" s="432"/>
      <c r="AB382" s="433"/>
      <c r="AC382" s="433"/>
      <c r="AD382" s="434"/>
      <c r="AE382" s="435"/>
      <c r="AF382" s="435"/>
      <c r="AG382" s="264"/>
      <c r="AH382" s="265"/>
      <c r="AI382" s="266"/>
      <c r="AJ382" s="267"/>
    </row>
    <row r="383" spans="1:36" x14ac:dyDescent="0.25">
      <c r="A383" s="28" t="str">
        <f>IF(H383&lt;&gt;"",MAX($A$7:A382)+1,"")</f>
        <v/>
      </c>
      <c r="B383" s="227" t="str">
        <f>IF(A383="","",PREF_PREGUNTA&amp;" - "&amp;IF(MAX($A$7:$A$156)&gt;99,IF(A383&lt;100,"0",""),"")&amp;IF(A383&lt;10,"0","")&amp;A383&amp;IF(G383&lt;&gt;""," "&amp;G383,""))</f>
        <v/>
      </c>
      <c r="C383" s="424" t="str">
        <f t="shared" si="7"/>
        <v/>
      </c>
      <c r="D383" s="230"/>
      <c r="E383" s="231"/>
      <c r="F383" s="242"/>
      <c r="G383" s="232"/>
      <c r="H383" s="225"/>
      <c r="I383" s="432"/>
      <c r="J383" s="433"/>
      <c r="K383" s="433"/>
      <c r="L383" s="434"/>
      <c r="M383" s="435"/>
      <c r="N383" s="435"/>
      <c r="O383" s="434"/>
      <c r="P383" s="435"/>
      <c r="Q383" s="435"/>
      <c r="R383" s="436"/>
      <c r="S383" s="437"/>
      <c r="T383" s="437"/>
      <c r="U383" s="438"/>
      <c r="V383" s="439"/>
      <c r="W383" s="439"/>
      <c r="X383" s="440"/>
      <c r="Y383" s="441"/>
      <c r="Z383" s="441"/>
      <c r="AA383" s="432"/>
      <c r="AB383" s="433"/>
      <c r="AC383" s="433"/>
      <c r="AD383" s="434"/>
      <c r="AE383" s="435"/>
      <c r="AF383" s="435"/>
      <c r="AG383" s="264"/>
      <c r="AH383" s="265"/>
      <c r="AI383" s="266"/>
      <c r="AJ383" s="267"/>
    </row>
    <row r="384" spans="1:36" x14ac:dyDescent="0.25">
      <c r="A384" s="28" t="str">
        <f>IF(H384&lt;&gt;"",MAX($A$7:A383)+1,"")</f>
        <v/>
      </c>
      <c r="B384" s="227" t="str">
        <f>IF(A384="","",PREF_PREGUNTA&amp;" - "&amp;IF(MAX($A$7:$A$156)&gt;99,IF(A384&lt;100,"0",""),"")&amp;IF(A384&lt;10,"0","")&amp;A384&amp;IF(G384&lt;&gt;""," "&amp;G384,""))</f>
        <v/>
      </c>
      <c r="C384" s="424" t="str">
        <f t="shared" si="7"/>
        <v/>
      </c>
      <c r="D384" s="230"/>
      <c r="E384" s="231"/>
      <c r="F384" s="242"/>
      <c r="G384" s="232"/>
      <c r="H384" s="225"/>
      <c r="I384" s="432"/>
      <c r="J384" s="433"/>
      <c r="K384" s="433"/>
      <c r="L384" s="434"/>
      <c r="M384" s="435"/>
      <c r="N384" s="435"/>
      <c r="O384" s="434"/>
      <c r="P384" s="435"/>
      <c r="Q384" s="435"/>
      <c r="R384" s="436"/>
      <c r="S384" s="437"/>
      <c r="T384" s="437"/>
      <c r="U384" s="438"/>
      <c r="V384" s="439"/>
      <c r="W384" s="439"/>
      <c r="X384" s="440"/>
      <c r="Y384" s="441"/>
      <c r="Z384" s="441"/>
      <c r="AA384" s="432"/>
      <c r="AB384" s="433"/>
      <c r="AC384" s="433"/>
      <c r="AD384" s="434"/>
      <c r="AE384" s="435"/>
      <c r="AF384" s="435"/>
      <c r="AG384" s="264"/>
      <c r="AH384" s="265"/>
      <c r="AI384" s="266"/>
      <c r="AJ384" s="267"/>
    </row>
    <row r="385" spans="1:36" x14ac:dyDescent="0.25">
      <c r="A385" s="28" t="str">
        <f>IF(H385&lt;&gt;"",MAX($A$7:A384)+1,"")</f>
        <v/>
      </c>
      <c r="B385" s="227" t="str">
        <f>IF(A385="","",PREF_PREGUNTA&amp;" - "&amp;IF(MAX($A$7:$A$156)&gt;99,IF(A385&lt;100,"0",""),"")&amp;IF(A385&lt;10,"0","")&amp;A385&amp;IF(G385&lt;&gt;""," "&amp;G385,""))</f>
        <v/>
      </c>
      <c r="C385" s="424" t="str">
        <f t="shared" si="7"/>
        <v/>
      </c>
      <c r="D385" s="230"/>
      <c r="E385" s="231"/>
      <c r="F385" s="242"/>
      <c r="G385" s="232"/>
      <c r="H385" s="225"/>
      <c r="I385" s="432"/>
      <c r="J385" s="433"/>
      <c r="K385" s="433"/>
      <c r="L385" s="434"/>
      <c r="M385" s="435"/>
      <c r="N385" s="435"/>
      <c r="O385" s="434"/>
      <c r="P385" s="435"/>
      <c r="Q385" s="435"/>
      <c r="R385" s="436"/>
      <c r="S385" s="437"/>
      <c r="T385" s="437"/>
      <c r="U385" s="438"/>
      <c r="V385" s="439"/>
      <c r="W385" s="439"/>
      <c r="X385" s="440"/>
      <c r="Y385" s="441"/>
      <c r="Z385" s="441"/>
      <c r="AA385" s="432"/>
      <c r="AB385" s="433"/>
      <c r="AC385" s="433"/>
      <c r="AD385" s="434"/>
      <c r="AE385" s="435"/>
      <c r="AF385" s="435"/>
      <c r="AG385" s="264"/>
      <c r="AH385" s="265"/>
      <c r="AI385" s="266"/>
      <c r="AJ385" s="267"/>
    </row>
    <row r="386" spans="1:36" x14ac:dyDescent="0.25">
      <c r="A386" s="28" t="str">
        <f>IF(H386&lt;&gt;"",MAX($A$7:A385)+1,"")</f>
        <v/>
      </c>
      <c r="B386" s="227" t="str">
        <f>IF(A386="","",PREF_PREGUNTA&amp;" - "&amp;IF(MAX($A$7:$A$156)&gt;99,IF(A386&lt;100,"0",""),"")&amp;IF(A386&lt;10,"0","")&amp;A386&amp;IF(G386&lt;&gt;""," "&amp;G386,""))</f>
        <v/>
      </c>
      <c r="C386" s="424" t="str">
        <f t="shared" si="7"/>
        <v/>
      </c>
      <c r="D386" s="230"/>
      <c r="E386" s="231"/>
      <c r="F386" s="242"/>
      <c r="G386" s="232"/>
      <c r="H386" s="225"/>
      <c r="I386" s="432"/>
      <c r="J386" s="433"/>
      <c r="K386" s="433"/>
      <c r="L386" s="434"/>
      <c r="M386" s="435"/>
      <c r="N386" s="435"/>
      <c r="O386" s="434"/>
      <c r="P386" s="435"/>
      <c r="Q386" s="435"/>
      <c r="R386" s="436"/>
      <c r="S386" s="437"/>
      <c r="T386" s="437"/>
      <c r="U386" s="438"/>
      <c r="V386" s="439"/>
      <c r="W386" s="439"/>
      <c r="X386" s="440"/>
      <c r="Y386" s="441"/>
      <c r="Z386" s="441"/>
      <c r="AA386" s="432"/>
      <c r="AB386" s="433"/>
      <c r="AC386" s="433"/>
      <c r="AD386" s="434"/>
      <c r="AE386" s="435"/>
      <c r="AF386" s="435"/>
      <c r="AG386" s="264"/>
      <c r="AH386" s="265"/>
      <c r="AI386" s="266"/>
      <c r="AJ386" s="267"/>
    </row>
    <row r="387" spans="1:36" x14ac:dyDescent="0.25">
      <c r="A387" s="28" t="str">
        <f>IF(H387&lt;&gt;"",MAX($A$7:A386)+1,"")</f>
        <v/>
      </c>
      <c r="B387" s="227" t="str">
        <f>IF(A387="","",PREF_PREGUNTA&amp;" - "&amp;IF(MAX($A$7:$A$156)&gt;99,IF(A387&lt;100,"0",""),"")&amp;IF(A387&lt;10,"0","")&amp;A387&amp;IF(G387&lt;&gt;""," "&amp;G387,""))</f>
        <v/>
      </c>
      <c r="C387" s="424" t="str">
        <f t="shared" si="7"/>
        <v/>
      </c>
      <c r="D387" s="230"/>
      <c r="E387" s="231"/>
      <c r="F387" s="242"/>
      <c r="G387" s="232"/>
      <c r="H387" s="225"/>
      <c r="I387" s="432"/>
      <c r="J387" s="433"/>
      <c r="K387" s="433"/>
      <c r="L387" s="434"/>
      <c r="M387" s="435"/>
      <c r="N387" s="435"/>
      <c r="O387" s="434"/>
      <c r="P387" s="435"/>
      <c r="Q387" s="435"/>
      <c r="R387" s="436"/>
      <c r="S387" s="437"/>
      <c r="T387" s="437"/>
      <c r="U387" s="438"/>
      <c r="V387" s="439"/>
      <c r="W387" s="439"/>
      <c r="X387" s="440"/>
      <c r="Y387" s="441"/>
      <c r="Z387" s="441"/>
      <c r="AA387" s="432"/>
      <c r="AB387" s="433"/>
      <c r="AC387" s="433"/>
      <c r="AD387" s="434"/>
      <c r="AE387" s="435"/>
      <c r="AF387" s="435"/>
      <c r="AG387" s="264"/>
      <c r="AH387" s="265"/>
      <c r="AI387" s="266"/>
      <c r="AJ387" s="267"/>
    </row>
    <row r="388" spans="1:36" x14ac:dyDescent="0.25">
      <c r="A388" s="28" t="str">
        <f>IF(H388&lt;&gt;"",MAX($A$7:A387)+1,"")</f>
        <v/>
      </c>
      <c r="B388" s="227" t="str">
        <f>IF(A388="","",PREF_PREGUNTA&amp;" - "&amp;IF(MAX($A$7:$A$156)&gt;99,IF(A388&lt;100,"0",""),"")&amp;IF(A388&lt;10,"0","")&amp;A388&amp;IF(G388&lt;&gt;""," "&amp;G388,""))</f>
        <v/>
      </c>
      <c r="C388" s="424" t="str">
        <f t="shared" si="7"/>
        <v/>
      </c>
      <c r="D388" s="230"/>
      <c r="E388" s="231"/>
      <c r="F388" s="242"/>
      <c r="G388" s="232"/>
      <c r="H388" s="225"/>
      <c r="I388" s="432"/>
      <c r="J388" s="433"/>
      <c r="K388" s="433"/>
      <c r="L388" s="434"/>
      <c r="M388" s="435"/>
      <c r="N388" s="435"/>
      <c r="O388" s="434"/>
      <c r="P388" s="435"/>
      <c r="Q388" s="435"/>
      <c r="R388" s="436"/>
      <c r="S388" s="437"/>
      <c r="T388" s="437"/>
      <c r="U388" s="438"/>
      <c r="V388" s="439"/>
      <c r="W388" s="439"/>
      <c r="X388" s="440"/>
      <c r="Y388" s="441"/>
      <c r="Z388" s="441"/>
      <c r="AA388" s="432"/>
      <c r="AB388" s="433"/>
      <c r="AC388" s="433"/>
      <c r="AD388" s="434"/>
      <c r="AE388" s="435"/>
      <c r="AF388" s="435"/>
      <c r="AG388" s="264"/>
      <c r="AH388" s="265"/>
      <c r="AI388" s="266"/>
      <c r="AJ388" s="267"/>
    </row>
    <row r="389" spans="1:36" x14ac:dyDescent="0.25">
      <c r="A389" s="28" t="str">
        <f>IF(H389&lt;&gt;"",MAX($A$7:A388)+1,"")</f>
        <v/>
      </c>
      <c r="B389" s="227" t="str">
        <f>IF(A389="","",PREF_PREGUNTA&amp;" - "&amp;IF(MAX($A$7:$A$156)&gt;99,IF(A389&lt;100,"0",""),"")&amp;IF(A389&lt;10,"0","")&amp;A389&amp;IF(G389&lt;&gt;""," "&amp;G389,""))</f>
        <v/>
      </c>
      <c r="C389" s="424" t="str">
        <f t="shared" si="7"/>
        <v/>
      </c>
      <c r="D389" s="230"/>
      <c r="E389" s="231"/>
      <c r="F389" s="242"/>
      <c r="G389" s="232"/>
      <c r="H389" s="225"/>
      <c r="I389" s="432"/>
      <c r="J389" s="433"/>
      <c r="K389" s="433"/>
      <c r="L389" s="434"/>
      <c r="M389" s="435"/>
      <c r="N389" s="435"/>
      <c r="O389" s="434"/>
      <c r="P389" s="435"/>
      <c r="Q389" s="435"/>
      <c r="R389" s="436"/>
      <c r="S389" s="437"/>
      <c r="T389" s="437"/>
      <c r="U389" s="438"/>
      <c r="V389" s="439"/>
      <c r="W389" s="439"/>
      <c r="X389" s="440"/>
      <c r="Y389" s="441"/>
      <c r="Z389" s="441"/>
      <c r="AA389" s="432"/>
      <c r="AB389" s="433"/>
      <c r="AC389" s="433"/>
      <c r="AD389" s="434"/>
      <c r="AE389" s="435"/>
      <c r="AF389" s="435"/>
      <c r="AG389" s="264"/>
      <c r="AH389" s="265"/>
      <c r="AI389" s="266"/>
      <c r="AJ389" s="267"/>
    </row>
    <row r="390" spans="1:36" x14ac:dyDescent="0.25">
      <c r="A390" s="28" t="str">
        <f>IF(H390&lt;&gt;"",MAX($A$7:A389)+1,"")</f>
        <v/>
      </c>
      <c r="B390" s="227" t="str">
        <f>IF(A390="","",PREF_PREGUNTA&amp;" - "&amp;IF(MAX($A$7:$A$156)&gt;99,IF(A390&lt;100,"0",""),"")&amp;IF(A390&lt;10,"0","")&amp;A390&amp;IF(G390&lt;&gt;""," "&amp;G390,""))</f>
        <v/>
      </c>
      <c r="C390" s="424" t="str">
        <f t="shared" si="7"/>
        <v/>
      </c>
      <c r="D390" s="230"/>
      <c r="E390" s="231"/>
      <c r="F390" s="242"/>
      <c r="G390" s="232"/>
      <c r="H390" s="225"/>
      <c r="I390" s="432"/>
      <c r="J390" s="433"/>
      <c r="K390" s="433"/>
      <c r="L390" s="434"/>
      <c r="M390" s="435"/>
      <c r="N390" s="435"/>
      <c r="O390" s="434"/>
      <c r="P390" s="435"/>
      <c r="Q390" s="435"/>
      <c r="R390" s="436"/>
      <c r="S390" s="437"/>
      <c r="T390" s="437"/>
      <c r="U390" s="438"/>
      <c r="V390" s="439"/>
      <c r="W390" s="439"/>
      <c r="X390" s="440"/>
      <c r="Y390" s="441"/>
      <c r="Z390" s="441"/>
      <c r="AA390" s="432"/>
      <c r="AB390" s="433"/>
      <c r="AC390" s="433"/>
      <c r="AD390" s="434"/>
      <c r="AE390" s="435"/>
      <c r="AF390" s="435"/>
      <c r="AG390" s="264"/>
      <c r="AH390" s="265"/>
      <c r="AI390" s="266"/>
      <c r="AJ390" s="267"/>
    </row>
    <row r="391" spans="1:36" x14ac:dyDescent="0.25">
      <c r="A391" s="28" t="str">
        <f>IF(H391&lt;&gt;"",MAX($A$7:A390)+1,"")</f>
        <v/>
      </c>
      <c r="B391" s="227" t="str">
        <f>IF(A391="","",PREF_PREGUNTA&amp;" - "&amp;IF(MAX($A$7:$A$156)&gt;99,IF(A391&lt;100,"0",""),"")&amp;IF(A391&lt;10,"0","")&amp;A391&amp;IF(G391&lt;&gt;""," "&amp;G391,""))</f>
        <v/>
      </c>
      <c r="C391" s="424" t="str">
        <f t="shared" ref="C391:C454" si="8">IF(COUNTA(I391:N391)-D391=0,"",COUNTA(I391:N391)-D391)</f>
        <v/>
      </c>
      <c r="D391" s="230"/>
      <c r="E391" s="231"/>
      <c r="F391" s="242"/>
      <c r="G391" s="232"/>
      <c r="H391" s="225"/>
      <c r="I391" s="432"/>
      <c r="J391" s="433"/>
      <c r="K391" s="433"/>
      <c r="L391" s="434"/>
      <c r="M391" s="435"/>
      <c r="N391" s="435"/>
      <c r="O391" s="434"/>
      <c r="P391" s="435"/>
      <c r="Q391" s="435"/>
      <c r="R391" s="436"/>
      <c r="S391" s="437"/>
      <c r="T391" s="437"/>
      <c r="U391" s="438"/>
      <c r="V391" s="439"/>
      <c r="W391" s="439"/>
      <c r="X391" s="440"/>
      <c r="Y391" s="441"/>
      <c r="Z391" s="441"/>
      <c r="AA391" s="432"/>
      <c r="AB391" s="433"/>
      <c r="AC391" s="433"/>
      <c r="AD391" s="434"/>
      <c r="AE391" s="435"/>
      <c r="AF391" s="435"/>
      <c r="AG391" s="264"/>
      <c r="AH391" s="265"/>
      <c r="AI391" s="266"/>
      <c r="AJ391" s="267"/>
    </row>
    <row r="392" spans="1:36" x14ac:dyDescent="0.25">
      <c r="A392" s="28" t="str">
        <f>IF(H392&lt;&gt;"",MAX($A$7:A391)+1,"")</f>
        <v/>
      </c>
      <c r="B392" s="227" t="str">
        <f>IF(A392="","",PREF_PREGUNTA&amp;" - "&amp;IF(MAX($A$7:$A$156)&gt;99,IF(A392&lt;100,"0",""),"")&amp;IF(A392&lt;10,"0","")&amp;A392&amp;IF(G392&lt;&gt;""," "&amp;G392,""))</f>
        <v/>
      </c>
      <c r="C392" s="424" t="str">
        <f t="shared" si="8"/>
        <v/>
      </c>
      <c r="D392" s="230"/>
      <c r="E392" s="231"/>
      <c r="F392" s="242"/>
      <c r="G392" s="232"/>
      <c r="H392" s="225"/>
      <c r="I392" s="432"/>
      <c r="J392" s="433"/>
      <c r="K392" s="433"/>
      <c r="L392" s="434"/>
      <c r="M392" s="435"/>
      <c r="N392" s="435"/>
      <c r="O392" s="434"/>
      <c r="P392" s="435"/>
      <c r="Q392" s="435"/>
      <c r="R392" s="436"/>
      <c r="S392" s="437"/>
      <c r="T392" s="437"/>
      <c r="U392" s="438"/>
      <c r="V392" s="439"/>
      <c r="W392" s="439"/>
      <c r="X392" s="440"/>
      <c r="Y392" s="441"/>
      <c r="Z392" s="441"/>
      <c r="AA392" s="432"/>
      <c r="AB392" s="433"/>
      <c r="AC392" s="433"/>
      <c r="AD392" s="434"/>
      <c r="AE392" s="435"/>
      <c r="AF392" s="435"/>
      <c r="AG392" s="264"/>
      <c r="AH392" s="265"/>
      <c r="AI392" s="266"/>
      <c r="AJ392" s="267"/>
    </row>
    <row r="393" spans="1:36" x14ac:dyDescent="0.25">
      <c r="A393" s="28" t="str">
        <f>IF(H393&lt;&gt;"",MAX($A$7:A392)+1,"")</f>
        <v/>
      </c>
      <c r="B393" s="227" t="str">
        <f>IF(A393="","",PREF_PREGUNTA&amp;" - "&amp;IF(MAX($A$7:$A$156)&gt;99,IF(A393&lt;100,"0",""),"")&amp;IF(A393&lt;10,"0","")&amp;A393&amp;IF(G393&lt;&gt;""," "&amp;G393,""))</f>
        <v/>
      </c>
      <c r="C393" s="424" t="str">
        <f t="shared" si="8"/>
        <v/>
      </c>
      <c r="D393" s="230"/>
      <c r="E393" s="231"/>
      <c r="F393" s="242"/>
      <c r="G393" s="232"/>
      <c r="H393" s="225"/>
      <c r="I393" s="432"/>
      <c r="J393" s="433"/>
      <c r="K393" s="433"/>
      <c r="L393" s="434"/>
      <c r="M393" s="435"/>
      <c r="N393" s="435"/>
      <c r="O393" s="434"/>
      <c r="P393" s="435"/>
      <c r="Q393" s="435"/>
      <c r="R393" s="436"/>
      <c r="S393" s="437"/>
      <c r="T393" s="437"/>
      <c r="U393" s="438"/>
      <c r="V393" s="439"/>
      <c r="W393" s="439"/>
      <c r="X393" s="440"/>
      <c r="Y393" s="441"/>
      <c r="Z393" s="441"/>
      <c r="AA393" s="432"/>
      <c r="AB393" s="433"/>
      <c r="AC393" s="433"/>
      <c r="AD393" s="434"/>
      <c r="AE393" s="435"/>
      <c r="AF393" s="435"/>
      <c r="AG393" s="264"/>
      <c r="AH393" s="265"/>
      <c r="AI393" s="266"/>
      <c r="AJ393" s="267"/>
    </row>
    <row r="394" spans="1:36" x14ac:dyDescent="0.25">
      <c r="A394" s="28" t="str">
        <f>IF(H394&lt;&gt;"",MAX($A$7:A393)+1,"")</f>
        <v/>
      </c>
      <c r="B394" s="227" t="str">
        <f>IF(A394="","",PREF_PREGUNTA&amp;" - "&amp;IF(MAX($A$7:$A$156)&gt;99,IF(A394&lt;100,"0",""),"")&amp;IF(A394&lt;10,"0","")&amp;A394&amp;IF(G394&lt;&gt;""," "&amp;G394,""))</f>
        <v/>
      </c>
      <c r="C394" s="424" t="str">
        <f t="shared" si="8"/>
        <v/>
      </c>
      <c r="D394" s="230"/>
      <c r="E394" s="231"/>
      <c r="F394" s="242"/>
      <c r="G394" s="232"/>
      <c r="H394" s="225"/>
      <c r="I394" s="432"/>
      <c r="J394" s="433"/>
      <c r="K394" s="433"/>
      <c r="L394" s="434"/>
      <c r="M394" s="435"/>
      <c r="N394" s="435"/>
      <c r="O394" s="434"/>
      <c r="P394" s="435"/>
      <c r="Q394" s="435"/>
      <c r="R394" s="436"/>
      <c r="S394" s="437"/>
      <c r="T394" s="437"/>
      <c r="U394" s="438"/>
      <c r="V394" s="439"/>
      <c r="W394" s="439"/>
      <c r="X394" s="440"/>
      <c r="Y394" s="441"/>
      <c r="Z394" s="441"/>
      <c r="AA394" s="432"/>
      <c r="AB394" s="433"/>
      <c r="AC394" s="433"/>
      <c r="AD394" s="434"/>
      <c r="AE394" s="435"/>
      <c r="AF394" s="435"/>
      <c r="AG394" s="264"/>
      <c r="AH394" s="265"/>
      <c r="AI394" s="266"/>
      <c r="AJ394" s="267"/>
    </row>
    <row r="395" spans="1:36" x14ac:dyDescent="0.25">
      <c r="A395" s="28" t="str">
        <f>IF(H395&lt;&gt;"",MAX($A$7:A394)+1,"")</f>
        <v/>
      </c>
      <c r="B395" s="227" t="str">
        <f>IF(A395="","",PREF_PREGUNTA&amp;" - "&amp;IF(MAX($A$7:$A$156)&gt;99,IF(A395&lt;100,"0",""),"")&amp;IF(A395&lt;10,"0","")&amp;A395&amp;IF(G395&lt;&gt;""," "&amp;G395,""))</f>
        <v/>
      </c>
      <c r="C395" s="424" t="str">
        <f t="shared" si="8"/>
        <v/>
      </c>
      <c r="D395" s="230"/>
      <c r="E395" s="231"/>
      <c r="F395" s="242"/>
      <c r="G395" s="232"/>
      <c r="H395" s="225"/>
      <c r="I395" s="432"/>
      <c r="J395" s="433"/>
      <c r="K395" s="433"/>
      <c r="L395" s="434"/>
      <c r="M395" s="435"/>
      <c r="N395" s="435"/>
      <c r="O395" s="434"/>
      <c r="P395" s="435"/>
      <c r="Q395" s="435"/>
      <c r="R395" s="436"/>
      <c r="S395" s="437"/>
      <c r="T395" s="437"/>
      <c r="U395" s="438"/>
      <c r="V395" s="439"/>
      <c r="W395" s="439"/>
      <c r="X395" s="440"/>
      <c r="Y395" s="441"/>
      <c r="Z395" s="441"/>
      <c r="AA395" s="432"/>
      <c r="AB395" s="433"/>
      <c r="AC395" s="433"/>
      <c r="AD395" s="434"/>
      <c r="AE395" s="435"/>
      <c r="AF395" s="435"/>
      <c r="AG395" s="264"/>
      <c r="AH395" s="265"/>
      <c r="AI395" s="266"/>
      <c r="AJ395" s="267"/>
    </row>
    <row r="396" spans="1:36" x14ac:dyDescent="0.25">
      <c r="A396" s="28" t="str">
        <f>IF(H396&lt;&gt;"",MAX($A$7:A395)+1,"")</f>
        <v/>
      </c>
      <c r="B396" s="227" t="str">
        <f>IF(A396="","",PREF_PREGUNTA&amp;" - "&amp;IF(MAX($A$7:$A$156)&gt;99,IF(A396&lt;100,"0",""),"")&amp;IF(A396&lt;10,"0","")&amp;A396&amp;IF(G396&lt;&gt;""," "&amp;G396,""))</f>
        <v/>
      </c>
      <c r="C396" s="424" t="str">
        <f t="shared" si="8"/>
        <v/>
      </c>
      <c r="D396" s="230"/>
      <c r="E396" s="231"/>
      <c r="F396" s="242"/>
      <c r="G396" s="232"/>
      <c r="H396" s="225"/>
      <c r="I396" s="432"/>
      <c r="J396" s="433"/>
      <c r="K396" s="433"/>
      <c r="L396" s="434"/>
      <c r="M396" s="435"/>
      <c r="N396" s="435"/>
      <c r="O396" s="434"/>
      <c r="P396" s="435"/>
      <c r="Q396" s="435"/>
      <c r="R396" s="436"/>
      <c r="S396" s="437"/>
      <c r="T396" s="437"/>
      <c r="U396" s="438"/>
      <c r="V396" s="439"/>
      <c r="W396" s="439"/>
      <c r="X396" s="440"/>
      <c r="Y396" s="441"/>
      <c r="Z396" s="441"/>
      <c r="AA396" s="432"/>
      <c r="AB396" s="433"/>
      <c r="AC396" s="433"/>
      <c r="AD396" s="434"/>
      <c r="AE396" s="435"/>
      <c r="AF396" s="435"/>
      <c r="AG396" s="264"/>
      <c r="AH396" s="265"/>
      <c r="AI396" s="266"/>
      <c r="AJ396" s="267"/>
    </row>
    <row r="397" spans="1:36" x14ac:dyDescent="0.25">
      <c r="A397" s="28" t="str">
        <f>IF(H397&lt;&gt;"",MAX($A$7:A396)+1,"")</f>
        <v/>
      </c>
      <c r="B397" s="227" t="str">
        <f>IF(A397="","",PREF_PREGUNTA&amp;" - "&amp;IF(MAX($A$7:$A$156)&gt;99,IF(A397&lt;100,"0",""),"")&amp;IF(A397&lt;10,"0","")&amp;A397&amp;IF(G397&lt;&gt;""," "&amp;G397,""))</f>
        <v/>
      </c>
      <c r="C397" s="424" t="str">
        <f t="shared" si="8"/>
        <v/>
      </c>
      <c r="D397" s="230"/>
      <c r="E397" s="231"/>
      <c r="F397" s="242"/>
      <c r="G397" s="232"/>
      <c r="H397" s="225"/>
      <c r="I397" s="432"/>
      <c r="J397" s="433"/>
      <c r="K397" s="433"/>
      <c r="L397" s="434"/>
      <c r="M397" s="435"/>
      <c r="N397" s="435"/>
      <c r="O397" s="434"/>
      <c r="P397" s="435"/>
      <c r="Q397" s="435"/>
      <c r="R397" s="436"/>
      <c r="S397" s="437"/>
      <c r="T397" s="437"/>
      <c r="U397" s="438"/>
      <c r="V397" s="439"/>
      <c r="W397" s="439"/>
      <c r="X397" s="440"/>
      <c r="Y397" s="441"/>
      <c r="Z397" s="441"/>
      <c r="AA397" s="432"/>
      <c r="AB397" s="433"/>
      <c r="AC397" s="433"/>
      <c r="AD397" s="434"/>
      <c r="AE397" s="435"/>
      <c r="AF397" s="435"/>
      <c r="AG397" s="264"/>
      <c r="AH397" s="265"/>
      <c r="AI397" s="266"/>
      <c r="AJ397" s="267"/>
    </row>
    <row r="398" spans="1:36" x14ac:dyDescent="0.25">
      <c r="A398" s="28" t="str">
        <f>IF(H398&lt;&gt;"",MAX($A$7:A397)+1,"")</f>
        <v/>
      </c>
      <c r="B398" s="227" t="str">
        <f>IF(A398="","",PREF_PREGUNTA&amp;" - "&amp;IF(MAX($A$7:$A$156)&gt;99,IF(A398&lt;100,"0",""),"")&amp;IF(A398&lt;10,"0","")&amp;A398&amp;IF(G398&lt;&gt;""," "&amp;G398,""))</f>
        <v/>
      </c>
      <c r="C398" s="424" t="str">
        <f t="shared" si="8"/>
        <v/>
      </c>
      <c r="D398" s="230"/>
      <c r="E398" s="231"/>
      <c r="F398" s="242"/>
      <c r="G398" s="232"/>
      <c r="H398" s="225"/>
      <c r="I398" s="432"/>
      <c r="J398" s="433"/>
      <c r="K398" s="433"/>
      <c r="L398" s="434"/>
      <c r="M398" s="435"/>
      <c r="N398" s="435"/>
      <c r="O398" s="434"/>
      <c r="P398" s="435"/>
      <c r="Q398" s="435"/>
      <c r="R398" s="436"/>
      <c r="S398" s="437"/>
      <c r="T398" s="437"/>
      <c r="U398" s="438"/>
      <c r="V398" s="439"/>
      <c r="W398" s="439"/>
      <c r="X398" s="440"/>
      <c r="Y398" s="441"/>
      <c r="Z398" s="441"/>
      <c r="AA398" s="432"/>
      <c r="AB398" s="433"/>
      <c r="AC398" s="433"/>
      <c r="AD398" s="434"/>
      <c r="AE398" s="435"/>
      <c r="AF398" s="435"/>
      <c r="AG398" s="264"/>
      <c r="AH398" s="265"/>
      <c r="AI398" s="266"/>
      <c r="AJ398" s="267"/>
    </row>
    <row r="399" spans="1:36" x14ac:dyDescent="0.25">
      <c r="A399" s="28" t="str">
        <f>IF(H399&lt;&gt;"",MAX($A$7:A398)+1,"")</f>
        <v/>
      </c>
      <c r="B399" s="227" t="str">
        <f>IF(A399="","",PREF_PREGUNTA&amp;" - "&amp;IF(MAX($A$7:$A$156)&gt;99,IF(A399&lt;100,"0",""),"")&amp;IF(A399&lt;10,"0","")&amp;A399&amp;IF(G399&lt;&gt;""," "&amp;G399,""))</f>
        <v/>
      </c>
      <c r="C399" s="424" t="str">
        <f t="shared" si="8"/>
        <v/>
      </c>
      <c r="D399" s="230"/>
      <c r="E399" s="231"/>
      <c r="F399" s="242"/>
      <c r="G399" s="232"/>
      <c r="H399" s="225"/>
      <c r="I399" s="432"/>
      <c r="J399" s="433"/>
      <c r="K399" s="433"/>
      <c r="L399" s="434"/>
      <c r="M399" s="435"/>
      <c r="N399" s="435"/>
      <c r="O399" s="434"/>
      <c r="P399" s="435"/>
      <c r="Q399" s="435"/>
      <c r="R399" s="436"/>
      <c r="S399" s="437"/>
      <c r="T399" s="437"/>
      <c r="U399" s="438"/>
      <c r="V399" s="439"/>
      <c r="W399" s="439"/>
      <c r="X399" s="440"/>
      <c r="Y399" s="441"/>
      <c r="Z399" s="441"/>
      <c r="AA399" s="432"/>
      <c r="AB399" s="433"/>
      <c r="AC399" s="433"/>
      <c r="AD399" s="434"/>
      <c r="AE399" s="435"/>
      <c r="AF399" s="435"/>
      <c r="AG399" s="264"/>
      <c r="AH399" s="265"/>
      <c r="AI399" s="266"/>
      <c r="AJ399" s="267"/>
    </row>
    <row r="400" spans="1:36" x14ac:dyDescent="0.25">
      <c r="A400" s="28" t="str">
        <f>IF(H400&lt;&gt;"",MAX($A$7:A399)+1,"")</f>
        <v/>
      </c>
      <c r="B400" s="227" t="str">
        <f>IF(A400="","",PREF_PREGUNTA&amp;" - "&amp;IF(MAX($A$7:$A$156)&gt;99,IF(A400&lt;100,"0",""),"")&amp;IF(A400&lt;10,"0","")&amp;A400&amp;IF(G400&lt;&gt;""," "&amp;G400,""))</f>
        <v/>
      </c>
      <c r="C400" s="424" t="str">
        <f t="shared" si="8"/>
        <v/>
      </c>
      <c r="D400" s="230"/>
      <c r="E400" s="231"/>
      <c r="F400" s="242"/>
      <c r="G400" s="232"/>
      <c r="H400" s="225"/>
      <c r="I400" s="432"/>
      <c r="J400" s="433"/>
      <c r="K400" s="433"/>
      <c r="L400" s="434"/>
      <c r="M400" s="435"/>
      <c r="N400" s="435"/>
      <c r="O400" s="434"/>
      <c r="P400" s="435"/>
      <c r="Q400" s="435"/>
      <c r="R400" s="436"/>
      <c r="S400" s="437"/>
      <c r="T400" s="437"/>
      <c r="U400" s="438"/>
      <c r="V400" s="439"/>
      <c r="W400" s="439"/>
      <c r="X400" s="440"/>
      <c r="Y400" s="441"/>
      <c r="Z400" s="441"/>
      <c r="AA400" s="432"/>
      <c r="AB400" s="433"/>
      <c r="AC400" s="433"/>
      <c r="AD400" s="434"/>
      <c r="AE400" s="435"/>
      <c r="AF400" s="435"/>
      <c r="AG400" s="264"/>
      <c r="AH400" s="265"/>
      <c r="AI400" s="266"/>
      <c r="AJ400" s="267"/>
    </row>
    <row r="401" spans="1:36" x14ac:dyDescent="0.25">
      <c r="A401" s="28" t="str">
        <f>IF(H401&lt;&gt;"",MAX($A$7:A400)+1,"")</f>
        <v/>
      </c>
      <c r="B401" s="227" t="str">
        <f>IF(A401="","",PREF_PREGUNTA&amp;" - "&amp;IF(MAX($A$7:$A$156)&gt;99,IF(A401&lt;100,"0",""),"")&amp;IF(A401&lt;10,"0","")&amp;A401&amp;IF(G401&lt;&gt;""," "&amp;G401,""))</f>
        <v/>
      </c>
      <c r="C401" s="424" t="str">
        <f t="shared" si="8"/>
        <v/>
      </c>
      <c r="D401" s="230"/>
      <c r="E401" s="231"/>
      <c r="F401" s="242"/>
      <c r="G401" s="232"/>
      <c r="H401" s="225"/>
      <c r="I401" s="432"/>
      <c r="J401" s="433"/>
      <c r="K401" s="433"/>
      <c r="L401" s="434"/>
      <c r="M401" s="435"/>
      <c r="N401" s="435"/>
      <c r="O401" s="434"/>
      <c r="P401" s="435"/>
      <c r="Q401" s="435"/>
      <c r="R401" s="436"/>
      <c r="S401" s="437"/>
      <c r="T401" s="437"/>
      <c r="U401" s="438"/>
      <c r="V401" s="439"/>
      <c r="W401" s="439"/>
      <c r="X401" s="440"/>
      <c r="Y401" s="441"/>
      <c r="Z401" s="441"/>
      <c r="AA401" s="432"/>
      <c r="AB401" s="433"/>
      <c r="AC401" s="433"/>
      <c r="AD401" s="434"/>
      <c r="AE401" s="435"/>
      <c r="AF401" s="435"/>
      <c r="AG401" s="264"/>
      <c r="AH401" s="265"/>
      <c r="AI401" s="266"/>
      <c r="AJ401" s="267"/>
    </row>
    <row r="402" spans="1:36" x14ac:dyDescent="0.25">
      <c r="A402" s="28" t="str">
        <f>IF(H402&lt;&gt;"",MAX($A$7:A401)+1,"")</f>
        <v/>
      </c>
      <c r="B402" s="227" t="str">
        <f>IF(A402="","",PREF_PREGUNTA&amp;" - "&amp;IF(MAX($A$7:$A$156)&gt;99,IF(A402&lt;100,"0",""),"")&amp;IF(A402&lt;10,"0","")&amp;A402&amp;IF(G402&lt;&gt;""," "&amp;G402,""))</f>
        <v/>
      </c>
      <c r="C402" s="424" t="str">
        <f t="shared" si="8"/>
        <v/>
      </c>
      <c r="D402" s="230"/>
      <c r="E402" s="231"/>
      <c r="F402" s="242"/>
      <c r="G402" s="232"/>
      <c r="H402" s="225"/>
      <c r="I402" s="432"/>
      <c r="J402" s="433"/>
      <c r="K402" s="433"/>
      <c r="L402" s="434"/>
      <c r="M402" s="435"/>
      <c r="N402" s="435"/>
      <c r="O402" s="434"/>
      <c r="P402" s="435"/>
      <c r="Q402" s="435"/>
      <c r="R402" s="436"/>
      <c r="S402" s="437"/>
      <c r="T402" s="437"/>
      <c r="U402" s="438"/>
      <c r="V402" s="439"/>
      <c r="W402" s="439"/>
      <c r="X402" s="440"/>
      <c r="Y402" s="441"/>
      <c r="Z402" s="441"/>
      <c r="AA402" s="432"/>
      <c r="AB402" s="433"/>
      <c r="AC402" s="433"/>
      <c r="AD402" s="434"/>
      <c r="AE402" s="435"/>
      <c r="AF402" s="435"/>
      <c r="AG402" s="264"/>
      <c r="AH402" s="265"/>
      <c r="AI402" s="266"/>
      <c r="AJ402" s="267"/>
    </row>
    <row r="403" spans="1:36" x14ac:dyDescent="0.25">
      <c r="A403" s="28" t="str">
        <f>IF(H403&lt;&gt;"",MAX($A$7:A402)+1,"")</f>
        <v/>
      </c>
      <c r="B403" s="227" t="str">
        <f>IF(A403="","",PREF_PREGUNTA&amp;" - "&amp;IF(MAX($A$7:$A$156)&gt;99,IF(A403&lt;100,"0",""),"")&amp;IF(A403&lt;10,"0","")&amp;A403&amp;IF(G403&lt;&gt;""," "&amp;G403,""))</f>
        <v/>
      </c>
      <c r="C403" s="424" t="str">
        <f t="shared" si="8"/>
        <v/>
      </c>
      <c r="D403" s="230"/>
      <c r="E403" s="231"/>
      <c r="F403" s="242"/>
      <c r="G403" s="232"/>
      <c r="H403" s="225"/>
      <c r="I403" s="432"/>
      <c r="J403" s="433"/>
      <c r="K403" s="433"/>
      <c r="L403" s="434"/>
      <c r="M403" s="435"/>
      <c r="N403" s="435"/>
      <c r="O403" s="434"/>
      <c r="P403" s="435"/>
      <c r="Q403" s="435"/>
      <c r="R403" s="436"/>
      <c r="S403" s="437"/>
      <c r="T403" s="437"/>
      <c r="U403" s="438"/>
      <c r="V403" s="439"/>
      <c r="W403" s="439"/>
      <c r="X403" s="440"/>
      <c r="Y403" s="441"/>
      <c r="Z403" s="441"/>
      <c r="AA403" s="432"/>
      <c r="AB403" s="433"/>
      <c r="AC403" s="433"/>
      <c r="AD403" s="434"/>
      <c r="AE403" s="435"/>
      <c r="AF403" s="435"/>
      <c r="AG403" s="264"/>
      <c r="AH403" s="265"/>
      <c r="AI403" s="266"/>
      <c r="AJ403" s="267"/>
    </row>
    <row r="404" spans="1:36" x14ac:dyDescent="0.25">
      <c r="A404" s="28" t="str">
        <f>IF(H404&lt;&gt;"",MAX($A$7:A403)+1,"")</f>
        <v/>
      </c>
      <c r="B404" s="227" t="str">
        <f>IF(A404="","",PREF_PREGUNTA&amp;" - "&amp;IF(MAX($A$7:$A$156)&gt;99,IF(A404&lt;100,"0",""),"")&amp;IF(A404&lt;10,"0","")&amp;A404&amp;IF(G404&lt;&gt;""," "&amp;G404,""))</f>
        <v/>
      </c>
      <c r="C404" s="424" t="str">
        <f t="shared" si="8"/>
        <v/>
      </c>
      <c r="D404" s="230"/>
      <c r="E404" s="231"/>
      <c r="F404" s="242"/>
      <c r="G404" s="232"/>
      <c r="H404" s="225"/>
      <c r="I404" s="432"/>
      <c r="J404" s="433"/>
      <c r="K404" s="433"/>
      <c r="L404" s="434"/>
      <c r="M404" s="435"/>
      <c r="N404" s="435"/>
      <c r="O404" s="434"/>
      <c r="P404" s="435"/>
      <c r="Q404" s="435"/>
      <c r="R404" s="436"/>
      <c r="S404" s="437"/>
      <c r="T404" s="437"/>
      <c r="U404" s="438"/>
      <c r="V404" s="439"/>
      <c r="W404" s="439"/>
      <c r="X404" s="440"/>
      <c r="Y404" s="441"/>
      <c r="Z404" s="441"/>
      <c r="AA404" s="432"/>
      <c r="AB404" s="433"/>
      <c r="AC404" s="433"/>
      <c r="AD404" s="434"/>
      <c r="AE404" s="435"/>
      <c r="AF404" s="435"/>
      <c r="AG404" s="264"/>
      <c r="AH404" s="265"/>
      <c r="AI404" s="266"/>
      <c r="AJ404" s="267"/>
    </row>
    <row r="405" spans="1:36" x14ac:dyDescent="0.25">
      <c r="A405" s="28" t="str">
        <f>IF(H405&lt;&gt;"",MAX($A$7:A404)+1,"")</f>
        <v/>
      </c>
      <c r="B405" s="227" t="str">
        <f>IF(A405="","",PREF_PREGUNTA&amp;" - "&amp;IF(MAX($A$7:$A$156)&gt;99,IF(A405&lt;100,"0",""),"")&amp;IF(A405&lt;10,"0","")&amp;A405&amp;IF(G405&lt;&gt;""," "&amp;G405,""))</f>
        <v/>
      </c>
      <c r="C405" s="424" t="str">
        <f t="shared" si="8"/>
        <v/>
      </c>
      <c r="D405" s="230"/>
      <c r="E405" s="231"/>
      <c r="F405" s="242"/>
      <c r="G405" s="232"/>
      <c r="H405" s="225"/>
      <c r="I405" s="432"/>
      <c r="J405" s="433"/>
      <c r="K405" s="433"/>
      <c r="L405" s="434"/>
      <c r="M405" s="435"/>
      <c r="N405" s="435"/>
      <c r="O405" s="434"/>
      <c r="P405" s="435"/>
      <c r="Q405" s="435"/>
      <c r="R405" s="436"/>
      <c r="S405" s="437"/>
      <c r="T405" s="437"/>
      <c r="U405" s="438"/>
      <c r="V405" s="439"/>
      <c r="W405" s="439"/>
      <c r="X405" s="440"/>
      <c r="Y405" s="441"/>
      <c r="Z405" s="441"/>
      <c r="AA405" s="432"/>
      <c r="AB405" s="433"/>
      <c r="AC405" s="433"/>
      <c r="AD405" s="434"/>
      <c r="AE405" s="435"/>
      <c r="AF405" s="435"/>
      <c r="AG405" s="264"/>
      <c r="AH405" s="265"/>
      <c r="AI405" s="266"/>
      <c r="AJ405" s="267"/>
    </row>
    <row r="406" spans="1:36" x14ac:dyDescent="0.25">
      <c r="A406" s="28" t="str">
        <f>IF(H406&lt;&gt;"",MAX($A$7:A405)+1,"")</f>
        <v/>
      </c>
      <c r="B406" s="227" t="str">
        <f>IF(A406="","",PREF_PREGUNTA&amp;" - "&amp;IF(MAX($A$7:$A$156)&gt;99,IF(A406&lt;100,"0",""),"")&amp;IF(A406&lt;10,"0","")&amp;A406&amp;IF(G406&lt;&gt;""," "&amp;G406,""))</f>
        <v/>
      </c>
      <c r="C406" s="424" t="str">
        <f t="shared" si="8"/>
        <v/>
      </c>
      <c r="D406" s="230"/>
      <c r="E406" s="231"/>
      <c r="F406" s="242"/>
      <c r="G406" s="232"/>
      <c r="H406" s="225"/>
      <c r="I406" s="432"/>
      <c r="J406" s="433"/>
      <c r="K406" s="433"/>
      <c r="L406" s="434"/>
      <c r="M406" s="435"/>
      <c r="N406" s="435"/>
      <c r="O406" s="434"/>
      <c r="P406" s="435"/>
      <c r="Q406" s="435"/>
      <c r="R406" s="436"/>
      <c r="S406" s="437"/>
      <c r="T406" s="437"/>
      <c r="U406" s="438"/>
      <c r="V406" s="439"/>
      <c r="W406" s="439"/>
      <c r="X406" s="440"/>
      <c r="Y406" s="441"/>
      <c r="Z406" s="441"/>
      <c r="AA406" s="432"/>
      <c r="AB406" s="433"/>
      <c r="AC406" s="433"/>
      <c r="AD406" s="434"/>
      <c r="AE406" s="435"/>
      <c r="AF406" s="435"/>
      <c r="AG406" s="264"/>
      <c r="AH406" s="265"/>
      <c r="AI406" s="266"/>
      <c r="AJ406" s="267"/>
    </row>
    <row r="407" spans="1:36" x14ac:dyDescent="0.25">
      <c r="A407" s="28" t="str">
        <f>IF(H407&lt;&gt;"",MAX($A$7:A406)+1,"")</f>
        <v/>
      </c>
      <c r="B407" s="227" t="str">
        <f>IF(A407="","",PREF_PREGUNTA&amp;" - "&amp;IF(MAX($A$7:$A$156)&gt;99,IF(A407&lt;100,"0",""),"")&amp;IF(A407&lt;10,"0","")&amp;A407&amp;IF(G407&lt;&gt;""," "&amp;G407,""))</f>
        <v/>
      </c>
      <c r="C407" s="424" t="str">
        <f t="shared" si="8"/>
        <v/>
      </c>
      <c r="D407" s="230"/>
      <c r="E407" s="231"/>
      <c r="F407" s="242"/>
      <c r="G407" s="232"/>
      <c r="H407" s="225"/>
      <c r="I407" s="432"/>
      <c r="J407" s="433"/>
      <c r="K407" s="433"/>
      <c r="L407" s="434"/>
      <c r="M407" s="435"/>
      <c r="N407" s="435"/>
      <c r="O407" s="434"/>
      <c r="P407" s="435"/>
      <c r="Q407" s="435"/>
      <c r="R407" s="436"/>
      <c r="S407" s="437"/>
      <c r="T407" s="437"/>
      <c r="U407" s="438"/>
      <c r="V407" s="439"/>
      <c r="W407" s="439"/>
      <c r="X407" s="440"/>
      <c r="Y407" s="441"/>
      <c r="Z407" s="441"/>
      <c r="AA407" s="432"/>
      <c r="AB407" s="433"/>
      <c r="AC407" s="433"/>
      <c r="AD407" s="434"/>
      <c r="AE407" s="435"/>
      <c r="AF407" s="435"/>
      <c r="AG407" s="264"/>
      <c r="AH407" s="265"/>
      <c r="AI407" s="266"/>
      <c r="AJ407" s="267"/>
    </row>
    <row r="408" spans="1:36" x14ac:dyDescent="0.25">
      <c r="A408" s="28" t="str">
        <f>IF(H408&lt;&gt;"",MAX($A$7:A407)+1,"")</f>
        <v/>
      </c>
      <c r="B408" s="227" t="str">
        <f>IF(A408="","",PREF_PREGUNTA&amp;" - "&amp;IF(MAX($A$7:$A$156)&gt;99,IF(A408&lt;100,"0",""),"")&amp;IF(A408&lt;10,"0","")&amp;A408&amp;IF(G408&lt;&gt;""," "&amp;G408,""))</f>
        <v/>
      </c>
      <c r="C408" s="424" t="str">
        <f t="shared" si="8"/>
        <v/>
      </c>
      <c r="D408" s="230"/>
      <c r="E408" s="231"/>
      <c r="F408" s="242"/>
      <c r="G408" s="232"/>
      <c r="H408" s="225"/>
      <c r="I408" s="432"/>
      <c r="J408" s="433"/>
      <c r="K408" s="433"/>
      <c r="L408" s="434"/>
      <c r="M408" s="435"/>
      <c r="N408" s="435"/>
      <c r="O408" s="434"/>
      <c r="P408" s="435"/>
      <c r="Q408" s="435"/>
      <c r="R408" s="436"/>
      <c r="S408" s="437"/>
      <c r="T408" s="437"/>
      <c r="U408" s="438"/>
      <c r="V408" s="439"/>
      <c r="W408" s="439"/>
      <c r="X408" s="440"/>
      <c r="Y408" s="441"/>
      <c r="Z408" s="441"/>
      <c r="AA408" s="432"/>
      <c r="AB408" s="433"/>
      <c r="AC408" s="433"/>
      <c r="AD408" s="434"/>
      <c r="AE408" s="435"/>
      <c r="AF408" s="435"/>
      <c r="AG408" s="264"/>
      <c r="AH408" s="265"/>
      <c r="AI408" s="266"/>
      <c r="AJ408" s="267"/>
    </row>
    <row r="409" spans="1:36" x14ac:dyDescent="0.25">
      <c r="A409" s="28" t="str">
        <f>IF(H409&lt;&gt;"",MAX($A$7:A408)+1,"")</f>
        <v/>
      </c>
      <c r="B409" s="227" t="str">
        <f>IF(A409="","",PREF_PREGUNTA&amp;" - "&amp;IF(MAX($A$7:$A$156)&gt;99,IF(A409&lt;100,"0",""),"")&amp;IF(A409&lt;10,"0","")&amp;A409&amp;IF(G409&lt;&gt;""," "&amp;G409,""))</f>
        <v/>
      </c>
      <c r="C409" s="424" t="str">
        <f t="shared" si="8"/>
        <v/>
      </c>
      <c r="D409" s="230"/>
      <c r="E409" s="231"/>
      <c r="F409" s="242"/>
      <c r="G409" s="232"/>
      <c r="H409" s="225"/>
      <c r="I409" s="432"/>
      <c r="J409" s="433"/>
      <c r="K409" s="433"/>
      <c r="L409" s="434"/>
      <c r="M409" s="435"/>
      <c r="N409" s="435"/>
      <c r="O409" s="434"/>
      <c r="P409" s="435"/>
      <c r="Q409" s="435"/>
      <c r="R409" s="436"/>
      <c r="S409" s="437"/>
      <c r="T409" s="437"/>
      <c r="U409" s="438"/>
      <c r="V409" s="439"/>
      <c r="W409" s="439"/>
      <c r="X409" s="440"/>
      <c r="Y409" s="441"/>
      <c r="Z409" s="441"/>
      <c r="AA409" s="432"/>
      <c r="AB409" s="433"/>
      <c r="AC409" s="433"/>
      <c r="AD409" s="434"/>
      <c r="AE409" s="435"/>
      <c r="AF409" s="435"/>
      <c r="AG409" s="264"/>
      <c r="AH409" s="265"/>
      <c r="AI409" s="266"/>
      <c r="AJ409" s="267"/>
    </row>
    <row r="410" spans="1:36" x14ac:dyDescent="0.25">
      <c r="A410" s="28" t="str">
        <f>IF(H410&lt;&gt;"",MAX($A$7:A409)+1,"")</f>
        <v/>
      </c>
      <c r="B410" s="227" t="str">
        <f>IF(A410="","",PREF_PREGUNTA&amp;" - "&amp;IF(MAX($A$7:$A$156)&gt;99,IF(A410&lt;100,"0",""),"")&amp;IF(A410&lt;10,"0","")&amp;A410&amp;IF(G410&lt;&gt;""," "&amp;G410,""))</f>
        <v/>
      </c>
      <c r="C410" s="424" t="str">
        <f t="shared" si="8"/>
        <v/>
      </c>
      <c r="D410" s="230"/>
      <c r="E410" s="231"/>
      <c r="F410" s="242"/>
      <c r="G410" s="232"/>
      <c r="H410" s="225"/>
      <c r="I410" s="432"/>
      <c r="J410" s="433"/>
      <c r="K410" s="433"/>
      <c r="L410" s="434"/>
      <c r="M410" s="435"/>
      <c r="N410" s="435"/>
      <c r="O410" s="434"/>
      <c r="P410" s="435"/>
      <c r="Q410" s="435"/>
      <c r="R410" s="436"/>
      <c r="S410" s="437"/>
      <c r="T410" s="437"/>
      <c r="U410" s="438"/>
      <c r="V410" s="439"/>
      <c r="W410" s="439"/>
      <c r="X410" s="440"/>
      <c r="Y410" s="441"/>
      <c r="Z410" s="441"/>
      <c r="AA410" s="432"/>
      <c r="AB410" s="433"/>
      <c r="AC410" s="433"/>
      <c r="AD410" s="434"/>
      <c r="AE410" s="435"/>
      <c r="AF410" s="435"/>
      <c r="AG410" s="264"/>
      <c r="AH410" s="265"/>
      <c r="AI410" s="266"/>
      <c r="AJ410" s="267"/>
    </row>
    <row r="411" spans="1:36" x14ac:dyDescent="0.25">
      <c r="A411" s="28" t="str">
        <f>IF(H411&lt;&gt;"",MAX($A$7:A410)+1,"")</f>
        <v/>
      </c>
      <c r="B411" s="227" t="str">
        <f>IF(A411="","",PREF_PREGUNTA&amp;" - "&amp;IF(MAX($A$7:$A$156)&gt;99,IF(A411&lt;100,"0",""),"")&amp;IF(A411&lt;10,"0","")&amp;A411&amp;IF(G411&lt;&gt;""," "&amp;G411,""))</f>
        <v/>
      </c>
      <c r="C411" s="424" t="str">
        <f t="shared" si="8"/>
        <v/>
      </c>
      <c r="D411" s="230"/>
      <c r="E411" s="231"/>
      <c r="F411" s="242"/>
      <c r="G411" s="232"/>
      <c r="H411" s="225"/>
      <c r="I411" s="432"/>
      <c r="J411" s="433"/>
      <c r="K411" s="433"/>
      <c r="L411" s="434"/>
      <c r="M411" s="435"/>
      <c r="N411" s="435"/>
      <c r="O411" s="434"/>
      <c r="P411" s="435"/>
      <c r="Q411" s="435"/>
      <c r="R411" s="436"/>
      <c r="S411" s="437"/>
      <c r="T411" s="437"/>
      <c r="U411" s="438"/>
      <c r="V411" s="439"/>
      <c r="W411" s="439"/>
      <c r="X411" s="440"/>
      <c r="Y411" s="441"/>
      <c r="Z411" s="441"/>
      <c r="AA411" s="432"/>
      <c r="AB411" s="433"/>
      <c r="AC411" s="433"/>
      <c r="AD411" s="434"/>
      <c r="AE411" s="435"/>
      <c r="AF411" s="435"/>
      <c r="AG411" s="264"/>
      <c r="AH411" s="265"/>
      <c r="AI411" s="266"/>
      <c r="AJ411" s="267"/>
    </row>
    <row r="412" spans="1:36" x14ac:dyDescent="0.25">
      <c r="A412" s="28" t="str">
        <f>IF(H412&lt;&gt;"",MAX($A$7:A411)+1,"")</f>
        <v/>
      </c>
      <c r="B412" s="227" t="str">
        <f>IF(A412="","",PREF_PREGUNTA&amp;" - "&amp;IF(MAX($A$7:$A$156)&gt;99,IF(A412&lt;100,"0",""),"")&amp;IF(A412&lt;10,"0","")&amp;A412&amp;IF(G412&lt;&gt;""," "&amp;G412,""))</f>
        <v/>
      </c>
      <c r="C412" s="424" t="str">
        <f t="shared" si="8"/>
        <v/>
      </c>
      <c r="D412" s="230"/>
      <c r="E412" s="231"/>
      <c r="F412" s="242"/>
      <c r="G412" s="232"/>
      <c r="H412" s="225"/>
      <c r="I412" s="432"/>
      <c r="J412" s="433"/>
      <c r="K412" s="433"/>
      <c r="L412" s="434"/>
      <c r="M412" s="435"/>
      <c r="N412" s="435"/>
      <c r="O412" s="434"/>
      <c r="P412" s="435"/>
      <c r="Q412" s="435"/>
      <c r="R412" s="436"/>
      <c r="S412" s="437"/>
      <c r="T412" s="437"/>
      <c r="U412" s="438"/>
      <c r="V412" s="439"/>
      <c r="W412" s="439"/>
      <c r="X412" s="440"/>
      <c r="Y412" s="441"/>
      <c r="Z412" s="441"/>
      <c r="AA412" s="432"/>
      <c r="AB412" s="433"/>
      <c r="AC412" s="433"/>
      <c r="AD412" s="434"/>
      <c r="AE412" s="435"/>
      <c r="AF412" s="435"/>
      <c r="AG412" s="264"/>
      <c r="AH412" s="265"/>
      <c r="AI412" s="266"/>
      <c r="AJ412" s="267"/>
    </row>
    <row r="413" spans="1:36" x14ac:dyDescent="0.25">
      <c r="A413" s="28" t="str">
        <f>IF(H413&lt;&gt;"",MAX($A$7:A412)+1,"")</f>
        <v/>
      </c>
      <c r="B413" s="227" t="str">
        <f>IF(A413="","",PREF_PREGUNTA&amp;" - "&amp;IF(MAX($A$7:$A$156)&gt;99,IF(A413&lt;100,"0",""),"")&amp;IF(A413&lt;10,"0","")&amp;A413&amp;IF(G413&lt;&gt;""," "&amp;G413,""))</f>
        <v/>
      </c>
      <c r="C413" s="424" t="str">
        <f t="shared" si="8"/>
        <v/>
      </c>
      <c r="D413" s="230"/>
      <c r="E413" s="231"/>
      <c r="F413" s="242"/>
      <c r="G413" s="232"/>
      <c r="H413" s="225"/>
      <c r="I413" s="432"/>
      <c r="J413" s="433"/>
      <c r="K413" s="433"/>
      <c r="L413" s="434"/>
      <c r="M413" s="435"/>
      <c r="N413" s="435"/>
      <c r="O413" s="434"/>
      <c r="P413" s="435"/>
      <c r="Q413" s="435"/>
      <c r="R413" s="436"/>
      <c r="S413" s="437"/>
      <c r="T413" s="437"/>
      <c r="U413" s="438"/>
      <c r="V413" s="439"/>
      <c r="W413" s="439"/>
      <c r="X413" s="440"/>
      <c r="Y413" s="441"/>
      <c r="Z413" s="441"/>
      <c r="AA413" s="432"/>
      <c r="AB413" s="433"/>
      <c r="AC413" s="433"/>
      <c r="AD413" s="434"/>
      <c r="AE413" s="435"/>
      <c r="AF413" s="435"/>
      <c r="AG413" s="264"/>
      <c r="AH413" s="265"/>
      <c r="AI413" s="266"/>
      <c r="AJ413" s="267"/>
    </row>
    <row r="414" spans="1:36" x14ac:dyDescent="0.25">
      <c r="A414" s="28" t="str">
        <f>IF(H414&lt;&gt;"",MAX($A$7:A413)+1,"")</f>
        <v/>
      </c>
      <c r="B414" s="227" t="str">
        <f>IF(A414="","",PREF_PREGUNTA&amp;" - "&amp;IF(MAX($A$7:$A$156)&gt;99,IF(A414&lt;100,"0",""),"")&amp;IF(A414&lt;10,"0","")&amp;A414&amp;IF(G414&lt;&gt;""," "&amp;G414,""))</f>
        <v/>
      </c>
      <c r="C414" s="424" t="str">
        <f t="shared" si="8"/>
        <v/>
      </c>
      <c r="D414" s="230"/>
      <c r="E414" s="231"/>
      <c r="F414" s="242"/>
      <c r="G414" s="232"/>
      <c r="H414" s="225"/>
      <c r="I414" s="432"/>
      <c r="J414" s="433"/>
      <c r="K414" s="433"/>
      <c r="L414" s="434"/>
      <c r="M414" s="435"/>
      <c r="N414" s="435"/>
      <c r="O414" s="434"/>
      <c r="P414" s="435"/>
      <c r="Q414" s="435"/>
      <c r="R414" s="436"/>
      <c r="S414" s="437"/>
      <c r="T414" s="437"/>
      <c r="U414" s="438"/>
      <c r="V414" s="439"/>
      <c r="W414" s="439"/>
      <c r="X414" s="440"/>
      <c r="Y414" s="441"/>
      <c r="Z414" s="441"/>
      <c r="AA414" s="432"/>
      <c r="AB414" s="433"/>
      <c r="AC414" s="433"/>
      <c r="AD414" s="434"/>
      <c r="AE414" s="435"/>
      <c r="AF414" s="435"/>
      <c r="AG414" s="264"/>
      <c r="AH414" s="265"/>
      <c r="AI414" s="266"/>
      <c r="AJ414" s="267"/>
    </row>
    <row r="415" spans="1:36" x14ac:dyDescent="0.25">
      <c r="A415" s="28" t="str">
        <f>IF(H415&lt;&gt;"",MAX($A$7:A414)+1,"")</f>
        <v/>
      </c>
      <c r="B415" s="227" t="str">
        <f>IF(A415="","",PREF_PREGUNTA&amp;" - "&amp;IF(MAX($A$7:$A$156)&gt;99,IF(A415&lt;100,"0",""),"")&amp;IF(A415&lt;10,"0","")&amp;A415&amp;IF(G415&lt;&gt;""," "&amp;G415,""))</f>
        <v/>
      </c>
      <c r="C415" s="424" t="str">
        <f t="shared" si="8"/>
        <v/>
      </c>
      <c r="D415" s="230"/>
      <c r="E415" s="231"/>
      <c r="F415" s="242"/>
      <c r="G415" s="232"/>
      <c r="H415" s="225"/>
      <c r="I415" s="432"/>
      <c r="J415" s="433"/>
      <c r="K415" s="433"/>
      <c r="L415" s="434"/>
      <c r="M415" s="435"/>
      <c r="N415" s="435"/>
      <c r="O415" s="434"/>
      <c r="P415" s="435"/>
      <c r="Q415" s="435"/>
      <c r="R415" s="436"/>
      <c r="S415" s="437"/>
      <c r="T415" s="437"/>
      <c r="U415" s="438"/>
      <c r="V415" s="439"/>
      <c r="W415" s="439"/>
      <c r="X415" s="440"/>
      <c r="Y415" s="441"/>
      <c r="Z415" s="441"/>
      <c r="AA415" s="432"/>
      <c r="AB415" s="433"/>
      <c r="AC415" s="433"/>
      <c r="AD415" s="434"/>
      <c r="AE415" s="435"/>
      <c r="AF415" s="435"/>
      <c r="AG415" s="264"/>
      <c r="AH415" s="265"/>
      <c r="AI415" s="266"/>
      <c r="AJ415" s="267"/>
    </row>
    <row r="416" spans="1:36" x14ac:dyDescent="0.25">
      <c r="A416" s="28" t="str">
        <f>IF(H416&lt;&gt;"",MAX($A$7:A415)+1,"")</f>
        <v/>
      </c>
      <c r="B416" s="227" t="str">
        <f>IF(A416="","",PREF_PREGUNTA&amp;" - "&amp;IF(MAX($A$7:$A$156)&gt;99,IF(A416&lt;100,"0",""),"")&amp;IF(A416&lt;10,"0","")&amp;A416&amp;IF(G416&lt;&gt;""," "&amp;G416,""))</f>
        <v/>
      </c>
      <c r="C416" s="424" t="str">
        <f t="shared" si="8"/>
        <v/>
      </c>
      <c r="D416" s="230"/>
      <c r="E416" s="231"/>
      <c r="F416" s="242"/>
      <c r="G416" s="232"/>
      <c r="H416" s="225"/>
      <c r="I416" s="432"/>
      <c r="J416" s="433"/>
      <c r="K416" s="433"/>
      <c r="L416" s="434"/>
      <c r="M416" s="435"/>
      <c r="N416" s="435"/>
      <c r="O416" s="434"/>
      <c r="P416" s="435"/>
      <c r="Q416" s="435"/>
      <c r="R416" s="436"/>
      <c r="S416" s="437"/>
      <c r="T416" s="437"/>
      <c r="U416" s="438"/>
      <c r="V416" s="439"/>
      <c r="W416" s="439"/>
      <c r="X416" s="440"/>
      <c r="Y416" s="441"/>
      <c r="Z416" s="441"/>
      <c r="AA416" s="432"/>
      <c r="AB416" s="433"/>
      <c r="AC416" s="433"/>
      <c r="AD416" s="434"/>
      <c r="AE416" s="435"/>
      <c r="AF416" s="435"/>
      <c r="AG416" s="264"/>
      <c r="AH416" s="265"/>
      <c r="AI416" s="266"/>
      <c r="AJ416" s="267"/>
    </row>
    <row r="417" spans="1:36" x14ac:dyDescent="0.25">
      <c r="A417" s="28" t="str">
        <f>IF(H417&lt;&gt;"",MAX($A$7:A416)+1,"")</f>
        <v/>
      </c>
      <c r="B417" s="227" t="str">
        <f>IF(A417="","",PREF_PREGUNTA&amp;" - "&amp;IF(MAX($A$7:$A$156)&gt;99,IF(A417&lt;100,"0",""),"")&amp;IF(A417&lt;10,"0","")&amp;A417&amp;IF(G417&lt;&gt;""," "&amp;G417,""))</f>
        <v/>
      </c>
      <c r="C417" s="424" t="str">
        <f t="shared" si="8"/>
        <v/>
      </c>
      <c r="D417" s="230"/>
      <c r="E417" s="231"/>
      <c r="F417" s="242"/>
      <c r="G417" s="232"/>
      <c r="H417" s="225"/>
      <c r="I417" s="432"/>
      <c r="J417" s="433"/>
      <c r="K417" s="433"/>
      <c r="L417" s="434"/>
      <c r="M417" s="435"/>
      <c r="N417" s="435"/>
      <c r="O417" s="434"/>
      <c r="P417" s="435"/>
      <c r="Q417" s="435"/>
      <c r="R417" s="436"/>
      <c r="S417" s="437"/>
      <c r="T417" s="437"/>
      <c r="U417" s="438"/>
      <c r="V417" s="439"/>
      <c r="W417" s="439"/>
      <c r="X417" s="440"/>
      <c r="Y417" s="441"/>
      <c r="Z417" s="441"/>
      <c r="AA417" s="432"/>
      <c r="AB417" s="433"/>
      <c r="AC417" s="433"/>
      <c r="AD417" s="434"/>
      <c r="AE417" s="435"/>
      <c r="AF417" s="435"/>
      <c r="AG417" s="264"/>
      <c r="AH417" s="265"/>
      <c r="AI417" s="266"/>
      <c r="AJ417" s="267"/>
    </row>
    <row r="418" spans="1:36" x14ac:dyDescent="0.25">
      <c r="A418" s="28" t="str">
        <f>IF(H418&lt;&gt;"",MAX($A$7:A417)+1,"")</f>
        <v/>
      </c>
      <c r="B418" s="227" t="str">
        <f>IF(A418="","",PREF_PREGUNTA&amp;" - "&amp;IF(MAX($A$7:$A$156)&gt;99,IF(A418&lt;100,"0",""),"")&amp;IF(A418&lt;10,"0","")&amp;A418&amp;IF(G418&lt;&gt;""," "&amp;G418,""))</f>
        <v/>
      </c>
      <c r="C418" s="424" t="str">
        <f t="shared" si="8"/>
        <v/>
      </c>
      <c r="D418" s="230"/>
      <c r="E418" s="231"/>
      <c r="F418" s="242"/>
      <c r="G418" s="232"/>
      <c r="H418" s="225"/>
      <c r="I418" s="432"/>
      <c r="J418" s="433"/>
      <c r="K418" s="433"/>
      <c r="L418" s="434"/>
      <c r="M418" s="435"/>
      <c r="N418" s="435"/>
      <c r="O418" s="434"/>
      <c r="P418" s="435"/>
      <c r="Q418" s="435"/>
      <c r="R418" s="436"/>
      <c r="S418" s="437"/>
      <c r="T418" s="437"/>
      <c r="U418" s="438"/>
      <c r="V418" s="439"/>
      <c r="W418" s="439"/>
      <c r="X418" s="440"/>
      <c r="Y418" s="441"/>
      <c r="Z418" s="441"/>
      <c r="AA418" s="432"/>
      <c r="AB418" s="433"/>
      <c r="AC418" s="433"/>
      <c r="AD418" s="434"/>
      <c r="AE418" s="435"/>
      <c r="AF418" s="435"/>
      <c r="AG418" s="264"/>
      <c r="AH418" s="265"/>
      <c r="AI418" s="266"/>
      <c r="AJ418" s="267"/>
    </row>
    <row r="419" spans="1:36" x14ac:dyDescent="0.25">
      <c r="A419" s="28" t="str">
        <f>IF(H419&lt;&gt;"",MAX($A$7:A418)+1,"")</f>
        <v/>
      </c>
      <c r="B419" s="227" t="str">
        <f>IF(A419="","",PREF_PREGUNTA&amp;" - "&amp;IF(MAX($A$7:$A$156)&gt;99,IF(A419&lt;100,"0",""),"")&amp;IF(A419&lt;10,"0","")&amp;A419&amp;IF(G419&lt;&gt;""," "&amp;G419,""))</f>
        <v/>
      </c>
      <c r="C419" s="424" t="str">
        <f t="shared" si="8"/>
        <v/>
      </c>
      <c r="D419" s="230"/>
      <c r="E419" s="231"/>
      <c r="F419" s="242"/>
      <c r="G419" s="232"/>
      <c r="H419" s="225"/>
      <c r="I419" s="432"/>
      <c r="J419" s="433"/>
      <c r="K419" s="433"/>
      <c r="L419" s="434"/>
      <c r="M419" s="435"/>
      <c r="N419" s="435"/>
      <c r="O419" s="434"/>
      <c r="P419" s="435"/>
      <c r="Q419" s="435"/>
      <c r="R419" s="436"/>
      <c r="S419" s="437"/>
      <c r="T419" s="437"/>
      <c r="U419" s="438"/>
      <c r="V419" s="439"/>
      <c r="W419" s="439"/>
      <c r="X419" s="440"/>
      <c r="Y419" s="441"/>
      <c r="Z419" s="441"/>
      <c r="AA419" s="432"/>
      <c r="AB419" s="433"/>
      <c r="AC419" s="433"/>
      <c r="AD419" s="434"/>
      <c r="AE419" s="435"/>
      <c r="AF419" s="435"/>
      <c r="AG419" s="264"/>
      <c r="AH419" s="265"/>
      <c r="AI419" s="266"/>
      <c r="AJ419" s="267"/>
    </row>
    <row r="420" spans="1:36" x14ac:dyDescent="0.25">
      <c r="A420" s="28" t="str">
        <f>IF(H420&lt;&gt;"",MAX($A$7:A419)+1,"")</f>
        <v/>
      </c>
      <c r="B420" s="227" t="str">
        <f>IF(A420="","",PREF_PREGUNTA&amp;" - "&amp;IF(MAX($A$7:$A$156)&gt;99,IF(A420&lt;100,"0",""),"")&amp;IF(A420&lt;10,"0","")&amp;A420&amp;IF(G420&lt;&gt;""," "&amp;G420,""))</f>
        <v/>
      </c>
      <c r="C420" s="424" t="str">
        <f t="shared" si="8"/>
        <v/>
      </c>
      <c r="D420" s="230"/>
      <c r="E420" s="231"/>
      <c r="F420" s="242"/>
      <c r="G420" s="232"/>
      <c r="H420" s="225"/>
      <c r="I420" s="432"/>
      <c r="J420" s="433"/>
      <c r="K420" s="433"/>
      <c r="L420" s="434"/>
      <c r="M420" s="435"/>
      <c r="N420" s="435"/>
      <c r="O420" s="434"/>
      <c r="P420" s="435"/>
      <c r="Q420" s="435"/>
      <c r="R420" s="436"/>
      <c r="S420" s="437"/>
      <c r="T420" s="437"/>
      <c r="U420" s="438"/>
      <c r="V420" s="439"/>
      <c r="W420" s="439"/>
      <c r="X420" s="440"/>
      <c r="Y420" s="441"/>
      <c r="Z420" s="441"/>
      <c r="AA420" s="432"/>
      <c r="AB420" s="433"/>
      <c r="AC420" s="433"/>
      <c r="AD420" s="434"/>
      <c r="AE420" s="435"/>
      <c r="AF420" s="435"/>
      <c r="AG420" s="264"/>
      <c r="AH420" s="265"/>
      <c r="AI420" s="266"/>
      <c r="AJ420" s="267"/>
    </row>
    <row r="421" spans="1:36" x14ac:dyDescent="0.25">
      <c r="A421" s="28" t="str">
        <f>IF(H421&lt;&gt;"",MAX($A$7:A420)+1,"")</f>
        <v/>
      </c>
      <c r="B421" s="227" t="str">
        <f>IF(A421="","",PREF_PREGUNTA&amp;" - "&amp;IF(MAX($A$7:$A$156)&gt;99,IF(A421&lt;100,"0",""),"")&amp;IF(A421&lt;10,"0","")&amp;A421&amp;IF(G421&lt;&gt;""," "&amp;G421,""))</f>
        <v/>
      </c>
      <c r="C421" s="424" t="str">
        <f t="shared" si="8"/>
        <v/>
      </c>
      <c r="D421" s="230"/>
      <c r="E421" s="231"/>
      <c r="F421" s="242"/>
      <c r="G421" s="232"/>
      <c r="H421" s="225"/>
      <c r="I421" s="432"/>
      <c r="J421" s="433"/>
      <c r="K421" s="433"/>
      <c r="L421" s="434"/>
      <c r="M421" s="435"/>
      <c r="N421" s="435"/>
      <c r="O421" s="434"/>
      <c r="P421" s="435"/>
      <c r="Q421" s="435"/>
      <c r="R421" s="436"/>
      <c r="S421" s="437"/>
      <c r="T421" s="437"/>
      <c r="U421" s="438"/>
      <c r="V421" s="439"/>
      <c r="W421" s="439"/>
      <c r="X421" s="440"/>
      <c r="Y421" s="441"/>
      <c r="Z421" s="441"/>
      <c r="AA421" s="432"/>
      <c r="AB421" s="433"/>
      <c r="AC421" s="433"/>
      <c r="AD421" s="434"/>
      <c r="AE421" s="435"/>
      <c r="AF421" s="435"/>
      <c r="AG421" s="264"/>
      <c r="AH421" s="265"/>
      <c r="AI421" s="266"/>
      <c r="AJ421" s="267"/>
    </row>
    <row r="422" spans="1:36" x14ac:dyDescent="0.25">
      <c r="A422" s="28" t="str">
        <f>IF(H422&lt;&gt;"",MAX($A$7:A421)+1,"")</f>
        <v/>
      </c>
      <c r="B422" s="227" t="str">
        <f>IF(A422="","",PREF_PREGUNTA&amp;" - "&amp;IF(MAX($A$7:$A$156)&gt;99,IF(A422&lt;100,"0",""),"")&amp;IF(A422&lt;10,"0","")&amp;A422&amp;IF(G422&lt;&gt;""," "&amp;G422,""))</f>
        <v/>
      </c>
      <c r="C422" s="424" t="str">
        <f t="shared" si="8"/>
        <v/>
      </c>
      <c r="D422" s="230"/>
      <c r="E422" s="231"/>
      <c r="F422" s="242"/>
      <c r="G422" s="232"/>
      <c r="H422" s="225"/>
      <c r="I422" s="432"/>
      <c r="J422" s="433"/>
      <c r="K422" s="433"/>
      <c r="L422" s="434"/>
      <c r="M422" s="435"/>
      <c r="N422" s="435"/>
      <c r="O422" s="434"/>
      <c r="P422" s="435"/>
      <c r="Q422" s="435"/>
      <c r="R422" s="436"/>
      <c r="S422" s="437"/>
      <c r="T422" s="437"/>
      <c r="U422" s="438"/>
      <c r="V422" s="439"/>
      <c r="W422" s="439"/>
      <c r="X422" s="440"/>
      <c r="Y422" s="441"/>
      <c r="Z422" s="441"/>
      <c r="AA422" s="432"/>
      <c r="AB422" s="433"/>
      <c r="AC422" s="433"/>
      <c r="AD422" s="434"/>
      <c r="AE422" s="435"/>
      <c r="AF422" s="435"/>
      <c r="AG422" s="264"/>
      <c r="AH422" s="265"/>
      <c r="AI422" s="266"/>
      <c r="AJ422" s="267"/>
    </row>
    <row r="423" spans="1:36" x14ac:dyDescent="0.25">
      <c r="A423" s="28" t="str">
        <f>IF(H423&lt;&gt;"",MAX($A$7:A422)+1,"")</f>
        <v/>
      </c>
      <c r="B423" s="227" t="str">
        <f>IF(A423="","",PREF_PREGUNTA&amp;" - "&amp;IF(MAX($A$7:$A$156)&gt;99,IF(A423&lt;100,"0",""),"")&amp;IF(A423&lt;10,"0","")&amp;A423&amp;IF(G423&lt;&gt;""," "&amp;G423,""))</f>
        <v/>
      </c>
      <c r="C423" s="424" t="str">
        <f t="shared" si="8"/>
        <v/>
      </c>
      <c r="D423" s="230"/>
      <c r="E423" s="231"/>
      <c r="F423" s="242"/>
      <c r="G423" s="232"/>
      <c r="H423" s="225"/>
      <c r="I423" s="432"/>
      <c r="J423" s="433"/>
      <c r="K423" s="433"/>
      <c r="L423" s="434"/>
      <c r="M423" s="435"/>
      <c r="N423" s="435"/>
      <c r="O423" s="434"/>
      <c r="P423" s="435"/>
      <c r="Q423" s="435"/>
      <c r="R423" s="436"/>
      <c r="S423" s="437"/>
      <c r="T423" s="437"/>
      <c r="U423" s="438"/>
      <c r="V423" s="439"/>
      <c r="W423" s="439"/>
      <c r="X423" s="440"/>
      <c r="Y423" s="441"/>
      <c r="Z423" s="441"/>
      <c r="AA423" s="432"/>
      <c r="AB423" s="433"/>
      <c r="AC423" s="433"/>
      <c r="AD423" s="434"/>
      <c r="AE423" s="435"/>
      <c r="AF423" s="435"/>
      <c r="AG423" s="264"/>
      <c r="AH423" s="265"/>
      <c r="AI423" s="266"/>
      <c r="AJ423" s="267"/>
    </row>
    <row r="424" spans="1:36" x14ac:dyDescent="0.25">
      <c r="A424" s="28" t="str">
        <f>IF(H424&lt;&gt;"",MAX($A$7:A423)+1,"")</f>
        <v/>
      </c>
      <c r="B424" s="227" t="str">
        <f>IF(A424="","",PREF_PREGUNTA&amp;" - "&amp;IF(MAX($A$7:$A$156)&gt;99,IF(A424&lt;100,"0",""),"")&amp;IF(A424&lt;10,"0","")&amp;A424&amp;IF(G424&lt;&gt;""," "&amp;G424,""))</f>
        <v/>
      </c>
      <c r="C424" s="424" t="str">
        <f t="shared" si="8"/>
        <v/>
      </c>
      <c r="D424" s="230"/>
      <c r="E424" s="231"/>
      <c r="F424" s="242"/>
      <c r="G424" s="232"/>
      <c r="H424" s="225"/>
      <c r="I424" s="432"/>
      <c r="J424" s="433"/>
      <c r="K424" s="433"/>
      <c r="L424" s="434"/>
      <c r="M424" s="435"/>
      <c r="N424" s="435"/>
      <c r="O424" s="434"/>
      <c r="P424" s="435"/>
      <c r="Q424" s="435"/>
      <c r="R424" s="436"/>
      <c r="S424" s="437"/>
      <c r="T424" s="437"/>
      <c r="U424" s="438"/>
      <c r="V424" s="439"/>
      <c r="W424" s="439"/>
      <c r="X424" s="440"/>
      <c r="Y424" s="441"/>
      <c r="Z424" s="441"/>
      <c r="AA424" s="432"/>
      <c r="AB424" s="433"/>
      <c r="AC424" s="433"/>
      <c r="AD424" s="434"/>
      <c r="AE424" s="435"/>
      <c r="AF424" s="435"/>
      <c r="AG424" s="264"/>
      <c r="AH424" s="265"/>
      <c r="AI424" s="266"/>
      <c r="AJ424" s="267"/>
    </row>
    <row r="425" spans="1:36" x14ac:dyDescent="0.25">
      <c r="A425" s="28" t="str">
        <f>IF(H425&lt;&gt;"",MAX($A$7:A424)+1,"")</f>
        <v/>
      </c>
      <c r="B425" s="227" t="str">
        <f>IF(A425="","",PREF_PREGUNTA&amp;" - "&amp;IF(MAX($A$7:$A$156)&gt;99,IF(A425&lt;100,"0",""),"")&amp;IF(A425&lt;10,"0","")&amp;A425&amp;IF(G425&lt;&gt;""," "&amp;G425,""))</f>
        <v/>
      </c>
      <c r="C425" s="424" t="str">
        <f t="shared" si="8"/>
        <v/>
      </c>
      <c r="D425" s="230"/>
      <c r="E425" s="231"/>
      <c r="F425" s="242"/>
      <c r="G425" s="232"/>
      <c r="H425" s="225"/>
      <c r="I425" s="432"/>
      <c r="J425" s="433"/>
      <c r="K425" s="433"/>
      <c r="L425" s="434"/>
      <c r="M425" s="435"/>
      <c r="N425" s="435"/>
      <c r="O425" s="434"/>
      <c r="P425" s="435"/>
      <c r="Q425" s="435"/>
      <c r="R425" s="436"/>
      <c r="S425" s="437"/>
      <c r="T425" s="437"/>
      <c r="U425" s="438"/>
      <c r="V425" s="439"/>
      <c r="W425" s="439"/>
      <c r="X425" s="440"/>
      <c r="Y425" s="441"/>
      <c r="Z425" s="441"/>
      <c r="AA425" s="432"/>
      <c r="AB425" s="433"/>
      <c r="AC425" s="433"/>
      <c r="AD425" s="434"/>
      <c r="AE425" s="435"/>
      <c r="AF425" s="435"/>
      <c r="AG425" s="264"/>
      <c r="AH425" s="265"/>
      <c r="AI425" s="266"/>
      <c r="AJ425" s="267"/>
    </row>
    <row r="426" spans="1:36" x14ac:dyDescent="0.25">
      <c r="A426" s="28" t="str">
        <f>IF(H426&lt;&gt;"",MAX($A$7:A425)+1,"")</f>
        <v/>
      </c>
      <c r="B426" s="227" t="str">
        <f>IF(A426="","",PREF_PREGUNTA&amp;" - "&amp;IF(MAX($A$7:$A$156)&gt;99,IF(A426&lt;100,"0",""),"")&amp;IF(A426&lt;10,"0","")&amp;A426&amp;IF(G426&lt;&gt;""," "&amp;G426,""))</f>
        <v/>
      </c>
      <c r="C426" s="424" t="str">
        <f t="shared" si="8"/>
        <v/>
      </c>
      <c r="D426" s="230"/>
      <c r="E426" s="231"/>
      <c r="F426" s="242"/>
      <c r="G426" s="232"/>
      <c r="H426" s="225"/>
      <c r="I426" s="432"/>
      <c r="J426" s="433"/>
      <c r="K426" s="433"/>
      <c r="L426" s="434"/>
      <c r="M426" s="435"/>
      <c r="N426" s="435"/>
      <c r="O426" s="434"/>
      <c r="P426" s="435"/>
      <c r="Q426" s="435"/>
      <c r="R426" s="436"/>
      <c r="S426" s="437"/>
      <c r="T426" s="437"/>
      <c r="U426" s="438"/>
      <c r="V426" s="439"/>
      <c r="W426" s="439"/>
      <c r="X426" s="440"/>
      <c r="Y426" s="441"/>
      <c r="Z426" s="441"/>
      <c r="AA426" s="432"/>
      <c r="AB426" s="433"/>
      <c r="AC426" s="433"/>
      <c r="AD426" s="434"/>
      <c r="AE426" s="435"/>
      <c r="AF426" s="435"/>
      <c r="AG426" s="264"/>
      <c r="AH426" s="265"/>
      <c r="AI426" s="266"/>
      <c r="AJ426" s="267"/>
    </row>
    <row r="427" spans="1:36" x14ac:dyDescent="0.25">
      <c r="A427" s="28" t="str">
        <f>IF(H427&lt;&gt;"",MAX($A$7:A426)+1,"")</f>
        <v/>
      </c>
      <c r="B427" s="227" t="str">
        <f>IF(A427="","",PREF_PREGUNTA&amp;" - "&amp;IF(MAX($A$7:$A$156)&gt;99,IF(A427&lt;100,"0",""),"")&amp;IF(A427&lt;10,"0","")&amp;A427&amp;IF(G427&lt;&gt;""," "&amp;G427,""))</f>
        <v/>
      </c>
      <c r="C427" s="424" t="str">
        <f t="shared" si="8"/>
        <v/>
      </c>
      <c r="D427" s="230"/>
      <c r="E427" s="231"/>
      <c r="F427" s="242"/>
      <c r="G427" s="232"/>
      <c r="H427" s="225"/>
      <c r="I427" s="432"/>
      <c r="J427" s="433"/>
      <c r="K427" s="433"/>
      <c r="L427" s="434"/>
      <c r="M427" s="435"/>
      <c r="N427" s="435"/>
      <c r="O427" s="434"/>
      <c r="P427" s="435"/>
      <c r="Q427" s="435"/>
      <c r="R427" s="436"/>
      <c r="S427" s="437"/>
      <c r="T427" s="437"/>
      <c r="U427" s="438"/>
      <c r="V427" s="439"/>
      <c r="W427" s="439"/>
      <c r="X427" s="440"/>
      <c r="Y427" s="441"/>
      <c r="Z427" s="441"/>
      <c r="AA427" s="432"/>
      <c r="AB427" s="433"/>
      <c r="AC427" s="433"/>
      <c r="AD427" s="434"/>
      <c r="AE427" s="435"/>
      <c r="AF427" s="435"/>
      <c r="AG427" s="264"/>
      <c r="AH427" s="265"/>
      <c r="AI427" s="266"/>
      <c r="AJ427" s="267"/>
    </row>
    <row r="428" spans="1:36" x14ac:dyDescent="0.25">
      <c r="A428" s="28" t="str">
        <f>IF(H428&lt;&gt;"",MAX($A$7:A427)+1,"")</f>
        <v/>
      </c>
      <c r="B428" s="227" t="str">
        <f>IF(A428="","",PREF_PREGUNTA&amp;" - "&amp;IF(MAX($A$7:$A$156)&gt;99,IF(A428&lt;100,"0",""),"")&amp;IF(A428&lt;10,"0","")&amp;A428&amp;IF(G428&lt;&gt;""," "&amp;G428,""))</f>
        <v/>
      </c>
      <c r="C428" s="424" t="str">
        <f t="shared" si="8"/>
        <v/>
      </c>
      <c r="D428" s="230"/>
      <c r="E428" s="231"/>
      <c r="F428" s="242"/>
      <c r="G428" s="232"/>
      <c r="H428" s="225"/>
      <c r="I428" s="432"/>
      <c r="J428" s="433"/>
      <c r="K428" s="433"/>
      <c r="L428" s="434"/>
      <c r="M428" s="435"/>
      <c r="N428" s="435"/>
      <c r="O428" s="434"/>
      <c r="P428" s="435"/>
      <c r="Q428" s="435"/>
      <c r="R428" s="436"/>
      <c r="S428" s="437"/>
      <c r="T428" s="437"/>
      <c r="U428" s="438"/>
      <c r="V428" s="439"/>
      <c r="W428" s="439"/>
      <c r="X428" s="440"/>
      <c r="Y428" s="441"/>
      <c r="Z428" s="441"/>
      <c r="AA428" s="432"/>
      <c r="AB428" s="433"/>
      <c r="AC428" s="433"/>
      <c r="AD428" s="434"/>
      <c r="AE428" s="435"/>
      <c r="AF428" s="435"/>
      <c r="AG428" s="264"/>
      <c r="AH428" s="265"/>
      <c r="AI428" s="266"/>
      <c r="AJ428" s="267"/>
    </row>
    <row r="429" spans="1:36" x14ac:dyDescent="0.25">
      <c r="A429" s="28" t="str">
        <f>IF(H429&lt;&gt;"",MAX($A$7:A428)+1,"")</f>
        <v/>
      </c>
      <c r="B429" s="227" t="str">
        <f>IF(A429="","",PREF_PREGUNTA&amp;" - "&amp;IF(MAX($A$7:$A$156)&gt;99,IF(A429&lt;100,"0",""),"")&amp;IF(A429&lt;10,"0","")&amp;A429&amp;IF(G429&lt;&gt;""," "&amp;G429,""))</f>
        <v/>
      </c>
      <c r="C429" s="424" t="str">
        <f t="shared" si="8"/>
        <v/>
      </c>
      <c r="D429" s="230"/>
      <c r="E429" s="231"/>
      <c r="F429" s="242"/>
      <c r="G429" s="232"/>
      <c r="H429" s="225"/>
      <c r="I429" s="432"/>
      <c r="J429" s="433"/>
      <c r="K429" s="433"/>
      <c r="L429" s="434"/>
      <c r="M429" s="435"/>
      <c r="N429" s="435"/>
      <c r="O429" s="434"/>
      <c r="P429" s="435"/>
      <c r="Q429" s="435"/>
      <c r="R429" s="436"/>
      <c r="S429" s="437"/>
      <c r="T429" s="437"/>
      <c r="U429" s="438"/>
      <c r="V429" s="439"/>
      <c r="W429" s="439"/>
      <c r="X429" s="440"/>
      <c r="Y429" s="441"/>
      <c r="Z429" s="441"/>
      <c r="AA429" s="432"/>
      <c r="AB429" s="433"/>
      <c r="AC429" s="433"/>
      <c r="AD429" s="434"/>
      <c r="AE429" s="435"/>
      <c r="AF429" s="435"/>
      <c r="AG429" s="264"/>
      <c r="AH429" s="265"/>
      <c r="AI429" s="266"/>
      <c r="AJ429" s="267"/>
    </row>
    <row r="430" spans="1:36" x14ac:dyDescent="0.25">
      <c r="A430" s="28" t="str">
        <f>IF(H430&lt;&gt;"",MAX($A$7:A429)+1,"")</f>
        <v/>
      </c>
      <c r="B430" s="227" t="str">
        <f>IF(A430="","",PREF_PREGUNTA&amp;" - "&amp;IF(MAX($A$7:$A$156)&gt;99,IF(A430&lt;100,"0",""),"")&amp;IF(A430&lt;10,"0","")&amp;A430&amp;IF(G430&lt;&gt;""," "&amp;G430,""))</f>
        <v/>
      </c>
      <c r="C430" s="424" t="str">
        <f t="shared" si="8"/>
        <v/>
      </c>
      <c r="D430" s="230"/>
      <c r="E430" s="231"/>
      <c r="F430" s="242"/>
      <c r="G430" s="232"/>
      <c r="H430" s="225"/>
      <c r="I430" s="432"/>
      <c r="J430" s="433"/>
      <c r="K430" s="433"/>
      <c r="L430" s="434"/>
      <c r="M430" s="435"/>
      <c r="N430" s="435"/>
      <c r="O430" s="434"/>
      <c r="P430" s="435"/>
      <c r="Q430" s="435"/>
      <c r="R430" s="436"/>
      <c r="S430" s="437"/>
      <c r="T430" s="437"/>
      <c r="U430" s="438"/>
      <c r="V430" s="439"/>
      <c r="W430" s="439"/>
      <c r="X430" s="440"/>
      <c r="Y430" s="441"/>
      <c r="Z430" s="441"/>
      <c r="AA430" s="432"/>
      <c r="AB430" s="433"/>
      <c r="AC430" s="433"/>
      <c r="AD430" s="434"/>
      <c r="AE430" s="435"/>
      <c r="AF430" s="435"/>
      <c r="AG430" s="264"/>
      <c r="AH430" s="265"/>
      <c r="AI430" s="266"/>
      <c r="AJ430" s="267"/>
    </row>
    <row r="431" spans="1:36" x14ac:dyDescent="0.25">
      <c r="A431" s="28" t="str">
        <f>IF(H431&lt;&gt;"",MAX($A$7:A430)+1,"")</f>
        <v/>
      </c>
      <c r="B431" s="227" t="str">
        <f>IF(A431="","",PREF_PREGUNTA&amp;" - "&amp;IF(MAX($A$7:$A$156)&gt;99,IF(A431&lt;100,"0",""),"")&amp;IF(A431&lt;10,"0","")&amp;A431&amp;IF(G431&lt;&gt;""," "&amp;G431,""))</f>
        <v/>
      </c>
      <c r="C431" s="424" t="str">
        <f t="shared" si="8"/>
        <v/>
      </c>
      <c r="D431" s="230"/>
      <c r="E431" s="231"/>
      <c r="F431" s="242"/>
      <c r="G431" s="232"/>
      <c r="H431" s="225"/>
      <c r="I431" s="432"/>
      <c r="J431" s="433"/>
      <c r="K431" s="433"/>
      <c r="L431" s="434"/>
      <c r="M431" s="435"/>
      <c r="N431" s="435"/>
      <c r="O431" s="434"/>
      <c r="P431" s="435"/>
      <c r="Q431" s="435"/>
      <c r="R431" s="436"/>
      <c r="S431" s="437"/>
      <c r="T431" s="437"/>
      <c r="U431" s="438"/>
      <c r="V431" s="439"/>
      <c r="W431" s="439"/>
      <c r="X431" s="440"/>
      <c r="Y431" s="441"/>
      <c r="Z431" s="441"/>
      <c r="AA431" s="432"/>
      <c r="AB431" s="433"/>
      <c r="AC431" s="433"/>
      <c r="AD431" s="434"/>
      <c r="AE431" s="435"/>
      <c r="AF431" s="435"/>
      <c r="AG431" s="264"/>
      <c r="AH431" s="265"/>
      <c r="AI431" s="266"/>
      <c r="AJ431" s="267"/>
    </row>
    <row r="432" spans="1:36" x14ac:dyDescent="0.25">
      <c r="A432" s="28" t="str">
        <f>IF(H432&lt;&gt;"",MAX($A$7:A431)+1,"")</f>
        <v/>
      </c>
      <c r="B432" s="227" t="str">
        <f>IF(A432="","",PREF_PREGUNTA&amp;" - "&amp;IF(MAX($A$7:$A$156)&gt;99,IF(A432&lt;100,"0",""),"")&amp;IF(A432&lt;10,"0","")&amp;A432&amp;IF(G432&lt;&gt;""," "&amp;G432,""))</f>
        <v/>
      </c>
      <c r="C432" s="424" t="str">
        <f t="shared" si="8"/>
        <v/>
      </c>
      <c r="D432" s="230"/>
      <c r="E432" s="231"/>
      <c r="F432" s="242"/>
      <c r="G432" s="232"/>
      <c r="H432" s="225"/>
      <c r="I432" s="432"/>
      <c r="J432" s="433"/>
      <c r="K432" s="433"/>
      <c r="L432" s="434"/>
      <c r="M432" s="435"/>
      <c r="N432" s="435"/>
      <c r="O432" s="434"/>
      <c r="P432" s="435"/>
      <c r="Q432" s="435"/>
      <c r="R432" s="436"/>
      <c r="S432" s="437"/>
      <c r="T432" s="437"/>
      <c r="U432" s="438"/>
      <c r="V432" s="439"/>
      <c r="W432" s="439"/>
      <c r="X432" s="440"/>
      <c r="Y432" s="441"/>
      <c r="Z432" s="441"/>
      <c r="AA432" s="432"/>
      <c r="AB432" s="433"/>
      <c r="AC432" s="433"/>
      <c r="AD432" s="434"/>
      <c r="AE432" s="435"/>
      <c r="AF432" s="435"/>
      <c r="AG432" s="264"/>
      <c r="AH432" s="265"/>
      <c r="AI432" s="266"/>
      <c r="AJ432" s="267"/>
    </row>
    <row r="433" spans="1:36" x14ac:dyDescent="0.25">
      <c r="A433" s="28" t="str">
        <f>IF(H433&lt;&gt;"",MAX($A$7:A432)+1,"")</f>
        <v/>
      </c>
      <c r="B433" s="227" t="str">
        <f>IF(A433="","",PREF_PREGUNTA&amp;" - "&amp;IF(MAX($A$7:$A$156)&gt;99,IF(A433&lt;100,"0",""),"")&amp;IF(A433&lt;10,"0","")&amp;A433&amp;IF(G433&lt;&gt;""," "&amp;G433,""))</f>
        <v/>
      </c>
      <c r="C433" s="424" t="str">
        <f t="shared" si="8"/>
        <v/>
      </c>
      <c r="D433" s="230"/>
      <c r="E433" s="231"/>
      <c r="F433" s="242"/>
      <c r="G433" s="232"/>
      <c r="H433" s="225"/>
      <c r="I433" s="432"/>
      <c r="J433" s="433"/>
      <c r="K433" s="433"/>
      <c r="L433" s="434"/>
      <c r="M433" s="435"/>
      <c r="N433" s="435"/>
      <c r="O433" s="434"/>
      <c r="P433" s="435"/>
      <c r="Q433" s="435"/>
      <c r="R433" s="436"/>
      <c r="S433" s="437"/>
      <c r="T433" s="437"/>
      <c r="U433" s="438"/>
      <c r="V433" s="439"/>
      <c r="W433" s="439"/>
      <c r="X433" s="440"/>
      <c r="Y433" s="441"/>
      <c r="Z433" s="441"/>
      <c r="AA433" s="432"/>
      <c r="AB433" s="433"/>
      <c r="AC433" s="433"/>
      <c r="AD433" s="434"/>
      <c r="AE433" s="435"/>
      <c r="AF433" s="435"/>
      <c r="AG433" s="264"/>
      <c r="AH433" s="265"/>
      <c r="AI433" s="266"/>
      <c r="AJ433" s="267"/>
    </row>
    <row r="434" spans="1:36" x14ac:dyDescent="0.25">
      <c r="A434" s="28" t="str">
        <f>IF(H434&lt;&gt;"",MAX($A$7:A433)+1,"")</f>
        <v/>
      </c>
      <c r="B434" s="227" t="str">
        <f>IF(A434="","",PREF_PREGUNTA&amp;" - "&amp;IF(MAX($A$7:$A$156)&gt;99,IF(A434&lt;100,"0",""),"")&amp;IF(A434&lt;10,"0","")&amp;A434&amp;IF(G434&lt;&gt;""," "&amp;G434,""))</f>
        <v/>
      </c>
      <c r="C434" s="424" t="str">
        <f t="shared" si="8"/>
        <v/>
      </c>
      <c r="D434" s="230"/>
      <c r="E434" s="231"/>
      <c r="F434" s="242"/>
      <c r="G434" s="232"/>
      <c r="H434" s="225"/>
      <c r="I434" s="432"/>
      <c r="J434" s="433"/>
      <c r="K434" s="433"/>
      <c r="L434" s="434"/>
      <c r="M434" s="435"/>
      <c r="N434" s="435"/>
      <c r="O434" s="434"/>
      <c r="P434" s="435"/>
      <c r="Q434" s="435"/>
      <c r="R434" s="436"/>
      <c r="S434" s="437"/>
      <c r="T434" s="437"/>
      <c r="U434" s="438"/>
      <c r="V434" s="439"/>
      <c r="W434" s="439"/>
      <c r="X434" s="440"/>
      <c r="Y434" s="441"/>
      <c r="Z434" s="441"/>
      <c r="AA434" s="432"/>
      <c r="AB434" s="433"/>
      <c r="AC434" s="433"/>
      <c r="AD434" s="434"/>
      <c r="AE434" s="435"/>
      <c r="AF434" s="435"/>
      <c r="AG434" s="264"/>
      <c r="AH434" s="265"/>
      <c r="AI434" s="266"/>
      <c r="AJ434" s="267"/>
    </row>
    <row r="435" spans="1:36" x14ac:dyDescent="0.25">
      <c r="A435" s="28" t="str">
        <f>IF(H435&lt;&gt;"",MAX($A$7:A434)+1,"")</f>
        <v/>
      </c>
      <c r="B435" s="227" t="str">
        <f>IF(A435="","",PREF_PREGUNTA&amp;" - "&amp;IF(MAX($A$7:$A$156)&gt;99,IF(A435&lt;100,"0",""),"")&amp;IF(A435&lt;10,"0","")&amp;A435&amp;IF(G435&lt;&gt;""," "&amp;G435,""))</f>
        <v/>
      </c>
      <c r="C435" s="424" t="str">
        <f t="shared" si="8"/>
        <v/>
      </c>
      <c r="D435" s="230"/>
      <c r="E435" s="231"/>
      <c r="F435" s="242"/>
      <c r="G435" s="232"/>
      <c r="H435" s="225"/>
      <c r="I435" s="432"/>
      <c r="J435" s="433"/>
      <c r="K435" s="433"/>
      <c r="L435" s="434"/>
      <c r="M435" s="435"/>
      <c r="N435" s="435"/>
      <c r="O435" s="434"/>
      <c r="P435" s="435"/>
      <c r="Q435" s="435"/>
      <c r="R435" s="436"/>
      <c r="S435" s="437"/>
      <c r="T435" s="437"/>
      <c r="U435" s="438"/>
      <c r="V435" s="439"/>
      <c r="W435" s="439"/>
      <c r="X435" s="440"/>
      <c r="Y435" s="441"/>
      <c r="Z435" s="441"/>
      <c r="AA435" s="432"/>
      <c r="AB435" s="433"/>
      <c r="AC435" s="433"/>
      <c r="AD435" s="434"/>
      <c r="AE435" s="435"/>
      <c r="AF435" s="435"/>
      <c r="AG435" s="264"/>
      <c r="AH435" s="265"/>
      <c r="AI435" s="266"/>
      <c r="AJ435" s="267"/>
    </row>
    <row r="436" spans="1:36" x14ac:dyDescent="0.25">
      <c r="A436" s="28" t="str">
        <f>IF(H436&lt;&gt;"",MAX($A$7:A435)+1,"")</f>
        <v/>
      </c>
      <c r="B436" s="227" t="str">
        <f>IF(A436="","",PREF_PREGUNTA&amp;" - "&amp;IF(MAX($A$7:$A$156)&gt;99,IF(A436&lt;100,"0",""),"")&amp;IF(A436&lt;10,"0","")&amp;A436&amp;IF(G436&lt;&gt;""," "&amp;G436,""))</f>
        <v/>
      </c>
      <c r="C436" s="424" t="str">
        <f t="shared" si="8"/>
        <v/>
      </c>
      <c r="D436" s="230"/>
      <c r="E436" s="231"/>
      <c r="F436" s="242"/>
      <c r="G436" s="232"/>
      <c r="H436" s="225"/>
      <c r="I436" s="432"/>
      <c r="J436" s="433"/>
      <c r="K436" s="433"/>
      <c r="L436" s="434"/>
      <c r="M436" s="435"/>
      <c r="N436" s="435"/>
      <c r="O436" s="434"/>
      <c r="P436" s="435"/>
      <c r="Q436" s="435"/>
      <c r="R436" s="436"/>
      <c r="S436" s="437"/>
      <c r="T436" s="437"/>
      <c r="U436" s="438"/>
      <c r="V436" s="439"/>
      <c r="W436" s="439"/>
      <c r="X436" s="440"/>
      <c r="Y436" s="441"/>
      <c r="Z436" s="441"/>
      <c r="AA436" s="432"/>
      <c r="AB436" s="433"/>
      <c r="AC436" s="433"/>
      <c r="AD436" s="434"/>
      <c r="AE436" s="435"/>
      <c r="AF436" s="435"/>
      <c r="AG436" s="264"/>
      <c r="AH436" s="265"/>
      <c r="AI436" s="266"/>
      <c r="AJ436" s="267"/>
    </row>
    <row r="437" spans="1:36" x14ac:dyDescent="0.25">
      <c r="A437" s="28" t="str">
        <f>IF(H437&lt;&gt;"",MAX($A$7:A436)+1,"")</f>
        <v/>
      </c>
      <c r="B437" s="227" t="str">
        <f>IF(A437="","",PREF_PREGUNTA&amp;" - "&amp;IF(MAX($A$7:$A$156)&gt;99,IF(A437&lt;100,"0",""),"")&amp;IF(A437&lt;10,"0","")&amp;A437&amp;IF(G437&lt;&gt;""," "&amp;G437,""))</f>
        <v/>
      </c>
      <c r="C437" s="424" t="str">
        <f t="shared" si="8"/>
        <v/>
      </c>
      <c r="D437" s="230"/>
      <c r="E437" s="231"/>
      <c r="F437" s="242"/>
      <c r="G437" s="232"/>
      <c r="H437" s="225"/>
      <c r="I437" s="432"/>
      <c r="J437" s="433"/>
      <c r="K437" s="433"/>
      <c r="L437" s="434"/>
      <c r="M437" s="435"/>
      <c r="N437" s="435"/>
      <c r="O437" s="434"/>
      <c r="P437" s="435"/>
      <c r="Q437" s="435"/>
      <c r="R437" s="436"/>
      <c r="S437" s="437"/>
      <c r="T437" s="437"/>
      <c r="U437" s="438"/>
      <c r="V437" s="439"/>
      <c r="W437" s="439"/>
      <c r="X437" s="440"/>
      <c r="Y437" s="441"/>
      <c r="Z437" s="441"/>
      <c r="AA437" s="432"/>
      <c r="AB437" s="433"/>
      <c r="AC437" s="433"/>
      <c r="AD437" s="434"/>
      <c r="AE437" s="435"/>
      <c r="AF437" s="435"/>
      <c r="AG437" s="264"/>
      <c r="AH437" s="265"/>
      <c r="AI437" s="266"/>
      <c r="AJ437" s="267"/>
    </row>
    <row r="438" spans="1:36" x14ac:dyDescent="0.25">
      <c r="A438" s="28" t="str">
        <f>IF(H438&lt;&gt;"",MAX($A$7:A437)+1,"")</f>
        <v/>
      </c>
      <c r="B438" s="227" t="str">
        <f>IF(A438="","",PREF_PREGUNTA&amp;" - "&amp;IF(MAX($A$7:$A$156)&gt;99,IF(A438&lt;100,"0",""),"")&amp;IF(A438&lt;10,"0","")&amp;A438&amp;IF(G438&lt;&gt;""," "&amp;G438,""))</f>
        <v/>
      </c>
      <c r="C438" s="424" t="str">
        <f t="shared" si="8"/>
        <v/>
      </c>
      <c r="D438" s="230"/>
      <c r="E438" s="231"/>
      <c r="F438" s="242"/>
      <c r="G438" s="232"/>
      <c r="H438" s="225"/>
      <c r="I438" s="432"/>
      <c r="J438" s="433"/>
      <c r="K438" s="433"/>
      <c r="L438" s="434"/>
      <c r="M438" s="435"/>
      <c r="N438" s="435"/>
      <c r="O438" s="434"/>
      <c r="P438" s="435"/>
      <c r="Q438" s="435"/>
      <c r="R438" s="436"/>
      <c r="S438" s="437"/>
      <c r="T438" s="437"/>
      <c r="U438" s="438"/>
      <c r="V438" s="439"/>
      <c r="W438" s="439"/>
      <c r="X438" s="440"/>
      <c r="Y438" s="441"/>
      <c r="Z438" s="441"/>
      <c r="AA438" s="432"/>
      <c r="AB438" s="433"/>
      <c r="AC438" s="433"/>
      <c r="AD438" s="434"/>
      <c r="AE438" s="435"/>
      <c r="AF438" s="435"/>
      <c r="AG438" s="264"/>
      <c r="AH438" s="265"/>
      <c r="AI438" s="266"/>
      <c r="AJ438" s="267"/>
    </row>
    <row r="439" spans="1:36" x14ac:dyDescent="0.25">
      <c r="A439" s="28" t="str">
        <f>IF(H439&lt;&gt;"",MAX($A$7:A438)+1,"")</f>
        <v/>
      </c>
      <c r="B439" s="227" t="str">
        <f>IF(A439="","",PREF_PREGUNTA&amp;" - "&amp;IF(MAX($A$7:$A$156)&gt;99,IF(A439&lt;100,"0",""),"")&amp;IF(A439&lt;10,"0","")&amp;A439&amp;IF(G439&lt;&gt;""," "&amp;G439,""))</f>
        <v/>
      </c>
      <c r="C439" s="424" t="str">
        <f t="shared" si="8"/>
        <v/>
      </c>
      <c r="D439" s="230"/>
      <c r="E439" s="231"/>
      <c r="F439" s="242"/>
      <c r="G439" s="232"/>
      <c r="H439" s="225"/>
      <c r="I439" s="432"/>
      <c r="J439" s="433"/>
      <c r="K439" s="433"/>
      <c r="L439" s="434"/>
      <c r="M439" s="435"/>
      <c r="N439" s="435"/>
      <c r="O439" s="434"/>
      <c r="P439" s="435"/>
      <c r="Q439" s="435"/>
      <c r="R439" s="436"/>
      <c r="S439" s="437"/>
      <c r="T439" s="437"/>
      <c r="U439" s="438"/>
      <c r="V439" s="439"/>
      <c r="W439" s="439"/>
      <c r="X439" s="440"/>
      <c r="Y439" s="441"/>
      <c r="Z439" s="441"/>
      <c r="AA439" s="432"/>
      <c r="AB439" s="433"/>
      <c r="AC439" s="433"/>
      <c r="AD439" s="434"/>
      <c r="AE439" s="435"/>
      <c r="AF439" s="435"/>
      <c r="AG439" s="264"/>
      <c r="AH439" s="265"/>
      <c r="AI439" s="266"/>
      <c r="AJ439" s="267"/>
    </row>
    <row r="440" spans="1:36" x14ac:dyDescent="0.25">
      <c r="A440" s="28" t="str">
        <f>IF(H440&lt;&gt;"",MAX($A$7:A439)+1,"")</f>
        <v/>
      </c>
      <c r="B440" s="227" t="str">
        <f>IF(A440="","",PREF_PREGUNTA&amp;" - "&amp;IF(MAX($A$7:$A$156)&gt;99,IF(A440&lt;100,"0",""),"")&amp;IF(A440&lt;10,"0","")&amp;A440&amp;IF(G440&lt;&gt;""," "&amp;G440,""))</f>
        <v/>
      </c>
      <c r="C440" s="424" t="str">
        <f t="shared" si="8"/>
        <v/>
      </c>
      <c r="D440" s="230"/>
      <c r="E440" s="231"/>
      <c r="F440" s="242"/>
      <c r="G440" s="232"/>
      <c r="H440" s="225"/>
      <c r="I440" s="432"/>
      <c r="J440" s="433"/>
      <c r="K440" s="433"/>
      <c r="L440" s="434"/>
      <c r="M440" s="435"/>
      <c r="N440" s="435"/>
      <c r="O440" s="434"/>
      <c r="P440" s="435"/>
      <c r="Q440" s="435"/>
      <c r="R440" s="436"/>
      <c r="S440" s="437"/>
      <c r="T440" s="437"/>
      <c r="U440" s="438"/>
      <c r="V440" s="439"/>
      <c r="W440" s="439"/>
      <c r="X440" s="440"/>
      <c r="Y440" s="441"/>
      <c r="Z440" s="441"/>
      <c r="AA440" s="432"/>
      <c r="AB440" s="433"/>
      <c r="AC440" s="433"/>
      <c r="AD440" s="434"/>
      <c r="AE440" s="435"/>
      <c r="AF440" s="435"/>
      <c r="AG440" s="264"/>
      <c r="AH440" s="265"/>
      <c r="AI440" s="266"/>
      <c r="AJ440" s="267"/>
    </row>
    <row r="441" spans="1:36" x14ac:dyDescent="0.25">
      <c r="A441" s="28" t="str">
        <f>IF(H441&lt;&gt;"",MAX($A$7:A440)+1,"")</f>
        <v/>
      </c>
      <c r="B441" s="227" t="str">
        <f>IF(A441="","",PREF_PREGUNTA&amp;" - "&amp;IF(MAX($A$7:$A$156)&gt;99,IF(A441&lt;100,"0",""),"")&amp;IF(A441&lt;10,"0","")&amp;A441&amp;IF(G441&lt;&gt;""," "&amp;G441,""))</f>
        <v/>
      </c>
      <c r="C441" s="424" t="str">
        <f t="shared" si="8"/>
        <v/>
      </c>
      <c r="D441" s="230"/>
      <c r="E441" s="231"/>
      <c r="F441" s="242"/>
      <c r="G441" s="232"/>
      <c r="H441" s="225"/>
      <c r="I441" s="432"/>
      <c r="J441" s="433"/>
      <c r="K441" s="433"/>
      <c r="L441" s="434"/>
      <c r="M441" s="435"/>
      <c r="N441" s="435"/>
      <c r="O441" s="434"/>
      <c r="P441" s="435"/>
      <c r="Q441" s="435"/>
      <c r="R441" s="436"/>
      <c r="S441" s="437"/>
      <c r="T441" s="437"/>
      <c r="U441" s="438"/>
      <c r="V441" s="439"/>
      <c r="W441" s="439"/>
      <c r="X441" s="440"/>
      <c r="Y441" s="441"/>
      <c r="Z441" s="441"/>
      <c r="AA441" s="432"/>
      <c r="AB441" s="433"/>
      <c r="AC441" s="433"/>
      <c r="AD441" s="434"/>
      <c r="AE441" s="435"/>
      <c r="AF441" s="435"/>
      <c r="AG441" s="264"/>
      <c r="AH441" s="265"/>
      <c r="AI441" s="266"/>
      <c r="AJ441" s="267"/>
    </row>
    <row r="442" spans="1:36" x14ac:dyDescent="0.25">
      <c r="A442" s="28" t="str">
        <f>IF(H442&lt;&gt;"",MAX($A$7:A441)+1,"")</f>
        <v/>
      </c>
      <c r="B442" s="227" t="str">
        <f>IF(A442="","",PREF_PREGUNTA&amp;" - "&amp;IF(MAX($A$7:$A$156)&gt;99,IF(A442&lt;100,"0",""),"")&amp;IF(A442&lt;10,"0","")&amp;A442&amp;IF(G442&lt;&gt;""," "&amp;G442,""))</f>
        <v/>
      </c>
      <c r="C442" s="424" t="str">
        <f t="shared" si="8"/>
        <v/>
      </c>
      <c r="D442" s="230"/>
      <c r="E442" s="231"/>
      <c r="F442" s="242"/>
      <c r="G442" s="232"/>
      <c r="H442" s="225"/>
      <c r="I442" s="432"/>
      <c r="J442" s="433"/>
      <c r="K442" s="433"/>
      <c r="L442" s="434"/>
      <c r="M442" s="435"/>
      <c r="N442" s="435"/>
      <c r="O442" s="434"/>
      <c r="P442" s="435"/>
      <c r="Q442" s="435"/>
      <c r="R442" s="436"/>
      <c r="S442" s="437"/>
      <c r="T442" s="437"/>
      <c r="U442" s="438"/>
      <c r="V442" s="439"/>
      <c r="W442" s="439"/>
      <c r="X442" s="440"/>
      <c r="Y442" s="441"/>
      <c r="Z442" s="441"/>
      <c r="AA442" s="432"/>
      <c r="AB442" s="433"/>
      <c r="AC442" s="433"/>
      <c r="AD442" s="434"/>
      <c r="AE442" s="435"/>
      <c r="AF442" s="435"/>
      <c r="AG442" s="264"/>
      <c r="AH442" s="265"/>
      <c r="AI442" s="266"/>
      <c r="AJ442" s="267"/>
    </row>
    <row r="443" spans="1:36" x14ac:dyDescent="0.25">
      <c r="A443" s="28" t="str">
        <f>IF(H443&lt;&gt;"",MAX($A$7:A442)+1,"")</f>
        <v/>
      </c>
      <c r="B443" s="227" t="str">
        <f>IF(A443="","",PREF_PREGUNTA&amp;" - "&amp;IF(MAX($A$7:$A$156)&gt;99,IF(A443&lt;100,"0",""),"")&amp;IF(A443&lt;10,"0","")&amp;A443&amp;IF(G443&lt;&gt;""," "&amp;G443,""))</f>
        <v/>
      </c>
      <c r="C443" s="424" t="str">
        <f t="shared" si="8"/>
        <v/>
      </c>
      <c r="D443" s="230"/>
      <c r="E443" s="231"/>
      <c r="F443" s="242"/>
      <c r="G443" s="232"/>
      <c r="H443" s="225"/>
      <c r="I443" s="432"/>
      <c r="J443" s="433"/>
      <c r="K443" s="433"/>
      <c r="L443" s="434"/>
      <c r="M443" s="435"/>
      <c r="N443" s="435"/>
      <c r="O443" s="434"/>
      <c r="P443" s="435"/>
      <c r="Q443" s="435"/>
      <c r="R443" s="436"/>
      <c r="S443" s="437"/>
      <c r="T443" s="437"/>
      <c r="U443" s="438"/>
      <c r="V443" s="439"/>
      <c r="W443" s="439"/>
      <c r="X443" s="440"/>
      <c r="Y443" s="441"/>
      <c r="Z443" s="441"/>
      <c r="AA443" s="432"/>
      <c r="AB443" s="433"/>
      <c r="AC443" s="433"/>
      <c r="AD443" s="434"/>
      <c r="AE443" s="435"/>
      <c r="AF443" s="435"/>
      <c r="AG443" s="264"/>
      <c r="AH443" s="265"/>
      <c r="AI443" s="266"/>
      <c r="AJ443" s="267"/>
    </row>
    <row r="444" spans="1:36" x14ac:dyDescent="0.25">
      <c r="A444" s="28" t="str">
        <f>IF(H444&lt;&gt;"",MAX($A$7:A443)+1,"")</f>
        <v/>
      </c>
      <c r="B444" s="227" t="str">
        <f>IF(A444="","",PREF_PREGUNTA&amp;" - "&amp;IF(MAX($A$7:$A$156)&gt;99,IF(A444&lt;100,"0",""),"")&amp;IF(A444&lt;10,"0","")&amp;A444&amp;IF(G444&lt;&gt;""," "&amp;G444,""))</f>
        <v/>
      </c>
      <c r="C444" s="424" t="str">
        <f t="shared" si="8"/>
        <v/>
      </c>
      <c r="D444" s="230"/>
      <c r="E444" s="231"/>
      <c r="F444" s="242"/>
      <c r="G444" s="232"/>
      <c r="H444" s="225"/>
      <c r="I444" s="432"/>
      <c r="J444" s="433"/>
      <c r="K444" s="433"/>
      <c r="L444" s="434"/>
      <c r="M444" s="435"/>
      <c r="N444" s="435"/>
      <c r="O444" s="434"/>
      <c r="P444" s="435"/>
      <c r="Q444" s="435"/>
      <c r="R444" s="436"/>
      <c r="S444" s="437"/>
      <c r="T444" s="437"/>
      <c r="U444" s="438"/>
      <c r="V444" s="439"/>
      <c r="W444" s="439"/>
      <c r="X444" s="440"/>
      <c r="Y444" s="441"/>
      <c r="Z444" s="441"/>
      <c r="AA444" s="432"/>
      <c r="AB444" s="433"/>
      <c r="AC444" s="433"/>
      <c r="AD444" s="434"/>
      <c r="AE444" s="435"/>
      <c r="AF444" s="435"/>
      <c r="AG444" s="264"/>
      <c r="AH444" s="265"/>
      <c r="AI444" s="266"/>
      <c r="AJ444" s="267"/>
    </row>
    <row r="445" spans="1:36" x14ac:dyDescent="0.25">
      <c r="A445" s="28" t="str">
        <f>IF(H445&lt;&gt;"",MAX($A$7:A444)+1,"")</f>
        <v/>
      </c>
      <c r="B445" s="227" t="str">
        <f>IF(A445="","",PREF_PREGUNTA&amp;" - "&amp;IF(MAX($A$7:$A$156)&gt;99,IF(A445&lt;100,"0",""),"")&amp;IF(A445&lt;10,"0","")&amp;A445&amp;IF(G445&lt;&gt;""," "&amp;G445,""))</f>
        <v/>
      </c>
      <c r="C445" s="424" t="str">
        <f t="shared" si="8"/>
        <v/>
      </c>
      <c r="D445" s="230"/>
      <c r="E445" s="231"/>
      <c r="F445" s="242"/>
      <c r="G445" s="232"/>
      <c r="H445" s="225"/>
      <c r="I445" s="432"/>
      <c r="J445" s="433"/>
      <c r="K445" s="433"/>
      <c r="L445" s="434"/>
      <c r="M445" s="435"/>
      <c r="N445" s="435"/>
      <c r="O445" s="434"/>
      <c r="P445" s="435"/>
      <c r="Q445" s="435"/>
      <c r="R445" s="436"/>
      <c r="S445" s="437"/>
      <c r="T445" s="437"/>
      <c r="U445" s="438"/>
      <c r="V445" s="439"/>
      <c r="W445" s="439"/>
      <c r="X445" s="440"/>
      <c r="Y445" s="441"/>
      <c r="Z445" s="441"/>
      <c r="AA445" s="432"/>
      <c r="AB445" s="433"/>
      <c r="AC445" s="433"/>
      <c r="AD445" s="434"/>
      <c r="AE445" s="435"/>
      <c r="AF445" s="435"/>
      <c r="AG445" s="264"/>
      <c r="AH445" s="265"/>
      <c r="AI445" s="266"/>
      <c r="AJ445" s="267"/>
    </row>
    <row r="446" spans="1:36" x14ac:dyDescent="0.25">
      <c r="A446" s="28" t="str">
        <f>IF(H446&lt;&gt;"",MAX($A$7:A445)+1,"")</f>
        <v/>
      </c>
      <c r="B446" s="227" t="str">
        <f>IF(A446="","",PREF_PREGUNTA&amp;" - "&amp;IF(MAX($A$7:$A$156)&gt;99,IF(A446&lt;100,"0",""),"")&amp;IF(A446&lt;10,"0","")&amp;A446&amp;IF(G446&lt;&gt;""," "&amp;G446,""))</f>
        <v/>
      </c>
      <c r="C446" s="424" t="str">
        <f t="shared" si="8"/>
        <v/>
      </c>
      <c r="D446" s="230"/>
      <c r="E446" s="231"/>
      <c r="F446" s="242"/>
      <c r="G446" s="232"/>
      <c r="H446" s="225"/>
      <c r="I446" s="432"/>
      <c r="J446" s="433"/>
      <c r="K446" s="433"/>
      <c r="L446" s="434"/>
      <c r="M446" s="435"/>
      <c r="N446" s="435"/>
      <c r="O446" s="434"/>
      <c r="P446" s="435"/>
      <c r="Q446" s="435"/>
      <c r="R446" s="436"/>
      <c r="S446" s="437"/>
      <c r="T446" s="437"/>
      <c r="U446" s="438"/>
      <c r="V446" s="439"/>
      <c r="W446" s="439"/>
      <c r="X446" s="440"/>
      <c r="Y446" s="441"/>
      <c r="Z446" s="441"/>
      <c r="AA446" s="432"/>
      <c r="AB446" s="433"/>
      <c r="AC446" s="433"/>
      <c r="AD446" s="434"/>
      <c r="AE446" s="435"/>
      <c r="AF446" s="435"/>
      <c r="AG446" s="264"/>
      <c r="AH446" s="265"/>
      <c r="AI446" s="266"/>
      <c r="AJ446" s="267"/>
    </row>
    <row r="447" spans="1:36" x14ac:dyDescent="0.25">
      <c r="A447" s="28" t="str">
        <f>IF(H447&lt;&gt;"",MAX($A$7:A446)+1,"")</f>
        <v/>
      </c>
      <c r="B447" s="227" t="str">
        <f>IF(A447="","",PREF_PREGUNTA&amp;" - "&amp;IF(MAX($A$7:$A$156)&gt;99,IF(A447&lt;100,"0",""),"")&amp;IF(A447&lt;10,"0","")&amp;A447&amp;IF(G447&lt;&gt;""," "&amp;G447,""))</f>
        <v/>
      </c>
      <c r="C447" s="424" t="str">
        <f t="shared" si="8"/>
        <v/>
      </c>
      <c r="D447" s="230"/>
      <c r="E447" s="231"/>
      <c r="F447" s="242"/>
      <c r="G447" s="232"/>
      <c r="H447" s="225"/>
      <c r="I447" s="432"/>
      <c r="J447" s="433"/>
      <c r="K447" s="433"/>
      <c r="L447" s="434"/>
      <c r="M447" s="435"/>
      <c r="N447" s="435"/>
      <c r="O447" s="434"/>
      <c r="P447" s="435"/>
      <c r="Q447" s="435"/>
      <c r="R447" s="436"/>
      <c r="S447" s="437"/>
      <c r="T447" s="437"/>
      <c r="U447" s="438"/>
      <c r="V447" s="439"/>
      <c r="W447" s="439"/>
      <c r="X447" s="440"/>
      <c r="Y447" s="441"/>
      <c r="Z447" s="441"/>
      <c r="AA447" s="432"/>
      <c r="AB447" s="433"/>
      <c r="AC447" s="433"/>
      <c r="AD447" s="434"/>
      <c r="AE447" s="435"/>
      <c r="AF447" s="435"/>
      <c r="AG447" s="264"/>
      <c r="AH447" s="265"/>
      <c r="AI447" s="266"/>
      <c r="AJ447" s="267"/>
    </row>
    <row r="448" spans="1:36" x14ac:dyDescent="0.25">
      <c r="A448" s="28" t="str">
        <f>IF(H448&lt;&gt;"",MAX($A$7:A447)+1,"")</f>
        <v/>
      </c>
      <c r="B448" s="227" t="str">
        <f>IF(A448="","",PREF_PREGUNTA&amp;" - "&amp;IF(MAX($A$7:$A$156)&gt;99,IF(A448&lt;100,"0",""),"")&amp;IF(A448&lt;10,"0","")&amp;A448&amp;IF(G448&lt;&gt;""," "&amp;G448,""))</f>
        <v/>
      </c>
      <c r="C448" s="424" t="str">
        <f t="shared" si="8"/>
        <v/>
      </c>
      <c r="D448" s="230"/>
      <c r="E448" s="231"/>
      <c r="F448" s="242"/>
      <c r="G448" s="232"/>
      <c r="H448" s="225"/>
      <c r="I448" s="432"/>
      <c r="J448" s="433"/>
      <c r="K448" s="433"/>
      <c r="L448" s="434"/>
      <c r="M448" s="435"/>
      <c r="N448" s="435"/>
      <c r="O448" s="434"/>
      <c r="P448" s="435"/>
      <c r="Q448" s="435"/>
      <c r="R448" s="436"/>
      <c r="S448" s="437"/>
      <c r="T448" s="437"/>
      <c r="U448" s="438"/>
      <c r="V448" s="439"/>
      <c r="W448" s="439"/>
      <c r="X448" s="440"/>
      <c r="Y448" s="441"/>
      <c r="Z448" s="441"/>
      <c r="AA448" s="432"/>
      <c r="AB448" s="433"/>
      <c r="AC448" s="433"/>
      <c r="AD448" s="434"/>
      <c r="AE448" s="435"/>
      <c r="AF448" s="435"/>
      <c r="AG448" s="264"/>
      <c r="AH448" s="265"/>
      <c r="AI448" s="266"/>
      <c r="AJ448" s="267"/>
    </row>
    <row r="449" spans="1:36" x14ac:dyDescent="0.25">
      <c r="A449" s="28" t="str">
        <f>IF(H449&lt;&gt;"",MAX($A$7:A448)+1,"")</f>
        <v/>
      </c>
      <c r="B449" s="227" t="str">
        <f>IF(A449="","",PREF_PREGUNTA&amp;" - "&amp;IF(MAX($A$7:$A$156)&gt;99,IF(A449&lt;100,"0",""),"")&amp;IF(A449&lt;10,"0","")&amp;A449&amp;IF(G449&lt;&gt;""," "&amp;G449,""))</f>
        <v/>
      </c>
      <c r="C449" s="424" t="str">
        <f t="shared" si="8"/>
        <v/>
      </c>
      <c r="D449" s="230"/>
      <c r="E449" s="231"/>
      <c r="F449" s="242"/>
      <c r="G449" s="232"/>
      <c r="H449" s="225"/>
      <c r="I449" s="432"/>
      <c r="J449" s="433"/>
      <c r="K449" s="433"/>
      <c r="L449" s="434"/>
      <c r="M449" s="435"/>
      <c r="N449" s="435"/>
      <c r="O449" s="434"/>
      <c r="P449" s="435"/>
      <c r="Q449" s="435"/>
      <c r="R449" s="436"/>
      <c r="S449" s="437"/>
      <c r="T449" s="437"/>
      <c r="U449" s="438"/>
      <c r="V449" s="439"/>
      <c r="W449" s="439"/>
      <c r="X449" s="440"/>
      <c r="Y449" s="441"/>
      <c r="Z449" s="441"/>
      <c r="AA449" s="432"/>
      <c r="AB449" s="433"/>
      <c r="AC449" s="433"/>
      <c r="AD449" s="434"/>
      <c r="AE449" s="435"/>
      <c r="AF449" s="435"/>
      <c r="AG449" s="264"/>
      <c r="AH449" s="265"/>
      <c r="AI449" s="266"/>
      <c r="AJ449" s="267"/>
    </row>
    <row r="450" spans="1:36" x14ac:dyDescent="0.25">
      <c r="A450" s="28" t="str">
        <f>IF(H450&lt;&gt;"",MAX($A$7:A449)+1,"")</f>
        <v/>
      </c>
      <c r="B450" s="227" t="str">
        <f>IF(A450="","",PREF_PREGUNTA&amp;" - "&amp;IF(MAX($A$7:$A$156)&gt;99,IF(A450&lt;100,"0",""),"")&amp;IF(A450&lt;10,"0","")&amp;A450&amp;IF(G450&lt;&gt;""," "&amp;G450,""))</f>
        <v/>
      </c>
      <c r="C450" s="424" t="str">
        <f t="shared" si="8"/>
        <v/>
      </c>
      <c r="D450" s="230"/>
      <c r="E450" s="231"/>
      <c r="F450" s="242"/>
      <c r="G450" s="232"/>
      <c r="H450" s="225"/>
      <c r="I450" s="432"/>
      <c r="J450" s="433"/>
      <c r="K450" s="433"/>
      <c r="L450" s="434"/>
      <c r="M450" s="435"/>
      <c r="N450" s="435"/>
      <c r="O450" s="434"/>
      <c r="P450" s="435"/>
      <c r="Q450" s="435"/>
      <c r="R450" s="436"/>
      <c r="S450" s="437"/>
      <c r="T450" s="437"/>
      <c r="U450" s="438"/>
      <c r="V450" s="439"/>
      <c r="W450" s="439"/>
      <c r="X450" s="440"/>
      <c r="Y450" s="441"/>
      <c r="Z450" s="441"/>
      <c r="AA450" s="432"/>
      <c r="AB450" s="433"/>
      <c r="AC450" s="433"/>
      <c r="AD450" s="434"/>
      <c r="AE450" s="435"/>
      <c r="AF450" s="435"/>
      <c r="AG450" s="264"/>
      <c r="AH450" s="265"/>
      <c r="AI450" s="266"/>
      <c r="AJ450" s="267"/>
    </row>
    <row r="451" spans="1:36" x14ac:dyDescent="0.25">
      <c r="A451" s="28" t="str">
        <f>IF(H451&lt;&gt;"",MAX($A$7:A450)+1,"")</f>
        <v/>
      </c>
      <c r="B451" s="227" t="str">
        <f>IF(A451="","",PREF_PREGUNTA&amp;" - "&amp;IF(MAX($A$7:$A$156)&gt;99,IF(A451&lt;100,"0",""),"")&amp;IF(A451&lt;10,"0","")&amp;A451&amp;IF(G451&lt;&gt;""," "&amp;G451,""))</f>
        <v/>
      </c>
      <c r="C451" s="424" t="str">
        <f t="shared" si="8"/>
        <v/>
      </c>
      <c r="D451" s="230"/>
      <c r="E451" s="231"/>
      <c r="F451" s="242"/>
      <c r="G451" s="232"/>
      <c r="H451" s="225"/>
      <c r="I451" s="432"/>
      <c r="J451" s="433"/>
      <c r="K451" s="433"/>
      <c r="L451" s="434"/>
      <c r="M451" s="435"/>
      <c r="N451" s="435"/>
      <c r="O451" s="434"/>
      <c r="P451" s="435"/>
      <c r="Q451" s="435"/>
      <c r="R451" s="436"/>
      <c r="S451" s="437"/>
      <c r="T451" s="437"/>
      <c r="U451" s="438"/>
      <c r="V451" s="439"/>
      <c r="W451" s="439"/>
      <c r="X451" s="440"/>
      <c r="Y451" s="441"/>
      <c r="Z451" s="441"/>
      <c r="AA451" s="432"/>
      <c r="AB451" s="433"/>
      <c r="AC451" s="433"/>
      <c r="AD451" s="434"/>
      <c r="AE451" s="435"/>
      <c r="AF451" s="435"/>
      <c r="AG451" s="264"/>
      <c r="AH451" s="265"/>
      <c r="AI451" s="266"/>
      <c r="AJ451" s="267"/>
    </row>
    <row r="452" spans="1:36" x14ac:dyDescent="0.25">
      <c r="A452" s="28" t="str">
        <f>IF(H452&lt;&gt;"",MAX($A$7:A451)+1,"")</f>
        <v/>
      </c>
      <c r="B452" s="227" t="str">
        <f>IF(A452="","",PREF_PREGUNTA&amp;" - "&amp;IF(MAX($A$7:$A$156)&gt;99,IF(A452&lt;100,"0",""),"")&amp;IF(A452&lt;10,"0","")&amp;A452&amp;IF(G452&lt;&gt;""," "&amp;G452,""))</f>
        <v/>
      </c>
      <c r="C452" s="424" t="str">
        <f t="shared" si="8"/>
        <v/>
      </c>
      <c r="D452" s="230"/>
      <c r="E452" s="231"/>
      <c r="F452" s="242"/>
      <c r="G452" s="232"/>
      <c r="H452" s="225"/>
      <c r="I452" s="432"/>
      <c r="J452" s="433"/>
      <c r="K452" s="433"/>
      <c r="L452" s="434"/>
      <c r="M452" s="435"/>
      <c r="N452" s="435"/>
      <c r="O452" s="434"/>
      <c r="P452" s="435"/>
      <c r="Q452" s="435"/>
      <c r="R452" s="436"/>
      <c r="S452" s="437"/>
      <c r="T452" s="437"/>
      <c r="U452" s="438"/>
      <c r="V452" s="439"/>
      <c r="W452" s="439"/>
      <c r="X452" s="440"/>
      <c r="Y452" s="441"/>
      <c r="Z452" s="441"/>
      <c r="AA452" s="432"/>
      <c r="AB452" s="433"/>
      <c r="AC452" s="433"/>
      <c r="AD452" s="434"/>
      <c r="AE452" s="435"/>
      <c r="AF452" s="435"/>
      <c r="AG452" s="264"/>
      <c r="AH452" s="265"/>
      <c r="AI452" s="266"/>
      <c r="AJ452" s="267"/>
    </row>
    <row r="453" spans="1:36" x14ac:dyDescent="0.25">
      <c r="A453" s="28" t="str">
        <f>IF(H453&lt;&gt;"",MAX($A$7:A452)+1,"")</f>
        <v/>
      </c>
      <c r="B453" s="227" t="str">
        <f>IF(A453="","",PREF_PREGUNTA&amp;" - "&amp;IF(MAX($A$7:$A$156)&gt;99,IF(A453&lt;100,"0",""),"")&amp;IF(A453&lt;10,"0","")&amp;A453&amp;IF(G453&lt;&gt;""," "&amp;G453,""))</f>
        <v/>
      </c>
      <c r="C453" s="424" t="str">
        <f t="shared" si="8"/>
        <v/>
      </c>
      <c r="D453" s="230"/>
      <c r="E453" s="231"/>
      <c r="F453" s="242"/>
      <c r="G453" s="232"/>
      <c r="H453" s="225"/>
      <c r="I453" s="432"/>
      <c r="J453" s="433"/>
      <c r="K453" s="433"/>
      <c r="L453" s="434"/>
      <c r="M453" s="435"/>
      <c r="N453" s="435"/>
      <c r="O453" s="434"/>
      <c r="P453" s="435"/>
      <c r="Q453" s="435"/>
      <c r="R453" s="436"/>
      <c r="S453" s="437"/>
      <c r="T453" s="437"/>
      <c r="U453" s="438"/>
      <c r="V453" s="439"/>
      <c r="W453" s="439"/>
      <c r="X453" s="440"/>
      <c r="Y453" s="441"/>
      <c r="Z453" s="441"/>
      <c r="AA453" s="432"/>
      <c r="AB453" s="433"/>
      <c r="AC453" s="433"/>
      <c r="AD453" s="434"/>
      <c r="AE453" s="435"/>
      <c r="AF453" s="435"/>
      <c r="AG453" s="264"/>
      <c r="AH453" s="265"/>
      <c r="AI453" s="266"/>
      <c r="AJ453" s="267"/>
    </row>
    <row r="454" spans="1:36" x14ac:dyDescent="0.25">
      <c r="A454" s="28" t="str">
        <f>IF(H454&lt;&gt;"",MAX($A$7:A453)+1,"")</f>
        <v/>
      </c>
      <c r="B454" s="227" t="str">
        <f>IF(A454="","",PREF_PREGUNTA&amp;" - "&amp;IF(MAX($A$7:$A$156)&gt;99,IF(A454&lt;100,"0",""),"")&amp;IF(A454&lt;10,"0","")&amp;A454&amp;IF(G454&lt;&gt;""," "&amp;G454,""))</f>
        <v/>
      </c>
      <c r="C454" s="424" t="str">
        <f t="shared" si="8"/>
        <v/>
      </c>
      <c r="D454" s="230"/>
      <c r="E454" s="231"/>
      <c r="F454" s="242"/>
      <c r="G454" s="232"/>
      <c r="H454" s="225"/>
      <c r="I454" s="432"/>
      <c r="J454" s="433"/>
      <c r="K454" s="433"/>
      <c r="L454" s="434"/>
      <c r="M454" s="435"/>
      <c r="N454" s="435"/>
      <c r="O454" s="434"/>
      <c r="P454" s="435"/>
      <c r="Q454" s="435"/>
      <c r="R454" s="436"/>
      <c r="S454" s="437"/>
      <c r="T454" s="437"/>
      <c r="U454" s="438"/>
      <c r="V454" s="439"/>
      <c r="W454" s="439"/>
      <c r="X454" s="440"/>
      <c r="Y454" s="441"/>
      <c r="Z454" s="441"/>
      <c r="AA454" s="432"/>
      <c r="AB454" s="433"/>
      <c r="AC454" s="433"/>
      <c r="AD454" s="434"/>
      <c r="AE454" s="435"/>
      <c r="AF454" s="435"/>
      <c r="AG454" s="264"/>
      <c r="AH454" s="265"/>
      <c r="AI454" s="266"/>
      <c r="AJ454" s="267"/>
    </row>
    <row r="455" spans="1:36" x14ac:dyDescent="0.25">
      <c r="A455" s="28" t="str">
        <f>IF(H455&lt;&gt;"",MAX($A$7:A454)+1,"")</f>
        <v/>
      </c>
      <c r="B455" s="227" t="str">
        <f>IF(A455="","",PREF_PREGUNTA&amp;" - "&amp;IF(MAX($A$7:$A$156)&gt;99,IF(A455&lt;100,"0",""),"")&amp;IF(A455&lt;10,"0","")&amp;A455&amp;IF(G455&lt;&gt;""," "&amp;G455,""))</f>
        <v/>
      </c>
      <c r="C455" s="424" t="str">
        <f t="shared" ref="C455:C506" si="9">IF(COUNTA(I455:N455)-D455=0,"",COUNTA(I455:N455)-D455)</f>
        <v/>
      </c>
      <c r="D455" s="230"/>
      <c r="E455" s="231"/>
      <c r="F455" s="242"/>
      <c r="G455" s="232"/>
      <c r="H455" s="225"/>
      <c r="I455" s="432"/>
      <c r="J455" s="433"/>
      <c r="K455" s="433"/>
      <c r="L455" s="434"/>
      <c r="M455" s="435"/>
      <c r="N455" s="435"/>
      <c r="O455" s="434"/>
      <c r="P455" s="435"/>
      <c r="Q455" s="435"/>
      <c r="R455" s="436"/>
      <c r="S455" s="437"/>
      <c r="T455" s="437"/>
      <c r="U455" s="438"/>
      <c r="V455" s="439"/>
      <c r="W455" s="439"/>
      <c r="X455" s="440"/>
      <c r="Y455" s="441"/>
      <c r="Z455" s="441"/>
      <c r="AA455" s="432"/>
      <c r="AB455" s="433"/>
      <c r="AC455" s="433"/>
      <c r="AD455" s="434"/>
      <c r="AE455" s="435"/>
      <c r="AF455" s="435"/>
      <c r="AG455" s="264"/>
      <c r="AH455" s="265"/>
      <c r="AI455" s="266"/>
      <c r="AJ455" s="267"/>
    </row>
    <row r="456" spans="1:36" x14ac:dyDescent="0.25">
      <c r="A456" s="28" t="str">
        <f>IF(H456&lt;&gt;"",MAX($A$7:A455)+1,"")</f>
        <v/>
      </c>
      <c r="B456" s="227" t="str">
        <f>IF(A456="","",PREF_PREGUNTA&amp;" - "&amp;IF(MAX($A$7:$A$156)&gt;99,IF(A456&lt;100,"0",""),"")&amp;IF(A456&lt;10,"0","")&amp;A456&amp;IF(G456&lt;&gt;""," "&amp;G456,""))</f>
        <v/>
      </c>
      <c r="C456" s="424" t="str">
        <f t="shared" si="9"/>
        <v/>
      </c>
      <c r="D456" s="230"/>
      <c r="E456" s="231"/>
      <c r="F456" s="242"/>
      <c r="G456" s="232"/>
      <c r="H456" s="225"/>
      <c r="I456" s="432"/>
      <c r="J456" s="433"/>
      <c r="K456" s="433"/>
      <c r="L456" s="434"/>
      <c r="M456" s="435"/>
      <c r="N456" s="435"/>
      <c r="O456" s="434"/>
      <c r="P456" s="435"/>
      <c r="Q456" s="435"/>
      <c r="R456" s="436"/>
      <c r="S456" s="437"/>
      <c r="T456" s="437"/>
      <c r="U456" s="438"/>
      <c r="V456" s="439"/>
      <c r="W456" s="439"/>
      <c r="X456" s="440"/>
      <c r="Y456" s="441"/>
      <c r="Z456" s="441"/>
      <c r="AA456" s="432"/>
      <c r="AB456" s="433"/>
      <c r="AC456" s="433"/>
      <c r="AD456" s="434"/>
      <c r="AE456" s="435"/>
      <c r="AF456" s="435"/>
      <c r="AG456" s="264"/>
      <c r="AH456" s="265"/>
      <c r="AI456" s="266"/>
      <c r="AJ456" s="267"/>
    </row>
    <row r="457" spans="1:36" x14ac:dyDescent="0.25">
      <c r="A457" s="28" t="str">
        <f>IF(H457&lt;&gt;"",MAX($A$7:A456)+1,"")</f>
        <v/>
      </c>
      <c r="B457" s="227" t="str">
        <f>IF(A457="","",PREF_PREGUNTA&amp;" - "&amp;IF(MAX($A$7:$A$156)&gt;99,IF(A457&lt;100,"0",""),"")&amp;IF(A457&lt;10,"0","")&amp;A457&amp;IF(G457&lt;&gt;""," "&amp;G457,""))</f>
        <v/>
      </c>
      <c r="C457" s="424" t="str">
        <f t="shared" si="9"/>
        <v/>
      </c>
      <c r="D457" s="230"/>
      <c r="E457" s="231"/>
      <c r="F457" s="242"/>
      <c r="G457" s="232"/>
      <c r="H457" s="225"/>
      <c r="I457" s="432"/>
      <c r="J457" s="433"/>
      <c r="K457" s="433"/>
      <c r="L457" s="434"/>
      <c r="M457" s="435"/>
      <c r="N457" s="435"/>
      <c r="O457" s="434"/>
      <c r="P457" s="435"/>
      <c r="Q457" s="435"/>
      <c r="R457" s="436"/>
      <c r="S457" s="437"/>
      <c r="T457" s="437"/>
      <c r="U457" s="438"/>
      <c r="V457" s="439"/>
      <c r="W457" s="439"/>
      <c r="X457" s="440"/>
      <c r="Y457" s="441"/>
      <c r="Z457" s="441"/>
      <c r="AA457" s="432"/>
      <c r="AB457" s="433"/>
      <c r="AC457" s="433"/>
      <c r="AD457" s="434"/>
      <c r="AE457" s="435"/>
      <c r="AF457" s="435"/>
      <c r="AG457" s="264"/>
      <c r="AH457" s="265"/>
      <c r="AI457" s="266"/>
      <c r="AJ457" s="267"/>
    </row>
    <row r="458" spans="1:36" x14ac:dyDescent="0.25">
      <c r="A458" s="28" t="str">
        <f>IF(H458&lt;&gt;"",MAX($A$7:A457)+1,"")</f>
        <v/>
      </c>
      <c r="B458" s="227" t="str">
        <f>IF(A458="","",PREF_PREGUNTA&amp;" - "&amp;IF(MAX($A$7:$A$156)&gt;99,IF(A458&lt;100,"0",""),"")&amp;IF(A458&lt;10,"0","")&amp;A458&amp;IF(G458&lt;&gt;""," "&amp;G458,""))</f>
        <v/>
      </c>
      <c r="C458" s="424" t="str">
        <f t="shared" si="9"/>
        <v/>
      </c>
      <c r="D458" s="230"/>
      <c r="E458" s="231"/>
      <c r="F458" s="242"/>
      <c r="G458" s="232"/>
      <c r="H458" s="225"/>
      <c r="I458" s="432"/>
      <c r="J458" s="433"/>
      <c r="K458" s="433"/>
      <c r="L458" s="434"/>
      <c r="M458" s="435"/>
      <c r="N458" s="435"/>
      <c r="O458" s="434"/>
      <c r="P458" s="435"/>
      <c r="Q458" s="435"/>
      <c r="R458" s="436"/>
      <c r="S458" s="437"/>
      <c r="T458" s="437"/>
      <c r="U458" s="438"/>
      <c r="V458" s="439"/>
      <c r="W458" s="439"/>
      <c r="X458" s="440"/>
      <c r="Y458" s="441"/>
      <c r="Z458" s="441"/>
      <c r="AA458" s="432"/>
      <c r="AB458" s="433"/>
      <c r="AC458" s="433"/>
      <c r="AD458" s="434"/>
      <c r="AE458" s="435"/>
      <c r="AF458" s="435"/>
      <c r="AG458" s="264"/>
      <c r="AH458" s="265"/>
      <c r="AI458" s="266"/>
      <c r="AJ458" s="267"/>
    </row>
    <row r="459" spans="1:36" x14ac:dyDescent="0.25">
      <c r="A459" s="28" t="str">
        <f>IF(H459&lt;&gt;"",MAX($A$7:A458)+1,"")</f>
        <v/>
      </c>
      <c r="B459" s="227" t="str">
        <f>IF(A459="","",PREF_PREGUNTA&amp;" - "&amp;IF(MAX($A$7:$A$156)&gt;99,IF(A459&lt;100,"0",""),"")&amp;IF(A459&lt;10,"0","")&amp;A459&amp;IF(G459&lt;&gt;""," "&amp;G459,""))</f>
        <v/>
      </c>
      <c r="C459" s="424" t="str">
        <f t="shared" si="9"/>
        <v/>
      </c>
      <c r="D459" s="230"/>
      <c r="E459" s="231"/>
      <c r="F459" s="242"/>
      <c r="G459" s="232"/>
      <c r="H459" s="225"/>
      <c r="I459" s="432"/>
      <c r="J459" s="433"/>
      <c r="K459" s="433"/>
      <c r="L459" s="434"/>
      <c r="M459" s="435"/>
      <c r="N459" s="435"/>
      <c r="O459" s="434"/>
      <c r="P459" s="435"/>
      <c r="Q459" s="435"/>
      <c r="R459" s="436"/>
      <c r="S459" s="437"/>
      <c r="T459" s="437"/>
      <c r="U459" s="438"/>
      <c r="V459" s="439"/>
      <c r="W459" s="439"/>
      <c r="X459" s="440"/>
      <c r="Y459" s="441"/>
      <c r="Z459" s="441"/>
      <c r="AA459" s="432"/>
      <c r="AB459" s="433"/>
      <c r="AC459" s="433"/>
      <c r="AD459" s="434"/>
      <c r="AE459" s="435"/>
      <c r="AF459" s="435"/>
      <c r="AG459" s="264"/>
      <c r="AH459" s="265"/>
      <c r="AI459" s="266"/>
      <c r="AJ459" s="267"/>
    </row>
    <row r="460" spans="1:36" x14ac:dyDescent="0.25">
      <c r="A460" s="28" t="str">
        <f>IF(H460&lt;&gt;"",MAX($A$7:A459)+1,"")</f>
        <v/>
      </c>
      <c r="B460" s="227" t="str">
        <f>IF(A460="","",PREF_PREGUNTA&amp;" - "&amp;IF(MAX($A$7:$A$156)&gt;99,IF(A460&lt;100,"0",""),"")&amp;IF(A460&lt;10,"0","")&amp;A460&amp;IF(G460&lt;&gt;""," "&amp;G460,""))</f>
        <v/>
      </c>
      <c r="C460" s="424" t="str">
        <f t="shared" si="9"/>
        <v/>
      </c>
      <c r="D460" s="230"/>
      <c r="E460" s="231"/>
      <c r="F460" s="242"/>
      <c r="G460" s="232"/>
      <c r="H460" s="225"/>
      <c r="I460" s="432"/>
      <c r="J460" s="433"/>
      <c r="K460" s="433"/>
      <c r="L460" s="434"/>
      <c r="M460" s="435"/>
      <c r="N460" s="435"/>
      <c r="O460" s="434"/>
      <c r="P460" s="435"/>
      <c r="Q460" s="435"/>
      <c r="R460" s="436"/>
      <c r="S460" s="437"/>
      <c r="T460" s="437"/>
      <c r="U460" s="438"/>
      <c r="V460" s="439"/>
      <c r="W460" s="439"/>
      <c r="X460" s="440"/>
      <c r="Y460" s="441"/>
      <c r="Z460" s="441"/>
      <c r="AA460" s="432"/>
      <c r="AB460" s="433"/>
      <c r="AC460" s="433"/>
      <c r="AD460" s="434"/>
      <c r="AE460" s="435"/>
      <c r="AF460" s="435"/>
      <c r="AG460" s="264"/>
      <c r="AH460" s="265"/>
      <c r="AI460" s="266"/>
      <c r="AJ460" s="267"/>
    </row>
    <row r="461" spans="1:36" x14ac:dyDescent="0.25">
      <c r="A461" s="28" t="str">
        <f>IF(H461&lt;&gt;"",MAX($A$7:A460)+1,"")</f>
        <v/>
      </c>
      <c r="B461" s="227" t="str">
        <f>IF(A461="","",PREF_PREGUNTA&amp;" - "&amp;IF(MAX($A$7:$A$156)&gt;99,IF(A461&lt;100,"0",""),"")&amp;IF(A461&lt;10,"0","")&amp;A461&amp;IF(G461&lt;&gt;""," "&amp;G461,""))</f>
        <v/>
      </c>
      <c r="C461" s="424" t="str">
        <f t="shared" si="9"/>
        <v/>
      </c>
      <c r="D461" s="230"/>
      <c r="E461" s="231"/>
      <c r="F461" s="242"/>
      <c r="G461" s="232"/>
      <c r="H461" s="225"/>
      <c r="I461" s="432"/>
      <c r="J461" s="433"/>
      <c r="K461" s="433"/>
      <c r="L461" s="434"/>
      <c r="M461" s="435"/>
      <c r="N461" s="435"/>
      <c r="O461" s="434"/>
      <c r="P461" s="435"/>
      <c r="Q461" s="435"/>
      <c r="R461" s="436"/>
      <c r="S461" s="437"/>
      <c r="T461" s="437"/>
      <c r="U461" s="438"/>
      <c r="V461" s="439"/>
      <c r="W461" s="439"/>
      <c r="X461" s="440"/>
      <c r="Y461" s="441"/>
      <c r="Z461" s="441"/>
      <c r="AA461" s="432"/>
      <c r="AB461" s="433"/>
      <c r="AC461" s="433"/>
      <c r="AD461" s="434"/>
      <c r="AE461" s="435"/>
      <c r="AF461" s="435"/>
      <c r="AG461" s="264"/>
      <c r="AH461" s="265"/>
      <c r="AI461" s="266"/>
      <c r="AJ461" s="267"/>
    </row>
    <row r="462" spans="1:36" x14ac:dyDescent="0.25">
      <c r="A462" s="28" t="str">
        <f>IF(H462&lt;&gt;"",MAX($A$7:A461)+1,"")</f>
        <v/>
      </c>
      <c r="B462" s="227" t="str">
        <f>IF(A462="","",PREF_PREGUNTA&amp;" - "&amp;IF(MAX($A$7:$A$156)&gt;99,IF(A462&lt;100,"0",""),"")&amp;IF(A462&lt;10,"0","")&amp;A462&amp;IF(G462&lt;&gt;""," "&amp;G462,""))</f>
        <v/>
      </c>
      <c r="C462" s="424" t="str">
        <f t="shared" si="9"/>
        <v/>
      </c>
      <c r="D462" s="230"/>
      <c r="E462" s="231"/>
      <c r="F462" s="242"/>
      <c r="G462" s="232"/>
      <c r="H462" s="225"/>
      <c r="I462" s="432"/>
      <c r="J462" s="433"/>
      <c r="K462" s="433"/>
      <c r="L462" s="434"/>
      <c r="M462" s="435"/>
      <c r="N462" s="435"/>
      <c r="O462" s="434"/>
      <c r="P462" s="435"/>
      <c r="Q462" s="435"/>
      <c r="R462" s="436"/>
      <c r="S462" s="437"/>
      <c r="T462" s="437"/>
      <c r="U462" s="438"/>
      <c r="V462" s="439"/>
      <c r="W462" s="439"/>
      <c r="X462" s="440"/>
      <c r="Y462" s="441"/>
      <c r="Z462" s="441"/>
      <c r="AA462" s="432"/>
      <c r="AB462" s="433"/>
      <c r="AC462" s="433"/>
      <c r="AD462" s="434"/>
      <c r="AE462" s="435"/>
      <c r="AF462" s="435"/>
      <c r="AG462" s="264"/>
      <c r="AH462" s="265"/>
      <c r="AI462" s="266"/>
      <c r="AJ462" s="267"/>
    </row>
    <row r="463" spans="1:36" x14ac:dyDescent="0.25">
      <c r="A463" s="28" t="str">
        <f>IF(H463&lt;&gt;"",MAX($A$7:A462)+1,"")</f>
        <v/>
      </c>
      <c r="B463" s="227" t="str">
        <f>IF(A463="","",PREF_PREGUNTA&amp;" - "&amp;IF(MAX($A$7:$A$156)&gt;99,IF(A463&lt;100,"0",""),"")&amp;IF(A463&lt;10,"0","")&amp;A463&amp;IF(G463&lt;&gt;""," "&amp;G463,""))</f>
        <v/>
      </c>
      <c r="C463" s="424" t="str">
        <f t="shared" si="9"/>
        <v/>
      </c>
      <c r="D463" s="230"/>
      <c r="E463" s="231"/>
      <c r="F463" s="242"/>
      <c r="G463" s="232"/>
      <c r="H463" s="225"/>
      <c r="I463" s="432"/>
      <c r="J463" s="433"/>
      <c r="K463" s="433"/>
      <c r="L463" s="434"/>
      <c r="M463" s="435"/>
      <c r="N463" s="435"/>
      <c r="O463" s="434"/>
      <c r="P463" s="435"/>
      <c r="Q463" s="435"/>
      <c r="R463" s="436"/>
      <c r="S463" s="437"/>
      <c r="T463" s="437"/>
      <c r="U463" s="438"/>
      <c r="V463" s="439"/>
      <c r="W463" s="439"/>
      <c r="X463" s="440"/>
      <c r="Y463" s="441"/>
      <c r="Z463" s="441"/>
      <c r="AA463" s="432"/>
      <c r="AB463" s="433"/>
      <c r="AC463" s="433"/>
      <c r="AD463" s="434"/>
      <c r="AE463" s="435"/>
      <c r="AF463" s="435"/>
      <c r="AG463" s="264"/>
      <c r="AH463" s="265"/>
      <c r="AI463" s="266"/>
      <c r="AJ463" s="267"/>
    </row>
    <row r="464" spans="1:36" x14ac:dyDescent="0.25">
      <c r="A464" s="28" t="str">
        <f>IF(H464&lt;&gt;"",MAX($A$7:A463)+1,"")</f>
        <v/>
      </c>
      <c r="B464" s="227" t="str">
        <f>IF(A464="","",PREF_PREGUNTA&amp;" - "&amp;IF(MAX($A$7:$A$156)&gt;99,IF(A464&lt;100,"0",""),"")&amp;IF(A464&lt;10,"0","")&amp;A464&amp;IF(G464&lt;&gt;""," "&amp;G464,""))</f>
        <v/>
      </c>
      <c r="C464" s="424" t="str">
        <f t="shared" si="9"/>
        <v/>
      </c>
      <c r="D464" s="230"/>
      <c r="E464" s="231"/>
      <c r="F464" s="242"/>
      <c r="G464" s="232"/>
      <c r="H464" s="225"/>
      <c r="I464" s="432"/>
      <c r="J464" s="433"/>
      <c r="K464" s="433"/>
      <c r="L464" s="434"/>
      <c r="M464" s="435"/>
      <c r="N464" s="435"/>
      <c r="O464" s="434"/>
      <c r="P464" s="435"/>
      <c r="Q464" s="435"/>
      <c r="R464" s="436"/>
      <c r="S464" s="437"/>
      <c r="T464" s="437"/>
      <c r="U464" s="438"/>
      <c r="V464" s="439"/>
      <c r="W464" s="439"/>
      <c r="X464" s="440"/>
      <c r="Y464" s="441"/>
      <c r="Z464" s="441"/>
      <c r="AA464" s="432"/>
      <c r="AB464" s="433"/>
      <c r="AC464" s="433"/>
      <c r="AD464" s="434"/>
      <c r="AE464" s="435"/>
      <c r="AF464" s="435"/>
      <c r="AG464" s="264"/>
      <c r="AH464" s="265"/>
      <c r="AI464" s="266"/>
      <c r="AJ464" s="267"/>
    </row>
    <row r="465" spans="1:36" x14ac:dyDescent="0.25">
      <c r="A465" s="28" t="str">
        <f>IF(H465&lt;&gt;"",MAX($A$7:A464)+1,"")</f>
        <v/>
      </c>
      <c r="B465" s="227" t="str">
        <f>IF(A465="","",PREF_PREGUNTA&amp;" - "&amp;IF(MAX($A$7:$A$156)&gt;99,IF(A465&lt;100,"0",""),"")&amp;IF(A465&lt;10,"0","")&amp;A465&amp;IF(G465&lt;&gt;""," "&amp;G465,""))</f>
        <v/>
      </c>
      <c r="C465" s="424" t="str">
        <f t="shared" si="9"/>
        <v/>
      </c>
      <c r="D465" s="230"/>
      <c r="E465" s="231"/>
      <c r="F465" s="242"/>
      <c r="G465" s="232"/>
      <c r="H465" s="225"/>
      <c r="I465" s="432"/>
      <c r="J465" s="433"/>
      <c r="K465" s="433"/>
      <c r="L465" s="434"/>
      <c r="M465" s="435"/>
      <c r="N465" s="435"/>
      <c r="O465" s="434"/>
      <c r="P465" s="435"/>
      <c r="Q465" s="435"/>
      <c r="R465" s="436"/>
      <c r="S465" s="437"/>
      <c r="T465" s="437"/>
      <c r="U465" s="438"/>
      <c r="V465" s="439"/>
      <c r="W465" s="439"/>
      <c r="X465" s="440"/>
      <c r="Y465" s="441"/>
      <c r="Z465" s="441"/>
      <c r="AA465" s="432"/>
      <c r="AB465" s="433"/>
      <c r="AC465" s="433"/>
      <c r="AD465" s="434"/>
      <c r="AE465" s="435"/>
      <c r="AF465" s="435"/>
      <c r="AG465" s="264"/>
      <c r="AH465" s="265"/>
      <c r="AI465" s="266"/>
      <c r="AJ465" s="267"/>
    </row>
    <row r="466" spans="1:36" x14ac:dyDescent="0.25">
      <c r="A466" s="28" t="str">
        <f>IF(H466&lt;&gt;"",MAX($A$7:A465)+1,"")</f>
        <v/>
      </c>
      <c r="B466" s="227" t="str">
        <f>IF(A466="","",PREF_PREGUNTA&amp;" - "&amp;IF(MAX($A$7:$A$156)&gt;99,IF(A466&lt;100,"0",""),"")&amp;IF(A466&lt;10,"0","")&amp;A466&amp;IF(G466&lt;&gt;""," "&amp;G466,""))</f>
        <v/>
      </c>
      <c r="C466" s="424" t="str">
        <f t="shared" si="9"/>
        <v/>
      </c>
      <c r="D466" s="230"/>
      <c r="E466" s="231"/>
      <c r="F466" s="242"/>
      <c r="G466" s="232"/>
      <c r="H466" s="225"/>
      <c r="I466" s="432"/>
      <c r="J466" s="433"/>
      <c r="K466" s="433"/>
      <c r="L466" s="434"/>
      <c r="M466" s="435"/>
      <c r="N466" s="435"/>
      <c r="O466" s="434"/>
      <c r="P466" s="435"/>
      <c r="Q466" s="435"/>
      <c r="R466" s="436"/>
      <c r="S466" s="437"/>
      <c r="T466" s="437"/>
      <c r="U466" s="438"/>
      <c r="V466" s="439"/>
      <c r="W466" s="439"/>
      <c r="X466" s="440"/>
      <c r="Y466" s="441"/>
      <c r="Z466" s="441"/>
      <c r="AA466" s="432"/>
      <c r="AB466" s="433"/>
      <c r="AC466" s="433"/>
      <c r="AD466" s="434"/>
      <c r="AE466" s="435"/>
      <c r="AF466" s="435"/>
      <c r="AG466" s="264"/>
      <c r="AH466" s="265"/>
      <c r="AI466" s="266"/>
      <c r="AJ466" s="267"/>
    </row>
    <row r="467" spans="1:36" x14ac:dyDescent="0.25">
      <c r="A467" s="28" t="str">
        <f>IF(H467&lt;&gt;"",MAX($A$7:A466)+1,"")</f>
        <v/>
      </c>
      <c r="B467" s="227" t="str">
        <f>IF(A467="","",PREF_PREGUNTA&amp;" - "&amp;IF(MAX($A$7:$A$156)&gt;99,IF(A467&lt;100,"0",""),"")&amp;IF(A467&lt;10,"0","")&amp;A467&amp;IF(G467&lt;&gt;""," "&amp;G467,""))</f>
        <v/>
      </c>
      <c r="C467" s="424" t="str">
        <f t="shared" si="9"/>
        <v/>
      </c>
      <c r="D467" s="230"/>
      <c r="E467" s="231"/>
      <c r="F467" s="242"/>
      <c r="G467" s="232"/>
      <c r="H467" s="225"/>
      <c r="I467" s="432"/>
      <c r="J467" s="433"/>
      <c r="K467" s="433"/>
      <c r="L467" s="434"/>
      <c r="M467" s="435"/>
      <c r="N467" s="435"/>
      <c r="O467" s="434"/>
      <c r="P467" s="435"/>
      <c r="Q467" s="435"/>
      <c r="R467" s="436"/>
      <c r="S467" s="437"/>
      <c r="T467" s="437"/>
      <c r="U467" s="438"/>
      <c r="V467" s="439"/>
      <c r="W467" s="439"/>
      <c r="X467" s="440"/>
      <c r="Y467" s="441"/>
      <c r="Z467" s="441"/>
      <c r="AA467" s="432"/>
      <c r="AB467" s="433"/>
      <c r="AC467" s="433"/>
      <c r="AD467" s="434"/>
      <c r="AE467" s="435"/>
      <c r="AF467" s="435"/>
      <c r="AG467" s="264"/>
      <c r="AH467" s="265"/>
      <c r="AI467" s="266"/>
      <c r="AJ467" s="267"/>
    </row>
    <row r="468" spans="1:36" x14ac:dyDescent="0.25">
      <c r="A468" s="28" t="str">
        <f>IF(H468&lt;&gt;"",MAX($A$7:A467)+1,"")</f>
        <v/>
      </c>
      <c r="B468" s="227" t="str">
        <f>IF(A468="","",PREF_PREGUNTA&amp;" - "&amp;IF(MAX($A$7:$A$156)&gt;99,IF(A468&lt;100,"0",""),"")&amp;IF(A468&lt;10,"0","")&amp;A468&amp;IF(G468&lt;&gt;""," "&amp;G468,""))</f>
        <v/>
      </c>
      <c r="C468" s="424" t="str">
        <f t="shared" si="9"/>
        <v/>
      </c>
      <c r="D468" s="230"/>
      <c r="E468" s="231"/>
      <c r="F468" s="242"/>
      <c r="G468" s="232"/>
      <c r="H468" s="225"/>
      <c r="I468" s="432"/>
      <c r="J468" s="433"/>
      <c r="K468" s="433"/>
      <c r="L468" s="434"/>
      <c r="M468" s="435"/>
      <c r="N468" s="435"/>
      <c r="O468" s="434"/>
      <c r="P468" s="435"/>
      <c r="Q468" s="435"/>
      <c r="R468" s="436"/>
      <c r="S468" s="437"/>
      <c r="T468" s="437"/>
      <c r="U468" s="438"/>
      <c r="V468" s="439"/>
      <c r="W468" s="439"/>
      <c r="X468" s="440"/>
      <c r="Y468" s="441"/>
      <c r="Z468" s="441"/>
      <c r="AA468" s="432"/>
      <c r="AB468" s="433"/>
      <c r="AC468" s="433"/>
      <c r="AD468" s="434"/>
      <c r="AE468" s="435"/>
      <c r="AF468" s="435"/>
      <c r="AG468" s="264"/>
      <c r="AH468" s="265"/>
      <c r="AI468" s="266"/>
      <c r="AJ468" s="267"/>
    </row>
    <row r="469" spans="1:36" x14ac:dyDescent="0.25">
      <c r="A469" s="28" t="str">
        <f>IF(H469&lt;&gt;"",MAX($A$7:A468)+1,"")</f>
        <v/>
      </c>
      <c r="B469" s="227" t="str">
        <f>IF(A469="","",PREF_PREGUNTA&amp;" - "&amp;IF(MAX($A$7:$A$156)&gt;99,IF(A469&lt;100,"0",""),"")&amp;IF(A469&lt;10,"0","")&amp;A469&amp;IF(G469&lt;&gt;""," "&amp;G469,""))</f>
        <v/>
      </c>
      <c r="C469" s="424" t="str">
        <f t="shared" si="9"/>
        <v/>
      </c>
      <c r="D469" s="230"/>
      <c r="E469" s="231"/>
      <c r="F469" s="242"/>
      <c r="G469" s="232"/>
      <c r="H469" s="225"/>
      <c r="I469" s="432"/>
      <c r="J469" s="433"/>
      <c r="K469" s="433"/>
      <c r="L469" s="434"/>
      <c r="M469" s="435"/>
      <c r="N469" s="435"/>
      <c r="O469" s="434"/>
      <c r="P469" s="435"/>
      <c r="Q469" s="435"/>
      <c r="R469" s="436"/>
      <c r="S469" s="437"/>
      <c r="T469" s="437"/>
      <c r="U469" s="438"/>
      <c r="V469" s="439"/>
      <c r="W469" s="439"/>
      <c r="X469" s="440"/>
      <c r="Y469" s="441"/>
      <c r="Z469" s="441"/>
      <c r="AA469" s="432"/>
      <c r="AB469" s="433"/>
      <c r="AC469" s="433"/>
      <c r="AD469" s="434"/>
      <c r="AE469" s="435"/>
      <c r="AF469" s="435"/>
      <c r="AG469" s="264"/>
      <c r="AH469" s="265"/>
      <c r="AI469" s="266"/>
      <c r="AJ469" s="267"/>
    </row>
    <row r="470" spans="1:36" x14ac:dyDescent="0.25">
      <c r="A470" s="28" t="str">
        <f>IF(H470&lt;&gt;"",MAX($A$7:A469)+1,"")</f>
        <v/>
      </c>
      <c r="B470" s="227" t="str">
        <f>IF(A470="","",PREF_PREGUNTA&amp;" - "&amp;IF(MAX($A$7:$A$156)&gt;99,IF(A470&lt;100,"0",""),"")&amp;IF(A470&lt;10,"0","")&amp;A470&amp;IF(G470&lt;&gt;""," "&amp;G470,""))</f>
        <v/>
      </c>
      <c r="C470" s="424" t="str">
        <f t="shared" si="9"/>
        <v/>
      </c>
      <c r="D470" s="230"/>
      <c r="E470" s="231"/>
      <c r="F470" s="242"/>
      <c r="G470" s="232"/>
      <c r="H470" s="225"/>
      <c r="I470" s="432"/>
      <c r="J470" s="433"/>
      <c r="K470" s="433"/>
      <c r="L470" s="434"/>
      <c r="M470" s="435"/>
      <c r="N470" s="435"/>
      <c r="O470" s="434"/>
      <c r="P470" s="435"/>
      <c r="Q470" s="435"/>
      <c r="R470" s="436"/>
      <c r="S470" s="437"/>
      <c r="T470" s="437"/>
      <c r="U470" s="438"/>
      <c r="V470" s="439"/>
      <c r="W470" s="439"/>
      <c r="X470" s="440"/>
      <c r="Y470" s="441"/>
      <c r="Z470" s="441"/>
      <c r="AA470" s="432"/>
      <c r="AB470" s="433"/>
      <c r="AC470" s="433"/>
      <c r="AD470" s="434"/>
      <c r="AE470" s="435"/>
      <c r="AF470" s="435"/>
      <c r="AG470" s="264"/>
      <c r="AH470" s="265"/>
      <c r="AI470" s="266"/>
      <c r="AJ470" s="267"/>
    </row>
    <row r="471" spans="1:36" x14ac:dyDescent="0.25">
      <c r="A471" s="28" t="str">
        <f>IF(H471&lt;&gt;"",MAX($A$7:A470)+1,"")</f>
        <v/>
      </c>
      <c r="B471" s="227" t="str">
        <f>IF(A471="","",PREF_PREGUNTA&amp;" - "&amp;IF(MAX($A$7:$A$156)&gt;99,IF(A471&lt;100,"0",""),"")&amp;IF(A471&lt;10,"0","")&amp;A471&amp;IF(G471&lt;&gt;""," "&amp;G471,""))</f>
        <v/>
      </c>
      <c r="C471" s="424" t="str">
        <f t="shared" si="9"/>
        <v/>
      </c>
      <c r="D471" s="230"/>
      <c r="E471" s="231"/>
      <c r="F471" s="242"/>
      <c r="G471" s="232"/>
      <c r="H471" s="225"/>
      <c r="I471" s="432"/>
      <c r="J471" s="433"/>
      <c r="K471" s="433"/>
      <c r="L471" s="434"/>
      <c r="M471" s="435"/>
      <c r="N471" s="435"/>
      <c r="O471" s="434"/>
      <c r="P471" s="435"/>
      <c r="Q471" s="435"/>
      <c r="R471" s="436"/>
      <c r="S471" s="437"/>
      <c r="T471" s="437"/>
      <c r="U471" s="438"/>
      <c r="V471" s="439"/>
      <c r="W471" s="439"/>
      <c r="X471" s="440"/>
      <c r="Y471" s="441"/>
      <c r="Z471" s="441"/>
      <c r="AA471" s="432"/>
      <c r="AB471" s="433"/>
      <c r="AC471" s="433"/>
      <c r="AD471" s="434"/>
      <c r="AE471" s="435"/>
      <c r="AF471" s="435"/>
      <c r="AG471" s="264"/>
      <c r="AH471" s="265"/>
      <c r="AI471" s="266"/>
      <c r="AJ471" s="267"/>
    </row>
    <row r="472" spans="1:36" x14ac:dyDescent="0.25">
      <c r="A472" s="28" t="str">
        <f>IF(H472&lt;&gt;"",MAX($A$7:A471)+1,"")</f>
        <v/>
      </c>
      <c r="B472" s="227" t="str">
        <f>IF(A472="","",PREF_PREGUNTA&amp;" - "&amp;IF(MAX($A$7:$A$156)&gt;99,IF(A472&lt;100,"0",""),"")&amp;IF(A472&lt;10,"0","")&amp;A472&amp;IF(G472&lt;&gt;""," "&amp;G472,""))</f>
        <v/>
      </c>
      <c r="C472" s="424" t="str">
        <f t="shared" si="9"/>
        <v/>
      </c>
      <c r="D472" s="230"/>
      <c r="E472" s="231"/>
      <c r="F472" s="242"/>
      <c r="G472" s="232"/>
      <c r="H472" s="225"/>
      <c r="I472" s="432"/>
      <c r="J472" s="433"/>
      <c r="K472" s="433"/>
      <c r="L472" s="434"/>
      <c r="M472" s="435"/>
      <c r="N472" s="435"/>
      <c r="O472" s="434"/>
      <c r="P472" s="435"/>
      <c r="Q472" s="435"/>
      <c r="R472" s="436"/>
      <c r="S472" s="437"/>
      <c r="T472" s="437"/>
      <c r="U472" s="438"/>
      <c r="V472" s="439"/>
      <c r="W472" s="439"/>
      <c r="X472" s="440"/>
      <c r="Y472" s="441"/>
      <c r="Z472" s="441"/>
      <c r="AA472" s="432"/>
      <c r="AB472" s="433"/>
      <c r="AC472" s="433"/>
      <c r="AD472" s="434"/>
      <c r="AE472" s="435"/>
      <c r="AF472" s="435"/>
      <c r="AG472" s="264"/>
      <c r="AH472" s="265"/>
      <c r="AI472" s="266"/>
      <c r="AJ472" s="267"/>
    </row>
    <row r="473" spans="1:36" x14ac:dyDescent="0.25">
      <c r="A473" s="28" t="str">
        <f>IF(H473&lt;&gt;"",MAX($A$7:A472)+1,"")</f>
        <v/>
      </c>
      <c r="B473" s="227" t="str">
        <f>IF(A473="","",PREF_PREGUNTA&amp;" - "&amp;IF(MAX($A$7:$A$156)&gt;99,IF(A473&lt;100,"0",""),"")&amp;IF(A473&lt;10,"0","")&amp;A473&amp;IF(G473&lt;&gt;""," "&amp;G473,""))</f>
        <v/>
      </c>
      <c r="C473" s="424" t="str">
        <f t="shared" si="9"/>
        <v/>
      </c>
      <c r="D473" s="230"/>
      <c r="E473" s="231"/>
      <c r="F473" s="242"/>
      <c r="G473" s="232"/>
      <c r="H473" s="225"/>
      <c r="I473" s="432"/>
      <c r="J473" s="433"/>
      <c r="K473" s="433"/>
      <c r="L473" s="434"/>
      <c r="M473" s="435"/>
      <c r="N473" s="435"/>
      <c r="O473" s="434"/>
      <c r="P473" s="435"/>
      <c r="Q473" s="435"/>
      <c r="R473" s="436"/>
      <c r="S473" s="437"/>
      <c r="T473" s="437"/>
      <c r="U473" s="438"/>
      <c r="V473" s="439"/>
      <c r="W473" s="439"/>
      <c r="X473" s="440"/>
      <c r="Y473" s="441"/>
      <c r="Z473" s="441"/>
      <c r="AA473" s="432"/>
      <c r="AB473" s="433"/>
      <c r="AC473" s="433"/>
      <c r="AD473" s="434"/>
      <c r="AE473" s="435"/>
      <c r="AF473" s="435"/>
      <c r="AG473" s="264"/>
      <c r="AH473" s="265"/>
      <c r="AI473" s="266"/>
      <c r="AJ473" s="267"/>
    </row>
    <row r="474" spans="1:36" x14ac:dyDescent="0.25">
      <c r="A474" s="28" t="str">
        <f>IF(H474&lt;&gt;"",MAX($A$7:A473)+1,"")</f>
        <v/>
      </c>
      <c r="B474" s="227" t="str">
        <f>IF(A474="","",PREF_PREGUNTA&amp;" - "&amp;IF(MAX($A$7:$A$156)&gt;99,IF(A474&lt;100,"0",""),"")&amp;IF(A474&lt;10,"0","")&amp;A474&amp;IF(G474&lt;&gt;""," "&amp;G474,""))</f>
        <v/>
      </c>
      <c r="C474" s="424" t="str">
        <f t="shared" si="9"/>
        <v/>
      </c>
      <c r="D474" s="230"/>
      <c r="E474" s="231"/>
      <c r="F474" s="242"/>
      <c r="G474" s="232"/>
      <c r="H474" s="225"/>
      <c r="I474" s="432"/>
      <c r="J474" s="433"/>
      <c r="K474" s="433"/>
      <c r="L474" s="434"/>
      <c r="M474" s="435"/>
      <c r="N474" s="435"/>
      <c r="O474" s="434"/>
      <c r="P474" s="435"/>
      <c r="Q474" s="435"/>
      <c r="R474" s="436"/>
      <c r="S474" s="437"/>
      <c r="T474" s="437"/>
      <c r="U474" s="438"/>
      <c r="V474" s="439"/>
      <c r="W474" s="439"/>
      <c r="X474" s="440"/>
      <c r="Y474" s="441"/>
      <c r="Z474" s="441"/>
      <c r="AA474" s="432"/>
      <c r="AB474" s="433"/>
      <c r="AC474" s="433"/>
      <c r="AD474" s="434"/>
      <c r="AE474" s="435"/>
      <c r="AF474" s="435"/>
      <c r="AG474" s="264"/>
      <c r="AH474" s="265"/>
      <c r="AI474" s="266"/>
      <c r="AJ474" s="267"/>
    </row>
    <row r="475" spans="1:36" x14ac:dyDescent="0.25">
      <c r="A475" s="28" t="str">
        <f>IF(H475&lt;&gt;"",MAX($A$7:A474)+1,"")</f>
        <v/>
      </c>
      <c r="B475" s="227" t="str">
        <f>IF(A475="","",PREF_PREGUNTA&amp;" - "&amp;IF(MAX($A$7:$A$156)&gt;99,IF(A475&lt;100,"0",""),"")&amp;IF(A475&lt;10,"0","")&amp;A475&amp;IF(G475&lt;&gt;""," "&amp;G475,""))</f>
        <v/>
      </c>
      <c r="C475" s="424" t="str">
        <f t="shared" si="9"/>
        <v/>
      </c>
      <c r="D475" s="230"/>
      <c r="E475" s="231"/>
      <c r="F475" s="242"/>
      <c r="G475" s="232"/>
      <c r="H475" s="225"/>
      <c r="I475" s="432"/>
      <c r="J475" s="433"/>
      <c r="K475" s="433"/>
      <c r="L475" s="434"/>
      <c r="M475" s="435"/>
      <c r="N475" s="435"/>
      <c r="O475" s="434"/>
      <c r="P475" s="435"/>
      <c r="Q475" s="435"/>
      <c r="R475" s="436"/>
      <c r="S475" s="437"/>
      <c r="T475" s="437"/>
      <c r="U475" s="438"/>
      <c r="V475" s="439"/>
      <c r="W475" s="439"/>
      <c r="X475" s="440"/>
      <c r="Y475" s="441"/>
      <c r="Z475" s="441"/>
      <c r="AA475" s="432"/>
      <c r="AB475" s="433"/>
      <c r="AC475" s="433"/>
      <c r="AD475" s="434"/>
      <c r="AE475" s="435"/>
      <c r="AF475" s="435"/>
      <c r="AG475" s="264"/>
      <c r="AH475" s="265"/>
      <c r="AI475" s="266"/>
      <c r="AJ475" s="267"/>
    </row>
    <row r="476" spans="1:36" x14ac:dyDescent="0.25">
      <c r="A476" s="28" t="str">
        <f>IF(H476&lt;&gt;"",MAX($A$7:A475)+1,"")</f>
        <v/>
      </c>
      <c r="B476" s="227" t="str">
        <f>IF(A476="","",PREF_PREGUNTA&amp;" - "&amp;IF(MAX($A$7:$A$156)&gt;99,IF(A476&lt;100,"0",""),"")&amp;IF(A476&lt;10,"0","")&amp;A476&amp;IF(G476&lt;&gt;""," "&amp;G476,""))</f>
        <v/>
      </c>
      <c r="C476" s="424" t="str">
        <f t="shared" si="9"/>
        <v/>
      </c>
      <c r="D476" s="230"/>
      <c r="E476" s="231"/>
      <c r="F476" s="242"/>
      <c r="G476" s="232"/>
      <c r="H476" s="225"/>
      <c r="I476" s="432"/>
      <c r="J476" s="433"/>
      <c r="K476" s="433"/>
      <c r="L476" s="434"/>
      <c r="M476" s="435"/>
      <c r="N476" s="435"/>
      <c r="O476" s="434"/>
      <c r="P476" s="435"/>
      <c r="Q476" s="435"/>
      <c r="R476" s="436"/>
      <c r="S476" s="437"/>
      <c r="T476" s="437"/>
      <c r="U476" s="438"/>
      <c r="V476" s="439"/>
      <c r="W476" s="439"/>
      <c r="X476" s="440"/>
      <c r="Y476" s="441"/>
      <c r="Z476" s="441"/>
      <c r="AA476" s="432"/>
      <c r="AB476" s="433"/>
      <c r="AC476" s="433"/>
      <c r="AD476" s="434"/>
      <c r="AE476" s="435"/>
      <c r="AF476" s="435"/>
      <c r="AG476" s="264"/>
      <c r="AH476" s="265"/>
      <c r="AI476" s="266"/>
      <c r="AJ476" s="267"/>
    </row>
    <row r="477" spans="1:36" x14ac:dyDescent="0.25">
      <c r="A477" s="28" t="str">
        <f>IF(H477&lt;&gt;"",MAX($A$7:A476)+1,"")</f>
        <v/>
      </c>
      <c r="B477" s="227" t="str">
        <f>IF(A477="","",PREF_PREGUNTA&amp;" - "&amp;IF(MAX($A$7:$A$156)&gt;99,IF(A477&lt;100,"0",""),"")&amp;IF(A477&lt;10,"0","")&amp;A477&amp;IF(G477&lt;&gt;""," "&amp;G477,""))</f>
        <v/>
      </c>
      <c r="C477" s="424" t="str">
        <f t="shared" si="9"/>
        <v/>
      </c>
      <c r="D477" s="230"/>
      <c r="E477" s="231"/>
      <c r="F477" s="242"/>
      <c r="G477" s="232"/>
      <c r="H477" s="225"/>
      <c r="I477" s="432"/>
      <c r="J477" s="433"/>
      <c r="K477" s="433"/>
      <c r="L477" s="434"/>
      <c r="M477" s="435"/>
      <c r="N477" s="435"/>
      <c r="O477" s="434"/>
      <c r="P477" s="435"/>
      <c r="Q477" s="435"/>
      <c r="R477" s="436"/>
      <c r="S477" s="437"/>
      <c r="T477" s="437"/>
      <c r="U477" s="438"/>
      <c r="V477" s="439"/>
      <c r="W477" s="439"/>
      <c r="X477" s="440"/>
      <c r="Y477" s="441"/>
      <c r="Z477" s="441"/>
      <c r="AA477" s="432"/>
      <c r="AB477" s="433"/>
      <c r="AC477" s="433"/>
      <c r="AD477" s="434"/>
      <c r="AE477" s="435"/>
      <c r="AF477" s="435"/>
      <c r="AG477" s="264"/>
      <c r="AH477" s="265"/>
      <c r="AI477" s="266"/>
      <c r="AJ477" s="267"/>
    </row>
    <row r="478" spans="1:36" x14ac:dyDescent="0.25">
      <c r="A478" s="28" t="str">
        <f>IF(H478&lt;&gt;"",MAX($A$7:A477)+1,"")</f>
        <v/>
      </c>
      <c r="B478" s="227" t="str">
        <f>IF(A478="","",PREF_PREGUNTA&amp;" - "&amp;IF(MAX($A$7:$A$156)&gt;99,IF(A478&lt;100,"0",""),"")&amp;IF(A478&lt;10,"0","")&amp;A478&amp;IF(G478&lt;&gt;""," "&amp;G478,""))</f>
        <v/>
      </c>
      <c r="C478" s="424" t="str">
        <f t="shared" si="9"/>
        <v/>
      </c>
      <c r="D478" s="230"/>
      <c r="E478" s="231"/>
      <c r="F478" s="242"/>
      <c r="G478" s="232"/>
      <c r="H478" s="225"/>
      <c r="I478" s="432"/>
      <c r="J478" s="433"/>
      <c r="K478" s="433"/>
      <c r="L478" s="434"/>
      <c r="M478" s="435"/>
      <c r="N478" s="435"/>
      <c r="O478" s="434"/>
      <c r="P478" s="435"/>
      <c r="Q478" s="435"/>
      <c r="R478" s="436"/>
      <c r="S478" s="437"/>
      <c r="T478" s="437"/>
      <c r="U478" s="438"/>
      <c r="V478" s="439"/>
      <c r="W478" s="439"/>
      <c r="X478" s="440"/>
      <c r="Y478" s="441"/>
      <c r="Z478" s="441"/>
      <c r="AA478" s="432"/>
      <c r="AB478" s="433"/>
      <c r="AC478" s="433"/>
      <c r="AD478" s="434"/>
      <c r="AE478" s="435"/>
      <c r="AF478" s="435"/>
      <c r="AG478" s="264"/>
      <c r="AH478" s="265"/>
      <c r="AI478" s="266"/>
      <c r="AJ478" s="267"/>
    </row>
    <row r="479" spans="1:36" x14ac:dyDescent="0.25">
      <c r="A479" s="28" t="str">
        <f>IF(H479&lt;&gt;"",MAX($A$7:A478)+1,"")</f>
        <v/>
      </c>
      <c r="B479" s="227" t="str">
        <f>IF(A479="","",PREF_PREGUNTA&amp;" - "&amp;IF(MAX($A$7:$A$156)&gt;99,IF(A479&lt;100,"0",""),"")&amp;IF(A479&lt;10,"0","")&amp;A479&amp;IF(G479&lt;&gt;""," "&amp;G479,""))</f>
        <v/>
      </c>
      <c r="C479" s="424" t="str">
        <f t="shared" si="9"/>
        <v/>
      </c>
      <c r="D479" s="230"/>
      <c r="E479" s="231"/>
      <c r="F479" s="242"/>
      <c r="G479" s="232"/>
      <c r="H479" s="225"/>
      <c r="I479" s="432"/>
      <c r="J479" s="433"/>
      <c r="K479" s="433"/>
      <c r="L479" s="434"/>
      <c r="M479" s="435"/>
      <c r="N479" s="435"/>
      <c r="O479" s="434"/>
      <c r="P479" s="435"/>
      <c r="Q479" s="435"/>
      <c r="R479" s="436"/>
      <c r="S479" s="437"/>
      <c r="T479" s="437"/>
      <c r="U479" s="438"/>
      <c r="V479" s="439"/>
      <c r="W479" s="439"/>
      <c r="X479" s="440"/>
      <c r="Y479" s="441"/>
      <c r="Z479" s="441"/>
      <c r="AA479" s="432"/>
      <c r="AB479" s="433"/>
      <c r="AC479" s="433"/>
      <c r="AD479" s="434"/>
      <c r="AE479" s="435"/>
      <c r="AF479" s="435"/>
      <c r="AG479" s="264"/>
      <c r="AH479" s="265"/>
      <c r="AI479" s="266"/>
      <c r="AJ479" s="267"/>
    </row>
    <row r="480" spans="1:36" x14ac:dyDescent="0.25">
      <c r="A480" s="28" t="str">
        <f>IF(H480&lt;&gt;"",MAX($A$7:A479)+1,"")</f>
        <v/>
      </c>
      <c r="B480" s="227" t="str">
        <f>IF(A480="","",PREF_PREGUNTA&amp;" - "&amp;IF(MAX($A$7:$A$156)&gt;99,IF(A480&lt;100,"0",""),"")&amp;IF(A480&lt;10,"0","")&amp;A480&amp;IF(G480&lt;&gt;""," "&amp;G480,""))</f>
        <v/>
      </c>
      <c r="C480" s="424" t="str">
        <f t="shared" si="9"/>
        <v/>
      </c>
      <c r="D480" s="230"/>
      <c r="E480" s="231"/>
      <c r="F480" s="242"/>
      <c r="G480" s="232"/>
      <c r="H480" s="225"/>
      <c r="I480" s="432"/>
      <c r="J480" s="433"/>
      <c r="K480" s="433"/>
      <c r="L480" s="434"/>
      <c r="M480" s="435"/>
      <c r="N480" s="435"/>
      <c r="O480" s="434"/>
      <c r="P480" s="435"/>
      <c r="Q480" s="435"/>
      <c r="R480" s="436"/>
      <c r="S480" s="437"/>
      <c r="T480" s="437"/>
      <c r="U480" s="438"/>
      <c r="V480" s="439"/>
      <c r="W480" s="439"/>
      <c r="X480" s="440"/>
      <c r="Y480" s="441"/>
      <c r="Z480" s="441"/>
      <c r="AA480" s="432"/>
      <c r="AB480" s="433"/>
      <c r="AC480" s="433"/>
      <c r="AD480" s="434"/>
      <c r="AE480" s="435"/>
      <c r="AF480" s="435"/>
      <c r="AG480" s="264"/>
      <c r="AH480" s="265"/>
      <c r="AI480" s="266"/>
      <c r="AJ480" s="267"/>
    </row>
    <row r="481" spans="1:36" x14ac:dyDescent="0.25">
      <c r="A481" s="28" t="str">
        <f>IF(H481&lt;&gt;"",MAX($A$7:A480)+1,"")</f>
        <v/>
      </c>
      <c r="B481" s="227" t="str">
        <f>IF(A481="","",PREF_PREGUNTA&amp;" - "&amp;IF(MAX($A$7:$A$156)&gt;99,IF(A481&lt;100,"0",""),"")&amp;IF(A481&lt;10,"0","")&amp;A481&amp;IF(G481&lt;&gt;""," "&amp;G481,""))</f>
        <v/>
      </c>
      <c r="C481" s="424" t="str">
        <f t="shared" si="9"/>
        <v/>
      </c>
      <c r="D481" s="230"/>
      <c r="E481" s="231"/>
      <c r="F481" s="242"/>
      <c r="G481" s="232"/>
      <c r="H481" s="225"/>
      <c r="I481" s="432"/>
      <c r="J481" s="433"/>
      <c r="K481" s="433"/>
      <c r="L481" s="434"/>
      <c r="M481" s="435"/>
      <c r="N481" s="435"/>
      <c r="O481" s="434"/>
      <c r="P481" s="435"/>
      <c r="Q481" s="435"/>
      <c r="R481" s="436"/>
      <c r="S481" s="437"/>
      <c r="T481" s="437"/>
      <c r="U481" s="438"/>
      <c r="V481" s="439"/>
      <c r="W481" s="439"/>
      <c r="X481" s="440"/>
      <c r="Y481" s="441"/>
      <c r="Z481" s="441"/>
      <c r="AA481" s="432"/>
      <c r="AB481" s="433"/>
      <c r="AC481" s="433"/>
      <c r="AD481" s="434"/>
      <c r="AE481" s="435"/>
      <c r="AF481" s="435"/>
      <c r="AG481" s="264"/>
      <c r="AH481" s="265"/>
      <c r="AI481" s="266"/>
      <c r="AJ481" s="267"/>
    </row>
    <row r="482" spans="1:36" x14ac:dyDescent="0.25">
      <c r="A482" s="28" t="str">
        <f>IF(H482&lt;&gt;"",MAX($A$7:A481)+1,"")</f>
        <v/>
      </c>
      <c r="B482" s="227" t="str">
        <f>IF(A482="","",PREF_PREGUNTA&amp;" - "&amp;IF(MAX($A$7:$A$156)&gt;99,IF(A482&lt;100,"0",""),"")&amp;IF(A482&lt;10,"0","")&amp;A482&amp;IF(G482&lt;&gt;""," "&amp;G482,""))</f>
        <v/>
      </c>
      <c r="C482" s="424" t="str">
        <f t="shared" si="9"/>
        <v/>
      </c>
      <c r="D482" s="230"/>
      <c r="E482" s="231"/>
      <c r="F482" s="242"/>
      <c r="G482" s="232"/>
      <c r="H482" s="225"/>
      <c r="I482" s="432"/>
      <c r="J482" s="433"/>
      <c r="K482" s="433"/>
      <c r="L482" s="434"/>
      <c r="M482" s="435"/>
      <c r="N482" s="435"/>
      <c r="O482" s="434"/>
      <c r="P482" s="435"/>
      <c r="Q482" s="435"/>
      <c r="R482" s="436"/>
      <c r="S482" s="437"/>
      <c r="T482" s="437"/>
      <c r="U482" s="438"/>
      <c r="V482" s="439"/>
      <c r="W482" s="439"/>
      <c r="X482" s="440"/>
      <c r="Y482" s="441"/>
      <c r="Z482" s="441"/>
      <c r="AA482" s="432"/>
      <c r="AB482" s="433"/>
      <c r="AC482" s="433"/>
      <c r="AD482" s="434"/>
      <c r="AE482" s="435"/>
      <c r="AF482" s="435"/>
      <c r="AG482" s="264"/>
      <c r="AH482" s="265"/>
      <c r="AI482" s="266"/>
      <c r="AJ482" s="267"/>
    </row>
    <row r="483" spans="1:36" x14ac:dyDescent="0.25">
      <c r="A483" s="28" t="str">
        <f>IF(H483&lt;&gt;"",MAX($A$7:A482)+1,"")</f>
        <v/>
      </c>
      <c r="B483" s="227" t="str">
        <f>IF(A483="","",PREF_PREGUNTA&amp;" - "&amp;IF(MAX($A$7:$A$156)&gt;99,IF(A483&lt;100,"0",""),"")&amp;IF(A483&lt;10,"0","")&amp;A483&amp;IF(G483&lt;&gt;""," "&amp;G483,""))</f>
        <v/>
      </c>
      <c r="C483" s="424" t="str">
        <f t="shared" si="9"/>
        <v/>
      </c>
      <c r="D483" s="230"/>
      <c r="E483" s="231"/>
      <c r="F483" s="242"/>
      <c r="G483" s="232"/>
      <c r="H483" s="225"/>
      <c r="I483" s="432"/>
      <c r="J483" s="433"/>
      <c r="K483" s="433"/>
      <c r="L483" s="434"/>
      <c r="M483" s="435"/>
      <c r="N483" s="435"/>
      <c r="O483" s="434"/>
      <c r="P483" s="435"/>
      <c r="Q483" s="435"/>
      <c r="R483" s="436"/>
      <c r="S483" s="437"/>
      <c r="T483" s="437"/>
      <c r="U483" s="438"/>
      <c r="V483" s="439"/>
      <c r="W483" s="439"/>
      <c r="X483" s="440"/>
      <c r="Y483" s="441"/>
      <c r="Z483" s="441"/>
      <c r="AA483" s="432"/>
      <c r="AB483" s="433"/>
      <c r="AC483" s="433"/>
      <c r="AD483" s="434"/>
      <c r="AE483" s="435"/>
      <c r="AF483" s="435"/>
      <c r="AG483" s="264"/>
      <c r="AH483" s="265"/>
      <c r="AI483" s="266"/>
      <c r="AJ483" s="267"/>
    </row>
    <row r="484" spans="1:36" x14ac:dyDescent="0.25">
      <c r="A484" s="28" t="str">
        <f>IF(H484&lt;&gt;"",MAX($A$7:A483)+1,"")</f>
        <v/>
      </c>
      <c r="B484" s="227" t="str">
        <f>IF(A484="","",PREF_PREGUNTA&amp;" - "&amp;IF(MAX($A$7:$A$156)&gt;99,IF(A484&lt;100,"0",""),"")&amp;IF(A484&lt;10,"0","")&amp;A484&amp;IF(G484&lt;&gt;""," "&amp;G484,""))</f>
        <v/>
      </c>
      <c r="C484" s="424" t="str">
        <f t="shared" si="9"/>
        <v/>
      </c>
      <c r="D484" s="230"/>
      <c r="E484" s="231"/>
      <c r="F484" s="242"/>
      <c r="G484" s="232"/>
      <c r="H484" s="225"/>
      <c r="I484" s="432"/>
      <c r="J484" s="433"/>
      <c r="K484" s="433"/>
      <c r="L484" s="434"/>
      <c r="M484" s="435"/>
      <c r="N484" s="435"/>
      <c r="O484" s="434"/>
      <c r="P484" s="435"/>
      <c r="Q484" s="435"/>
      <c r="R484" s="436"/>
      <c r="S484" s="437"/>
      <c r="T484" s="437"/>
      <c r="U484" s="438"/>
      <c r="V484" s="439"/>
      <c r="W484" s="439"/>
      <c r="X484" s="440"/>
      <c r="Y484" s="441"/>
      <c r="Z484" s="441"/>
      <c r="AA484" s="432"/>
      <c r="AB484" s="433"/>
      <c r="AC484" s="433"/>
      <c r="AD484" s="434"/>
      <c r="AE484" s="435"/>
      <c r="AF484" s="435"/>
      <c r="AG484" s="264"/>
      <c r="AH484" s="265"/>
      <c r="AI484" s="266"/>
      <c r="AJ484" s="267"/>
    </row>
    <row r="485" spans="1:36" x14ac:dyDescent="0.25">
      <c r="A485" s="28" t="str">
        <f>IF(H485&lt;&gt;"",MAX($A$7:A484)+1,"")</f>
        <v/>
      </c>
      <c r="B485" s="227" t="str">
        <f>IF(A485="","",PREF_PREGUNTA&amp;" - "&amp;IF(MAX($A$7:$A$156)&gt;99,IF(A485&lt;100,"0",""),"")&amp;IF(A485&lt;10,"0","")&amp;A485&amp;IF(G485&lt;&gt;""," "&amp;G485,""))</f>
        <v/>
      </c>
      <c r="C485" s="424" t="str">
        <f t="shared" si="9"/>
        <v/>
      </c>
      <c r="D485" s="230"/>
      <c r="E485" s="231"/>
      <c r="F485" s="242"/>
      <c r="G485" s="232"/>
      <c r="H485" s="225"/>
      <c r="I485" s="432"/>
      <c r="J485" s="433"/>
      <c r="K485" s="433"/>
      <c r="L485" s="434"/>
      <c r="M485" s="435"/>
      <c r="N485" s="435"/>
      <c r="O485" s="434"/>
      <c r="P485" s="435"/>
      <c r="Q485" s="435"/>
      <c r="R485" s="436"/>
      <c r="S485" s="437"/>
      <c r="T485" s="437"/>
      <c r="U485" s="438"/>
      <c r="V485" s="439"/>
      <c r="W485" s="439"/>
      <c r="X485" s="440"/>
      <c r="Y485" s="441"/>
      <c r="Z485" s="441"/>
      <c r="AA485" s="432"/>
      <c r="AB485" s="433"/>
      <c r="AC485" s="433"/>
      <c r="AD485" s="434"/>
      <c r="AE485" s="435"/>
      <c r="AF485" s="435"/>
      <c r="AG485" s="264"/>
      <c r="AH485" s="265"/>
      <c r="AI485" s="266"/>
      <c r="AJ485" s="267"/>
    </row>
    <row r="486" spans="1:36" x14ac:dyDescent="0.25">
      <c r="A486" s="28" t="str">
        <f>IF(H486&lt;&gt;"",MAX($A$7:A485)+1,"")</f>
        <v/>
      </c>
      <c r="B486" s="227" t="str">
        <f>IF(A486="","",PREF_PREGUNTA&amp;" - "&amp;IF(MAX($A$7:$A$156)&gt;99,IF(A486&lt;100,"0",""),"")&amp;IF(A486&lt;10,"0","")&amp;A486&amp;IF(G486&lt;&gt;""," "&amp;G486,""))</f>
        <v/>
      </c>
      <c r="C486" s="424" t="str">
        <f t="shared" si="9"/>
        <v/>
      </c>
      <c r="D486" s="230"/>
      <c r="E486" s="231"/>
      <c r="F486" s="242"/>
      <c r="G486" s="232"/>
      <c r="H486" s="225"/>
      <c r="I486" s="432"/>
      <c r="J486" s="433"/>
      <c r="K486" s="433"/>
      <c r="L486" s="434"/>
      <c r="M486" s="435"/>
      <c r="N486" s="435"/>
      <c r="O486" s="434"/>
      <c r="P486" s="435"/>
      <c r="Q486" s="435"/>
      <c r="R486" s="436"/>
      <c r="S486" s="437"/>
      <c r="T486" s="437"/>
      <c r="U486" s="438"/>
      <c r="V486" s="439"/>
      <c r="W486" s="439"/>
      <c r="X486" s="440"/>
      <c r="Y486" s="441"/>
      <c r="Z486" s="441"/>
      <c r="AA486" s="432"/>
      <c r="AB486" s="433"/>
      <c r="AC486" s="433"/>
      <c r="AD486" s="434"/>
      <c r="AE486" s="435"/>
      <c r="AF486" s="435"/>
      <c r="AG486" s="264"/>
      <c r="AH486" s="265"/>
      <c r="AI486" s="266"/>
      <c r="AJ486" s="267"/>
    </row>
    <row r="487" spans="1:36" x14ac:dyDescent="0.25">
      <c r="A487" s="28" t="str">
        <f>IF(H487&lt;&gt;"",MAX($A$7:A486)+1,"")</f>
        <v/>
      </c>
      <c r="B487" s="227" t="str">
        <f>IF(A487="","",PREF_PREGUNTA&amp;" - "&amp;IF(MAX($A$7:$A$156)&gt;99,IF(A487&lt;100,"0",""),"")&amp;IF(A487&lt;10,"0","")&amp;A487&amp;IF(G487&lt;&gt;""," "&amp;G487,""))</f>
        <v/>
      </c>
      <c r="C487" s="424" t="str">
        <f t="shared" si="9"/>
        <v/>
      </c>
      <c r="D487" s="230"/>
      <c r="E487" s="231"/>
      <c r="F487" s="242"/>
      <c r="G487" s="232"/>
      <c r="H487" s="225"/>
      <c r="I487" s="432"/>
      <c r="J487" s="433"/>
      <c r="K487" s="433"/>
      <c r="L487" s="434"/>
      <c r="M487" s="435"/>
      <c r="N487" s="435"/>
      <c r="O487" s="434"/>
      <c r="P487" s="435"/>
      <c r="Q487" s="435"/>
      <c r="R487" s="436"/>
      <c r="S487" s="437"/>
      <c r="T487" s="437"/>
      <c r="U487" s="438"/>
      <c r="V487" s="439"/>
      <c r="W487" s="439"/>
      <c r="X487" s="440"/>
      <c r="Y487" s="441"/>
      <c r="Z487" s="441"/>
      <c r="AA487" s="432"/>
      <c r="AB487" s="433"/>
      <c r="AC487" s="433"/>
      <c r="AD487" s="434"/>
      <c r="AE487" s="435"/>
      <c r="AF487" s="435"/>
      <c r="AG487" s="264"/>
      <c r="AH487" s="265"/>
      <c r="AI487" s="266"/>
      <c r="AJ487" s="267"/>
    </row>
    <row r="488" spans="1:36" x14ac:dyDescent="0.25">
      <c r="A488" s="28" t="str">
        <f>IF(H488&lt;&gt;"",MAX($A$7:A487)+1,"")</f>
        <v/>
      </c>
      <c r="B488" s="227" t="str">
        <f>IF(A488="","",PREF_PREGUNTA&amp;" - "&amp;IF(MAX($A$7:$A$156)&gt;99,IF(A488&lt;100,"0",""),"")&amp;IF(A488&lt;10,"0","")&amp;A488&amp;IF(G488&lt;&gt;""," "&amp;G488,""))</f>
        <v/>
      </c>
      <c r="C488" s="424" t="str">
        <f t="shared" si="9"/>
        <v/>
      </c>
      <c r="D488" s="230"/>
      <c r="E488" s="231"/>
      <c r="F488" s="242"/>
      <c r="G488" s="232"/>
      <c r="H488" s="225"/>
      <c r="I488" s="432"/>
      <c r="J488" s="433"/>
      <c r="K488" s="433"/>
      <c r="L488" s="434"/>
      <c r="M488" s="435"/>
      <c r="N488" s="435"/>
      <c r="O488" s="434"/>
      <c r="P488" s="435"/>
      <c r="Q488" s="435"/>
      <c r="R488" s="436"/>
      <c r="S488" s="437"/>
      <c r="T488" s="437"/>
      <c r="U488" s="438"/>
      <c r="V488" s="439"/>
      <c r="W488" s="439"/>
      <c r="X488" s="440"/>
      <c r="Y488" s="441"/>
      <c r="Z488" s="441"/>
      <c r="AA488" s="432"/>
      <c r="AB488" s="433"/>
      <c r="AC488" s="433"/>
      <c r="AD488" s="434"/>
      <c r="AE488" s="435"/>
      <c r="AF488" s="435"/>
      <c r="AG488" s="264"/>
      <c r="AH488" s="265"/>
      <c r="AI488" s="266"/>
      <c r="AJ488" s="267"/>
    </row>
    <row r="489" spans="1:36" x14ac:dyDescent="0.25">
      <c r="A489" s="28" t="str">
        <f>IF(H489&lt;&gt;"",MAX($A$7:A488)+1,"")</f>
        <v/>
      </c>
      <c r="B489" s="227" t="str">
        <f>IF(A489="","",PREF_PREGUNTA&amp;" - "&amp;IF(MAX($A$7:$A$156)&gt;99,IF(A489&lt;100,"0",""),"")&amp;IF(A489&lt;10,"0","")&amp;A489&amp;IF(G489&lt;&gt;""," "&amp;G489,""))</f>
        <v/>
      </c>
      <c r="C489" s="424" t="str">
        <f t="shared" si="9"/>
        <v/>
      </c>
      <c r="D489" s="230"/>
      <c r="E489" s="231"/>
      <c r="F489" s="242"/>
      <c r="G489" s="232"/>
      <c r="H489" s="225"/>
      <c r="I489" s="432"/>
      <c r="J489" s="433"/>
      <c r="K489" s="433"/>
      <c r="L489" s="434"/>
      <c r="M489" s="435"/>
      <c r="N489" s="435"/>
      <c r="O489" s="434"/>
      <c r="P489" s="435"/>
      <c r="Q489" s="435"/>
      <c r="R489" s="436"/>
      <c r="S489" s="437"/>
      <c r="T489" s="437"/>
      <c r="U489" s="438"/>
      <c r="V489" s="439"/>
      <c r="W489" s="439"/>
      <c r="X489" s="440"/>
      <c r="Y489" s="441"/>
      <c r="Z489" s="441"/>
      <c r="AA489" s="432"/>
      <c r="AB489" s="433"/>
      <c r="AC489" s="433"/>
      <c r="AD489" s="434"/>
      <c r="AE489" s="435"/>
      <c r="AF489" s="435"/>
      <c r="AG489" s="264"/>
      <c r="AH489" s="265"/>
      <c r="AI489" s="266"/>
      <c r="AJ489" s="267"/>
    </row>
    <row r="490" spans="1:36" x14ac:dyDescent="0.25">
      <c r="A490" s="28" t="str">
        <f>IF(H490&lt;&gt;"",MAX($A$7:A489)+1,"")</f>
        <v/>
      </c>
      <c r="B490" s="227" t="str">
        <f>IF(A490="","",PREF_PREGUNTA&amp;" - "&amp;IF(MAX($A$7:$A$156)&gt;99,IF(A490&lt;100,"0",""),"")&amp;IF(A490&lt;10,"0","")&amp;A490&amp;IF(G490&lt;&gt;""," "&amp;G490,""))</f>
        <v/>
      </c>
      <c r="C490" s="424" t="str">
        <f t="shared" si="9"/>
        <v/>
      </c>
      <c r="D490" s="230"/>
      <c r="E490" s="231"/>
      <c r="F490" s="242"/>
      <c r="G490" s="232"/>
      <c r="H490" s="225"/>
      <c r="I490" s="432"/>
      <c r="J490" s="433"/>
      <c r="K490" s="433"/>
      <c r="L490" s="434"/>
      <c r="M490" s="435"/>
      <c r="N490" s="435"/>
      <c r="O490" s="434"/>
      <c r="P490" s="435"/>
      <c r="Q490" s="435"/>
      <c r="R490" s="436"/>
      <c r="S490" s="437"/>
      <c r="T490" s="437"/>
      <c r="U490" s="438"/>
      <c r="V490" s="439"/>
      <c r="W490" s="439"/>
      <c r="X490" s="440"/>
      <c r="Y490" s="441"/>
      <c r="Z490" s="441"/>
      <c r="AA490" s="432"/>
      <c r="AB490" s="433"/>
      <c r="AC490" s="433"/>
      <c r="AD490" s="434"/>
      <c r="AE490" s="435"/>
      <c r="AF490" s="435"/>
      <c r="AG490" s="264"/>
      <c r="AH490" s="265"/>
      <c r="AI490" s="266"/>
      <c r="AJ490" s="267"/>
    </row>
    <row r="491" spans="1:36" x14ac:dyDescent="0.25">
      <c r="A491" s="28" t="str">
        <f>IF(H491&lt;&gt;"",MAX($A$7:A490)+1,"")</f>
        <v/>
      </c>
      <c r="B491" s="227" t="str">
        <f>IF(A491="","",PREF_PREGUNTA&amp;" - "&amp;IF(MAX($A$7:$A$156)&gt;99,IF(A491&lt;100,"0",""),"")&amp;IF(A491&lt;10,"0","")&amp;A491&amp;IF(G491&lt;&gt;""," "&amp;G491,""))</f>
        <v/>
      </c>
      <c r="C491" s="424" t="str">
        <f t="shared" si="9"/>
        <v/>
      </c>
      <c r="D491" s="230"/>
      <c r="E491" s="231"/>
      <c r="F491" s="242"/>
      <c r="G491" s="232"/>
      <c r="H491" s="225"/>
      <c r="I491" s="432"/>
      <c r="J491" s="433"/>
      <c r="K491" s="433"/>
      <c r="L491" s="434"/>
      <c r="M491" s="435"/>
      <c r="N491" s="435"/>
      <c r="O491" s="434"/>
      <c r="P491" s="435"/>
      <c r="Q491" s="435"/>
      <c r="R491" s="436"/>
      <c r="S491" s="437"/>
      <c r="T491" s="437"/>
      <c r="U491" s="438"/>
      <c r="V491" s="439"/>
      <c r="W491" s="439"/>
      <c r="X491" s="440"/>
      <c r="Y491" s="441"/>
      <c r="Z491" s="441"/>
      <c r="AA491" s="432"/>
      <c r="AB491" s="433"/>
      <c r="AC491" s="433"/>
      <c r="AD491" s="434"/>
      <c r="AE491" s="435"/>
      <c r="AF491" s="435"/>
      <c r="AG491" s="264"/>
      <c r="AH491" s="265"/>
      <c r="AI491" s="266"/>
      <c r="AJ491" s="267"/>
    </row>
    <row r="492" spans="1:36" x14ac:dyDescent="0.25">
      <c r="A492" s="28" t="str">
        <f>IF(H492&lt;&gt;"",MAX($A$7:A491)+1,"")</f>
        <v/>
      </c>
      <c r="B492" s="227" t="str">
        <f>IF(A492="","",PREF_PREGUNTA&amp;" - "&amp;IF(MAX($A$7:$A$156)&gt;99,IF(A492&lt;100,"0",""),"")&amp;IF(A492&lt;10,"0","")&amp;A492&amp;IF(G492&lt;&gt;""," "&amp;G492,""))</f>
        <v/>
      </c>
      <c r="C492" s="424" t="str">
        <f t="shared" si="9"/>
        <v/>
      </c>
      <c r="D492" s="230"/>
      <c r="E492" s="231"/>
      <c r="F492" s="242"/>
      <c r="G492" s="232"/>
      <c r="H492" s="225"/>
      <c r="I492" s="432"/>
      <c r="J492" s="433"/>
      <c r="K492" s="433"/>
      <c r="L492" s="434"/>
      <c r="M492" s="435"/>
      <c r="N492" s="435"/>
      <c r="O492" s="434"/>
      <c r="P492" s="435"/>
      <c r="Q492" s="435"/>
      <c r="R492" s="436"/>
      <c r="S492" s="437"/>
      <c r="T492" s="437"/>
      <c r="U492" s="438"/>
      <c r="V492" s="439"/>
      <c r="W492" s="439"/>
      <c r="X492" s="440"/>
      <c r="Y492" s="441"/>
      <c r="Z492" s="441"/>
      <c r="AA492" s="432"/>
      <c r="AB492" s="433"/>
      <c r="AC492" s="433"/>
      <c r="AD492" s="434"/>
      <c r="AE492" s="435"/>
      <c r="AF492" s="435"/>
      <c r="AG492" s="264"/>
      <c r="AH492" s="265"/>
      <c r="AI492" s="266"/>
      <c r="AJ492" s="267"/>
    </row>
    <row r="493" spans="1:36" x14ac:dyDescent="0.25">
      <c r="A493" s="28" t="str">
        <f>IF(H493&lt;&gt;"",MAX($A$7:A492)+1,"")</f>
        <v/>
      </c>
      <c r="B493" s="227" t="str">
        <f>IF(A493="","",PREF_PREGUNTA&amp;" - "&amp;IF(MAX($A$7:$A$156)&gt;99,IF(A493&lt;100,"0",""),"")&amp;IF(A493&lt;10,"0","")&amp;A493&amp;IF(G493&lt;&gt;""," "&amp;G493,""))</f>
        <v/>
      </c>
      <c r="C493" s="424" t="str">
        <f t="shared" si="9"/>
        <v/>
      </c>
      <c r="D493" s="230"/>
      <c r="E493" s="231"/>
      <c r="F493" s="242"/>
      <c r="G493" s="232"/>
      <c r="H493" s="225"/>
      <c r="I493" s="432"/>
      <c r="J493" s="433"/>
      <c r="K493" s="433"/>
      <c r="L493" s="434"/>
      <c r="M493" s="435"/>
      <c r="N493" s="435"/>
      <c r="O493" s="434"/>
      <c r="P493" s="435"/>
      <c r="Q493" s="435"/>
      <c r="R493" s="436"/>
      <c r="S493" s="437"/>
      <c r="T493" s="437"/>
      <c r="U493" s="438"/>
      <c r="V493" s="439"/>
      <c r="W493" s="439"/>
      <c r="X493" s="440"/>
      <c r="Y493" s="441"/>
      <c r="Z493" s="441"/>
      <c r="AA493" s="432"/>
      <c r="AB493" s="433"/>
      <c r="AC493" s="433"/>
      <c r="AD493" s="434"/>
      <c r="AE493" s="435"/>
      <c r="AF493" s="435"/>
      <c r="AG493" s="264"/>
      <c r="AH493" s="265"/>
      <c r="AI493" s="266"/>
      <c r="AJ493" s="267"/>
    </row>
    <row r="494" spans="1:36" x14ac:dyDescent="0.25">
      <c r="A494" s="28" t="str">
        <f>IF(H494&lt;&gt;"",MAX($A$7:A493)+1,"")</f>
        <v/>
      </c>
      <c r="B494" s="227" t="str">
        <f>IF(A494="","",PREF_PREGUNTA&amp;" - "&amp;IF(MAX($A$7:$A$156)&gt;99,IF(A494&lt;100,"0",""),"")&amp;IF(A494&lt;10,"0","")&amp;A494&amp;IF(G494&lt;&gt;""," "&amp;G494,""))</f>
        <v/>
      </c>
      <c r="C494" s="424" t="str">
        <f t="shared" si="9"/>
        <v/>
      </c>
      <c r="D494" s="230"/>
      <c r="E494" s="231"/>
      <c r="F494" s="242"/>
      <c r="G494" s="232"/>
      <c r="H494" s="225"/>
      <c r="I494" s="432"/>
      <c r="J494" s="433"/>
      <c r="K494" s="433"/>
      <c r="L494" s="434"/>
      <c r="M494" s="435"/>
      <c r="N494" s="435"/>
      <c r="O494" s="434"/>
      <c r="P494" s="435"/>
      <c r="Q494" s="435"/>
      <c r="R494" s="436"/>
      <c r="S494" s="437"/>
      <c r="T494" s="437"/>
      <c r="U494" s="438"/>
      <c r="V494" s="439"/>
      <c r="W494" s="439"/>
      <c r="X494" s="440"/>
      <c r="Y494" s="441"/>
      <c r="Z494" s="441"/>
      <c r="AA494" s="432"/>
      <c r="AB494" s="433"/>
      <c r="AC494" s="433"/>
      <c r="AD494" s="434"/>
      <c r="AE494" s="435"/>
      <c r="AF494" s="435"/>
      <c r="AG494" s="264"/>
      <c r="AH494" s="265"/>
      <c r="AI494" s="266"/>
      <c r="AJ494" s="267"/>
    </row>
    <row r="495" spans="1:36" x14ac:dyDescent="0.25">
      <c r="A495" s="28" t="str">
        <f>IF(H495&lt;&gt;"",MAX($A$7:A494)+1,"")</f>
        <v/>
      </c>
      <c r="B495" s="227" t="str">
        <f>IF(A495="","",PREF_PREGUNTA&amp;" - "&amp;IF(MAX($A$7:$A$156)&gt;99,IF(A495&lt;100,"0",""),"")&amp;IF(A495&lt;10,"0","")&amp;A495&amp;IF(G495&lt;&gt;""," "&amp;G495,""))</f>
        <v/>
      </c>
      <c r="C495" s="424" t="str">
        <f t="shared" si="9"/>
        <v/>
      </c>
      <c r="D495" s="230"/>
      <c r="E495" s="231"/>
      <c r="F495" s="242"/>
      <c r="G495" s="232"/>
      <c r="H495" s="225"/>
      <c r="I495" s="432"/>
      <c r="J495" s="433"/>
      <c r="K495" s="433"/>
      <c r="L495" s="434"/>
      <c r="M495" s="435"/>
      <c r="N495" s="435"/>
      <c r="O495" s="434"/>
      <c r="P495" s="435"/>
      <c r="Q495" s="435"/>
      <c r="R495" s="436"/>
      <c r="S495" s="437"/>
      <c r="T495" s="437"/>
      <c r="U495" s="438"/>
      <c r="V495" s="439"/>
      <c r="W495" s="439"/>
      <c r="X495" s="440"/>
      <c r="Y495" s="441"/>
      <c r="Z495" s="441"/>
      <c r="AA495" s="432"/>
      <c r="AB495" s="433"/>
      <c r="AC495" s="433"/>
      <c r="AD495" s="434"/>
      <c r="AE495" s="435"/>
      <c r="AF495" s="435"/>
      <c r="AG495" s="264"/>
      <c r="AH495" s="265"/>
      <c r="AI495" s="266"/>
      <c r="AJ495" s="267"/>
    </row>
    <row r="496" spans="1:36" x14ac:dyDescent="0.25">
      <c r="A496" s="28" t="str">
        <f>IF(H496&lt;&gt;"",MAX($A$7:A495)+1,"")</f>
        <v/>
      </c>
      <c r="B496" s="227" t="str">
        <f>IF(A496="","",PREF_PREGUNTA&amp;" - "&amp;IF(MAX($A$7:$A$156)&gt;99,IF(A496&lt;100,"0",""),"")&amp;IF(A496&lt;10,"0","")&amp;A496&amp;IF(G496&lt;&gt;""," "&amp;G496,""))</f>
        <v/>
      </c>
      <c r="C496" s="424" t="str">
        <f t="shared" si="9"/>
        <v/>
      </c>
      <c r="D496" s="230"/>
      <c r="E496" s="231"/>
      <c r="F496" s="242"/>
      <c r="G496" s="232"/>
      <c r="H496" s="225"/>
      <c r="I496" s="432"/>
      <c r="J496" s="433"/>
      <c r="K496" s="433"/>
      <c r="L496" s="434"/>
      <c r="M496" s="435"/>
      <c r="N496" s="435"/>
      <c r="O496" s="434"/>
      <c r="P496" s="435"/>
      <c r="Q496" s="435"/>
      <c r="R496" s="436"/>
      <c r="S496" s="437"/>
      <c r="T496" s="437"/>
      <c r="U496" s="438"/>
      <c r="V496" s="439"/>
      <c r="W496" s="439"/>
      <c r="X496" s="440"/>
      <c r="Y496" s="441"/>
      <c r="Z496" s="441"/>
      <c r="AA496" s="432"/>
      <c r="AB496" s="433"/>
      <c r="AC496" s="433"/>
      <c r="AD496" s="434"/>
      <c r="AE496" s="435"/>
      <c r="AF496" s="435"/>
      <c r="AG496" s="264"/>
      <c r="AH496" s="265"/>
      <c r="AI496" s="266"/>
      <c r="AJ496" s="267"/>
    </row>
    <row r="497" spans="1:36" x14ac:dyDescent="0.25">
      <c r="A497" s="28" t="str">
        <f>IF(H497&lt;&gt;"",MAX($A$7:A496)+1,"")</f>
        <v/>
      </c>
      <c r="B497" s="227" t="str">
        <f>IF(A497="","",PREF_PREGUNTA&amp;" - "&amp;IF(MAX($A$7:$A$156)&gt;99,IF(A497&lt;100,"0",""),"")&amp;IF(A497&lt;10,"0","")&amp;A497&amp;IF(G497&lt;&gt;""," "&amp;G497,""))</f>
        <v/>
      </c>
      <c r="C497" s="424" t="str">
        <f t="shared" si="9"/>
        <v/>
      </c>
      <c r="D497" s="230"/>
      <c r="E497" s="231"/>
      <c r="F497" s="242"/>
      <c r="G497" s="232"/>
      <c r="H497" s="225"/>
      <c r="I497" s="432"/>
      <c r="J497" s="433"/>
      <c r="K497" s="433"/>
      <c r="L497" s="434"/>
      <c r="M497" s="435"/>
      <c r="N497" s="435"/>
      <c r="O497" s="434"/>
      <c r="P497" s="435"/>
      <c r="Q497" s="435"/>
      <c r="R497" s="436"/>
      <c r="S497" s="437"/>
      <c r="T497" s="437"/>
      <c r="U497" s="438"/>
      <c r="V497" s="439"/>
      <c r="W497" s="439"/>
      <c r="X497" s="440"/>
      <c r="Y497" s="441"/>
      <c r="Z497" s="441"/>
      <c r="AA497" s="432"/>
      <c r="AB497" s="433"/>
      <c r="AC497" s="433"/>
      <c r="AD497" s="434"/>
      <c r="AE497" s="435"/>
      <c r="AF497" s="435"/>
      <c r="AG497" s="264"/>
      <c r="AH497" s="265"/>
      <c r="AI497" s="266"/>
      <c r="AJ497" s="267"/>
    </row>
    <row r="498" spans="1:36" x14ac:dyDescent="0.25">
      <c r="A498" s="28" t="str">
        <f>IF(H498&lt;&gt;"",MAX($A$7:A497)+1,"")</f>
        <v/>
      </c>
      <c r="B498" s="227" t="str">
        <f>IF(A498="","",PREF_PREGUNTA&amp;" - "&amp;IF(MAX($A$7:$A$156)&gt;99,IF(A498&lt;100,"0",""),"")&amp;IF(A498&lt;10,"0","")&amp;A498&amp;IF(G498&lt;&gt;""," "&amp;G498,""))</f>
        <v/>
      </c>
      <c r="C498" s="424" t="str">
        <f t="shared" si="9"/>
        <v/>
      </c>
      <c r="D498" s="230"/>
      <c r="E498" s="231"/>
      <c r="F498" s="242"/>
      <c r="G498" s="232"/>
      <c r="H498" s="225"/>
      <c r="I498" s="432"/>
      <c r="J498" s="433"/>
      <c r="K498" s="433"/>
      <c r="L498" s="434"/>
      <c r="M498" s="435"/>
      <c r="N498" s="435"/>
      <c r="O498" s="434"/>
      <c r="P498" s="435"/>
      <c r="Q498" s="435"/>
      <c r="R498" s="436"/>
      <c r="S498" s="437"/>
      <c r="T498" s="437"/>
      <c r="U498" s="438"/>
      <c r="V498" s="439"/>
      <c r="W498" s="439"/>
      <c r="X498" s="440"/>
      <c r="Y498" s="441"/>
      <c r="Z498" s="441"/>
      <c r="AA498" s="432"/>
      <c r="AB498" s="433"/>
      <c r="AC498" s="433"/>
      <c r="AD498" s="434"/>
      <c r="AE498" s="435"/>
      <c r="AF498" s="435"/>
      <c r="AG498" s="264"/>
      <c r="AH498" s="265"/>
      <c r="AI498" s="266"/>
      <c r="AJ498" s="267"/>
    </row>
    <row r="499" spans="1:36" x14ac:dyDescent="0.25">
      <c r="A499" s="28" t="str">
        <f>IF(H499&lt;&gt;"",MAX($A$7:A498)+1,"")</f>
        <v/>
      </c>
      <c r="B499" s="227" t="str">
        <f>IF(A499="","",PREF_PREGUNTA&amp;" - "&amp;IF(MAX($A$7:$A$156)&gt;99,IF(A499&lt;100,"0",""),"")&amp;IF(A499&lt;10,"0","")&amp;A499&amp;IF(G499&lt;&gt;""," "&amp;G499,""))</f>
        <v/>
      </c>
      <c r="C499" s="424" t="str">
        <f t="shared" si="9"/>
        <v/>
      </c>
      <c r="D499" s="230"/>
      <c r="E499" s="231"/>
      <c r="F499" s="242"/>
      <c r="G499" s="232"/>
      <c r="H499" s="225"/>
      <c r="I499" s="432"/>
      <c r="J499" s="433"/>
      <c r="K499" s="433"/>
      <c r="L499" s="434"/>
      <c r="M499" s="435"/>
      <c r="N499" s="435"/>
      <c r="O499" s="434"/>
      <c r="P499" s="435"/>
      <c r="Q499" s="435"/>
      <c r="R499" s="436"/>
      <c r="S499" s="437"/>
      <c r="T499" s="437"/>
      <c r="U499" s="438"/>
      <c r="V499" s="439"/>
      <c r="W499" s="439"/>
      <c r="X499" s="440"/>
      <c r="Y499" s="441"/>
      <c r="Z499" s="441"/>
      <c r="AA499" s="432"/>
      <c r="AB499" s="433"/>
      <c r="AC499" s="433"/>
      <c r="AD499" s="434"/>
      <c r="AE499" s="435"/>
      <c r="AF499" s="435"/>
      <c r="AG499" s="264"/>
      <c r="AH499" s="265"/>
      <c r="AI499" s="266"/>
      <c r="AJ499" s="267"/>
    </row>
    <row r="500" spans="1:36" x14ac:dyDescent="0.25">
      <c r="A500" s="28" t="str">
        <f>IF(H500&lt;&gt;"",MAX($A$7:A499)+1,"")</f>
        <v/>
      </c>
      <c r="B500" s="227" t="str">
        <f>IF(A500="","",PREF_PREGUNTA&amp;" - "&amp;IF(MAX($A$7:$A$156)&gt;99,IF(A500&lt;100,"0",""),"")&amp;IF(A500&lt;10,"0","")&amp;A500&amp;IF(G500&lt;&gt;""," "&amp;G500,""))</f>
        <v/>
      </c>
      <c r="C500" s="424" t="str">
        <f t="shared" si="9"/>
        <v/>
      </c>
      <c r="D500" s="230"/>
      <c r="E500" s="231"/>
      <c r="F500" s="242"/>
      <c r="G500" s="232"/>
      <c r="H500" s="225"/>
      <c r="I500" s="432"/>
      <c r="J500" s="433"/>
      <c r="K500" s="433"/>
      <c r="L500" s="434"/>
      <c r="M500" s="435"/>
      <c r="N500" s="435"/>
      <c r="O500" s="434"/>
      <c r="P500" s="435"/>
      <c r="Q500" s="435"/>
      <c r="R500" s="436"/>
      <c r="S500" s="437"/>
      <c r="T500" s="437"/>
      <c r="U500" s="438"/>
      <c r="V500" s="439"/>
      <c r="W500" s="439"/>
      <c r="X500" s="440"/>
      <c r="Y500" s="441"/>
      <c r="Z500" s="441"/>
      <c r="AA500" s="432"/>
      <c r="AB500" s="433"/>
      <c r="AC500" s="433"/>
      <c r="AD500" s="434"/>
      <c r="AE500" s="435"/>
      <c r="AF500" s="435"/>
      <c r="AG500" s="264"/>
      <c r="AH500" s="265"/>
      <c r="AI500" s="266"/>
      <c r="AJ500" s="267"/>
    </row>
    <row r="501" spans="1:36" x14ac:dyDescent="0.25">
      <c r="A501" s="28" t="str">
        <f>IF(H501&lt;&gt;"",MAX($A$7:A500)+1,"")</f>
        <v/>
      </c>
      <c r="B501" s="227" t="str">
        <f>IF(A501="","",PREF_PREGUNTA&amp;" - "&amp;IF(MAX($A$7:$A$156)&gt;99,IF(A501&lt;100,"0",""),"")&amp;IF(A501&lt;10,"0","")&amp;A501&amp;IF(G501&lt;&gt;""," "&amp;G501,""))</f>
        <v/>
      </c>
      <c r="C501" s="424" t="str">
        <f t="shared" si="9"/>
        <v/>
      </c>
      <c r="D501" s="230"/>
      <c r="E501" s="231"/>
      <c r="F501" s="242"/>
      <c r="G501" s="232"/>
      <c r="H501" s="225"/>
      <c r="I501" s="432"/>
      <c r="J501" s="433"/>
      <c r="K501" s="433"/>
      <c r="L501" s="434"/>
      <c r="M501" s="435"/>
      <c r="N501" s="435"/>
      <c r="O501" s="434"/>
      <c r="P501" s="435"/>
      <c r="Q501" s="435"/>
      <c r="R501" s="436"/>
      <c r="S501" s="437"/>
      <c r="T501" s="437"/>
      <c r="U501" s="438"/>
      <c r="V501" s="439"/>
      <c r="W501" s="439"/>
      <c r="X501" s="440"/>
      <c r="Y501" s="441"/>
      <c r="Z501" s="441"/>
      <c r="AA501" s="432"/>
      <c r="AB501" s="433"/>
      <c r="AC501" s="433"/>
      <c r="AD501" s="434"/>
      <c r="AE501" s="435"/>
      <c r="AF501" s="435"/>
      <c r="AG501" s="264"/>
      <c r="AH501" s="265"/>
      <c r="AI501" s="266"/>
      <c r="AJ501" s="267"/>
    </row>
    <row r="502" spans="1:36" x14ac:dyDescent="0.25">
      <c r="A502" s="28" t="str">
        <f>IF(H502&lt;&gt;"",MAX($A$7:A501)+1,"")</f>
        <v/>
      </c>
      <c r="B502" s="227" t="str">
        <f>IF(A502="","",PREF_PREGUNTA&amp;" - "&amp;IF(MAX($A$7:$A$156)&gt;99,IF(A502&lt;100,"0",""),"")&amp;IF(A502&lt;10,"0","")&amp;A502&amp;IF(G502&lt;&gt;""," "&amp;G502,""))</f>
        <v/>
      </c>
      <c r="C502" s="424" t="str">
        <f t="shared" si="9"/>
        <v/>
      </c>
      <c r="D502" s="230"/>
      <c r="E502" s="231"/>
      <c r="F502" s="242"/>
      <c r="G502" s="232"/>
      <c r="H502" s="225"/>
      <c r="I502" s="432"/>
      <c r="J502" s="433"/>
      <c r="K502" s="433"/>
      <c r="L502" s="434"/>
      <c r="M502" s="435"/>
      <c r="N502" s="435"/>
      <c r="O502" s="434"/>
      <c r="P502" s="435"/>
      <c r="Q502" s="435"/>
      <c r="R502" s="436"/>
      <c r="S502" s="437"/>
      <c r="T502" s="437"/>
      <c r="U502" s="438"/>
      <c r="V502" s="439"/>
      <c r="W502" s="439"/>
      <c r="X502" s="440"/>
      <c r="Y502" s="441"/>
      <c r="Z502" s="441"/>
      <c r="AA502" s="432"/>
      <c r="AB502" s="433"/>
      <c r="AC502" s="433"/>
      <c r="AD502" s="434"/>
      <c r="AE502" s="435"/>
      <c r="AF502" s="435"/>
      <c r="AG502" s="264"/>
      <c r="AH502" s="265"/>
      <c r="AI502" s="266"/>
      <c r="AJ502" s="267"/>
    </row>
    <row r="503" spans="1:36" x14ac:dyDescent="0.25">
      <c r="A503" s="28" t="str">
        <f>IF(H503&lt;&gt;"",MAX($A$7:A502)+1,"")</f>
        <v/>
      </c>
      <c r="B503" s="227" t="str">
        <f>IF(A503="","",PREF_PREGUNTA&amp;" - "&amp;IF(MAX($A$7:$A$156)&gt;99,IF(A503&lt;100,"0",""),"")&amp;IF(A503&lt;10,"0","")&amp;A503&amp;IF(G503&lt;&gt;""," "&amp;G503,""))</f>
        <v/>
      </c>
      <c r="C503" s="424" t="str">
        <f t="shared" si="9"/>
        <v/>
      </c>
      <c r="D503" s="230"/>
      <c r="E503" s="231"/>
      <c r="F503" s="242"/>
      <c r="G503" s="232"/>
      <c r="H503" s="225"/>
      <c r="I503" s="432"/>
      <c r="J503" s="433"/>
      <c r="K503" s="433"/>
      <c r="L503" s="434"/>
      <c r="M503" s="435"/>
      <c r="N503" s="435"/>
      <c r="O503" s="434"/>
      <c r="P503" s="435"/>
      <c r="Q503" s="435"/>
      <c r="R503" s="436"/>
      <c r="S503" s="437"/>
      <c r="T503" s="437"/>
      <c r="U503" s="438"/>
      <c r="V503" s="439"/>
      <c r="W503" s="439"/>
      <c r="X503" s="440"/>
      <c r="Y503" s="441"/>
      <c r="Z503" s="441"/>
      <c r="AA503" s="432"/>
      <c r="AB503" s="433"/>
      <c r="AC503" s="433"/>
      <c r="AD503" s="434"/>
      <c r="AE503" s="435"/>
      <c r="AF503" s="435"/>
      <c r="AG503" s="264"/>
      <c r="AH503" s="265"/>
      <c r="AI503" s="266"/>
      <c r="AJ503" s="267"/>
    </row>
    <row r="504" spans="1:36" x14ac:dyDescent="0.25">
      <c r="A504" s="28" t="str">
        <f>IF(H504&lt;&gt;"",MAX($A$7:A503)+1,"")</f>
        <v/>
      </c>
      <c r="B504" s="227" t="str">
        <f>IF(A504="","",PREF_PREGUNTA&amp;" - "&amp;IF(MAX($A$7:$A$156)&gt;99,IF(A504&lt;100,"0",""),"")&amp;IF(A504&lt;10,"0","")&amp;A504&amp;IF(G504&lt;&gt;""," "&amp;G504,""))</f>
        <v/>
      </c>
      <c r="C504" s="424" t="str">
        <f t="shared" si="9"/>
        <v/>
      </c>
      <c r="D504" s="230"/>
      <c r="E504" s="231"/>
      <c r="F504" s="242"/>
      <c r="G504" s="232"/>
      <c r="H504" s="225"/>
      <c r="I504" s="432"/>
      <c r="J504" s="433"/>
      <c r="K504" s="433"/>
      <c r="L504" s="434"/>
      <c r="M504" s="435"/>
      <c r="N504" s="435"/>
      <c r="O504" s="434"/>
      <c r="P504" s="435"/>
      <c r="Q504" s="435"/>
      <c r="R504" s="436"/>
      <c r="S504" s="437"/>
      <c r="T504" s="437"/>
      <c r="U504" s="438"/>
      <c r="V504" s="439"/>
      <c r="W504" s="439"/>
      <c r="X504" s="440"/>
      <c r="Y504" s="441"/>
      <c r="Z504" s="441"/>
      <c r="AA504" s="432"/>
      <c r="AB504" s="433"/>
      <c r="AC504" s="433"/>
      <c r="AD504" s="434"/>
      <c r="AE504" s="435"/>
      <c r="AF504" s="435"/>
      <c r="AG504" s="264"/>
      <c r="AH504" s="265"/>
      <c r="AI504" s="266"/>
      <c r="AJ504" s="267"/>
    </row>
    <row r="505" spans="1:36" x14ac:dyDescent="0.25">
      <c r="A505" s="28" t="str">
        <f>IF(H505&lt;&gt;"",MAX($A$7:A504)+1,"")</f>
        <v/>
      </c>
      <c r="B505" s="227" t="str">
        <f>IF(A505="","",PREF_PREGUNTA&amp;" - "&amp;IF(MAX($A$7:$A$156)&gt;99,IF(A505&lt;100,"0",""),"")&amp;IF(A505&lt;10,"0","")&amp;A505&amp;IF(G505&lt;&gt;""," "&amp;G505,""))</f>
        <v/>
      </c>
      <c r="C505" s="424" t="str">
        <f t="shared" si="9"/>
        <v/>
      </c>
      <c r="D505" s="230"/>
      <c r="E505" s="231"/>
      <c r="F505" s="242"/>
      <c r="G505" s="232"/>
      <c r="H505" s="225"/>
      <c r="I505" s="432"/>
      <c r="J505" s="433"/>
      <c r="K505" s="433"/>
      <c r="L505" s="434"/>
      <c r="M505" s="435"/>
      <c r="N505" s="435"/>
      <c r="O505" s="434"/>
      <c r="P505" s="435"/>
      <c r="Q505" s="435"/>
      <c r="R505" s="436"/>
      <c r="S505" s="437"/>
      <c r="T505" s="437"/>
      <c r="U505" s="438"/>
      <c r="V505" s="439"/>
      <c r="W505" s="439"/>
      <c r="X505" s="440"/>
      <c r="Y505" s="441"/>
      <c r="Z505" s="441"/>
      <c r="AA505" s="432"/>
      <c r="AB505" s="433"/>
      <c r="AC505" s="433"/>
      <c r="AD505" s="434"/>
      <c r="AE505" s="435"/>
      <c r="AF505" s="435"/>
      <c r="AG505" s="264"/>
      <c r="AH505" s="265"/>
      <c r="AI505" s="266"/>
      <c r="AJ505" s="267"/>
    </row>
    <row r="506" spans="1:36" x14ac:dyDescent="0.25">
      <c r="A506" s="28" t="str">
        <f>IF(H506&lt;&gt;"",MAX($A$7:A505)+1,"")</f>
        <v/>
      </c>
      <c r="B506" s="227" t="str">
        <f>IF(A506="","",PREF_PREGUNTA&amp;" - "&amp;IF(MAX($A$7:$A$156)&gt;99,IF(A506&lt;100,"0",""),"")&amp;IF(A506&lt;10,"0","")&amp;A506&amp;IF(G506&lt;&gt;""," "&amp;G506,""))</f>
        <v/>
      </c>
      <c r="C506" s="424" t="str">
        <f t="shared" si="9"/>
        <v/>
      </c>
      <c r="D506" s="230"/>
      <c r="E506" s="231"/>
      <c r="F506" s="242"/>
      <c r="G506" s="232"/>
      <c r="H506" s="225"/>
      <c r="I506" s="432"/>
      <c r="J506" s="433"/>
      <c r="K506" s="433"/>
      <c r="L506" s="434"/>
      <c r="M506" s="435"/>
      <c r="N506" s="435"/>
      <c r="O506" s="434"/>
      <c r="P506" s="435"/>
      <c r="Q506" s="435"/>
      <c r="R506" s="436"/>
      <c r="S506" s="437"/>
      <c r="T506" s="437"/>
      <c r="U506" s="438"/>
      <c r="V506" s="439"/>
      <c r="W506" s="439"/>
      <c r="X506" s="440"/>
      <c r="Y506" s="441"/>
      <c r="Z506" s="441"/>
      <c r="AA506" s="432"/>
      <c r="AB506" s="433"/>
      <c r="AC506" s="433"/>
      <c r="AD506" s="434"/>
      <c r="AE506" s="435"/>
      <c r="AF506" s="435"/>
      <c r="AG506" s="264"/>
      <c r="AH506" s="265"/>
      <c r="AI506" s="266"/>
      <c r="AJ506" s="267"/>
    </row>
    <row r="507" spans="1:36" x14ac:dyDescent="0.25">
      <c r="A507" s="28" t="str">
        <f>IF(H507&lt;&gt;"",MAX($A$7:A506)+1,"")</f>
        <v/>
      </c>
      <c r="B507" s="227" t="str">
        <f t="shared" ref="B455:B518" si="10">IF(A507="","",PREF_PREGUNTA&amp;" - "&amp;IF(MAX($A$7:$A$156)&gt;99,IF(A507&lt;100,"0",""),"")&amp;IF(A507&lt;10,"0","")&amp;A507&amp;IF(G507&lt;&gt;""," "&amp;G507,""))</f>
        <v/>
      </c>
      <c r="C507" s="145" t="str">
        <f>IF(COUNTA(I507:N507)-D507=0,"",COUNTA(I507:N507)-D507)</f>
        <v/>
      </c>
      <c r="D507" s="230"/>
      <c r="E507" s="231"/>
      <c r="F507" s="242"/>
      <c r="G507" s="232"/>
      <c r="H507" s="225"/>
      <c r="I507" s="243"/>
      <c r="J507" s="244"/>
      <c r="K507" s="244"/>
      <c r="L507" s="245"/>
      <c r="M507" s="246"/>
      <c r="N507" s="246"/>
      <c r="O507" s="245"/>
      <c r="P507" s="246"/>
      <c r="Q507" s="246"/>
      <c r="R507" s="247"/>
      <c r="S507" s="248"/>
      <c r="T507" s="248"/>
      <c r="U507" s="249"/>
      <c r="V507" s="250"/>
      <c r="W507" s="250"/>
      <c r="X507" s="251"/>
      <c r="Y507" s="252"/>
      <c r="Z507" s="252"/>
      <c r="AA507" s="243"/>
      <c r="AB507" s="244"/>
      <c r="AC507" s="244"/>
      <c r="AD507" s="245"/>
      <c r="AE507" s="246"/>
      <c r="AF507" s="246"/>
      <c r="AG507" s="253"/>
      <c r="AH507" s="254"/>
      <c r="AI507" s="255"/>
      <c r="AJ507" s="256"/>
    </row>
    <row r="508" spans="1:36" x14ac:dyDescent="0.25">
      <c r="A508" s="28" t="str">
        <f>IF(H508&lt;&gt;"",MAX($A$7:A507)+1,"")</f>
        <v/>
      </c>
      <c r="B508" s="227" t="str">
        <f t="shared" si="10"/>
        <v/>
      </c>
      <c r="C508" s="145" t="str">
        <f>IF(COUNTA(I508:N508)-D508=0,"",COUNTA(I508:N508)-D508)</f>
        <v/>
      </c>
      <c r="D508" s="230"/>
      <c r="E508" s="231"/>
      <c r="F508" s="242"/>
      <c r="G508" s="232"/>
      <c r="H508" s="225"/>
      <c r="I508" s="243"/>
      <c r="J508" s="244"/>
      <c r="K508" s="244"/>
      <c r="L508" s="245"/>
      <c r="M508" s="246"/>
      <c r="N508" s="246"/>
      <c r="O508" s="245"/>
      <c r="P508" s="246"/>
      <c r="Q508" s="246"/>
      <c r="R508" s="247"/>
      <c r="S508" s="248"/>
      <c r="T508" s="248"/>
      <c r="U508" s="249"/>
      <c r="V508" s="250"/>
      <c r="W508" s="250"/>
      <c r="X508" s="251"/>
      <c r="Y508" s="252"/>
      <c r="Z508" s="252"/>
      <c r="AA508" s="243"/>
      <c r="AB508" s="244"/>
      <c r="AC508" s="244"/>
      <c r="AD508" s="245"/>
      <c r="AE508" s="246"/>
      <c r="AF508" s="246"/>
      <c r="AG508" s="253"/>
      <c r="AH508" s="254"/>
      <c r="AI508" s="255"/>
      <c r="AJ508" s="256"/>
    </row>
  </sheetData>
  <sheetProtection algorithmName="SHA-512" hashValue="qm5H90OKQSNdiHaeQ4lzg/CeuAVilr0hpIF2yUKlvr9COOtkHCrAhnA4t7/KL3Hbn4SHFy1nfVE6Aa3M6G4sRw==" saltValue="9HWREWBvRTwOS7Al4ZS8EQ==" spinCount="100000" sheet="1" objects="1" scenarios="1" selectLockedCells="1"/>
  <conditionalFormatting sqref="B4:D4 H4">
    <cfRule type="expression" dxfId="109" priority="569">
      <formula>MAX($D$7:$D$156)&gt;1</formula>
    </cfRule>
  </conditionalFormatting>
  <conditionalFormatting sqref="C6">
    <cfRule type="cellIs" dxfId="108" priority="504" operator="equal">
      <formula>""</formula>
    </cfRule>
    <cfRule type="cellIs" dxfId="107" priority="505" operator="equal">
      <formula>0</formula>
    </cfRule>
  </conditionalFormatting>
  <conditionalFormatting sqref="D6:E6 I6:AF6">
    <cfRule type="cellIs" dxfId="106" priority="502" operator="equal">
      <formula>""</formula>
    </cfRule>
    <cfRule type="cellIs" dxfId="105" priority="503" operator="equal">
      <formula>0</formula>
    </cfRule>
  </conditionalFormatting>
  <conditionalFormatting sqref="F6">
    <cfRule type="cellIs" dxfId="104" priority="472" operator="equal">
      <formula>""</formula>
    </cfRule>
    <cfRule type="cellIs" dxfId="103" priority="473" operator="equal">
      <formula>0</formula>
    </cfRule>
  </conditionalFormatting>
  <conditionalFormatting sqref="F5">
    <cfRule type="expression" dxfId="102" priority="453" stopIfTrue="1">
      <formula>$B$43&lt;&gt;$B$40</formula>
    </cfRule>
  </conditionalFormatting>
  <conditionalFormatting sqref="B5:AF5">
    <cfRule type="cellIs" dxfId="101" priority="516" operator="equal">
      <formula>""</formula>
    </cfRule>
  </conditionalFormatting>
  <conditionalFormatting sqref="H6">
    <cfRule type="cellIs" dxfId="100" priority="122" operator="equal">
      <formula>""</formula>
    </cfRule>
    <cfRule type="cellIs" dxfId="99" priority="123" operator="equal">
      <formula>0</formula>
    </cfRule>
  </conditionalFormatting>
  <conditionalFormatting sqref="AG6:AJ6">
    <cfRule type="cellIs" dxfId="98" priority="120" operator="equal">
      <formula>""</formula>
    </cfRule>
    <cfRule type="cellIs" dxfId="97" priority="121" operator="equal">
      <formula>0</formula>
    </cfRule>
  </conditionalFormatting>
  <conditionalFormatting sqref="B6">
    <cfRule type="cellIs" dxfId="96" priority="118" operator="equal">
      <formula>""</formula>
    </cfRule>
    <cfRule type="cellIs" dxfId="95" priority="119" operator="equal">
      <formula>0</formula>
    </cfRule>
  </conditionalFormatting>
  <conditionalFormatting sqref="G6">
    <cfRule type="cellIs" dxfId="94" priority="116" operator="equal">
      <formula>""</formula>
    </cfRule>
    <cfRule type="cellIs" dxfId="93" priority="117" operator="equal">
      <formula>0</formula>
    </cfRule>
  </conditionalFormatting>
  <conditionalFormatting sqref="B507:B508">
    <cfRule type="cellIs" dxfId="92" priority="89" operator="equal">
      <formula>""</formula>
    </cfRule>
    <cfRule type="cellIs" dxfId="91" priority="90" operator="equal">
      <formula>0</formula>
    </cfRule>
  </conditionalFormatting>
  <conditionalFormatting sqref="F507:F508">
    <cfRule type="expression" dxfId="90" priority="86" stopIfTrue="1">
      <formula>$B$43&lt;&gt;$B$40</formula>
    </cfRule>
  </conditionalFormatting>
  <conditionalFormatting sqref="C507:AJ508">
    <cfRule type="cellIs" dxfId="89" priority="87" operator="equal">
      <formula>""</formula>
    </cfRule>
  </conditionalFormatting>
  <conditionalFormatting sqref="AG5:AJ5">
    <cfRule type="cellIs" dxfId="88" priority="84" operator="equal">
      <formula>""</formula>
    </cfRule>
    <cfRule type="cellIs" dxfId="87" priority="85" operator="equal">
      <formula>0</formula>
    </cfRule>
  </conditionalFormatting>
  <conditionalFormatting sqref="B7:B506">
    <cfRule type="cellIs" dxfId="12" priority="5" operator="equal">
      <formula>""</formula>
    </cfRule>
  </conditionalFormatting>
  <conditionalFormatting sqref="F7:F506">
    <cfRule type="expression" dxfId="11" priority="3" stopIfTrue="1">
      <formula>$B$43&lt;&gt;$B$40</formula>
    </cfRule>
  </conditionalFormatting>
  <conditionalFormatting sqref="C7:AF506">
    <cfRule type="cellIs" dxfId="10" priority="4" operator="equal">
      <formula>""</formula>
    </cfRule>
  </conditionalFormatting>
  <conditionalFormatting sqref="AG7:AJ506">
    <cfRule type="cellIs" dxfId="9" priority="1" operator="equal">
      <formula>""</formula>
    </cfRule>
    <cfRule type="cellIs" dxfId="8"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D155">
      <formula1>1</formula1>
      <formula2>IF(C_SIMPLE="true",1,MIN(5,COUNTA(I5:N5)))</formula2>
    </dataValidation>
    <dataValidation type="list" showInputMessage="1" showErrorMessage="1" errorTitle="Error_cuestionario" error="Debes escribir 0 o 1._x000a__x000a_Pulsa ESC para salir." promptTitle="Coincidencia" prompt="Si quieres que tengan que coincidir las MAYÚSCULAS pon 1." sqref="F5">
      <formula1>"0,1"</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78"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D64"/>
  <sheetViews>
    <sheetView showGridLines="0" showRowColHeaders="0" zoomScale="145" zoomScaleNormal="145" workbookViewId="0">
      <pane ySplit="2" topLeftCell="A3" activePane="bottomLeft" state="frozen"/>
      <selection activeCell="J7" sqref="J7:P7"/>
      <selection pane="bottomLeft"/>
    </sheetView>
  </sheetViews>
  <sheetFormatPr baseColWidth="10" defaultRowHeight="15" x14ac:dyDescent="0.25"/>
  <cols>
    <col min="1" max="1" width="57.85546875" customWidth="1"/>
    <col min="2" max="2" width="15.7109375" style="60" hidden="1" customWidth="1"/>
    <col min="3" max="3" width="15.7109375" hidden="1" customWidth="1"/>
    <col min="4" max="4" width="31.28515625" hidden="1" customWidth="1"/>
  </cols>
  <sheetData>
    <row r="1" spans="1:4" x14ac:dyDescent="0.25">
      <c r="A1" s="90" t="str">
        <f>"&lt;!-- question: "&amp;'Datos RC'!A2&amp;"  --&gt;"</f>
        <v>&lt;!-- question: 1  --&gt;</v>
      </c>
      <c r="B1" s="53">
        <f ca="1">COUNTA(A:A)-COUNTIF(A:A,"BORRAR")</f>
        <v>64</v>
      </c>
      <c r="C1" s="71"/>
      <c r="D1" s="79"/>
    </row>
    <row r="2" spans="1:4" x14ac:dyDescent="0.25">
      <c r="A2" s="71" t="s">
        <v>95</v>
      </c>
      <c r="B2" s="91" t="s">
        <v>96</v>
      </c>
    </row>
    <row r="3" spans="1:4" x14ac:dyDescent="0.25">
      <c r="A3" t="s">
        <v>30</v>
      </c>
    </row>
    <row r="4" spans="1:4" x14ac:dyDescent="0.25">
      <c r="A4" t="e">
        <f>"      &lt;text&gt;"&amp;B4&amp;"&lt;/text&gt;"</f>
        <v>#N/A</v>
      </c>
      <c r="B4" s="60" t="e">
        <f>NOMBRE_RC</f>
        <v>#N/A</v>
      </c>
    </row>
    <row r="5" spans="1:4" x14ac:dyDescent="0.25">
      <c r="A5" t="s">
        <v>32</v>
      </c>
    </row>
    <row r="6" spans="1:4" x14ac:dyDescent="0.25">
      <c r="A6" t="s">
        <v>33</v>
      </c>
    </row>
    <row r="7" spans="1:4" x14ac:dyDescent="0.25">
      <c r="A7" t="e">
        <f>"      &lt;text&gt;&lt;![CDATA[&lt;p&gt;"&amp;B7&amp;"&lt;/p&gt;]]&gt;&lt;/text&gt;"</f>
        <v>#N/A</v>
      </c>
      <c r="B7" s="60" t="e">
        <f>ENUNCIADO_RC</f>
        <v>#N/A</v>
      </c>
    </row>
    <row r="8" spans="1:4" x14ac:dyDescent="0.25">
      <c r="A8" t="s">
        <v>34</v>
      </c>
    </row>
    <row r="9" spans="1:4" x14ac:dyDescent="0.25">
      <c r="A9" t="s">
        <v>35</v>
      </c>
    </row>
    <row r="10" spans="1:4" x14ac:dyDescent="0.25">
      <c r="A10" t="str">
        <f>"      &lt;text&gt;&lt;![CDATA[&lt;p&gt;"&amp;B10&amp;"&lt;/p&gt;]]&gt;&lt;/text&gt;"</f>
        <v xml:space="preserve">      &lt;text&gt;&lt;![CDATA[&lt;p&gt;Tomo nota de tus respuestas&lt;/p&gt;]]&gt;&lt;/text&gt;</v>
      </c>
      <c r="B10" s="60" t="str">
        <f>Retroalim_GENERAL</f>
        <v>Tomo nota de tus respuestas</v>
      </c>
    </row>
    <row r="11" spans="1:4" x14ac:dyDescent="0.25">
      <c r="A11" t="s">
        <v>37</v>
      </c>
    </row>
    <row r="12" spans="1:4" x14ac:dyDescent="0.25">
      <c r="A12" t="str">
        <f>"    &lt;defaultgrade&gt;"&amp;B12&amp;"&lt;/defaultgrade&gt;"</f>
        <v xml:space="preserve">    &lt;defaultgrade&gt;1&lt;/defaultgrade&gt;</v>
      </c>
      <c r="B12" s="60">
        <f>PUNTUACION</f>
        <v>1</v>
      </c>
    </row>
    <row r="13" spans="1:4" x14ac:dyDescent="0.25">
      <c r="A13" s="37" t="str">
        <f>"    &lt;penalty&gt;"&amp;REPLACE(B13,2,1,".")&amp;"&lt;/penalty&gt;"</f>
        <v xml:space="preserve">    &lt;penalty&gt;0.333333333333333&lt;/penalty&gt;</v>
      </c>
      <c r="B13" s="60">
        <f>PENALIZACION</f>
        <v>0.33333333333333331</v>
      </c>
    </row>
    <row r="14" spans="1:4" x14ac:dyDescent="0.25">
      <c r="A14" t="s">
        <v>66</v>
      </c>
      <c r="B14" s="60">
        <f>Oculto</f>
        <v>0</v>
      </c>
    </row>
    <row r="15" spans="1:4" x14ac:dyDescent="0.25">
      <c r="A15" t="str">
        <f>"    &lt;idnumber&gt;"&amp;B15&amp;"&lt;/idnumber&gt;"</f>
        <v xml:space="preserve">    &lt;idnumber&gt;&lt;/idnumber&gt;</v>
      </c>
      <c r="B15" s="60" t="str">
        <f>IF(CONTRASEN_A="","",CONTRASEN_A)</f>
        <v/>
      </c>
      <c r="C15" s="78" t="s">
        <v>97</v>
      </c>
    </row>
    <row r="16" spans="1:4" x14ac:dyDescent="0.25">
      <c r="A16" t="str">
        <f>"    &lt;usecase&gt;"&amp;B16&amp;"&lt;/usecase&gt;"</f>
        <v xml:space="preserve">    &lt;usecase&gt;1&lt;/usecase&gt;</v>
      </c>
      <c r="B16" s="78">
        <f>MAYUSCULAS</f>
        <v>1</v>
      </c>
      <c r="C16" t="s">
        <v>98</v>
      </c>
    </row>
    <row r="17" spans="1:4" x14ac:dyDescent="0.25">
      <c r="A17" s="101" t="e">
        <f>IF(B18="","BORRAR",$C$18&amp;B17&amp;$D$18)</f>
        <v>#N/A</v>
      </c>
      <c r="B17" s="78" t="e">
        <f>PT_01</f>
        <v>#N/A</v>
      </c>
      <c r="C17" s="51" t="str">
        <f>IFERROR(FIND(",",B18,1),"")</f>
        <v/>
      </c>
    </row>
    <row r="18" spans="1:4" x14ac:dyDescent="0.25">
      <c r="A18" t="e">
        <f>IF(B18="","BORRAR","      &lt;text&gt;"&amp;IF(C17&lt;&gt;"",REPLACE(B18,C17,1,"."),B18)&amp;"&lt;/text&gt;")</f>
        <v>#N/A</v>
      </c>
      <c r="B18" s="60" t="e">
        <f>RC_01</f>
        <v>#N/A</v>
      </c>
      <c r="C18" s="80" t="s">
        <v>53</v>
      </c>
      <c r="D18" s="81" t="s">
        <v>99</v>
      </c>
    </row>
    <row r="19" spans="1:4" x14ac:dyDescent="0.25">
      <c r="A19" t="e">
        <f>IF(B18="","BORRAR",$D$20)</f>
        <v>#N/A</v>
      </c>
      <c r="C19" s="82"/>
      <c r="D19" s="83"/>
    </row>
    <row r="20" spans="1:4" x14ac:dyDescent="0.25">
      <c r="A20" t="e">
        <f>IF(B18="","BORRAR","      &lt;text&gt;&lt;![CDATA[&lt;p&gt;"&amp;B20&amp;"&lt;/p&gt;]]&gt;&lt;/text&gt;")</f>
        <v>#N/A</v>
      </c>
      <c r="B20" s="60" t="e">
        <f>RE_01</f>
        <v>#N/A</v>
      </c>
      <c r="C20" s="84"/>
      <c r="D20" s="85" t="s">
        <v>55</v>
      </c>
    </row>
    <row r="21" spans="1:4" x14ac:dyDescent="0.25">
      <c r="A21" t="e">
        <f>IF(B18="","BORRAR","      &lt;/feedback&gt;")</f>
        <v>#N/A</v>
      </c>
    </row>
    <row r="22" spans="1:4" x14ac:dyDescent="0.25">
      <c r="A22" t="e">
        <f>IF(B18="","BORRAR","    &lt;/answer&gt;")</f>
        <v>#N/A</v>
      </c>
    </row>
    <row r="23" spans="1:4" x14ac:dyDescent="0.25">
      <c r="A23" s="101" t="e">
        <f ca="1">IF(B24="","BORRAR",$C$18&amp;B23&amp;$D$18)</f>
        <v>#N/A</v>
      </c>
      <c r="B23" s="78" t="e">
        <f ca="1">INDIRECT("PT_0"&amp;C24)</f>
        <v>#N/A</v>
      </c>
      <c r="C23" s="51" t="str">
        <f ca="1">IFERROR(FIND(",",B24,1),"")</f>
        <v/>
      </c>
    </row>
    <row r="24" spans="1:4" x14ac:dyDescent="0.25">
      <c r="A24" t="e">
        <f ca="1">IF(B24="","BORRAR","      &lt;text&gt;"&amp;IF(C23&lt;&gt;"",REPLACE(B24,C23,1,"."),B24)&amp;"&lt;/text&gt;")</f>
        <v>#N/A</v>
      </c>
      <c r="B24" s="60" t="e">
        <f ca="1">INDIRECT("RC_0"&amp;C24)</f>
        <v>#N/A</v>
      </c>
      <c r="C24" s="86">
        <v>2</v>
      </c>
    </row>
    <row r="25" spans="1:4" x14ac:dyDescent="0.25">
      <c r="A25" t="e">
        <f ca="1">IF(B24="","BORRAR",$D$20)</f>
        <v>#N/A</v>
      </c>
    </row>
    <row r="26" spans="1:4" x14ac:dyDescent="0.25">
      <c r="A26" t="e">
        <f ca="1">IF(B24="","BORRAR","      &lt;text&gt;&lt;![CDATA[&lt;p&gt;"&amp;B26&amp;"&lt;/p&gt;]]&gt;&lt;/text&gt;")</f>
        <v>#N/A</v>
      </c>
      <c r="B26" s="60" t="e">
        <f ca="1">INDIRECT("RE_0"&amp;C24)</f>
        <v>#N/A</v>
      </c>
    </row>
    <row r="27" spans="1:4" x14ac:dyDescent="0.25">
      <c r="A27" t="e">
        <f ca="1">IF(B24="","BORRAR","      &lt;/feedback&gt;")</f>
        <v>#N/A</v>
      </c>
    </row>
    <row r="28" spans="1:4" x14ac:dyDescent="0.25">
      <c r="A28" t="e">
        <f ca="1">IF(B24="","BORRAR","    &lt;/answer&gt;")</f>
        <v>#N/A</v>
      </c>
    </row>
    <row r="29" spans="1:4" x14ac:dyDescent="0.25">
      <c r="A29" s="77" t="e">
        <f ca="1">IF(B30="","BORRAR",$C$18&amp;B29&amp;$D$18)</f>
        <v>#N/A</v>
      </c>
      <c r="B29" s="78" t="e">
        <f ca="1">INDIRECT("PT_0"&amp;C30)</f>
        <v>#N/A</v>
      </c>
      <c r="C29" s="41" t="str">
        <f ca="1">IFERROR(FIND(",",B30,1),"")</f>
        <v/>
      </c>
    </row>
    <row r="30" spans="1:4" x14ac:dyDescent="0.25">
      <c r="A30" t="e">
        <f ca="1">IF(B30="","BORRAR","      &lt;text&gt;"&amp;IF(C29&lt;&gt;"",REPLACE(B30,C29,1,"."),B30)&amp;"&lt;/text&gt;")</f>
        <v>#N/A</v>
      </c>
      <c r="B30" s="60" t="e">
        <f ca="1">INDIRECT("RC_0"&amp;C30)</f>
        <v>#N/A</v>
      </c>
      <c r="C30" s="86">
        <f>C24+1</f>
        <v>3</v>
      </c>
    </row>
    <row r="31" spans="1:4" x14ac:dyDescent="0.25">
      <c r="A31" t="e">
        <f ca="1">IF(B30="","BORRAR",$D$20)</f>
        <v>#N/A</v>
      </c>
    </row>
    <row r="32" spans="1:4" x14ac:dyDescent="0.25">
      <c r="A32" t="e">
        <f ca="1">IF(B30="","BORRAR","      &lt;text&gt;&lt;![CDATA[&lt;p&gt;"&amp;B32&amp;"&lt;/p&gt;]]&gt;&lt;/text&gt;")</f>
        <v>#N/A</v>
      </c>
      <c r="B32" s="60" t="e">
        <f ca="1">INDIRECT("RE_0"&amp;C30)</f>
        <v>#N/A</v>
      </c>
    </row>
    <row r="33" spans="1:3" x14ac:dyDescent="0.25">
      <c r="A33" t="e">
        <f ca="1">IF(B30="","BORRAR","      &lt;/feedback&gt;")</f>
        <v>#N/A</v>
      </c>
    </row>
    <row r="34" spans="1:3" x14ac:dyDescent="0.25">
      <c r="A34" t="e">
        <f ca="1">IF(B30="","BORRAR","    &lt;/answer&gt;")</f>
        <v>#N/A</v>
      </c>
    </row>
    <row r="35" spans="1:3" x14ac:dyDescent="0.25">
      <c r="A35" s="77" t="e">
        <f ca="1">IF(B36="","BORRAR",$C$18&amp;B35&amp;$D$18)</f>
        <v>#N/A</v>
      </c>
      <c r="B35" s="78" t="e">
        <f ca="1">INDIRECT("PT_0"&amp;C36)</f>
        <v>#N/A</v>
      </c>
      <c r="C35" s="41" t="str">
        <f ca="1">IFERROR(FIND(",",B36,1),"")</f>
        <v/>
      </c>
    </row>
    <row r="36" spans="1:3" x14ac:dyDescent="0.25">
      <c r="A36" t="e">
        <f ca="1">IF(B36="","BORRAR","      &lt;text&gt;"&amp;IF(C35&lt;&gt;"",REPLACE(B36,C35,1,"."),B36)&amp;"&lt;/text&gt;")</f>
        <v>#N/A</v>
      </c>
      <c r="B36" s="60" t="e">
        <f ca="1">INDIRECT("RC_0"&amp;C36)</f>
        <v>#N/A</v>
      </c>
      <c r="C36" s="86">
        <f>C30+1</f>
        <v>4</v>
      </c>
    </row>
    <row r="37" spans="1:3" x14ac:dyDescent="0.25">
      <c r="A37" t="e">
        <f ca="1">IF(B36="","BORRAR",$D$20)</f>
        <v>#N/A</v>
      </c>
    </row>
    <row r="38" spans="1:3" x14ac:dyDescent="0.25">
      <c r="A38" t="e">
        <f ca="1">IF(B36="","BORRAR","      &lt;text&gt;&lt;![CDATA[&lt;p&gt;"&amp;B38&amp;"&lt;/p&gt;]]&gt;&lt;/text&gt;")</f>
        <v>#N/A</v>
      </c>
      <c r="B38" s="60" t="e">
        <f ca="1">INDIRECT("RE_0"&amp;C36)</f>
        <v>#N/A</v>
      </c>
    </row>
    <row r="39" spans="1:3" x14ac:dyDescent="0.25">
      <c r="A39" t="e">
        <f ca="1">IF(B36="","BORRAR","      &lt;/feedback&gt;")</f>
        <v>#N/A</v>
      </c>
    </row>
    <row r="40" spans="1:3" x14ac:dyDescent="0.25">
      <c r="A40" t="e">
        <f ca="1">IF(B36="","BORRAR","    &lt;/answer&gt;")</f>
        <v>#N/A</v>
      </c>
    </row>
    <row r="41" spans="1:3" x14ac:dyDescent="0.25">
      <c r="A41" s="77" t="e">
        <f ca="1">IF(B42="","BORRAR",$C$18&amp;B41&amp;$D$18)</f>
        <v>#N/A</v>
      </c>
      <c r="B41" s="78" t="e">
        <f ca="1">INDIRECT("PT_0"&amp;C42)</f>
        <v>#N/A</v>
      </c>
      <c r="C41" s="41" t="str">
        <f ca="1">IFERROR(FIND(",",B42,1),"")</f>
        <v/>
      </c>
    </row>
    <row r="42" spans="1:3" x14ac:dyDescent="0.25">
      <c r="A42" t="e">
        <f ca="1">IF(B42="","BORRAR","      &lt;text&gt;"&amp;IF(C41&lt;&gt;"",REPLACE(B42,C41,1,"."),B42)&amp;"&lt;/text&gt;")</f>
        <v>#N/A</v>
      </c>
      <c r="B42" s="60" t="e">
        <f ca="1">INDIRECT("RC_0"&amp;C42)</f>
        <v>#N/A</v>
      </c>
      <c r="C42" s="86">
        <f>C36+1</f>
        <v>5</v>
      </c>
    </row>
    <row r="43" spans="1:3" x14ac:dyDescent="0.25">
      <c r="A43" t="e">
        <f ca="1">IF(B42="","BORRAR",$D$20)</f>
        <v>#N/A</v>
      </c>
    </row>
    <row r="44" spans="1:3" x14ac:dyDescent="0.25">
      <c r="A44" t="e">
        <f ca="1">IF(B42="","BORRAR","      &lt;text&gt;&lt;![CDATA[&lt;p&gt;"&amp;B44&amp;"&lt;/p&gt;]]&gt;&lt;/text&gt;")</f>
        <v>#N/A</v>
      </c>
      <c r="B44" s="60" t="e">
        <f ca="1">INDIRECT("RE_0"&amp;C42)</f>
        <v>#N/A</v>
      </c>
    </row>
    <row r="45" spans="1:3" x14ac:dyDescent="0.25">
      <c r="A45" t="e">
        <f ca="1">IF(B42="","BORRAR","      &lt;/feedback&gt;")</f>
        <v>#N/A</v>
      </c>
    </row>
    <row r="46" spans="1:3" x14ac:dyDescent="0.25">
      <c r="A46" t="e">
        <f ca="1">IF(B42="","BORRAR","    &lt;/answer&gt;")</f>
        <v>#N/A</v>
      </c>
    </row>
    <row r="47" spans="1:3" x14ac:dyDescent="0.25">
      <c r="A47" s="77" t="e">
        <f ca="1">IF(B48="","BORRAR",$C$18&amp;B47&amp;$D$18)</f>
        <v>#N/A</v>
      </c>
      <c r="B47" s="78" t="e">
        <f ca="1">INDIRECT("PT_0"&amp;C48)</f>
        <v>#N/A</v>
      </c>
      <c r="C47" s="41" t="str">
        <f ca="1">IFERROR(FIND(",",B48,1),"")</f>
        <v/>
      </c>
    </row>
    <row r="48" spans="1:3" x14ac:dyDescent="0.25">
      <c r="A48" t="e">
        <f ca="1">IF(B48="","BORRAR","      &lt;text&gt;"&amp;IF(C47&lt;&gt;"",REPLACE(B48,C47,1,"."),B48)&amp;"&lt;/text&gt;")</f>
        <v>#N/A</v>
      </c>
      <c r="B48" s="60" t="e">
        <f ca="1">INDIRECT("RC_0"&amp;C48)</f>
        <v>#N/A</v>
      </c>
      <c r="C48" s="86">
        <f>C42+1</f>
        <v>6</v>
      </c>
    </row>
    <row r="49" spans="1:3" x14ac:dyDescent="0.25">
      <c r="A49" t="e">
        <f ca="1">IF(B48="","BORRAR",$D$20)</f>
        <v>#N/A</v>
      </c>
    </row>
    <row r="50" spans="1:3" x14ac:dyDescent="0.25">
      <c r="A50" t="e">
        <f ca="1">IF(B48="","BORRAR","      &lt;text&gt;&lt;![CDATA[&lt;p&gt;"&amp;B50&amp;"&lt;/p&gt;]]&gt;&lt;/text&gt;")</f>
        <v>#N/A</v>
      </c>
      <c r="B50" s="60" t="e">
        <f ca="1">INDIRECT("RE_0"&amp;C48)</f>
        <v>#N/A</v>
      </c>
    </row>
    <row r="51" spans="1:3" x14ac:dyDescent="0.25">
      <c r="A51" t="e">
        <f ca="1">IF(B48="","BORRAR","      &lt;/feedback&gt;")</f>
        <v>#N/A</v>
      </c>
    </row>
    <row r="52" spans="1:3" x14ac:dyDescent="0.25">
      <c r="A52" t="e">
        <f ca="1">IF(B48="","BORRAR","    &lt;/answer&gt;")</f>
        <v>#N/A</v>
      </c>
    </row>
    <row r="53" spans="1:3" x14ac:dyDescent="0.25">
      <c r="A53" s="77" t="e">
        <f ca="1">IF(B54="","BORRAR",$C$18&amp;B53&amp;$D$18)</f>
        <v>#N/A</v>
      </c>
      <c r="B53" s="78" t="e">
        <f ca="1">INDIRECT("PT_0"&amp;C54)</f>
        <v>#N/A</v>
      </c>
      <c r="C53" s="41" t="str">
        <f ca="1">IFERROR(FIND(",",B54,1),"")</f>
        <v/>
      </c>
    </row>
    <row r="54" spans="1:3" x14ac:dyDescent="0.25">
      <c r="A54" t="e">
        <f ca="1">IF(B54="","BORRAR","      &lt;text&gt;"&amp;IF(C53&lt;&gt;"",REPLACE(B54,C53,1,"."),B54)&amp;"&lt;/text&gt;")</f>
        <v>#N/A</v>
      </c>
      <c r="B54" s="60" t="e">
        <f ca="1">INDIRECT("RC_0"&amp;C54)</f>
        <v>#N/A</v>
      </c>
      <c r="C54" s="86">
        <f>C48+1</f>
        <v>7</v>
      </c>
    </row>
    <row r="55" spans="1:3" x14ac:dyDescent="0.25">
      <c r="A55" t="e">
        <f ca="1">IF(B54="","BORRAR",$D$20)</f>
        <v>#N/A</v>
      </c>
    </row>
    <row r="56" spans="1:3" x14ac:dyDescent="0.25">
      <c r="A56" t="e">
        <f ca="1">IF(B54="","BORRAR","      &lt;text&gt;&lt;![CDATA[&lt;p&gt;"&amp;B56&amp;"&lt;/p&gt;]]&gt;&lt;/text&gt;")</f>
        <v>#N/A</v>
      </c>
      <c r="B56" s="60" t="e">
        <f ca="1">INDIRECT("RE_0"&amp;C54)</f>
        <v>#N/A</v>
      </c>
    </row>
    <row r="57" spans="1:3" x14ac:dyDescent="0.25">
      <c r="A57" t="e">
        <f ca="1">IF(B54="","BORRAR","      &lt;/feedback&gt;")</f>
        <v>#N/A</v>
      </c>
    </row>
    <row r="58" spans="1:3" x14ac:dyDescent="0.25">
      <c r="A58" t="e">
        <f ca="1">IF(B54="","BORRAR","    &lt;/answer&gt;")</f>
        <v>#N/A</v>
      </c>
    </row>
    <row r="59" spans="1:3" x14ac:dyDescent="0.25">
      <c r="A59" s="77" t="e">
        <f ca="1">IF(B60="","BORRAR",$C$18&amp;B59&amp;$D$18)</f>
        <v>#N/A</v>
      </c>
      <c r="B59" s="78" t="e">
        <f ca="1">INDIRECT("PT_0"&amp;C60)</f>
        <v>#N/A</v>
      </c>
      <c r="C59" s="41" t="str">
        <f ca="1">IFERROR(FIND(",",B60,1),"")</f>
        <v/>
      </c>
    </row>
    <row r="60" spans="1:3" x14ac:dyDescent="0.25">
      <c r="A60" t="e">
        <f ca="1">IF(B60="","BORRAR","      &lt;text&gt;"&amp;IF(C59&lt;&gt;"",REPLACE(B60,C59,1,"."),B60)&amp;"&lt;/text&gt;")</f>
        <v>#N/A</v>
      </c>
      <c r="B60" s="60" t="e">
        <f ca="1">INDIRECT("RC_0"&amp;C60)</f>
        <v>#N/A</v>
      </c>
      <c r="C60" s="86">
        <f>C54+1</f>
        <v>8</v>
      </c>
    </row>
    <row r="61" spans="1:3" x14ac:dyDescent="0.25">
      <c r="A61" t="e">
        <f ca="1">IF(B60="","BORRAR",$D$20)</f>
        <v>#N/A</v>
      </c>
    </row>
    <row r="62" spans="1:3" x14ac:dyDescent="0.25">
      <c r="A62" t="e">
        <f ca="1">IF(B60="","BORRAR","      &lt;text&gt;&lt;![CDATA[&lt;p&gt;"&amp;B62&amp;"&lt;/p&gt;]]&gt;&lt;/text&gt;")</f>
        <v>#N/A</v>
      </c>
      <c r="B62" s="60" t="e">
        <f ca="1">INDIRECT("RE_0"&amp;C60)</f>
        <v>#N/A</v>
      </c>
    </row>
    <row r="63" spans="1:3" x14ac:dyDescent="0.25">
      <c r="A63" t="e">
        <f ca="1">IF(B60="","BORRAR","      &lt;/feedback&gt;")</f>
        <v>#N/A</v>
      </c>
    </row>
    <row r="64" spans="1:3" x14ac:dyDescent="0.25">
      <c r="A64" t="e">
        <f ca="1">IF(B60="","BORRAR","    &lt;/answer&gt;")</f>
        <v>#N/A</v>
      </c>
    </row>
  </sheetData>
  <sheetProtection algorithmName="SHA-512" hashValue="HzK8+ARt/bZsVMt6Sk0YvSAV7s62ktAZtyKo9G2CxX+vl+sdYNbyyb4sVOLVvKvq0x/nPmVL6MR5NbVIC68MmQ==" saltValue="e+w6n8tj/lxo84V8EeMcXQ==" spinCount="100000" sheet="1" objects="1" scenarios="1" selectLockedCell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127"/>
  <sheetViews>
    <sheetView showGridLines="0" showRowColHeaders="0" zoomScale="139" zoomScaleNormal="139" workbookViewId="0">
      <pane xSplit="38" ySplit="73" topLeftCell="AM74" activePane="bottomRight" state="frozen"/>
      <selection activeCell="J7" sqref="J7:P7"/>
      <selection pane="topRight" activeCell="J7" sqref="J7:P7"/>
      <selection pane="bottomLeft" activeCell="J7" sqref="J7:P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58" t="str">
        <f ca="1">'Formulario OM'!A1</f>
        <v>CÓDIGOS 
ESPECIALES</v>
      </c>
      <c r="B1" s="501" t="str">
        <f ca="1">APP&amp;" - "&amp;Tipo_6</f>
        <v>FastTest PlugIn - Palabra Perdida</v>
      </c>
      <c r="C1" s="502"/>
      <c r="D1" s="502"/>
      <c r="E1" s="502"/>
      <c r="F1" s="502"/>
      <c r="G1" s="502"/>
      <c r="H1" s="502"/>
      <c r="I1" s="502"/>
      <c r="J1" s="502"/>
      <c r="K1" s="502"/>
      <c r="L1" s="281"/>
      <c r="M1" s="281"/>
      <c r="N1" s="281"/>
      <c r="O1" s="281"/>
      <c r="P1" s="281"/>
      <c r="Q1" s="281"/>
      <c r="R1" s="281"/>
      <c r="S1" s="281"/>
      <c r="T1" s="281"/>
      <c r="U1" s="281"/>
      <c r="V1" s="281"/>
      <c r="W1" s="281"/>
      <c r="X1" s="282"/>
      <c r="Y1" s="480" t="str">
        <f>'Formulario OM'!Y1</f>
        <v>NO USAR CORTAR [Ctrl+X]</v>
      </c>
    </row>
    <row r="2" spans="1:25" ht="24.95" customHeight="1" x14ac:dyDescent="0.25">
      <c r="A2" s="459"/>
      <c r="B2" s="503"/>
      <c r="C2" s="504"/>
      <c r="D2" s="504"/>
      <c r="E2" s="504"/>
      <c r="F2" s="504"/>
      <c r="G2" s="504"/>
      <c r="H2" s="504"/>
      <c r="I2" s="504"/>
      <c r="J2" s="504"/>
      <c r="K2" s="504"/>
      <c r="L2" s="524" t="str">
        <f ca="1">'Formulario OM'!L2</f>
        <v>DATOS 
GENERALES</v>
      </c>
      <c r="M2" s="509">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7" t="s">
        <v>163</v>
      </c>
      <c r="Y2" s="481"/>
    </row>
    <row r="3" spans="1:25" ht="2.25" customHeight="1" thickBot="1" x14ac:dyDescent="0.3">
      <c r="A3" s="460"/>
      <c r="B3" s="503"/>
      <c r="C3" s="504"/>
      <c r="D3" s="504"/>
      <c r="E3" s="504"/>
      <c r="F3" s="504"/>
      <c r="G3" s="504"/>
      <c r="H3" s="504"/>
      <c r="I3" s="504"/>
      <c r="J3" s="504"/>
      <c r="K3" s="504"/>
      <c r="L3" s="296"/>
      <c r="M3" s="297"/>
      <c r="N3" s="298"/>
      <c r="O3" s="299"/>
      <c r="P3" s="298"/>
      <c r="Q3" s="299"/>
      <c r="R3" s="298"/>
      <c r="S3" s="299"/>
      <c r="T3" s="298"/>
      <c r="U3" s="299"/>
      <c r="V3" s="298"/>
      <c r="W3" s="299"/>
      <c r="X3" s="300"/>
      <c r="Y3" s="482"/>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5"/>
    </row>
    <row r="5" spans="1:25" x14ac:dyDescent="0.25">
      <c r="A5" s="303" t="str">
        <f ca="1">'Formulario OM'!A5</f>
        <v>FÓRMULA</v>
      </c>
      <c r="B5" s="124"/>
      <c r="C5" s="125"/>
      <c r="D5" s="125"/>
      <c r="E5" s="125"/>
      <c r="F5" s="144"/>
      <c r="G5" s="352" t="str">
        <f ca="1">'Formulario OM'!G5</f>
        <v>Nº Inicial del Banco de Preguntas</v>
      </c>
      <c r="H5" s="69">
        <f>'Datos PP'!A7</f>
        <v>61</v>
      </c>
      <c r="I5" s="144"/>
      <c r="J5" s="145"/>
      <c r="K5" s="352" t="str">
        <f ca="1">'Formulario OM'!K5</f>
        <v>Pregunta Nº</v>
      </c>
      <c r="L5" s="156"/>
      <c r="M5" s="145"/>
      <c r="N5" s="145"/>
      <c r="O5" s="144"/>
      <c r="P5" s="144"/>
      <c r="Q5" s="143"/>
      <c r="R5" s="538" t="str">
        <f ca="1">'DATOS GENERALES'!R5</f>
        <v>Rango de preguntas almacenadas: 0 - 0</v>
      </c>
      <c r="S5" s="538"/>
      <c r="T5" s="538"/>
      <c r="U5" s="538"/>
      <c r="V5" s="538"/>
      <c r="W5" s="538"/>
      <c r="X5" s="127"/>
      <c r="Y5" s="307"/>
    </row>
    <row r="6" spans="1:25" ht="6" customHeight="1" x14ac:dyDescent="0.25">
      <c r="A6" s="35"/>
      <c r="B6" s="119"/>
      <c r="C6" s="120"/>
      <c r="D6" s="120"/>
      <c r="E6" s="120"/>
      <c r="F6" s="146"/>
      <c r="G6" s="146"/>
      <c r="H6" s="147">
        <f>'Datos PP'!B3</f>
        <v>2</v>
      </c>
      <c r="I6" s="148"/>
      <c r="J6" s="148"/>
      <c r="K6" s="148"/>
      <c r="L6" s="148">
        <f>N_PP</f>
        <v>0</v>
      </c>
      <c r="M6" s="148"/>
      <c r="N6" s="148"/>
      <c r="O6" s="147"/>
      <c r="P6" s="148"/>
      <c r="Q6" s="148"/>
      <c r="R6" s="148"/>
      <c r="S6" s="112"/>
      <c r="T6" s="112"/>
      <c r="U6" s="112"/>
      <c r="V6" s="147"/>
      <c r="W6" s="147"/>
      <c r="X6" s="123"/>
      <c r="Y6" s="306"/>
    </row>
    <row r="7" spans="1:25" x14ac:dyDescent="0.25">
      <c r="A7" s="303" t="str">
        <f ca="1">'Formulario OM'!A7</f>
        <v>SUPERÍNDICE</v>
      </c>
      <c r="B7" s="124"/>
      <c r="C7" s="125"/>
      <c r="D7" s="125"/>
      <c r="E7" s="125"/>
      <c r="F7" s="144"/>
      <c r="G7" s="352" t="str">
        <f ca="1">'Formulario OM'!G7</f>
        <v>Nombre de la pregunta</v>
      </c>
      <c r="H7" s="513" t="str">
        <f>IFERROR(VLOOKUP(L5,'Datos PP'!$A$7:$AG$500,2,1),"")</f>
        <v/>
      </c>
      <c r="I7" s="513"/>
      <c r="J7" s="513"/>
      <c r="K7" s="513"/>
      <c r="L7" s="513"/>
      <c r="M7" s="513"/>
      <c r="N7" s="148"/>
      <c r="O7" s="147"/>
      <c r="P7" s="144"/>
      <c r="Q7" s="144"/>
      <c r="R7" s="144"/>
      <c r="S7" s="112"/>
      <c r="T7" s="112"/>
      <c r="U7" s="112"/>
      <c r="V7" s="144"/>
      <c r="W7" s="144"/>
      <c r="X7" s="127"/>
      <c r="Y7" s="307"/>
    </row>
    <row r="8" spans="1:25" ht="6" customHeight="1" x14ac:dyDescent="0.25">
      <c r="A8" s="36"/>
      <c r="B8" s="119"/>
      <c r="C8" s="120"/>
      <c r="D8" s="120"/>
      <c r="E8" s="120"/>
      <c r="F8" s="146"/>
      <c r="G8" s="148"/>
      <c r="H8" s="148">
        <f>'Datos PP'!G3</f>
        <v>7</v>
      </c>
      <c r="I8" s="147"/>
      <c r="J8" s="147"/>
      <c r="K8" s="147"/>
      <c r="L8" s="147"/>
      <c r="M8" s="148"/>
      <c r="N8" s="148"/>
      <c r="O8" s="112"/>
      <c r="P8" s="112"/>
      <c r="Q8" s="148"/>
      <c r="R8" s="112"/>
      <c r="S8" s="112"/>
      <c r="T8" s="112"/>
      <c r="U8" s="112"/>
      <c r="V8" s="112"/>
      <c r="W8" s="144"/>
      <c r="X8" s="123"/>
      <c r="Y8" s="158"/>
    </row>
    <row r="9" spans="1:25" x14ac:dyDescent="0.25">
      <c r="A9" s="303" t="str">
        <f ca="1">'Formulario OM'!A9</f>
        <v>SUBÍNDICE</v>
      </c>
      <c r="B9" s="124"/>
      <c r="C9" s="125"/>
      <c r="D9" s="125"/>
      <c r="E9" s="125"/>
      <c r="F9" s="144"/>
      <c r="G9" s="352" t="str">
        <f ca="1">'Formulario OM'!G9</f>
        <v>Descripción</v>
      </c>
      <c r="H9" s="521"/>
      <c r="I9" s="521"/>
      <c r="J9" s="521"/>
      <c r="K9" s="521"/>
      <c r="L9" s="521"/>
      <c r="M9" s="521"/>
      <c r="N9" s="112"/>
      <c r="O9" s="150"/>
      <c r="P9" s="148"/>
      <c r="Q9" s="143"/>
      <c r="R9" s="112"/>
      <c r="S9" s="112"/>
      <c r="T9" s="112"/>
      <c r="U9" s="112"/>
      <c r="V9" s="144"/>
      <c r="W9" s="144"/>
      <c r="X9" s="127"/>
      <c r="Y9" s="308"/>
    </row>
    <row r="10" spans="1:25" ht="6" customHeight="1" x14ac:dyDescent="0.25">
      <c r="A10" s="35"/>
      <c r="B10" s="119"/>
      <c r="C10" s="120"/>
      <c r="D10" s="120"/>
      <c r="E10" s="120"/>
      <c r="F10" s="146"/>
      <c r="G10" s="146"/>
      <c r="H10" s="147">
        <f>'Datos PP'!H3</f>
        <v>8</v>
      </c>
      <c r="I10" s="148"/>
      <c r="J10" s="148"/>
      <c r="K10" s="148"/>
      <c r="L10" s="148"/>
      <c r="M10" s="148"/>
      <c r="N10" s="148"/>
      <c r="O10" s="148"/>
      <c r="P10" s="148"/>
      <c r="Q10" s="148"/>
      <c r="R10" s="148"/>
      <c r="S10" s="148"/>
      <c r="T10" s="147"/>
      <c r="U10" s="147"/>
      <c r="V10" s="147"/>
      <c r="W10" s="147"/>
      <c r="X10" s="123"/>
      <c r="Y10" s="158"/>
    </row>
    <row r="11" spans="1:25" ht="15" customHeight="1" x14ac:dyDescent="0.25">
      <c r="A11" s="303" t="str">
        <f ca="1">'Formulario OM'!A11</f>
        <v>SALTO LÍNEA</v>
      </c>
      <c r="B11" s="124"/>
      <c r="C11" s="125"/>
      <c r="D11" s="125"/>
      <c r="E11" s="125"/>
      <c r="F11" s="144"/>
      <c r="G11" s="352" t="str">
        <f ca="1">'Formulario OM'!G11</f>
        <v>Enunciado de la pregunta</v>
      </c>
      <c r="H11" s="551"/>
      <c r="I11" s="551"/>
      <c r="J11" s="551"/>
      <c r="K11" s="551"/>
      <c r="L11" s="551"/>
      <c r="M11" s="551"/>
      <c r="N11" s="551"/>
      <c r="O11" s="551"/>
      <c r="P11" s="551"/>
      <c r="Q11" s="551"/>
      <c r="R11" s="551"/>
      <c r="S11" s="551"/>
      <c r="T11" s="551"/>
      <c r="U11" s="551"/>
      <c r="V11" s="551"/>
      <c r="W11" s="551"/>
      <c r="X11" s="127"/>
      <c r="Y11" s="308"/>
    </row>
    <row r="12" spans="1:25" ht="6" customHeight="1" thickBot="1" x14ac:dyDescent="0.3">
      <c r="A12" s="2"/>
      <c r="B12" s="119"/>
      <c r="C12" s="120"/>
      <c r="D12" s="120"/>
      <c r="E12" s="120"/>
      <c r="F12" s="120"/>
      <c r="G12" s="120"/>
      <c r="H12" s="551"/>
      <c r="I12" s="551"/>
      <c r="J12" s="551"/>
      <c r="K12" s="551"/>
      <c r="L12" s="551"/>
      <c r="M12" s="551"/>
      <c r="N12" s="551"/>
      <c r="O12" s="551"/>
      <c r="P12" s="551"/>
      <c r="Q12" s="551"/>
      <c r="R12" s="551"/>
      <c r="S12" s="551"/>
      <c r="T12" s="551"/>
      <c r="U12" s="551"/>
      <c r="V12" s="551"/>
      <c r="W12" s="551"/>
      <c r="X12" s="123"/>
      <c r="Y12" s="158"/>
    </row>
    <row r="13" spans="1:25" x14ac:dyDescent="0.25">
      <c r="A13" s="303" t="str">
        <f ca="1">'Formulario OM'!A13</f>
        <v>CONCATENAR</v>
      </c>
      <c r="B13" s="124"/>
      <c r="C13" s="125"/>
      <c r="D13" s="120"/>
      <c r="E13" s="120"/>
      <c r="F13" s="120"/>
      <c r="G13" s="120"/>
      <c r="H13" s="551"/>
      <c r="I13" s="551"/>
      <c r="J13" s="551"/>
      <c r="K13" s="551"/>
      <c r="L13" s="551"/>
      <c r="M13" s="551"/>
      <c r="N13" s="551"/>
      <c r="O13" s="551"/>
      <c r="P13" s="551"/>
      <c r="Q13" s="551"/>
      <c r="R13" s="551"/>
      <c r="S13" s="551"/>
      <c r="T13" s="551"/>
      <c r="U13" s="551"/>
      <c r="V13" s="551"/>
      <c r="W13" s="551"/>
      <c r="X13" s="127"/>
      <c r="Y13" s="162"/>
    </row>
    <row r="14" spans="1:25" ht="6" customHeight="1" x14ac:dyDescent="0.25">
      <c r="B14" s="119"/>
      <c r="C14" s="120"/>
      <c r="D14" s="120"/>
      <c r="E14" s="120"/>
      <c r="F14" s="146"/>
      <c r="G14" s="146"/>
      <c r="H14" s="551"/>
      <c r="I14" s="551"/>
      <c r="J14" s="551"/>
      <c r="K14" s="551"/>
      <c r="L14" s="551"/>
      <c r="M14" s="551"/>
      <c r="N14" s="551"/>
      <c r="O14" s="551"/>
      <c r="P14" s="551"/>
      <c r="Q14" s="551"/>
      <c r="R14" s="551"/>
      <c r="S14" s="551"/>
      <c r="T14" s="551"/>
      <c r="U14" s="551"/>
      <c r="V14" s="551"/>
      <c r="W14" s="551"/>
      <c r="X14" s="123"/>
      <c r="Y14" s="158"/>
    </row>
    <row r="15" spans="1:25" x14ac:dyDescent="0.25">
      <c r="A15" s="303" t="str">
        <f ca="1">'Formulario OM'!A15</f>
        <v>NEGRITA</v>
      </c>
      <c r="B15" s="124"/>
      <c r="C15" s="120"/>
      <c r="D15" s="120"/>
      <c r="E15" s="120"/>
      <c r="F15" s="120"/>
      <c r="G15" s="120"/>
      <c r="H15" s="551"/>
      <c r="I15" s="551"/>
      <c r="J15" s="551"/>
      <c r="K15" s="551"/>
      <c r="L15" s="551"/>
      <c r="M15" s="551"/>
      <c r="N15" s="551"/>
      <c r="O15" s="551"/>
      <c r="P15" s="551"/>
      <c r="Q15" s="551"/>
      <c r="R15" s="551"/>
      <c r="S15" s="551"/>
      <c r="T15" s="551"/>
      <c r="U15" s="551"/>
      <c r="V15" s="551"/>
      <c r="W15" s="551"/>
      <c r="X15" s="127"/>
      <c r="Y15" s="308"/>
    </row>
    <row r="16" spans="1:25" ht="6" customHeight="1" x14ac:dyDescent="0.25">
      <c r="B16" s="119"/>
      <c r="C16" s="120"/>
      <c r="D16" s="120"/>
      <c r="E16" s="120"/>
      <c r="F16" s="120"/>
      <c r="G16" s="120"/>
      <c r="H16" s="120"/>
      <c r="I16" s="120"/>
      <c r="J16" s="120"/>
      <c r="K16" s="120"/>
      <c r="L16" s="120"/>
      <c r="M16" s="120"/>
      <c r="N16" s="120"/>
      <c r="O16" s="120"/>
      <c r="P16" s="120"/>
      <c r="Q16" s="120"/>
      <c r="R16" s="120"/>
      <c r="S16" s="120"/>
      <c r="T16" s="120"/>
      <c r="U16" s="120"/>
      <c r="V16" s="120"/>
      <c r="W16" s="120"/>
      <c r="X16" s="123"/>
      <c r="Y16" s="158"/>
    </row>
    <row r="17" spans="1:26" ht="15" customHeight="1" x14ac:dyDescent="0.25">
      <c r="A17" s="303" t="str">
        <f ca="1">'Formulario OM'!A17</f>
        <v>ESPACIOS (+1)</v>
      </c>
      <c r="B17" s="124"/>
      <c r="C17" s="125"/>
      <c r="D17" s="125"/>
      <c r="E17" s="139" t="str">
        <f ca="1">INDIRECT("Z_PP_01_"&amp;IDIOMA)</f>
        <v xml:space="preserve">Palabra </v>
      </c>
      <c r="F17" s="539" t="str">
        <f ca="1">"N. "&amp;UPPER('Formulario E'!E17)</f>
        <v xml:space="preserve">N. GRUPO </v>
      </c>
      <c r="G17" s="539"/>
      <c r="H17" s="543" t="str">
        <f ca="1">UPPER(E17)</f>
        <v xml:space="preserve">PALABRA </v>
      </c>
      <c r="I17" s="543"/>
      <c r="J17" s="543"/>
      <c r="K17" s="543"/>
      <c r="L17" s="543"/>
      <c r="M17" s="543"/>
      <c r="N17" s="153"/>
      <c r="O17" s="153"/>
      <c r="P17" s="539" t="str">
        <f ca="1">F17</f>
        <v xml:space="preserve">N. GRUPO </v>
      </c>
      <c r="Q17" s="539"/>
      <c r="R17" s="543" t="str">
        <f ca="1">H17</f>
        <v xml:space="preserve">PALABRA </v>
      </c>
      <c r="S17" s="543"/>
      <c r="T17" s="543"/>
      <c r="U17" s="543"/>
      <c r="V17" s="543"/>
      <c r="W17" s="543"/>
      <c r="X17" s="127"/>
      <c r="Y17" s="308"/>
    </row>
    <row r="18" spans="1:26" ht="6" customHeight="1" x14ac:dyDescent="0.25">
      <c r="B18" s="119"/>
      <c r="C18" s="120"/>
      <c r="D18" s="120"/>
      <c r="E18" s="354" t="s">
        <v>249</v>
      </c>
      <c r="F18" s="147">
        <f>H10+1</f>
        <v>9</v>
      </c>
      <c r="G18" s="148"/>
      <c r="H18" s="148">
        <f>F18+1</f>
        <v>10</v>
      </c>
      <c r="I18" s="148"/>
      <c r="J18" s="148"/>
      <c r="K18" s="148"/>
      <c r="L18" s="148"/>
      <c r="M18" s="148"/>
      <c r="N18" s="148"/>
      <c r="O18" s="354" t="s">
        <v>250</v>
      </c>
      <c r="P18" s="148">
        <f>H18+1</f>
        <v>11</v>
      </c>
      <c r="Q18" s="148"/>
      <c r="R18" s="147">
        <f>P18+1</f>
        <v>12</v>
      </c>
      <c r="S18" s="147"/>
      <c r="T18" s="147"/>
      <c r="U18" s="147"/>
      <c r="V18" s="147"/>
      <c r="W18" s="147"/>
      <c r="X18" s="123"/>
      <c r="Y18" s="158"/>
    </row>
    <row r="19" spans="1:26" ht="15.75" customHeight="1" x14ac:dyDescent="0.25">
      <c r="A19" s="303" t="str">
        <f ca="1">'Formulario OM'!A19</f>
        <v>TEXTO ROJO</v>
      </c>
      <c r="B19" s="124"/>
      <c r="C19" s="125"/>
      <c r="D19" s="125"/>
      <c r="E19" s="352" t="str">
        <f ca="1">$E$17&amp;" "&amp;E18</f>
        <v>Palabra  01</v>
      </c>
      <c r="F19" s="549"/>
      <c r="G19" s="550"/>
      <c r="H19" s="547"/>
      <c r="I19" s="548"/>
      <c r="J19" s="548"/>
      <c r="K19" s="548"/>
      <c r="L19" s="548"/>
      <c r="M19" s="548"/>
      <c r="N19" s="148"/>
      <c r="O19" s="352" t="str">
        <f ca="1">$E$17&amp;" "&amp;O18</f>
        <v>Palabra  02</v>
      </c>
      <c r="P19" s="549"/>
      <c r="Q19" s="550"/>
      <c r="R19" s="547"/>
      <c r="S19" s="548"/>
      <c r="T19" s="548"/>
      <c r="U19" s="548"/>
      <c r="V19" s="548"/>
      <c r="W19" s="548"/>
      <c r="X19" s="127"/>
      <c r="Y19" s="308"/>
    </row>
    <row r="20" spans="1:26" ht="6" customHeight="1" x14ac:dyDescent="0.25">
      <c r="A20" s="304"/>
      <c r="B20" s="119"/>
      <c r="C20" s="120"/>
      <c r="D20" s="120"/>
      <c r="E20" s="354" t="s">
        <v>251</v>
      </c>
      <c r="F20" s="152">
        <f>R18+1</f>
        <v>13</v>
      </c>
      <c r="G20" s="148"/>
      <c r="H20" s="152">
        <f>F20+1</f>
        <v>14</v>
      </c>
      <c r="I20" s="152"/>
      <c r="J20" s="105"/>
      <c r="K20" s="152"/>
      <c r="L20" s="152"/>
      <c r="M20" s="152"/>
      <c r="N20" s="148"/>
      <c r="O20" s="354" t="s">
        <v>252</v>
      </c>
      <c r="P20" s="152">
        <f>H20+1</f>
        <v>15</v>
      </c>
      <c r="Q20" s="148"/>
      <c r="R20" s="152">
        <f>P20+1</f>
        <v>16</v>
      </c>
      <c r="S20" s="152"/>
      <c r="T20" s="105"/>
      <c r="U20" s="152"/>
      <c r="V20" s="152"/>
      <c r="W20" s="152"/>
      <c r="X20" s="123"/>
      <c r="Y20" s="158"/>
    </row>
    <row r="21" spans="1:26" x14ac:dyDescent="0.25">
      <c r="A21" s="303" t="str">
        <f ca="1">'Formulario OM'!A21</f>
        <v>TEXTO AZUL</v>
      </c>
      <c r="B21" s="124"/>
      <c r="C21" s="125"/>
      <c r="D21" s="125"/>
      <c r="E21" s="352" t="str">
        <f ca="1">$E$17&amp;" "&amp;E20</f>
        <v>Palabra  03</v>
      </c>
      <c r="F21" s="545"/>
      <c r="G21" s="546"/>
      <c r="H21" s="544"/>
      <c r="I21" s="521"/>
      <c r="J21" s="521"/>
      <c r="K21" s="521"/>
      <c r="L21" s="521"/>
      <c r="M21" s="521"/>
      <c r="N21" s="143"/>
      <c r="O21" s="352" t="str">
        <f ca="1">$E$17&amp;" "&amp;O20</f>
        <v>Palabra  04</v>
      </c>
      <c r="P21" s="545"/>
      <c r="Q21" s="546"/>
      <c r="R21" s="544"/>
      <c r="S21" s="521"/>
      <c r="T21" s="521"/>
      <c r="U21" s="521"/>
      <c r="V21" s="521"/>
      <c r="W21" s="521"/>
      <c r="X21" s="127"/>
      <c r="Y21" s="308"/>
    </row>
    <row r="22" spans="1:26" ht="6" customHeight="1" x14ac:dyDescent="0.25">
      <c r="B22" s="119"/>
      <c r="C22" s="120"/>
      <c r="D22" s="120"/>
      <c r="E22" s="354" t="s">
        <v>253</v>
      </c>
      <c r="F22" s="152">
        <f>R20+1</f>
        <v>17</v>
      </c>
      <c r="G22" s="148"/>
      <c r="H22" s="152">
        <f>F22+1</f>
        <v>18</v>
      </c>
      <c r="I22" s="152"/>
      <c r="J22" s="105"/>
      <c r="K22" s="152"/>
      <c r="L22" s="152"/>
      <c r="M22" s="152"/>
      <c r="N22" s="148"/>
      <c r="O22" s="354" t="s">
        <v>254</v>
      </c>
      <c r="P22" s="152">
        <f>H22+1</f>
        <v>19</v>
      </c>
      <c r="Q22" s="148"/>
      <c r="R22" s="152">
        <f>P22+1</f>
        <v>20</v>
      </c>
      <c r="S22" s="152"/>
      <c r="T22" s="105"/>
      <c r="U22" s="152"/>
      <c r="V22" s="152"/>
      <c r="W22" s="152"/>
      <c r="X22" s="123"/>
      <c r="Y22" s="158"/>
      <c r="Z22" s="32"/>
    </row>
    <row r="23" spans="1:26" x14ac:dyDescent="0.25">
      <c r="A23" s="303" t="str">
        <f ca="1">'Formulario OM'!A23</f>
        <v>OTRO COLOR</v>
      </c>
      <c r="B23" s="124"/>
      <c r="C23" s="125"/>
      <c r="D23" s="125"/>
      <c r="E23" s="352" t="str">
        <f ca="1">$E$17&amp;" "&amp;E22</f>
        <v>Palabra  05</v>
      </c>
      <c r="F23" s="545"/>
      <c r="G23" s="546"/>
      <c r="H23" s="544"/>
      <c r="I23" s="521"/>
      <c r="J23" s="521"/>
      <c r="K23" s="521"/>
      <c r="L23" s="521"/>
      <c r="M23" s="521"/>
      <c r="N23" s="143"/>
      <c r="O23" s="352" t="str">
        <f ca="1">$E$17&amp;" "&amp;O22</f>
        <v>Palabra  06</v>
      </c>
      <c r="P23" s="545"/>
      <c r="Q23" s="546"/>
      <c r="R23" s="544"/>
      <c r="S23" s="521"/>
      <c r="T23" s="521"/>
      <c r="U23" s="521"/>
      <c r="V23" s="521"/>
      <c r="W23" s="521"/>
      <c r="X23" s="127"/>
      <c r="Y23" s="308"/>
      <c r="Z23" s="32"/>
    </row>
    <row r="24" spans="1:26" ht="6" customHeight="1" thickBot="1" x14ac:dyDescent="0.3">
      <c r="B24" s="119"/>
      <c r="C24" s="120"/>
      <c r="D24" s="120"/>
      <c r="E24" s="354" t="s">
        <v>255</v>
      </c>
      <c r="F24" s="152">
        <f>R22+1</f>
        <v>21</v>
      </c>
      <c r="G24" s="148"/>
      <c r="H24" s="152">
        <f>F24+1</f>
        <v>22</v>
      </c>
      <c r="I24" s="152"/>
      <c r="J24" s="105"/>
      <c r="K24" s="152"/>
      <c r="L24" s="152"/>
      <c r="M24" s="152"/>
      <c r="N24" s="148"/>
      <c r="O24" s="354" t="s">
        <v>256</v>
      </c>
      <c r="P24" s="152">
        <f>H24+1</f>
        <v>23</v>
      </c>
      <c r="Q24" s="148"/>
      <c r="R24" s="152">
        <f>P24+1</f>
        <v>24</v>
      </c>
      <c r="S24" s="152"/>
      <c r="T24" s="105"/>
      <c r="U24" s="152"/>
      <c r="V24" s="152"/>
      <c r="W24" s="152"/>
      <c r="X24" s="123"/>
      <c r="Y24" s="162"/>
      <c r="Z24" s="32"/>
    </row>
    <row r="25" spans="1:26" ht="15" customHeight="1" x14ac:dyDescent="0.25">
      <c r="A25" s="506" t="str">
        <f ca="1">'Formulario OM'!A25</f>
        <v>INSERTAR
IMÁGENES</v>
      </c>
      <c r="B25" s="124"/>
      <c r="C25" s="125"/>
      <c r="D25" s="125"/>
      <c r="E25" s="352" t="str">
        <f ca="1">$E$17&amp;" "&amp;E24</f>
        <v>Palabra  07</v>
      </c>
      <c r="F25" s="545"/>
      <c r="G25" s="546"/>
      <c r="H25" s="544"/>
      <c r="I25" s="521"/>
      <c r="J25" s="521"/>
      <c r="K25" s="521"/>
      <c r="L25" s="521"/>
      <c r="M25" s="521"/>
      <c r="N25" s="143"/>
      <c r="O25" s="352" t="str">
        <f ca="1">$E$17&amp;" "&amp;O24</f>
        <v>Palabra  08</v>
      </c>
      <c r="P25" s="545"/>
      <c r="Q25" s="546"/>
      <c r="R25" s="544"/>
      <c r="S25" s="521"/>
      <c r="T25" s="521"/>
      <c r="U25" s="521"/>
      <c r="V25" s="521"/>
      <c r="W25" s="521"/>
      <c r="X25" s="127"/>
      <c r="Y25" s="308"/>
      <c r="Z25" s="32"/>
    </row>
    <row r="26" spans="1:26" ht="6" customHeight="1" x14ac:dyDescent="0.25">
      <c r="A26" s="507"/>
      <c r="B26" s="124"/>
      <c r="C26" s="120"/>
      <c r="D26" s="120"/>
      <c r="E26" s="354" t="s">
        <v>257</v>
      </c>
      <c r="F26" s="152">
        <f>R24+1</f>
        <v>25</v>
      </c>
      <c r="G26" s="148"/>
      <c r="H26" s="152">
        <f>F26+1</f>
        <v>26</v>
      </c>
      <c r="I26" s="152"/>
      <c r="J26" s="105"/>
      <c r="K26" s="152"/>
      <c r="L26" s="152"/>
      <c r="M26" s="152"/>
      <c r="N26" s="148"/>
      <c r="O26" s="354" t="s">
        <v>258</v>
      </c>
      <c r="P26" s="152">
        <f>H26+1</f>
        <v>27</v>
      </c>
      <c r="Q26" s="148"/>
      <c r="R26" s="152">
        <f>P26+1</f>
        <v>28</v>
      </c>
      <c r="S26" s="152"/>
      <c r="T26" s="105"/>
      <c r="U26" s="152"/>
      <c r="V26" s="152"/>
      <c r="W26" s="152"/>
      <c r="X26" s="127"/>
      <c r="Y26" s="158"/>
      <c r="Z26" s="32"/>
    </row>
    <row r="27" spans="1:26" ht="15" customHeight="1" thickBot="1" x14ac:dyDescent="0.3">
      <c r="A27" s="508"/>
      <c r="B27" s="124"/>
      <c r="C27" s="125"/>
      <c r="D27" s="125"/>
      <c r="E27" s="352" t="str">
        <f ca="1">$E$17&amp;" "&amp;E26</f>
        <v>Palabra  09</v>
      </c>
      <c r="F27" s="545"/>
      <c r="G27" s="546"/>
      <c r="H27" s="544"/>
      <c r="I27" s="521"/>
      <c r="J27" s="521"/>
      <c r="K27" s="521"/>
      <c r="L27" s="521"/>
      <c r="M27" s="521"/>
      <c r="N27" s="143"/>
      <c r="O27" s="352" t="str">
        <f ca="1">$E$17&amp;" "&amp;O26</f>
        <v>Palabra  10</v>
      </c>
      <c r="P27" s="545"/>
      <c r="Q27" s="546"/>
      <c r="R27" s="544"/>
      <c r="S27" s="521"/>
      <c r="T27" s="521"/>
      <c r="U27" s="521"/>
      <c r="V27" s="521"/>
      <c r="W27" s="521"/>
      <c r="X27" s="127"/>
      <c r="Y27" s="162"/>
      <c r="Z27" s="32"/>
    </row>
    <row r="28" spans="1:26" ht="6" customHeight="1" thickBot="1" x14ac:dyDescent="0.3">
      <c r="B28" s="124"/>
      <c r="C28" s="128"/>
      <c r="D28" s="120"/>
      <c r="E28" s="354" t="s">
        <v>259</v>
      </c>
      <c r="F28" s="152">
        <f>R26+1</f>
        <v>29</v>
      </c>
      <c r="G28" s="148"/>
      <c r="H28" s="152">
        <f>F28+1</f>
        <v>30</v>
      </c>
      <c r="I28" s="152"/>
      <c r="J28" s="105"/>
      <c r="K28" s="152"/>
      <c r="L28" s="152"/>
      <c r="M28" s="152"/>
      <c r="N28" s="148"/>
      <c r="O28" s="354" t="s">
        <v>260</v>
      </c>
      <c r="P28" s="152">
        <f>H28+1</f>
        <v>31</v>
      </c>
      <c r="Q28" s="148"/>
      <c r="R28" s="152">
        <f>P28+1</f>
        <v>32</v>
      </c>
      <c r="S28" s="152"/>
      <c r="T28" s="105"/>
      <c r="U28" s="152"/>
      <c r="V28" s="152"/>
      <c r="W28" s="152"/>
      <c r="X28" s="127"/>
      <c r="Y28" s="158"/>
      <c r="Z28" s="32"/>
    </row>
    <row r="29" spans="1:26" x14ac:dyDescent="0.25">
      <c r="A29" s="506" t="str">
        <f ca="1">'Formulario OM'!A29</f>
        <v>USAR DATOS VARIABLES</v>
      </c>
      <c r="B29" s="124"/>
      <c r="C29" s="128"/>
      <c r="D29" s="125"/>
      <c r="E29" s="352" t="str">
        <f ca="1">$E$17&amp;" "&amp;E28</f>
        <v>Palabra  11</v>
      </c>
      <c r="F29" s="545"/>
      <c r="G29" s="546"/>
      <c r="H29" s="544"/>
      <c r="I29" s="521"/>
      <c r="J29" s="521"/>
      <c r="K29" s="521"/>
      <c r="L29" s="521"/>
      <c r="M29" s="521"/>
      <c r="N29" s="143"/>
      <c r="O29" s="352" t="str">
        <f ca="1">$E$17&amp;" "&amp;O28</f>
        <v>Palabra  12</v>
      </c>
      <c r="P29" s="545"/>
      <c r="Q29" s="546"/>
      <c r="R29" s="544"/>
      <c r="S29" s="521"/>
      <c r="T29" s="521"/>
      <c r="U29" s="521"/>
      <c r="V29" s="521"/>
      <c r="W29" s="521"/>
      <c r="X29" s="127"/>
      <c r="Y29" s="162"/>
      <c r="Z29" s="32"/>
    </row>
    <row r="30" spans="1:26" ht="6" customHeight="1" x14ac:dyDescent="0.25">
      <c r="A30" s="507"/>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thickBot="1" x14ac:dyDescent="0.3">
      <c r="A31" s="508"/>
      <c r="B31" s="124"/>
      <c r="C31" s="125"/>
      <c r="D31" s="125"/>
      <c r="E31" s="128"/>
      <c r="F31" s="139">
        <v>1</v>
      </c>
      <c r="G31" s="520" t="str">
        <f ca="1">INDIRECT("Z_OM_11_"&amp;IDIOMA)</f>
        <v>PISTA</v>
      </c>
      <c r="H31" s="520"/>
      <c r="I31" s="520"/>
      <c r="J31" s="520"/>
      <c r="K31" s="520"/>
      <c r="L31" s="520"/>
      <c r="M31" s="520"/>
      <c r="N31" s="520"/>
      <c r="O31" s="520"/>
      <c r="P31" s="520"/>
      <c r="Q31" s="520"/>
      <c r="R31" s="288"/>
      <c r="S31" s="474"/>
      <c r="T31" s="474"/>
      <c r="U31" s="474"/>
      <c r="V31" s="474"/>
      <c r="W31" s="474"/>
      <c r="X31" s="475"/>
      <c r="Y31" s="162"/>
      <c r="Z31" s="32"/>
    </row>
    <row r="32" spans="1:26" ht="6" customHeight="1" x14ac:dyDescent="0.25">
      <c r="A32" s="304"/>
      <c r="B32" s="124"/>
      <c r="C32" s="505" t="str">
        <f>'DATOS GENERALES'!C5</f>
        <v>?</v>
      </c>
      <c r="D32" s="505"/>
      <c r="E32" s="128"/>
      <c r="F32" s="139"/>
      <c r="G32" s="138">
        <f>'Datos PP'!AG3</f>
        <v>33</v>
      </c>
      <c r="H32" s="138"/>
      <c r="I32" s="138"/>
      <c r="J32" s="130"/>
      <c r="K32" s="130"/>
      <c r="L32" s="130"/>
      <c r="M32" s="138">
        <f>G32+1</f>
        <v>34</v>
      </c>
      <c r="N32" s="130"/>
      <c r="O32" s="130"/>
      <c r="P32" s="130"/>
      <c r="Q32" s="130"/>
      <c r="R32" s="288"/>
      <c r="S32" s="474"/>
      <c r="T32" s="474"/>
      <c r="U32" s="474"/>
      <c r="V32" s="474"/>
      <c r="W32" s="474"/>
      <c r="X32" s="475"/>
      <c r="Y32" s="158"/>
    </row>
    <row r="33" spans="1:25" x14ac:dyDescent="0.25">
      <c r="A33" s="303" t="str">
        <f ca="1">'Formulario OM'!A33</f>
        <v>ACTIVAR</v>
      </c>
      <c r="B33" s="124"/>
      <c r="C33" s="505"/>
      <c r="D33" s="505"/>
      <c r="E33" s="128"/>
      <c r="F33" s="352" t="s">
        <v>1178</v>
      </c>
      <c r="G33" s="521"/>
      <c r="H33" s="521"/>
      <c r="I33" s="521"/>
      <c r="J33" s="521"/>
      <c r="K33" s="521"/>
      <c r="L33" s="352" t="s">
        <v>1176</v>
      </c>
      <c r="M33" s="521"/>
      <c r="N33" s="521"/>
      <c r="O33" s="521"/>
      <c r="P33" s="521"/>
      <c r="Q33" s="521"/>
      <c r="R33" s="288"/>
      <c r="S33" s="474"/>
      <c r="T33" s="474"/>
      <c r="U33" s="474"/>
      <c r="V33" s="474"/>
      <c r="W33" s="474"/>
      <c r="X33" s="475"/>
      <c r="Y33" s="162"/>
    </row>
    <row r="34" spans="1:25" ht="6" customHeight="1" thickBot="1" x14ac:dyDescent="0.3">
      <c r="A34" s="2"/>
      <c r="B34" s="124"/>
      <c r="C34" s="505"/>
      <c r="D34" s="505"/>
      <c r="E34" s="128"/>
      <c r="F34" s="139"/>
      <c r="G34" s="138">
        <f>M32+1</f>
        <v>35</v>
      </c>
      <c r="H34" s="138"/>
      <c r="I34" s="138"/>
      <c r="J34" s="130"/>
      <c r="K34" s="130"/>
      <c r="L34" s="130"/>
      <c r="M34" s="138">
        <f>G34+1</f>
        <v>36</v>
      </c>
      <c r="N34" s="131"/>
      <c r="O34" s="131"/>
      <c r="P34" s="131"/>
      <c r="Q34" s="131"/>
      <c r="R34" s="288"/>
      <c r="S34" s="474"/>
      <c r="T34" s="474"/>
      <c r="U34" s="474"/>
      <c r="V34" s="474"/>
      <c r="W34" s="474"/>
      <c r="X34" s="475"/>
      <c r="Y34" s="158"/>
    </row>
    <row r="35" spans="1:25" x14ac:dyDescent="0.25">
      <c r="A35" s="303" t="str">
        <f ca="1">'Formulario OM'!A35</f>
        <v>DESACTIVAR</v>
      </c>
      <c r="B35" s="124"/>
      <c r="C35" s="505"/>
      <c r="D35" s="505"/>
      <c r="E35" s="128"/>
      <c r="F35" s="352" t="s">
        <v>1179</v>
      </c>
      <c r="G35" s="521"/>
      <c r="H35" s="521"/>
      <c r="I35" s="521"/>
      <c r="J35" s="521"/>
      <c r="K35" s="521"/>
      <c r="L35" s="352" t="s">
        <v>1177</v>
      </c>
      <c r="M35" s="521"/>
      <c r="N35" s="521"/>
      <c r="O35" s="521"/>
      <c r="P35" s="521"/>
      <c r="Q35" s="521"/>
      <c r="R35" s="288"/>
      <c r="S35" s="474"/>
      <c r="T35" s="474"/>
      <c r="U35" s="474"/>
      <c r="V35" s="474"/>
      <c r="W35" s="474"/>
      <c r="X35" s="475"/>
      <c r="Y35" s="162"/>
    </row>
    <row r="36" spans="1:25" ht="9.9499999999999993" customHeight="1" thickBot="1" x14ac:dyDescent="0.3">
      <c r="B36" s="132"/>
      <c r="C36" s="133"/>
      <c r="D36" s="133"/>
      <c r="E36" s="133"/>
      <c r="F36" s="398">
        <v>4</v>
      </c>
      <c r="G36" s="133"/>
      <c r="H36" s="133"/>
      <c r="I36" s="133"/>
      <c r="J36" s="133"/>
      <c r="K36" s="133"/>
      <c r="L36" s="133"/>
      <c r="M36" s="133"/>
      <c r="N36" s="133"/>
      <c r="O36" s="133"/>
      <c r="P36" s="133"/>
      <c r="Q36" s="133"/>
      <c r="R36" s="290"/>
      <c r="S36" s="476"/>
      <c r="T36" s="476"/>
      <c r="U36" s="476"/>
      <c r="V36" s="476"/>
      <c r="W36" s="476"/>
      <c r="X36" s="477"/>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09"/>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310" t="str">
        <f>IFERROR(IF(VLOOKUP($L$5,'Datos PP'!$A$7:$AJ$508,R126)="","",VLOOKUP($L$5,'Datos PP'!$A$7:$AJ$508,R126,0)),"")</f>
        <v/>
      </c>
    </row>
  </sheetData>
  <sheetProtection algorithmName="SHA-512" hashValue="HbR8cW8lkrorgysAvXvr1docqrm21JTX8uKU6VwKjft4NQFD/06i4d9H5Avlvln4AIGJ0Ssko0oAUQSE/Toy0A==" saltValue="wxtAYYmewKLG1akxV2mztw==" spinCount="100000" sheet="1" objects="1" scenarios="1" selectLockedCells="1"/>
  <mergeCells count="50">
    <mergeCell ref="S31:X36"/>
    <mergeCell ref="H11:W15"/>
    <mergeCell ref="F29:G29"/>
    <mergeCell ref="P21:Q21"/>
    <mergeCell ref="P23:Q23"/>
    <mergeCell ref="P25:Q25"/>
    <mergeCell ref="P29:Q29"/>
    <mergeCell ref="P19:Q19"/>
    <mergeCell ref="H19:M19"/>
    <mergeCell ref="H21:M21"/>
    <mergeCell ref="H23:M23"/>
    <mergeCell ref="H25:M25"/>
    <mergeCell ref="H29:M29"/>
    <mergeCell ref="R23:W23"/>
    <mergeCell ref="R25:W25"/>
    <mergeCell ref="R29:W29"/>
    <mergeCell ref="C32:D35"/>
    <mergeCell ref="A25:A27"/>
    <mergeCell ref="F27:G27"/>
    <mergeCell ref="P27:Q27"/>
    <mergeCell ref="H27:M27"/>
    <mergeCell ref="A29:A31"/>
    <mergeCell ref="G31:Q31"/>
    <mergeCell ref="G33:K33"/>
    <mergeCell ref="M33:Q33"/>
    <mergeCell ref="G35:K35"/>
    <mergeCell ref="M35:Q35"/>
    <mergeCell ref="R27:W27"/>
    <mergeCell ref="F25:G25"/>
    <mergeCell ref="R21:W21"/>
    <mergeCell ref="R19:W19"/>
    <mergeCell ref="R17:W17"/>
    <mergeCell ref="F19:G19"/>
    <mergeCell ref="F17:G17"/>
    <mergeCell ref="F21:G21"/>
    <mergeCell ref="F23:G23"/>
    <mergeCell ref="P17:Q17"/>
    <mergeCell ref="R5:W5"/>
    <mergeCell ref="H17:M17"/>
    <mergeCell ref="H7:M7"/>
    <mergeCell ref="B1:K3"/>
    <mergeCell ref="A1:A3"/>
    <mergeCell ref="H9:M9"/>
    <mergeCell ref="Y1:Y3"/>
    <mergeCell ref="L2:M2"/>
    <mergeCell ref="V2:W2"/>
    <mergeCell ref="T2:U2"/>
    <mergeCell ref="R2:S2"/>
    <mergeCell ref="P2:Q2"/>
    <mergeCell ref="N2:O2"/>
  </mergeCells>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Grupo Palabra" prompt="Nº del grupo para esta palabra" sqref="P29:Q29 F19 F21 F25:G25 F27:G27 F29:G29 P19:Q19 F23 P23:Q23 P25:Q25 P27:Q27 P21"/>
    <dataValidation allowBlank="1" showErrorMessage="1" promptTitle="Palabra" prompt="Palabra perdida que se listará en el grupo asignado" sqref="R29:W29 H19 H21 H25:M25 H27:M27 H29:M29 R19:W19 H23 R21 R25:W25 R27:W27 R23"/>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3553" r:id="rId6" name="Spinner 1">
              <controlPr defaultSize="0" print="0" autoPict="0" macro="[0]!Ver_Datos_Preguntas" altText="Para consultar los datos de cada pregunta.">
                <anchor moveWithCells="1" sizeWithCells="1">
                  <from>
                    <xdr:col>12</xdr:col>
                    <xdr:colOff>9525</xdr:colOff>
                    <xdr:row>3</xdr:row>
                    <xdr:rowOff>66675</xdr:rowOff>
                  </from>
                  <to>
                    <xdr:col>12</xdr:col>
                    <xdr:colOff>142875</xdr:colOff>
                    <xdr:row>5</xdr:row>
                    <xdr:rowOff>28575</xdr:rowOff>
                  </to>
                </anchor>
              </controlPr>
            </control>
          </mc:Choice>
        </mc:AlternateContent>
        <mc:AlternateContent xmlns:mc="http://schemas.openxmlformats.org/markup-compatibility/2006">
          <mc:Choice Requires="x14">
            <control shapeId="2355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3555"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tabColor rgb="FFE87B00"/>
    <pageSetUpPr autoPageBreaks="0" fitToPage="1"/>
  </sheetPr>
  <dimension ref="A1:AJ508"/>
  <sheetViews>
    <sheetView showGridLines="0" showRowColHeaders="0" topLeftCell="B2" zoomScale="145" zoomScaleNormal="145" workbookViewId="0">
      <pane xSplit="7" ySplit="5" topLeftCell="I7" activePane="bottomRight" state="frozen"/>
      <selection activeCell="J7" sqref="J7:P7"/>
      <selection pane="topRight" activeCell="J7" sqref="J7:P7"/>
      <selection pane="bottomLeft" activeCell="J7" sqref="J7:P7"/>
      <selection pane="bottomRight" activeCell="D7" sqref="D7:AJ506"/>
    </sheetView>
  </sheetViews>
  <sheetFormatPr baseColWidth="10" defaultColWidth="11.42578125" defaultRowHeight="15" x14ac:dyDescent="0.25"/>
  <cols>
    <col min="1" max="1" width="3.5703125" style="14" hidden="1" customWidth="1"/>
    <col min="2" max="2" width="7.7109375" style="29" customWidth="1"/>
    <col min="3" max="3" width="3.5703125" style="14" customWidth="1"/>
    <col min="4" max="4" width="3.42578125" style="14" hidden="1" customWidth="1"/>
    <col min="5" max="5" width="5.28515625" style="30" hidden="1" customWidth="1"/>
    <col min="6" max="6" width="5.7109375" style="30" hidden="1" customWidth="1"/>
    <col min="7" max="7" width="10.140625" style="30" customWidth="1"/>
    <col min="8" max="8" width="62.140625" style="14" customWidth="1"/>
    <col min="9" max="14" width="12.5703125" style="14" customWidth="1"/>
    <col min="15" max="29" width="14.28515625" style="14" customWidth="1"/>
    <col min="30" max="16384" width="11.42578125" style="14"/>
  </cols>
  <sheetData>
    <row r="1" spans="1:36" hidden="1" x14ac:dyDescent="0.25">
      <c r="A1" s="12">
        <f>MAX(A7:A550)</f>
        <v>61</v>
      </c>
      <c r="B1" s="13" t="str">
        <f>B5</f>
        <v>T01 - 00</v>
      </c>
      <c r="C1" s="13" t="str">
        <f t="shared" ref="C1:AJ1" ca="1" si="0">C6</f>
        <v xml:space="preserve">N. PALABRA </v>
      </c>
      <c r="D1" s="13">
        <f t="shared" si="0"/>
        <v>0</v>
      </c>
      <c r="E1" s="13">
        <f t="shared" si="0"/>
        <v>0</v>
      </c>
      <c r="F1" s="13">
        <f t="shared" si="0"/>
        <v>0</v>
      </c>
      <c r="G1" s="13" t="str">
        <f t="shared" ca="1" si="0"/>
        <v>Descripción</v>
      </c>
      <c r="H1" s="13" t="str">
        <f t="shared" ca="1" si="0"/>
        <v>FastTest PlugIn - Palabra Perdida
Enunciado de la pregunta</v>
      </c>
      <c r="I1" s="13" t="str">
        <f t="shared" ca="1" si="0"/>
        <v>Grupo 
Palabra  01</v>
      </c>
      <c r="J1" s="13" t="str">
        <f t="shared" ca="1" si="0"/>
        <v>Palabra  01</v>
      </c>
      <c r="K1" s="13" t="str">
        <f t="shared" ca="1" si="0"/>
        <v>Pareja 01
Palabra  02</v>
      </c>
      <c r="L1" s="13" t="str">
        <f t="shared" ca="1" si="0"/>
        <v>Palabra  02</v>
      </c>
      <c r="M1" s="13" t="str">
        <f t="shared" ca="1" si="0"/>
        <v>Grupo 
Palabra  03</v>
      </c>
      <c r="N1" s="13" t="str">
        <f t="shared" ca="1" si="0"/>
        <v>Palabra  03</v>
      </c>
      <c r="O1" s="13" t="str">
        <f t="shared" ca="1" si="0"/>
        <v>Pareja 01
Palabra  04</v>
      </c>
      <c r="P1" s="13" t="str">
        <f t="shared" ca="1" si="0"/>
        <v>Palabra  04</v>
      </c>
      <c r="Q1" s="13" t="str">
        <f t="shared" ca="1" si="0"/>
        <v>Grupo 
Palabra  05</v>
      </c>
      <c r="R1" s="13" t="str">
        <f t="shared" ca="1" si="0"/>
        <v>Palabra  05</v>
      </c>
      <c r="S1" s="13" t="str">
        <f t="shared" ca="1" si="0"/>
        <v>Pareja 01
Palabra  06</v>
      </c>
      <c r="T1" s="13" t="str">
        <f t="shared" ca="1" si="0"/>
        <v>Palabra  06</v>
      </c>
      <c r="U1" s="13" t="str">
        <f t="shared" ca="1" si="0"/>
        <v>Grupo 
Palabra  07</v>
      </c>
      <c r="V1" s="13" t="str">
        <f t="shared" ca="1" si="0"/>
        <v>Palabra  07</v>
      </c>
      <c r="W1" s="13" t="str">
        <f t="shared" ca="1" si="0"/>
        <v>Pareja 01
Palabra  08</v>
      </c>
      <c r="X1" s="13" t="str">
        <f t="shared" ca="1" si="0"/>
        <v>Palabra  08</v>
      </c>
      <c r="Y1" s="13" t="str">
        <f t="shared" ca="1" si="0"/>
        <v>Grupo 
Palabra  09</v>
      </c>
      <c r="Z1" s="13" t="str">
        <f t="shared" ca="1" si="0"/>
        <v>Palabra  09</v>
      </c>
      <c r="AA1" s="13" t="str">
        <f t="shared" ca="1" si="0"/>
        <v>Pareja 01
Palabra  10</v>
      </c>
      <c r="AB1" s="13" t="str">
        <f t="shared" ca="1" si="0"/>
        <v>Palabra  10</v>
      </c>
      <c r="AC1" s="13" t="str">
        <f t="shared" ca="1" si="0"/>
        <v>Grupo 
Palabra  11</v>
      </c>
      <c r="AD1" s="13" t="str">
        <f t="shared" ca="1" si="0"/>
        <v>Palabra  11</v>
      </c>
      <c r="AE1" s="13" t="str">
        <f t="shared" ca="1" si="0"/>
        <v>Grupo 
Palabra  12</v>
      </c>
      <c r="AF1" s="13" t="str">
        <f t="shared" ca="1" si="0"/>
        <v>Palabra  12</v>
      </c>
      <c r="AG1" s="13" t="str">
        <f t="shared" ca="1" si="0"/>
        <v>PISTA: 1</v>
      </c>
      <c r="AH1" s="13" t="str">
        <f t="shared" ca="1" si="0"/>
        <v>PISTA: 2</v>
      </c>
      <c r="AI1" s="13" t="str">
        <f t="shared" ca="1" si="0"/>
        <v>PISTA: 3</v>
      </c>
      <c r="AJ1" s="13" t="str">
        <f t="shared" ca="1" si="0"/>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0</v>
      </c>
      <c r="B3" s="342">
        <v>2</v>
      </c>
      <c r="C3" s="330">
        <f t="shared" ref="C3:AJ3" si="1">B3+1</f>
        <v>3</v>
      </c>
      <c r="D3" s="330">
        <f t="shared" si="1"/>
        <v>4</v>
      </c>
      <c r="E3" s="330">
        <f t="shared" si="1"/>
        <v>5</v>
      </c>
      <c r="F3" s="330">
        <f t="shared" si="1"/>
        <v>6</v>
      </c>
      <c r="G3" s="330">
        <f t="shared" si="1"/>
        <v>7</v>
      </c>
      <c r="H3" s="330">
        <f>G3+1</f>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0</v>
      </c>
      <c r="B4" s="338"/>
      <c r="C4" s="339"/>
      <c r="D4" s="338"/>
      <c r="E4" s="340"/>
      <c r="F4" s="340"/>
      <c r="G4" s="341"/>
      <c r="H4" s="328" t="str">
        <f ca="1">'Datos OM'!E4</f>
        <v>DATOS 
GENERALES | FORMULARIO | DAR 
FORMATO</v>
      </c>
      <c r="I4" s="214">
        <f>COUNTA(H7:H500)</f>
        <v>0</v>
      </c>
      <c r="J4" s="311" t="str">
        <f ca="1">'Datos OM'!J4</f>
        <v>Preguntas Almacenadas</v>
      </c>
    </row>
    <row r="5" spans="1:36" s="241" customFormat="1" hidden="1" x14ac:dyDescent="0.25">
      <c r="A5" s="229">
        <v>0</v>
      </c>
      <c r="B5" s="228" t="str">
        <f>IF(A5="","",PREF_PREGUNTA&amp;" - "&amp;IF(MAX($A$7:$A$156)&gt;99,IF(A5&lt;100,"0",""),"")&amp;IF(A5&lt;10,"0","")&amp;A5&amp;IF(G5&lt;&gt;""," "&amp;G5,""))</f>
        <v>T01 - 00</v>
      </c>
      <c r="C5" s="62">
        <f>IF(COUNTA(I5:N5)-D5=0,"",COUNTA(I5:N5)-D5)</f>
        <v>6</v>
      </c>
      <c r="D5" s="230"/>
      <c r="E5" s="231"/>
      <c r="F5" s="231"/>
      <c r="G5" s="232" t="str">
        <f>IF('Formulario PP'!H9="","",'Formulario PP'!H9)</f>
        <v/>
      </c>
      <c r="H5" s="225" t="str">
        <f>IF('Formulario PP'!H11="","",'Formulario PP'!H11)</f>
        <v/>
      </c>
      <c r="I5" s="448" t="str">
        <f>IF('Formulario PP'!$F19="","",'Formulario PP'!$F19)</f>
        <v/>
      </c>
      <c r="J5" s="426" t="str">
        <f>IF('Formulario PP'!$H19="","",'Formulario PP'!$H19)</f>
        <v/>
      </c>
      <c r="K5" s="449" t="str">
        <f>IF('Formulario PP'!$P19="","",'Formulario PP'!$P19)</f>
        <v/>
      </c>
      <c r="L5" s="427" t="str">
        <f>IF('Formulario PP'!$R19="","",'Formulario PP'!$R19)</f>
        <v/>
      </c>
      <c r="M5" s="448" t="str">
        <f>IF('Formulario PP'!$F21="","",'Formulario PP'!$F21)</f>
        <v/>
      </c>
      <c r="N5" s="426" t="str">
        <f>IF('Formulario PP'!$H21="","",'Formulario PP'!$H21)</f>
        <v/>
      </c>
      <c r="O5" s="449" t="str">
        <f>IF('Formulario PP'!$P21="","",'Formulario PP'!$P21)</f>
        <v/>
      </c>
      <c r="P5" s="427" t="str">
        <f>IF('Formulario PP'!$R21="","",'Formulario PP'!$R21)</f>
        <v/>
      </c>
      <c r="Q5" s="448" t="str">
        <f>IF('Formulario PP'!$F23="","",'Formulario PP'!$F23)</f>
        <v/>
      </c>
      <c r="R5" s="426" t="str">
        <f>IF('Formulario PP'!$H23="","",'Formulario PP'!$H23)</f>
        <v/>
      </c>
      <c r="S5" s="449" t="str">
        <f>IF('Formulario PP'!$P23="","",'Formulario PP'!$P23)</f>
        <v/>
      </c>
      <c r="T5" s="427" t="str">
        <f>IF('Formulario PP'!$R23="","",'Formulario PP'!$R23)</f>
        <v/>
      </c>
      <c r="U5" s="448" t="str">
        <f>IF('Formulario PP'!$F25="","",'Formulario PP'!$F25)</f>
        <v/>
      </c>
      <c r="V5" s="426" t="str">
        <f>IF('Formulario PP'!$H25="","",'Formulario PP'!$H25)</f>
        <v/>
      </c>
      <c r="W5" s="449" t="str">
        <f>IF('Formulario PP'!$P25="","",'Formulario PP'!$P25)</f>
        <v/>
      </c>
      <c r="X5" s="427" t="str">
        <f>IF('Formulario PP'!$R25="","",'Formulario PP'!$R25)</f>
        <v/>
      </c>
      <c r="Y5" s="448" t="str">
        <f>IF('Formulario PP'!$F27="","",'Formulario PP'!$F27)</f>
        <v/>
      </c>
      <c r="Z5" s="426" t="str">
        <f>IF('Formulario PP'!$H27="","",'Formulario PP'!$H27)</f>
        <v/>
      </c>
      <c r="AA5" s="449" t="str">
        <f>IF('Formulario PP'!$P27="","",'Formulario PP'!$P27)</f>
        <v/>
      </c>
      <c r="AB5" s="427" t="str">
        <f>IF('Formulario PP'!$R27="","",'Formulario PP'!$R27)</f>
        <v/>
      </c>
      <c r="AC5" s="448" t="str">
        <f>IF('Formulario PP'!$F29="","",'Formulario PP'!$F29)</f>
        <v/>
      </c>
      <c r="AD5" s="426" t="str">
        <f>IF('Formulario PP'!$H29="","",'Formulario PP'!$H29)</f>
        <v/>
      </c>
      <c r="AE5" s="449" t="str">
        <f>IF('Formulario PP'!$P29="","",'Formulario PP'!$P29)</f>
        <v/>
      </c>
      <c r="AF5" s="427" t="str">
        <f>IF('Formulario PP'!$R29="","",'Formulario PP'!$R29)</f>
        <v/>
      </c>
      <c r="AG5" s="264" t="str">
        <f>IF('Formulario PP'!G33="","",'Formulario PP'!G33)</f>
        <v/>
      </c>
      <c r="AH5" s="265" t="str">
        <f>IF('Formulario PP'!M33="","",'Formulario PP'!M33)</f>
        <v/>
      </c>
      <c r="AI5" s="266" t="str">
        <f>IF('Formulario PP'!G35="","",'Formulario PP'!G35)</f>
        <v/>
      </c>
      <c r="AJ5" s="267" t="str">
        <f>IF('Formulario PP'!M35="","",'Formulario PP'!M35)</f>
        <v/>
      </c>
    </row>
    <row r="6" spans="1:36" s="27" customFormat="1" ht="50.1" customHeight="1" x14ac:dyDescent="0.25">
      <c r="A6" s="26">
        <v>0</v>
      </c>
      <c r="B6" s="318" t="str">
        <f ca="1">'Datos OM'!B6</f>
        <v>Nombre de la pregunta</v>
      </c>
      <c r="C6" s="423" t="str">
        <f ca="1">"N. "&amp;'Formulario PP'!H17</f>
        <v xml:space="preserve">N. PALABRA </v>
      </c>
      <c r="D6" s="94"/>
      <c r="E6" s="95"/>
      <c r="F6" s="95"/>
      <c r="G6" s="319" t="str">
        <f ca="1">'Datos OM'!G6</f>
        <v>Descripción</v>
      </c>
      <c r="H6" s="331" t="str">
        <f ca="1">'Formulario PP'!B1&amp;"
"&amp;'Formulario OM'!G11</f>
        <v>FastTest PlugIn - Palabra Perdida
Enunciado de la pregunta</v>
      </c>
      <c r="I6" s="379" t="str">
        <f ca="1">'Formulario E'!$E17&amp;"
"&amp;J6</f>
        <v>Grupo 
Palabra  01</v>
      </c>
      <c r="J6" s="379" t="str">
        <f ca="1">'Formulario PP'!$E19</f>
        <v>Palabra  01</v>
      </c>
      <c r="K6" s="380" t="str">
        <f ca="1">'Formulario E'!$E19&amp;"
"&amp;L6</f>
        <v>Pareja 01
Palabra  02</v>
      </c>
      <c r="L6" s="380" t="str">
        <f ca="1">'Formulario PP'!$O19</f>
        <v>Palabra  02</v>
      </c>
      <c r="M6" s="379" t="str">
        <f ca="1">'Formulario E'!$E17&amp;"
"&amp;N6</f>
        <v>Grupo 
Palabra  03</v>
      </c>
      <c r="N6" s="379" t="str">
        <f ca="1">'Formulario PP'!$E21</f>
        <v>Palabra  03</v>
      </c>
      <c r="O6" s="380" t="str">
        <f ca="1">'Formulario E'!$E19&amp;"
"&amp;P6</f>
        <v>Pareja 01
Palabra  04</v>
      </c>
      <c r="P6" s="380" t="str">
        <f ca="1">'Formulario PP'!$O21</f>
        <v>Palabra  04</v>
      </c>
      <c r="Q6" s="379" t="str">
        <f ca="1">'Formulario E'!$E17&amp;"
"&amp;R6</f>
        <v>Grupo 
Palabra  05</v>
      </c>
      <c r="R6" s="379" t="str">
        <f ca="1">'Formulario PP'!$E23</f>
        <v>Palabra  05</v>
      </c>
      <c r="S6" s="380" t="str">
        <f ca="1">'Formulario E'!$E19&amp;"
"&amp;T6</f>
        <v>Pareja 01
Palabra  06</v>
      </c>
      <c r="T6" s="380" t="str">
        <f ca="1">'Formulario PP'!$O23</f>
        <v>Palabra  06</v>
      </c>
      <c r="U6" s="379" t="str">
        <f ca="1">'Formulario E'!$E17&amp;"
"&amp;V6</f>
        <v>Grupo 
Palabra  07</v>
      </c>
      <c r="V6" s="379" t="str">
        <f ca="1">'Formulario PP'!$E25</f>
        <v>Palabra  07</v>
      </c>
      <c r="W6" s="380" t="str">
        <f ca="1">'Formulario E'!$E19&amp;"
"&amp;X6</f>
        <v>Pareja 01
Palabra  08</v>
      </c>
      <c r="X6" s="380" t="str">
        <f ca="1">'Formulario PP'!$O25</f>
        <v>Palabra  08</v>
      </c>
      <c r="Y6" s="379" t="str">
        <f ca="1">'Formulario E'!$E17&amp;"
"&amp;Z6</f>
        <v>Grupo 
Palabra  09</v>
      </c>
      <c r="Z6" s="379" t="str">
        <f ca="1">'Formulario PP'!$E27</f>
        <v>Palabra  09</v>
      </c>
      <c r="AA6" s="380" t="str">
        <f ca="1">'Formulario E'!$E19&amp;"
"&amp;AB6</f>
        <v>Pareja 01
Palabra  10</v>
      </c>
      <c r="AB6" s="380" t="str">
        <f ca="1">'Formulario PP'!$O27</f>
        <v>Palabra  10</v>
      </c>
      <c r="AC6" s="379" t="str">
        <f ca="1">'Formulario E'!$E17&amp;"
"&amp;AD6</f>
        <v>Grupo 
Palabra  11</v>
      </c>
      <c r="AD6" s="379" t="str">
        <f ca="1">'Formulario PP'!$E29</f>
        <v>Palabra  11</v>
      </c>
      <c r="AE6" s="380" t="str">
        <f ca="1">'Formulario E'!$E17&amp;"
"&amp;AF6</f>
        <v>Grupo 
Palabra  12</v>
      </c>
      <c r="AF6" s="380" t="str">
        <f ca="1">'Formulario PP'!$O29</f>
        <v>Palabra  12</v>
      </c>
      <c r="AG6" s="362" t="str">
        <f ca="1">'Datos OM'!AG6</f>
        <v>PISTA: 1</v>
      </c>
      <c r="AH6" s="363" t="str">
        <f ca="1">'Datos OM'!AH6</f>
        <v>PISTA: 2</v>
      </c>
      <c r="AI6" s="364" t="str">
        <f ca="1">'Datos OM'!AI6</f>
        <v>PISTA: 3</v>
      </c>
      <c r="AJ6" s="365" t="str">
        <f ca="1">'Datos OM'!AJ6</f>
        <v>PISTA: 4</v>
      </c>
    </row>
    <row r="7" spans="1:36" s="97" customFormat="1" x14ac:dyDescent="0.25">
      <c r="A7" s="96">
        <v>61</v>
      </c>
      <c r="B7" s="228" t="str">
        <f>IF(A7="","",PREF_PREGUNTA&amp;" - "&amp;IF(MAX($A$7:$A$156)&gt;99,IF(A7&lt;100,"0",""),"")&amp;IF(A7&lt;10,"0","")&amp;A7&amp;IF(G7&lt;&gt;""," "&amp;G7,""))</f>
        <v>T01 - 61</v>
      </c>
      <c r="C7" s="62" t="str">
        <f t="shared" ref="C7:C70" si="2">IF(COUNTA(I7:N7)-D7=0,"",COUNTA(I7:N7)-D7)</f>
        <v/>
      </c>
      <c r="D7" s="230"/>
      <c r="E7" s="231"/>
      <c r="F7" s="231"/>
      <c r="G7" s="232"/>
      <c r="H7" s="225"/>
      <c r="I7" s="448"/>
      <c r="J7" s="426"/>
      <c r="K7" s="449"/>
      <c r="L7" s="427"/>
      <c r="M7" s="448"/>
      <c r="N7" s="426"/>
      <c r="O7" s="449"/>
      <c r="P7" s="427"/>
      <c r="Q7" s="448"/>
      <c r="R7" s="426"/>
      <c r="S7" s="449"/>
      <c r="T7" s="427"/>
      <c r="U7" s="448"/>
      <c r="V7" s="426"/>
      <c r="W7" s="449"/>
      <c r="X7" s="427"/>
      <c r="Y7" s="448"/>
      <c r="Z7" s="426"/>
      <c r="AA7" s="449"/>
      <c r="AB7" s="427"/>
      <c r="AC7" s="448"/>
      <c r="AD7" s="426"/>
      <c r="AE7" s="449"/>
      <c r="AF7" s="427"/>
      <c r="AG7" s="264"/>
      <c r="AH7" s="265"/>
      <c r="AI7" s="266"/>
      <c r="AJ7" s="267"/>
    </row>
    <row r="8" spans="1:36" s="97" customFormat="1" x14ac:dyDescent="0.25">
      <c r="A8" s="98" t="str">
        <f>IF(H8&lt;&gt;"",MAX($A$7:A7)+1,"")</f>
        <v/>
      </c>
      <c r="B8" s="228" t="str">
        <f>IF(A8="","",PREF_PREGUNTA&amp;" - "&amp;IF(MAX($A$7:$A$156)&gt;99,IF(A8&lt;100,"0",""),"")&amp;IF(A8&lt;10,"0","")&amp;A8&amp;IF(G8&lt;&gt;""," "&amp;G8,""))</f>
        <v/>
      </c>
      <c r="C8" s="62" t="str">
        <f t="shared" si="2"/>
        <v/>
      </c>
      <c r="D8" s="230"/>
      <c r="E8" s="231"/>
      <c r="F8" s="231"/>
      <c r="G8" s="232"/>
      <c r="H8" s="225"/>
      <c r="I8" s="448"/>
      <c r="J8" s="426"/>
      <c r="K8" s="449"/>
      <c r="L8" s="427"/>
      <c r="M8" s="448"/>
      <c r="N8" s="426"/>
      <c r="O8" s="449"/>
      <c r="P8" s="427"/>
      <c r="Q8" s="448"/>
      <c r="R8" s="426"/>
      <c r="S8" s="449"/>
      <c r="T8" s="427"/>
      <c r="U8" s="448"/>
      <c r="V8" s="426"/>
      <c r="W8" s="449"/>
      <c r="X8" s="427"/>
      <c r="Y8" s="448"/>
      <c r="Z8" s="426"/>
      <c r="AA8" s="449"/>
      <c r="AB8" s="427"/>
      <c r="AC8" s="448"/>
      <c r="AD8" s="426"/>
      <c r="AE8" s="449"/>
      <c r="AF8" s="427"/>
      <c r="AG8" s="264"/>
      <c r="AH8" s="265"/>
      <c r="AI8" s="266"/>
      <c r="AJ8" s="267"/>
    </row>
    <row r="9" spans="1:36" s="97" customFormat="1" x14ac:dyDescent="0.25">
      <c r="A9" s="98" t="str">
        <f>IF(H9&lt;&gt;"",MAX($A$7:A8)+1,"")</f>
        <v/>
      </c>
      <c r="B9" s="228" t="str">
        <f>IF(A9="","",PREF_PREGUNTA&amp;" - "&amp;IF(MAX($A$7:$A$156)&gt;99,IF(A9&lt;100,"0",""),"")&amp;IF(A9&lt;10,"0","")&amp;A9&amp;IF(G9&lt;&gt;""," "&amp;G9,""))</f>
        <v/>
      </c>
      <c r="C9" s="62" t="str">
        <f t="shared" si="2"/>
        <v/>
      </c>
      <c r="D9" s="230"/>
      <c r="E9" s="231"/>
      <c r="F9" s="231"/>
      <c r="G9" s="232"/>
      <c r="H9" s="225"/>
      <c r="I9" s="448"/>
      <c r="J9" s="426"/>
      <c r="K9" s="449"/>
      <c r="L9" s="427"/>
      <c r="M9" s="448"/>
      <c r="N9" s="426"/>
      <c r="O9" s="449"/>
      <c r="P9" s="427"/>
      <c r="Q9" s="448"/>
      <c r="R9" s="426"/>
      <c r="S9" s="449"/>
      <c r="T9" s="427"/>
      <c r="U9" s="448"/>
      <c r="V9" s="426"/>
      <c r="W9" s="449"/>
      <c r="X9" s="427"/>
      <c r="Y9" s="448"/>
      <c r="Z9" s="426"/>
      <c r="AA9" s="449"/>
      <c r="AB9" s="427"/>
      <c r="AC9" s="448"/>
      <c r="AD9" s="426"/>
      <c r="AE9" s="449"/>
      <c r="AF9" s="427"/>
      <c r="AG9" s="264"/>
      <c r="AH9" s="265"/>
      <c r="AI9" s="266"/>
      <c r="AJ9" s="267"/>
    </row>
    <row r="10" spans="1:36" s="97" customFormat="1" x14ac:dyDescent="0.25">
      <c r="A10" s="98" t="str">
        <f>IF(H10&lt;&gt;"",MAX($A$7:A9)+1,"")</f>
        <v/>
      </c>
      <c r="B10" s="228" t="str">
        <f>IF(A10="","",PREF_PREGUNTA&amp;" - "&amp;IF(MAX($A$7:$A$156)&gt;99,IF(A10&lt;100,"0",""),"")&amp;IF(A10&lt;10,"0","")&amp;A10&amp;IF(G10&lt;&gt;""," "&amp;G10,""))</f>
        <v/>
      </c>
      <c r="C10" s="62" t="str">
        <f t="shared" si="2"/>
        <v/>
      </c>
      <c r="D10" s="230"/>
      <c r="E10" s="231"/>
      <c r="F10" s="231"/>
      <c r="G10" s="232"/>
      <c r="H10" s="225"/>
      <c r="I10" s="448"/>
      <c r="J10" s="426"/>
      <c r="K10" s="449"/>
      <c r="L10" s="427"/>
      <c r="M10" s="448"/>
      <c r="N10" s="426"/>
      <c r="O10" s="449"/>
      <c r="P10" s="427"/>
      <c r="Q10" s="448"/>
      <c r="R10" s="426"/>
      <c r="S10" s="449"/>
      <c r="T10" s="427"/>
      <c r="U10" s="448"/>
      <c r="V10" s="426"/>
      <c r="W10" s="449"/>
      <c r="X10" s="427"/>
      <c r="Y10" s="448"/>
      <c r="Z10" s="426"/>
      <c r="AA10" s="449"/>
      <c r="AB10" s="427"/>
      <c r="AC10" s="448"/>
      <c r="AD10" s="426"/>
      <c r="AE10" s="449"/>
      <c r="AF10" s="427"/>
      <c r="AG10" s="264"/>
      <c r="AH10" s="265"/>
      <c r="AI10" s="266"/>
      <c r="AJ10" s="267"/>
    </row>
    <row r="11" spans="1:36" s="97" customFormat="1" x14ac:dyDescent="0.25">
      <c r="A11" s="98" t="str">
        <f>IF(H11&lt;&gt;"",MAX($A$7:A10)+1,"")</f>
        <v/>
      </c>
      <c r="B11" s="228" t="str">
        <f>IF(A11="","",PREF_PREGUNTA&amp;" - "&amp;IF(MAX($A$7:$A$156)&gt;99,IF(A11&lt;100,"0",""),"")&amp;IF(A11&lt;10,"0","")&amp;A11&amp;IF(G11&lt;&gt;""," "&amp;G11,""))</f>
        <v/>
      </c>
      <c r="C11" s="62" t="str">
        <f t="shared" si="2"/>
        <v/>
      </c>
      <c r="D11" s="230"/>
      <c r="E11" s="231"/>
      <c r="F11" s="231"/>
      <c r="G11" s="232"/>
      <c r="H11" s="225"/>
      <c r="I11" s="448"/>
      <c r="J11" s="426"/>
      <c r="K11" s="449"/>
      <c r="L11" s="427"/>
      <c r="M11" s="448"/>
      <c r="N11" s="426"/>
      <c r="O11" s="449"/>
      <c r="P11" s="427"/>
      <c r="Q11" s="448"/>
      <c r="R11" s="426"/>
      <c r="S11" s="449"/>
      <c r="T11" s="427"/>
      <c r="U11" s="448"/>
      <c r="V11" s="426"/>
      <c r="W11" s="449"/>
      <c r="X11" s="427"/>
      <c r="Y11" s="448"/>
      <c r="Z11" s="426"/>
      <c r="AA11" s="449"/>
      <c r="AB11" s="427"/>
      <c r="AC11" s="448"/>
      <c r="AD11" s="426"/>
      <c r="AE11" s="449"/>
      <c r="AF11" s="427"/>
      <c r="AG11" s="264"/>
      <c r="AH11" s="265"/>
      <c r="AI11" s="266"/>
      <c r="AJ11" s="267"/>
    </row>
    <row r="12" spans="1:36" s="97" customFormat="1" x14ac:dyDescent="0.25">
      <c r="A12" s="98" t="str">
        <f>IF(H12&lt;&gt;"",MAX($A$7:A11)+1,"")</f>
        <v/>
      </c>
      <c r="B12" s="228" t="str">
        <f>IF(A12="","",PREF_PREGUNTA&amp;" - "&amp;IF(MAX($A$7:$A$156)&gt;99,IF(A12&lt;100,"0",""),"")&amp;IF(A12&lt;10,"0","")&amp;A12&amp;IF(G12&lt;&gt;""," "&amp;G12,""))</f>
        <v/>
      </c>
      <c r="C12" s="62" t="str">
        <f t="shared" si="2"/>
        <v/>
      </c>
      <c r="D12" s="230"/>
      <c r="E12" s="231"/>
      <c r="F12" s="231"/>
      <c r="G12" s="232"/>
      <c r="H12" s="225"/>
      <c r="I12" s="448"/>
      <c r="J12" s="426"/>
      <c r="K12" s="449"/>
      <c r="L12" s="427"/>
      <c r="M12" s="448"/>
      <c r="N12" s="426"/>
      <c r="O12" s="449"/>
      <c r="P12" s="427"/>
      <c r="Q12" s="448"/>
      <c r="R12" s="426"/>
      <c r="S12" s="449"/>
      <c r="T12" s="427"/>
      <c r="U12" s="448"/>
      <c r="V12" s="426"/>
      <c r="W12" s="449"/>
      <c r="X12" s="427"/>
      <c r="Y12" s="448"/>
      <c r="Z12" s="426"/>
      <c r="AA12" s="449"/>
      <c r="AB12" s="427"/>
      <c r="AC12" s="448"/>
      <c r="AD12" s="426"/>
      <c r="AE12" s="449"/>
      <c r="AF12" s="427"/>
      <c r="AG12" s="264"/>
      <c r="AH12" s="265"/>
      <c r="AI12" s="266"/>
      <c r="AJ12" s="267"/>
    </row>
    <row r="13" spans="1:36" s="97" customFormat="1" x14ac:dyDescent="0.25">
      <c r="A13" s="98" t="str">
        <f>IF(H13&lt;&gt;"",MAX($A$7:A12)+1,"")</f>
        <v/>
      </c>
      <c r="B13" s="228" t="str">
        <f>IF(A13="","",PREF_PREGUNTA&amp;" - "&amp;IF(MAX($A$7:$A$156)&gt;99,IF(A13&lt;100,"0",""),"")&amp;IF(A13&lt;10,"0","")&amp;A13&amp;IF(G13&lt;&gt;""," "&amp;G13,""))</f>
        <v/>
      </c>
      <c r="C13" s="62" t="str">
        <f t="shared" si="2"/>
        <v/>
      </c>
      <c r="D13" s="230"/>
      <c r="E13" s="231"/>
      <c r="F13" s="231"/>
      <c r="G13" s="232"/>
      <c r="H13" s="225"/>
      <c r="I13" s="448"/>
      <c r="J13" s="426"/>
      <c r="K13" s="449"/>
      <c r="L13" s="427"/>
      <c r="M13" s="448"/>
      <c r="N13" s="426"/>
      <c r="O13" s="449"/>
      <c r="P13" s="427"/>
      <c r="Q13" s="448"/>
      <c r="R13" s="426"/>
      <c r="S13" s="449"/>
      <c r="T13" s="427"/>
      <c r="U13" s="448"/>
      <c r="V13" s="426"/>
      <c r="W13" s="449"/>
      <c r="X13" s="427"/>
      <c r="Y13" s="448"/>
      <c r="Z13" s="426"/>
      <c r="AA13" s="449"/>
      <c r="AB13" s="427"/>
      <c r="AC13" s="448"/>
      <c r="AD13" s="426"/>
      <c r="AE13" s="449"/>
      <c r="AF13" s="427"/>
      <c r="AG13" s="264"/>
      <c r="AH13" s="265"/>
      <c r="AI13" s="266"/>
      <c r="AJ13" s="267"/>
    </row>
    <row r="14" spans="1:36" s="97" customFormat="1" x14ac:dyDescent="0.25">
      <c r="A14" s="98" t="str">
        <f>IF(H14&lt;&gt;"",MAX($A$7:A13)+1,"")</f>
        <v/>
      </c>
      <c r="B14" s="228" t="str">
        <f>IF(A14="","",PREF_PREGUNTA&amp;" - "&amp;IF(MAX($A$7:$A$156)&gt;99,IF(A14&lt;100,"0",""),"")&amp;IF(A14&lt;10,"0","")&amp;A14&amp;IF(G14&lt;&gt;""," "&amp;G14,""))</f>
        <v/>
      </c>
      <c r="C14" s="62" t="str">
        <f t="shared" si="2"/>
        <v/>
      </c>
      <c r="D14" s="230"/>
      <c r="E14" s="231"/>
      <c r="F14" s="231"/>
      <c r="G14" s="232"/>
      <c r="H14" s="225"/>
      <c r="I14" s="448"/>
      <c r="J14" s="426"/>
      <c r="K14" s="449"/>
      <c r="L14" s="427"/>
      <c r="M14" s="448"/>
      <c r="N14" s="426"/>
      <c r="O14" s="449"/>
      <c r="P14" s="427"/>
      <c r="Q14" s="448"/>
      <c r="R14" s="426"/>
      <c r="S14" s="449"/>
      <c r="T14" s="427"/>
      <c r="U14" s="448"/>
      <c r="V14" s="426"/>
      <c r="W14" s="449"/>
      <c r="X14" s="427"/>
      <c r="Y14" s="448"/>
      <c r="Z14" s="426"/>
      <c r="AA14" s="449"/>
      <c r="AB14" s="427"/>
      <c r="AC14" s="448"/>
      <c r="AD14" s="426"/>
      <c r="AE14" s="449"/>
      <c r="AF14" s="427"/>
      <c r="AG14" s="264"/>
      <c r="AH14" s="265"/>
      <c r="AI14" s="266"/>
      <c r="AJ14" s="267"/>
    </row>
    <row r="15" spans="1:36" s="97" customFormat="1" x14ac:dyDescent="0.25">
      <c r="A15" s="98" t="str">
        <f>IF(H15&lt;&gt;"",MAX($A$7:A14)+1,"")</f>
        <v/>
      </c>
      <c r="B15" s="228" t="str">
        <f>IF(A15="","",PREF_PREGUNTA&amp;" - "&amp;IF(MAX($A$7:$A$156)&gt;99,IF(A15&lt;100,"0",""),"")&amp;IF(A15&lt;10,"0","")&amp;A15&amp;IF(G15&lt;&gt;""," "&amp;G15,""))</f>
        <v/>
      </c>
      <c r="C15" s="62" t="str">
        <f t="shared" si="2"/>
        <v/>
      </c>
      <c r="D15" s="230"/>
      <c r="E15" s="231"/>
      <c r="F15" s="231"/>
      <c r="G15" s="232"/>
      <c r="H15" s="225"/>
      <c r="I15" s="448"/>
      <c r="J15" s="426"/>
      <c r="K15" s="449"/>
      <c r="L15" s="427"/>
      <c r="M15" s="448"/>
      <c r="N15" s="426"/>
      <c r="O15" s="449"/>
      <c r="P15" s="427"/>
      <c r="Q15" s="448"/>
      <c r="R15" s="426"/>
      <c r="S15" s="449"/>
      <c r="T15" s="427"/>
      <c r="U15" s="448"/>
      <c r="V15" s="426"/>
      <c r="W15" s="449"/>
      <c r="X15" s="427"/>
      <c r="Y15" s="448"/>
      <c r="Z15" s="426"/>
      <c r="AA15" s="449"/>
      <c r="AB15" s="427"/>
      <c r="AC15" s="448"/>
      <c r="AD15" s="426"/>
      <c r="AE15" s="449"/>
      <c r="AF15" s="427"/>
      <c r="AG15" s="264"/>
      <c r="AH15" s="265"/>
      <c r="AI15" s="266"/>
      <c r="AJ15" s="267"/>
    </row>
    <row r="16" spans="1:36" s="97" customFormat="1" x14ac:dyDescent="0.25">
      <c r="A16" s="98" t="str">
        <f>IF(H16&lt;&gt;"",MAX($A$7:A15)+1,"")</f>
        <v/>
      </c>
      <c r="B16" s="228" t="str">
        <f>IF(A16="","",PREF_PREGUNTA&amp;" - "&amp;IF(MAX($A$7:$A$156)&gt;99,IF(A16&lt;100,"0",""),"")&amp;IF(A16&lt;10,"0","")&amp;A16&amp;IF(G16&lt;&gt;""," "&amp;G16,""))</f>
        <v/>
      </c>
      <c r="C16" s="62" t="str">
        <f t="shared" si="2"/>
        <v/>
      </c>
      <c r="D16" s="230"/>
      <c r="E16" s="231"/>
      <c r="F16" s="231"/>
      <c r="G16" s="232"/>
      <c r="H16" s="225"/>
      <c r="I16" s="448"/>
      <c r="J16" s="426"/>
      <c r="K16" s="449"/>
      <c r="L16" s="427"/>
      <c r="M16" s="448"/>
      <c r="N16" s="426"/>
      <c r="O16" s="449"/>
      <c r="P16" s="427"/>
      <c r="Q16" s="448"/>
      <c r="R16" s="426"/>
      <c r="S16" s="449"/>
      <c r="T16" s="427"/>
      <c r="U16" s="448"/>
      <c r="V16" s="426"/>
      <c r="W16" s="449"/>
      <c r="X16" s="427"/>
      <c r="Y16" s="448"/>
      <c r="Z16" s="426"/>
      <c r="AA16" s="449"/>
      <c r="AB16" s="427"/>
      <c r="AC16" s="448"/>
      <c r="AD16" s="426"/>
      <c r="AE16" s="449"/>
      <c r="AF16" s="427"/>
      <c r="AG16" s="264"/>
      <c r="AH16" s="265"/>
      <c r="AI16" s="266"/>
      <c r="AJ16" s="267"/>
    </row>
    <row r="17" spans="1:36" s="97" customFormat="1" x14ac:dyDescent="0.25">
      <c r="A17" s="98" t="str">
        <f>IF(H17&lt;&gt;"",MAX($A$7:A16)+1,"")</f>
        <v/>
      </c>
      <c r="B17" s="228" t="str">
        <f>IF(A17="","",PREF_PREGUNTA&amp;" - "&amp;IF(MAX($A$7:$A$156)&gt;99,IF(A17&lt;100,"0",""),"")&amp;IF(A17&lt;10,"0","")&amp;A17&amp;IF(G17&lt;&gt;""," "&amp;G17,""))</f>
        <v/>
      </c>
      <c r="C17" s="62" t="str">
        <f t="shared" si="2"/>
        <v/>
      </c>
      <c r="D17" s="230"/>
      <c r="E17" s="231"/>
      <c r="F17" s="231"/>
      <c r="G17" s="232"/>
      <c r="H17" s="225"/>
      <c r="I17" s="448"/>
      <c r="J17" s="426"/>
      <c r="K17" s="449"/>
      <c r="L17" s="427"/>
      <c r="M17" s="448"/>
      <c r="N17" s="426"/>
      <c r="O17" s="449"/>
      <c r="P17" s="427"/>
      <c r="Q17" s="448"/>
      <c r="R17" s="426"/>
      <c r="S17" s="449"/>
      <c r="T17" s="427"/>
      <c r="U17" s="448"/>
      <c r="V17" s="426"/>
      <c r="W17" s="449"/>
      <c r="X17" s="427"/>
      <c r="Y17" s="448"/>
      <c r="Z17" s="426"/>
      <c r="AA17" s="449"/>
      <c r="AB17" s="427"/>
      <c r="AC17" s="448"/>
      <c r="AD17" s="426"/>
      <c r="AE17" s="449"/>
      <c r="AF17" s="427"/>
      <c r="AG17" s="264"/>
      <c r="AH17" s="265"/>
      <c r="AI17" s="266"/>
      <c r="AJ17" s="267"/>
    </row>
    <row r="18" spans="1:36" s="97" customFormat="1" x14ac:dyDescent="0.25">
      <c r="A18" s="98" t="str">
        <f>IF(H18&lt;&gt;"",MAX($A$7:A17)+1,"")</f>
        <v/>
      </c>
      <c r="B18" s="228" t="str">
        <f>IF(A18="","",PREF_PREGUNTA&amp;" - "&amp;IF(MAX($A$7:$A$156)&gt;99,IF(A18&lt;100,"0",""),"")&amp;IF(A18&lt;10,"0","")&amp;A18&amp;IF(G18&lt;&gt;""," "&amp;G18,""))</f>
        <v/>
      </c>
      <c r="C18" s="62" t="str">
        <f t="shared" si="2"/>
        <v/>
      </c>
      <c r="D18" s="230"/>
      <c r="E18" s="231"/>
      <c r="F18" s="231"/>
      <c r="G18" s="232"/>
      <c r="H18" s="225"/>
      <c r="I18" s="448"/>
      <c r="J18" s="426"/>
      <c r="K18" s="449"/>
      <c r="L18" s="427"/>
      <c r="M18" s="448"/>
      <c r="N18" s="426"/>
      <c r="O18" s="449"/>
      <c r="P18" s="427"/>
      <c r="Q18" s="448"/>
      <c r="R18" s="426"/>
      <c r="S18" s="449"/>
      <c r="T18" s="427"/>
      <c r="U18" s="448"/>
      <c r="V18" s="426"/>
      <c r="W18" s="449"/>
      <c r="X18" s="427"/>
      <c r="Y18" s="448"/>
      <c r="Z18" s="426"/>
      <c r="AA18" s="449"/>
      <c r="AB18" s="427"/>
      <c r="AC18" s="448"/>
      <c r="AD18" s="426"/>
      <c r="AE18" s="449"/>
      <c r="AF18" s="427"/>
      <c r="AG18" s="264"/>
      <c r="AH18" s="265"/>
      <c r="AI18" s="266"/>
      <c r="AJ18" s="267"/>
    </row>
    <row r="19" spans="1:36" s="97" customFormat="1" x14ac:dyDescent="0.25">
      <c r="A19" s="98" t="str">
        <f>IF(H19&lt;&gt;"",MAX($A$7:A18)+1,"")</f>
        <v/>
      </c>
      <c r="B19" s="228" t="str">
        <f>IF(A19="","",PREF_PREGUNTA&amp;" - "&amp;IF(MAX($A$7:$A$156)&gt;99,IF(A19&lt;100,"0",""),"")&amp;IF(A19&lt;10,"0","")&amp;A19&amp;IF(G19&lt;&gt;""," "&amp;G19,""))</f>
        <v/>
      </c>
      <c r="C19" s="62" t="str">
        <f t="shared" si="2"/>
        <v/>
      </c>
      <c r="D19" s="230"/>
      <c r="E19" s="231"/>
      <c r="F19" s="231"/>
      <c r="G19" s="232"/>
      <c r="H19" s="225"/>
      <c r="I19" s="448"/>
      <c r="J19" s="426"/>
      <c r="K19" s="449"/>
      <c r="L19" s="427"/>
      <c r="M19" s="448"/>
      <c r="N19" s="426"/>
      <c r="O19" s="449"/>
      <c r="P19" s="427"/>
      <c r="Q19" s="448"/>
      <c r="R19" s="426"/>
      <c r="S19" s="449"/>
      <c r="T19" s="427"/>
      <c r="U19" s="448"/>
      <c r="V19" s="426"/>
      <c r="W19" s="449"/>
      <c r="X19" s="427"/>
      <c r="Y19" s="448"/>
      <c r="Z19" s="426"/>
      <c r="AA19" s="449"/>
      <c r="AB19" s="427"/>
      <c r="AC19" s="448"/>
      <c r="AD19" s="426"/>
      <c r="AE19" s="449"/>
      <c r="AF19" s="427"/>
      <c r="AG19" s="264"/>
      <c r="AH19" s="265"/>
      <c r="AI19" s="266"/>
      <c r="AJ19" s="267"/>
    </row>
    <row r="20" spans="1:36" s="97" customFormat="1" x14ac:dyDescent="0.25">
      <c r="A20" s="98" t="str">
        <f>IF(H20&lt;&gt;"",MAX($A$7:A19)+1,"")</f>
        <v/>
      </c>
      <c r="B20" s="228" t="str">
        <f>IF(A20="","",PREF_PREGUNTA&amp;" - "&amp;IF(MAX($A$7:$A$156)&gt;99,IF(A20&lt;100,"0",""),"")&amp;IF(A20&lt;10,"0","")&amp;A20&amp;IF(G20&lt;&gt;""," "&amp;G20,""))</f>
        <v/>
      </c>
      <c r="C20" s="62" t="str">
        <f t="shared" si="2"/>
        <v/>
      </c>
      <c r="D20" s="230"/>
      <c r="E20" s="231"/>
      <c r="F20" s="231"/>
      <c r="G20" s="232"/>
      <c r="H20" s="225"/>
      <c r="I20" s="448"/>
      <c r="J20" s="426"/>
      <c r="K20" s="449"/>
      <c r="L20" s="427"/>
      <c r="M20" s="448"/>
      <c r="N20" s="426"/>
      <c r="O20" s="449"/>
      <c r="P20" s="427"/>
      <c r="Q20" s="448"/>
      <c r="R20" s="426"/>
      <c r="S20" s="449"/>
      <c r="T20" s="427"/>
      <c r="U20" s="448"/>
      <c r="V20" s="426"/>
      <c r="W20" s="449"/>
      <c r="X20" s="427"/>
      <c r="Y20" s="448"/>
      <c r="Z20" s="426"/>
      <c r="AA20" s="449"/>
      <c r="AB20" s="427"/>
      <c r="AC20" s="448"/>
      <c r="AD20" s="426"/>
      <c r="AE20" s="449"/>
      <c r="AF20" s="427"/>
      <c r="AG20" s="264"/>
      <c r="AH20" s="265"/>
      <c r="AI20" s="266"/>
      <c r="AJ20" s="267"/>
    </row>
    <row r="21" spans="1:36" s="97" customFormat="1" x14ac:dyDescent="0.25">
      <c r="A21" s="98" t="str">
        <f>IF(H21&lt;&gt;"",MAX($A$7:A20)+1,"")</f>
        <v/>
      </c>
      <c r="B21" s="228" t="str">
        <f>IF(A21="","",PREF_PREGUNTA&amp;" - "&amp;IF(MAX($A$7:$A$156)&gt;99,IF(A21&lt;100,"0",""),"")&amp;IF(A21&lt;10,"0","")&amp;A21&amp;IF(G21&lt;&gt;""," "&amp;G21,""))</f>
        <v/>
      </c>
      <c r="C21" s="62" t="str">
        <f t="shared" si="2"/>
        <v/>
      </c>
      <c r="D21" s="230"/>
      <c r="E21" s="231"/>
      <c r="F21" s="231"/>
      <c r="G21" s="232"/>
      <c r="H21" s="225"/>
      <c r="I21" s="448"/>
      <c r="J21" s="426"/>
      <c r="K21" s="449"/>
      <c r="L21" s="427"/>
      <c r="M21" s="448"/>
      <c r="N21" s="426"/>
      <c r="O21" s="449"/>
      <c r="P21" s="427"/>
      <c r="Q21" s="448"/>
      <c r="R21" s="426"/>
      <c r="S21" s="449"/>
      <c r="T21" s="427"/>
      <c r="U21" s="448"/>
      <c r="V21" s="426"/>
      <c r="W21" s="449"/>
      <c r="X21" s="427"/>
      <c r="Y21" s="448"/>
      <c r="Z21" s="426"/>
      <c r="AA21" s="449"/>
      <c r="AB21" s="427"/>
      <c r="AC21" s="448"/>
      <c r="AD21" s="426"/>
      <c r="AE21" s="449"/>
      <c r="AF21" s="427"/>
      <c r="AG21" s="264"/>
      <c r="AH21" s="265"/>
      <c r="AI21" s="266"/>
      <c r="AJ21" s="267"/>
    </row>
    <row r="22" spans="1:36" s="97" customFormat="1" x14ac:dyDescent="0.25">
      <c r="A22" s="98" t="str">
        <f>IF(H22&lt;&gt;"",MAX($A$7:A21)+1,"")</f>
        <v/>
      </c>
      <c r="B22" s="228" t="str">
        <f>IF(A22="","",PREF_PREGUNTA&amp;" - "&amp;IF(MAX($A$7:$A$156)&gt;99,IF(A22&lt;100,"0",""),"")&amp;IF(A22&lt;10,"0","")&amp;A22&amp;IF(G22&lt;&gt;""," "&amp;G22,""))</f>
        <v/>
      </c>
      <c r="C22" s="62" t="str">
        <f t="shared" si="2"/>
        <v/>
      </c>
      <c r="D22" s="230"/>
      <c r="E22" s="231"/>
      <c r="F22" s="231"/>
      <c r="G22" s="232"/>
      <c r="H22" s="225"/>
      <c r="I22" s="448"/>
      <c r="J22" s="426"/>
      <c r="K22" s="449"/>
      <c r="L22" s="427"/>
      <c r="M22" s="448"/>
      <c r="N22" s="426"/>
      <c r="O22" s="449"/>
      <c r="P22" s="427"/>
      <c r="Q22" s="448"/>
      <c r="R22" s="426"/>
      <c r="S22" s="449"/>
      <c r="T22" s="427"/>
      <c r="U22" s="448"/>
      <c r="V22" s="426"/>
      <c r="W22" s="449"/>
      <c r="X22" s="427"/>
      <c r="Y22" s="448"/>
      <c r="Z22" s="426"/>
      <c r="AA22" s="449"/>
      <c r="AB22" s="427"/>
      <c r="AC22" s="448"/>
      <c r="AD22" s="426"/>
      <c r="AE22" s="449"/>
      <c r="AF22" s="427"/>
      <c r="AG22" s="264"/>
      <c r="AH22" s="265"/>
      <c r="AI22" s="266"/>
      <c r="AJ22" s="267"/>
    </row>
    <row r="23" spans="1:36" s="97" customFormat="1" x14ac:dyDescent="0.25">
      <c r="A23" s="98" t="str">
        <f>IF(H23&lt;&gt;"",MAX($A$7:A22)+1,"")</f>
        <v/>
      </c>
      <c r="B23" s="228" t="str">
        <f>IF(A23="","",PREF_PREGUNTA&amp;" - "&amp;IF(MAX($A$7:$A$156)&gt;99,IF(A23&lt;100,"0",""),"")&amp;IF(A23&lt;10,"0","")&amp;A23&amp;IF(G23&lt;&gt;""," "&amp;G23,""))</f>
        <v/>
      </c>
      <c r="C23" s="62" t="str">
        <f t="shared" si="2"/>
        <v/>
      </c>
      <c r="D23" s="230"/>
      <c r="E23" s="231"/>
      <c r="F23" s="231"/>
      <c r="G23" s="232"/>
      <c r="H23" s="225"/>
      <c r="I23" s="448"/>
      <c r="J23" s="426"/>
      <c r="K23" s="449"/>
      <c r="L23" s="427"/>
      <c r="M23" s="448"/>
      <c r="N23" s="426"/>
      <c r="O23" s="449"/>
      <c r="P23" s="427"/>
      <c r="Q23" s="448"/>
      <c r="R23" s="426"/>
      <c r="S23" s="449"/>
      <c r="T23" s="427"/>
      <c r="U23" s="448"/>
      <c r="V23" s="426"/>
      <c r="W23" s="449"/>
      <c r="X23" s="427"/>
      <c r="Y23" s="448"/>
      <c r="Z23" s="426"/>
      <c r="AA23" s="449"/>
      <c r="AB23" s="427"/>
      <c r="AC23" s="448"/>
      <c r="AD23" s="426"/>
      <c r="AE23" s="449"/>
      <c r="AF23" s="427"/>
      <c r="AG23" s="264"/>
      <c r="AH23" s="265"/>
      <c r="AI23" s="266"/>
      <c r="AJ23" s="267"/>
    </row>
    <row r="24" spans="1:36" s="97" customFormat="1" x14ac:dyDescent="0.25">
      <c r="A24" s="98" t="str">
        <f>IF(H24&lt;&gt;"",MAX($A$7:A23)+1,"")</f>
        <v/>
      </c>
      <c r="B24" s="228" t="str">
        <f>IF(A24="","",PREF_PREGUNTA&amp;" - "&amp;IF(MAX($A$7:$A$156)&gt;99,IF(A24&lt;100,"0",""),"")&amp;IF(A24&lt;10,"0","")&amp;A24&amp;IF(G24&lt;&gt;""," "&amp;G24,""))</f>
        <v/>
      </c>
      <c r="C24" s="62" t="str">
        <f t="shared" si="2"/>
        <v/>
      </c>
      <c r="D24" s="230"/>
      <c r="E24" s="231"/>
      <c r="F24" s="231"/>
      <c r="G24" s="232"/>
      <c r="H24" s="225"/>
      <c r="I24" s="448"/>
      <c r="J24" s="426"/>
      <c r="K24" s="449"/>
      <c r="L24" s="427"/>
      <c r="M24" s="448"/>
      <c r="N24" s="426"/>
      <c r="O24" s="449"/>
      <c r="P24" s="427"/>
      <c r="Q24" s="448"/>
      <c r="R24" s="426"/>
      <c r="S24" s="449"/>
      <c r="T24" s="427"/>
      <c r="U24" s="448"/>
      <c r="V24" s="426"/>
      <c r="W24" s="449"/>
      <c r="X24" s="427"/>
      <c r="Y24" s="448"/>
      <c r="Z24" s="426"/>
      <c r="AA24" s="449"/>
      <c r="AB24" s="427"/>
      <c r="AC24" s="448"/>
      <c r="AD24" s="426"/>
      <c r="AE24" s="449"/>
      <c r="AF24" s="427"/>
      <c r="AG24" s="264"/>
      <c r="AH24" s="265"/>
      <c r="AI24" s="266"/>
      <c r="AJ24" s="267"/>
    </row>
    <row r="25" spans="1:36" s="97" customFormat="1" x14ac:dyDescent="0.25">
      <c r="A25" s="98" t="str">
        <f>IF(H25&lt;&gt;"",MAX($A$7:A24)+1,"")</f>
        <v/>
      </c>
      <c r="B25" s="228" t="str">
        <f>IF(A25="","",PREF_PREGUNTA&amp;" - "&amp;IF(MAX($A$7:$A$156)&gt;99,IF(A25&lt;100,"0",""),"")&amp;IF(A25&lt;10,"0","")&amp;A25&amp;IF(G25&lt;&gt;""," "&amp;G25,""))</f>
        <v/>
      </c>
      <c r="C25" s="62" t="str">
        <f t="shared" si="2"/>
        <v/>
      </c>
      <c r="D25" s="230"/>
      <c r="E25" s="231"/>
      <c r="F25" s="231"/>
      <c r="G25" s="232"/>
      <c r="H25" s="225"/>
      <c r="I25" s="448"/>
      <c r="J25" s="426"/>
      <c r="K25" s="449"/>
      <c r="L25" s="427"/>
      <c r="M25" s="448"/>
      <c r="N25" s="426"/>
      <c r="O25" s="449"/>
      <c r="P25" s="427"/>
      <c r="Q25" s="448"/>
      <c r="R25" s="426"/>
      <c r="S25" s="449"/>
      <c r="T25" s="427"/>
      <c r="U25" s="448"/>
      <c r="V25" s="426"/>
      <c r="W25" s="449"/>
      <c r="X25" s="427"/>
      <c r="Y25" s="448"/>
      <c r="Z25" s="426"/>
      <c r="AA25" s="449"/>
      <c r="AB25" s="427"/>
      <c r="AC25" s="448"/>
      <c r="AD25" s="426"/>
      <c r="AE25" s="449"/>
      <c r="AF25" s="427"/>
      <c r="AG25" s="264"/>
      <c r="AH25" s="265"/>
      <c r="AI25" s="266"/>
      <c r="AJ25" s="267"/>
    </row>
    <row r="26" spans="1:36" s="97" customFormat="1" x14ac:dyDescent="0.25">
      <c r="A26" s="98" t="str">
        <f>IF(H26&lt;&gt;"",MAX($A$7:A25)+1,"")</f>
        <v/>
      </c>
      <c r="B26" s="228" t="str">
        <f>IF(A26="","",PREF_PREGUNTA&amp;" - "&amp;IF(MAX($A$7:$A$156)&gt;99,IF(A26&lt;100,"0",""),"")&amp;IF(A26&lt;10,"0","")&amp;A26&amp;IF(G26&lt;&gt;""," "&amp;G26,""))</f>
        <v/>
      </c>
      <c r="C26" s="62" t="str">
        <f t="shared" si="2"/>
        <v/>
      </c>
      <c r="D26" s="230"/>
      <c r="E26" s="231"/>
      <c r="F26" s="231"/>
      <c r="G26" s="232"/>
      <c r="H26" s="225"/>
      <c r="I26" s="448"/>
      <c r="J26" s="426"/>
      <c r="K26" s="449"/>
      <c r="L26" s="427"/>
      <c r="M26" s="448"/>
      <c r="N26" s="426"/>
      <c r="O26" s="449"/>
      <c r="P26" s="427"/>
      <c r="Q26" s="448"/>
      <c r="R26" s="426"/>
      <c r="S26" s="449"/>
      <c r="T26" s="427"/>
      <c r="U26" s="448"/>
      <c r="V26" s="426"/>
      <c r="W26" s="449"/>
      <c r="X26" s="427"/>
      <c r="Y26" s="448"/>
      <c r="Z26" s="426"/>
      <c r="AA26" s="449"/>
      <c r="AB26" s="427"/>
      <c r="AC26" s="448"/>
      <c r="AD26" s="426"/>
      <c r="AE26" s="449"/>
      <c r="AF26" s="427"/>
      <c r="AG26" s="264"/>
      <c r="AH26" s="265"/>
      <c r="AI26" s="266"/>
      <c r="AJ26" s="267"/>
    </row>
    <row r="27" spans="1:36" s="97" customFormat="1" x14ac:dyDescent="0.25">
      <c r="A27" s="98" t="str">
        <f>IF(H27&lt;&gt;"",MAX($A$7:A26)+1,"")</f>
        <v/>
      </c>
      <c r="B27" s="228" t="str">
        <f>IF(A27="","",PREF_PREGUNTA&amp;" - "&amp;IF(MAX($A$7:$A$156)&gt;99,IF(A27&lt;100,"0",""),"")&amp;IF(A27&lt;10,"0","")&amp;A27&amp;IF(G27&lt;&gt;""," "&amp;G27,""))</f>
        <v/>
      </c>
      <c r="C27" s="62" t="str">
        <f t="shared" si="2"/>
        <v/>
      </c>
      <c r="D27" s="230"/>
      <c r="E27" s="231"/>
      <c r="F27" s="231"/>
      <c r="G27" s="232"/>
      <c r="H27" s="225"/>
      <c r="I27" s="448"/>
      <c r="J27" s="426"/>
      <c r="K27" s="449"/>
      <c r="L27" s="427"/>
      <c r="M27" s="448"/>
      <c r="N27" s="426"/>
      <c r="O27" s="449"/>
      <c r="P27" s="427"/>
      <c r="Q27" s="448"/>
      <c r="R27" s="426"/>
      <c r="S27" s="449"/>
      <c r="T27" s="427"/>
      <c r="U27" s="448"/>
      <c r="V27" s="426"/>
      <c r="W27" s="449"/>
      <c r="X27" s="427"/>
      <c r="Y27" s="448"/>
      <c r="Z27" s="426"/>
      <c r="AA27" s="449"/>
      <c r="AB27" s="427"/>
      <c r="AC27" s="448"/>
      <c r="AD27" s="426"/>
      <c r="AE27" s="449"/>
      <c r="AF27" s="427"/>
      <c r="AG27" s="264"/>
      <c r="AH27" s="265"/>
      <c r="AI27" s="266"/>
      <c r="AJ27" s="267"/>
    </row>
    <row r="28" spans="1:36" s="97" customFormat="1" x14ac:dyDescent="0.25">
      <c r="A28" s="98" t="str">
        <f>IF(H28&lt;&gt;"",MAX($A$7:A27)+1,"")</f>
        <v/>
      </c>
      <c r="B28" s="228" t="str">
        <f>IF(A28="","",PREF_PREGUNTA&amp;" - "&amp;IF(MAX($A$7:$A$156)&gt;99,IF(A28&lt;100,"0",""),"")&amp;IF(A28&lt;10,"0","")&amp;A28&amp;IF(G28&lt;&gt;""," "&amp;G28,""))</f>
        <v/>
      </c>
      <c r="C28" s="62" t="str">
        <f t="shared" si="2"/>
        <v/>
      </c>
      <c r="D28" s="230"/>
      <c r="E28" s="231"/>
      <c r="F28" s="231"/>
      <c r="G28" s="232"/>
      <c r="H28" s="225"/>
      <c r="I28" s="448"/>
      <c r="J28" s="426"/>
      <c r="K28" s="449"/>
      <c r="L28" s="427"/>
      <c r="M28" s="448"/>
      <c r="N28" s="426"/>
      <c r="O28" s="449"/>
      <c r="P28" s="427"/>
      <c r="Q28" s="448"/>
      <c r="R28" s="426"/>
      <c r="S28" s="449"/>
      <c r="T28" s="427"/>
      <c r="U28" s="448"/>
      <c r="V28" s="426"/>
      <c r="W28" s="449"/>
      <c r="X28" s="427"/>
      <c r="Y28" s="448"/>
      <c r="Z28" s="426"/>
      <c r="AA28" s="449"/>
      <c r="AB28" s="427"/>
      <c r="AC28" s="448"/>
      <c r="AD28" s="426"/>
      <c r="AE28" s="449"/>
      <c r="AF28" s="427"/>
      <c r="AG28" s="264"/>
      <c r="AH28" s="265"/>
      <c r="AI28" s="266"/>
      <c r="AJ28" s="267"/>
    </row>
    <row r="29" spans="1:36" s="97" customFormat="1" x14ac:dyDescent="0.25">
      <c r="A29" s="98" t="str">
        <f>IF(H29&lt;&gt;"",MAX($A$7:A28)+1,"")</f>
        <v/>
      </c>
      <c r="B29" s="228" t="str">
        <f>IF(A29="","",PREF_PREGUNTA&amp;" - "&amp;IF(MAX($A$7:$A$156)&gt;99,IF(A29&lt;100,"0",""),"")&amp;IF(A29&lt;10,"0","")&amp;A29&amp;IF(G29&lt;&gt;""," "&amp;G29,""))</f>
        <v/>
      </c>
      <c r="C29" s="62" t="str">
        <f t="shared" si="2"/>
        <v/>
      </c>
      <c r="D29" s="230"/>
      <c r="E29" s="231"/>
      <c r="F29" s="231"/>
      <c r="G29" s="232"/>
      <c r="H29" s="225"/>
      <c r="I29" s="448"/>
      <c r="J29" s="426"/>
      <c r="K29" s="449"/>
      <c r="L29" s="427"/>
      <c r="M29" s="448"/>
      <c r="N29" s="426"/>
      <c r="O29" s="449"/>
      <c r="P29" s="427"/>
      <c r="Q29" s="448"/>
      <c r="R29" s="426"/>
      <c r="S29" s="449"/>
      <c r="T29" s="427"/>
      <c r="U29" s="448"/>
      <c r="V29" s="426"/>
      <c r="W29" s="449"/>
      <c r="X29" s="427"/>
      <c r="Y29" s="448"/>
      <c r="Z29" s="426"/>
      <c r="AA29" s="449"/>
      <c r="AB29" s="427"/>
      <c r="AC29" s="448"/>
      <c r="AD29" s="426"/>
      <c r="AE29" s="449"/>
      <c r="AF29" s="427"/>
      <c r="AG29" s="264"/>
      <c r="AH29" s="265"/>
      <c r="AI29" s="266"/>
      <c r="AJ29" s="267"/>
    </row>
    <row r="30" spans="1:36" s="97" customFormat="1" x14ac:dyDescent="0.25">
      <c r="A30" s="98" t="str">
        <f>IF(H30&lt;&gt;"",MAX($A$7:A29)+1,"")</f>
        <v/>
      </c>
      <c r="B30" s="228" t="str">
        <f>IF(A30="","",PREF_PREGUNTA&amp;" - "&amp;IF(MAX($A$7:$A$156)&gt;99,IF(A30&lt;100,"0",""),"")&amp;IF(A30&lt;10,"0","")&amp;A30&amp;IF(G30&lt;&gt;""," "&amp;G30,""))</f>
        <v/>
      </c>
      <c r="C30" s="62" t="str">
        <f t="shared" si="2"/>
        <v/>
      </c>
      <c r="D30" s="230"/>
      <c r="E30" s="231"/>
      <c r="F30" s="231"/>
      <c r="G30" s="232"/>
      <c r="H30" s="225"/>
      <c r="I30" s="448"/>
      <c r="J30" s="426"/>
      <c r="K30" s="449"/>
      <c r="L30" s="427"/>
      <c r="M30" s="448"/>
      <c r="N30" s="426"/>
      <c r="O30" s="449"/>
      <c r="P30" s="427"/>
      <c r="Q30" s="448"/>
      <c r="R30" s="426"/>
      <c r="S30" s="449"/>
      <c r="T30" s="427"/>
      <c r="U30" s="448"/>
      <c r="V30" s="426"/>
      <c r="W30" s="449"/>
      <c r="X30" s="427"/>
      <c r="Y30" s="448"/>
      <c r="Z30" s="426"/>
      <c r="AA30" s="449"/>
      <c r="AB30" s="427"/>
      <c r="AC30" s="448"/>
      <c r="AD30" s="426"/>
      <c r="AE30" s="449"/>
      <c r="AF30" s="427"/>
      <c r="AG30" s="264"/>
      <c r="AH30" s="265"/>
      <c r="AI30" s="266"/>
      <c r="AJ30" s="267"/>
    </row>
    <row r="31" spans="1:36" s="97" customFormat="1" x14ac:dyDescent="0.25">
      <c r="A31" s="98" t="str">
        <f>IF(H31&lt;&gt;"",MAX($A$7:A30)+1,"")</f>
        <v/>
      </c>
      <c r="B31" s="228" t="str">
        <f>IF(A31="","",PREF_PREGUNTA&amp;" - "&amp;IF(MAX($A$7:$A$156)&gt;99,IF(A31&lt;100,"0",""),"")&amp;IF(A31&lt;10,"0","")&amp;A31&amp;IF(G31&lt;&gt;""," "&amp;G31,""))</f>
        <v/>
      </c>
      <c r="C31" s="62" t="str">
        <f t="shared" si="2"/>
        <v/>
      </c>
      <c r="D31" s="230"/>
      <c r="E31" s="231"/>
      <c r="F31" s="231"/>
      <c r="G31" s="232"/>
      <c r="H31" s="225"/>
      <c r="I31" s="448"/>
      <c r="J31" s="426"/>
      <c r="K31" s="449"/>
      <c r="L31" s="427"/>
      <c r="M31" s="448"/>
      <c r="N31" s="426"/>
      <c r="O31" s="449"/>
      <c r="P31" s="427"/>
      <c r="Q31" s="448"/>
      <c r="R31" s="426"/>
      <c r="S31" s="449"/>
      <c r="T31" s="427"/>
      <c r="U31" s="448"/>
      <c r="V31" s="426"/>
      <c r="W31" s="449"/>
      <c r="X31" s="427"/>
      <c r="Y31" s="448"/>
      <c r="Z31" s="426"/>
      <c r="AA31" s="449"/>
      <c r="AB31" s="427"/>
      <c r="AC31" s="448"/>
      <c r="AD31" s="426"/>
      <c r="AE31" s="449"/>
      <c r="AF31" s="427"/>
      <c r="AG31" s="264"/>
      <c r="AH31" s="265"/>
      <c r="AI31" s="266"/>
      <c r="AJ31" s="267"/>
    </row>
    <row r="32" spans="1:36" s="97" customFormat="1" x14ac:dyDescent="0.25">
      <c r="A32" s="98" t="str">
        <f>IF(H32&lt;&gt;"",MAX($A$7:A31)+1,"")</f>
        <v/>
      </c>
      <c r="B32" s="228" t="str">
        <f>IF(A32="","",PREF_PREGUNTA&amp;" - "&amp;IF(MAX($A$7:$A$156)&gt;99,IF(A32&lt;100,"0",""),"")&amp;IF(A32&lt;10,"0","")&amp;A32&amp;IF(G32&lt;&gt;""," "&amp;G32,""))</f>
        <v/>
      </c>
      <c r="C32" s="62" t="str">
        <f t="shared" si="2"/>
        <v/>
      </c>
      <c r="D32" s="230"/>
      <c r="E32" s="231"/>
      <c r="F32" s="231"/>
      <c r="G32" s="232"/>
      <c r="H32" s="225"/>
      <c r="I32" s="448"/>
      <c r="J32" s="426"/>
      <c r="K32" s="449"/>
      <c r="L32" s="427"/>
      <c r="M32" s="448"/>
      <c r="N32" s="426"/>
      <c r="O32" s="449"/>
      <c r="P32" s="427"/>
      <c r="Q32" s="448"/>
      <c r="R32" s="426"/>
      <c r="S32" s="449"/>
      <c r="T32" s="427"/>
      <c r="U32" s="448"/>
      <c r="V32" s="426"/>
      <c r="W32" s="449"/>
      <c r="X32" s="427"/>
      <c r="Y32" s="448"/>
      <c r="Z32" s="426"/>
      <c r="AA32" s="449"/>
      <c r="AB32" s="427"/>
      <c r="AC32" s="448"/>
      <c r="AD32" s="426"/>
      <c r="AE32" s="449"/>
      <c r="AF32" s="427"/>
      <c r="AG32" s="264"/>
      <c r="AH32" s="265"/>
      <c r="AI32" s="266"/>
      <c r="AJ32" s="267"/>
    </row>
    <row r="33" spans="1:36" s="97" customFormat="1" x14ac:dyDescent="0.25">
      <c r="A33" s="98" t="str">
        <f>IF(H33&lt;&gt;"",MAX($A$7:A32)+1,"")</f>
        <v/>
      </c>
      <c r="B33" s="228" t="str">
        <f>IF(A33="","",PREF_PREGUNTA&amp;" - "&amp;IF(MAX($A$7:$A$156)&gt;99,IF(A33&lt;100,"0",""),"")&amp;IF(A33&lt;10,"0","")&amp;A33&amp;IF(G33&lt;&gt;""," "&amp;G33,""))</f>
        <v/>
      </c>
      <c r="C33" s="62" t="str">
        <f t="shared" si="2"/>
        <v/>
      </c>
      <c r="D33" s="230"/>
      <c r="E33" s="231"/>
      <c r="F33" s="231"/>
      <c r="G33" s="232"/>
      <c r="H33" s="225"/>
      <c r="I33" s="448"/>
      <c r="J33" s="426"/>
      <c r="K33" s="449"/>
      <c r="L33" s="427"/>
      <c r="M33" s="448"/>
      <c r="N33" s="426"/>
      <c r="O33" s="449"/>
      <c r="P33" s="427"/>
      <c r="Q33" s="448"/>
      <c r="R33" s="426"/>
      <c r="S33" s="449"/>
      <c r="T33" s="427"/>
      <c r="U33" s="448"/>
      <c r="V33" s="426"/>
      <c r="W33" s="449"/>
      <c r="X33" s="427"/>
      <c r="Y33" s="448"/>
      <c r="Z33" s="426"/>
      <c r="AA33" s="449"/>
      <c r="AB33" s="427"/>
      <c r="AC33" s="448"/>
      <c r="AD33" s="426"/>
      <c r="AE33" s="449"/>
      <c r="AF33" s="427"/>
      <c r="AG33" s="264"/>
      <c r="AH33" s="265"/>
      <c r="AI33" s="266"/>
      <c r="AJ33" s="267"/>
    </row>
    <row r="34" spans="1:36" s="97" customFormat="1" x14ac:dyDescent="0.25">
      <c r="A34" s="98" t="str">
        <f>IF(H34&lt;&gt;"",MAX($A$7:A33)+1,"")</f>
        <v/>
      </c>
      <c r="B34" s="228" t="str">
        <f>IF(A34="","",PREF_PREGUNTA&amp;" - "&amp;IF(MAX($A$7:$A$156)&gt;99,IF(A34&lt;100,"0",""),"")&amp;IF(A34&lt;10,"0","")&amp;A34&amp;IF(G34&lt;&gt;""," "&amp;G34,""))</f>
        <v/>
      </c>
      <c r="C34" s="62" t="str">
        <f t="shared" si="2"/>
        <v/>
      </c>
      <c r="D34" s="230"/>
      <c r="E34" s="231"/>
      <c r="F34" s="231"/>
      <c r="G34" s="232"/>
      <c r="H34" s="225"/>
      <c r="I34" s="448"/>
      <c r="J34" s="426"/>
      <c r="K34" s="449"/>
      <c r="L34" s="427"/>
      <c r="M34" s="448"/>
      <c r="N34" s="426"/>
      <c r="O34" s="449"/>
      <c r="P34" s="427"/>
      <c r="Q34" s="448"/>
      <c r="R34" s="426"/>
      <c r="S34" s="449"/>
      <c r="T34" s="427"/>
      <c r="U34" s="448"/>
      <c r="V34" s="426"/>
      <c r="W34" s="449"/>
      <c r="X34" s="427"/>
      <c r="Y34" s="448"/>
      <c r="Z34" s="426"/>
      <c r="AA34" s="449"/>
      <c r="AB34" s="427"/>
      <c r="AC34" s="448"/>
      <c r="AD34" s="426"/>
      <c r="AE34" s="449"/>
      <c r="AF34" s="427"/>
      <c r="AG34" s="264"/>
      <c r="AH34" s="265"/>
      <c r="AI34" s="266"/>
      <c r="AJ34" s="267"/>
    </row>
    <row r="35" spans="1:36" s="97" customFormat="1" x14ac:dyDescent="0.25">
      <c r="A35" s="98" t="str">
        <f>IF(H35&lt;&gt;"",MAX($A$7:A34)+1,"")</f>
        <v/>
      </c>
      <c r="B35" s="228" t="str">
        <f>IF(A35="","",PREF_PREGUNTA&amp;" - "&amp;IF(MAX($A$7:$A$156)&gt;99,IF(A35&lt;100,"0",""),"")&amp;IF(A35&lt;10,"0","")&amp;A35&amp;IF(G35&lt;&gt;""," "&amp;G35,""))</f>
        <v/>
      </c>
      <c r="C35" s="62" t="str">
        <f t="shared" si="2"/>
        <v/>
      </c>
      <c r="D35" s="230"/>
      <c r="E35" s="231"/>
      <c r="F35" s="231"/>
      <c r="G35" s="232"/>
      <c r="H35" s="225"/>
      <c r="I35" s="448"/>
      <c r="J35" s="426"/>
      <c r="K35" s="449"/>
      <c r="L35" s="427"/>
      <c r="M35" s="448"/>
      <c r="N35" s="426"/>
      <c r="O35" s="449"/>
      <c r="P35" s="427"/>
      <c r="Q35" s="448"/>
      <c r="R35" s="426"/>
      <c r="S35" s="449"/>
      <c r="T35" s="427"/>
      <c r="U35" s="448"/>
      <c r="V35" s="426"/>
      <c r="W35" s="449"/>
      <c r="X35" s="427"/>
      <c r="Y35" s="448"/>
      <c r="Z35" s="426"/>
      <c r="AA35" s="449"/>
      <c r="AB35" s="427"/>
      <c r="AC35" s="448"/>
      <c r="AD35" s="426"/>
      <c r="AE35" s="449"/>
      <c r="AF35" s="427"/>
      <c r="AG35" s="264"/>
      <c r="AH35" s="265"/>
      <c r="AI35" s="266"/>
      <c r="AJ35" s="267"/>
    </row>
    <row r="36" spans="1:36" s="97" customFormat="1" x14ac:dyDescent="0.25">
      <c r="A36" s="98" t="str">
        <f>IF(H36&lt;&gt;"",MAX($A$7:A35)+1,"")</f>
        <v/>
      </c>
      <c r="B36" s="228" t="str">
        <f>IF(A36="","",PREF_PREGUNTA&amp;" - "&amp;IF(MAX($A$7:$A$156)&gt;99,IF(A36&lt;100,"0",""),"")&amp;IF(A36&lt;10,"0","")&amp;A36&amp;IF(G36&lt;&gt;""," "&amp;G36,""))</f>
        <v/>
      </c>
      <c r="C36" s="62" t="str">
        <f t="shared" si="2"/>
        <v/>
      </c>
      <c r="D36" s="230"/>
      <c r="E36" s="231"/>
      <c r="F36" s="231"/>
      <c r="G36" s="232"/>
      <c r="H36" s="225"/>
      <c r="I36" s="448"/>
      <c r="J36" s="426"/>
      <c r="K36" s="449"/>
      <c r="L36" s="427"/>
      <c r="M36" s="448"/>
      <c r="N36" s="426"/>
      <c r="O36" s="449"/>
      <c r="P36" s="427"/>
      <c r="Q36" s="448"/>
      <c r="R36" s="426"/>
      <c r="S36" s="449"/>
      <c r="T36" s="427"/>
      <c r="U36" s="448"/>
      <c r="V36" s="426"/>
      <c r="W36" s="449"/>
      <c r="X36" s="427"/>
      <c r="Y36" s="448"/>
      <c r="Z36" s="426"/>
      <c r="AA36" s="449"/>
      <c r="AB36" s="427"/>
      <c r="AC36" s="448"/>
      <c r="AD36" s="426"/>
      <c r="AE36" s="449"/>
      <c r="AF36" s="427"/>
      <c r="AG36" s="264"/>
      <c r="AH36" s="265"/>
      <c r="AI36" s="266"/>
      <c r="AJ36" s="267"/>
    </row>
    <row r="37" spans="1:36" s="97" customFormat="1" x14ac:dyDescent="0.25">
      <c r="A37" s="98" t="str">
        <f>IF(H37&lt;&gt;"",MAX($A$7:A36)+1,"")</f>
        <v/>
      </c>
      <c r="B37" s="228" t="str">
        <f>IF(A37="","",PREF_PREGUNTA&amp;" - "&amp;IF(MAX($A$7:$A$156)&gt;99,IF(A37&lt;100,"0",""),"")&amp;IF(A37&lt;10,"0","")&amp;A37&amp;IF(G37&lt;&gt;""," "&amp;G37,""))</f>
        <v/>
      </c>
      <c r="C37" s="62" t="str">
        <f t="shared" si="2"/>
        <v/>
      </c>
      <c r="D37" s="230"/>
      <c r="E37" s="231"/>
      <c r="F37" s="231"/>
      <c r="G37" s="232"/>
      <c r="H37" s="225"/>
      <c r="I37" s="448"/>
      <c r="J37" s="426"/>
      <c r="K37" s="449"/>
      <c r="L37" s="427"/>
      <c r="M37" s="448"/>
      <c r="N37" s="426"/>
      <c r="O37" s="449"/>
      <c r="P37" s="427"/>
      <c r="Q37" s="448"/>
      <c r="R37" s="426"/>
      <c r="S37" s="449"/>
      <c r="T37" s="427"/>
      <c r="U37" s="448"/>
      <c r="V37" s="426"/>
      <c r="W37" s="449"/>
      <c r="X37" s="427"/>
      <c r="Y37" s="448"/>
      <c r="Z37" s="426"/>
      <c r="AA37" s="449"/>
      <c r="AB37" s="427"/>
      <c r="AC37" s="448"/>
      <c r="AD37" s="426"/>
      <c r="AE37" s="449"/>
      <c r="AF37" s="427"/>
      <c r="AG37" s="264"/>
      <c r="AH37" s="265"/>
      <c r="AI37" s="266"/>
      <c r="AJ37" s="267"/>
    </row>
    <row r="38" spans="1:36" s="97" customFormat="1" x14ac:dyDescent="0.25">
      <c r="A38" s="98" t="str">
        <f>IF(H38&lt;&gt;"",MAX($A$7:A37)+1,"")</f>
        <v/>
      </c>
      <c r="B38" s="228" t="str">
        <f>IF(A38="","",PREF_PREGUNTA&amp;" - "&amp;IF(MAX($A$7:$A$156)&gt;99,IF(A38&lt;100,"0",""),"")&amp;IF(A38&lt;10,"0","")&amp;A38&amp;IF(G38&lt;&gt;""," "&amp;G38,""))</f>
        <v/>
      </c>
      <c r="C38" s="62" t="str">
        <f t="shared" si="2"/>
        <v/>
      </c>
      <c r="D38" s="230"/>
      <c r="E38" s="231"/>
      <c r="F38" s="231"/>
      <c r="G38" s="232"/>
      <c r="H38" s="225"/>
      <c r="I38" s="448"/>
      <c r="J38" s="426"/>
      <c r="K38" s="449"/>
      <c r="L38" s="427"/>
      <c r="M38" s="448"/>
      <c r="N38" s="426"/>
      <c r="O38" s="449"/>
      <c r="P38" s="427"/>
      <c r="Q38" s="448"/>
      <c r="R38" s="426"/>
      <c r="S38" s="449"/>
      <c r="T38" s="427"/>
      <c r="U38" s="448"/>
      <c r="V38" s="426"/>
      <c r="W38" s="449"/>
      <c r="X38" s="427"/>
      <c r="Y38" s="448"/>
      <c r="Z38" s="426"/>
      <c r="AA38" s="449"/>
      <c r="AB38" s="427"/>
      <c r="AC38" s="448"/>
      <c r="AD38" s="426"/>
      <c r="AE38" s="449"/>
      <c r="AF38" s="427"/>
      <c r="AG38" s="264"/>
      <c r="AH38" s="265"/>
      <c r="AI38" s="266"/>
      <c r="AJ38" s="267"/>
    </row>
    <row r="39" spans="1:36" s="97" customFormat="1" x14ac:dyDescent="0.25">
      <c r="A39" s="98" t="str">
        <f>IF(H39&lt;&gt;"",MAX($A$7:A38)+1,"")</f>
        <v/>
      </c>
      <c r="B39" s="228" t="str">
        <f>IF(A39="","",PREF_PREGUNTA&amp;" - "&amp;IF(MAX($A$7:$A$156)&gt;99,IF(A39&lt;100,"0",""),"")&amp;IF(A39&lt;10,"0","")&amp;A39&amp;IF(G39&lt;&gt;""," "&amp;G39,""))</f>
        <v/>
      </c>
      <c r="C39" s="62" t="str">
        <f t="shared" si="2"/>
        <v/>
      </c>
      <c r="D39" s="230"/>
      <c r="E39" s="231"/>
      <c r="F39" s="231"/>
      <c r="G39" s="232"/>
      <c r="H39" s="225"/>
      <c r="I39" s="448"/>
      <c r="J39" s="426"/>
      <c r="K39" s="449"/>
      <c r="L39" s="427"/>
      <c r="M39" s="448"/>
      <c r="N39" s="426"/>
      <c r="O39" s="449"/>
      <c r="P39" s="427"/>
      <c r="Q39" s="448"/>
      <c r="R39" s="426"/>
      <c r="S39" s="449"/>
      <c r="T39" s="427"/>
      <c r="U39" s="448"/>
      <c r="V39" s="426"/>
      <c r="W39" s="449"/>
      <c r="X39" s="427"/>
      <c r="Y39" s="448"/>
      <c r="Z39" s="426"/>
      <c r="AA39" s="449"/>
      <c r="AB39" s="427"/>
      <c r="AC39" s="448"/>
      <c r="AD39" s="426"/>
      <c r="AE39" s="449"/>
      <c r="AF39" s="427"/>
      <c r="AG39" s="264"/>
      <c r="AH39" s="265"/>
      <c r="AI39" s="266"/>
      <c r="AJ39" s="267"/>
    </row>
    <row r="40" spans="1:36" s="97" customFormat="1" x14ac:dyDescent="0.25">
      <c r="A40" s="98" t="str">
        <f>IF(H40&lt;&gt;"",MAX($A$7:A39)+1,"")</f>
        <v/>
      </c>
      <c r="B40" s="228" t="str">
        <f>IF(A40="","",PREF_PREGUNTA&amp;" - "&amp;IF(MAX($A$7:$A$156)&gt;99,IF(A40&lt;100,"0",""),"")&amp;IF(A40&lt;10,"0","")&amp;A40&amp;IF(G40&lt;&gt;""," "&amp;G40,""))</f>
        <v/>
      </c>
      <c r="C40" s="62" t="str">
        <f t="shared" si="2"/>
        <v/>
      </c>
      <c r="D40" s="230"/>
      <c r="E40" s="231"/>
      <c r="F40" s="231"/>
      <c r="G40" s="232"/>
      <c r="H40" s="225"/>
      <c r="I40" s="448"/>
      <c r="J40" s="426"/>
      <c r="K40" s="449"/>
      <c r="L40" s="427"/>
      <c r="M40" s="448"/>
      <c r="N40" s="426"/>
      <c r="O40" s="449"/>
      <c r="P40" s="427"/>
      <c r="Q40" s="448"/>
      <c r="R40" s="426"/>
      <c r="S40" s="449"/>
      <c r="T40" s="427"/>
      <c r="U40" s="448"/>
      <c r="V40" s="426"/>
      <c r="W40" s="449"/>
      <c r="X40" s="427"/>
      <c r="Y40" s="448"/>
      <c r="Z40" s="426"/>
      <c r="AA40" s="449"/>
      <c r="AB40" s="427"/>
      <c r="AC40" s="448"/>
      <c r="AD40" s="426"/>
      <c r="AE40" s="449"/>
      <c r="AF40" s="427"/>
      <c r="AG40" s="264"/>
      <c r="AH40" s="265"/>
      <c r="AI40" s="266"/>
      <c r="AJ40" s="267"/>
    </row>
    <row r="41" spans="1:36" s="97" customFormat="1" x14ac:dyDescent="0.25">
      <c r="A41" s="98" t="str">
        <f>IF(H41&lt;&gt;"",MAX($A$7:A40)+1,"")</f>
        <v/>
      </c>
      <c r="B41" s="228" t="str">
        <f>IF(A41="","",PREF_PREGUNTA&amp;" - "&amp;IF(MAX($A$7:$A$156)&gt;99,IF(A41&lt;100,"0",""),"")&amp;IF(A41&lt;10,"0","")&amp;A41&amp;IF(G41&lt;&gt;""," "&amp;G41,""))</f>
        <v/>
      </c>
      <c r="C41" s="62" t="str">
        <f t="shared" si="2"/>
        <v/>
      </c>
      <c r="D41" s="230"/>
      <c r="E41" s="231"/>
      <c r="F41" s="231"/>
      <c r="G41" s="232"/>
      <c r="H41" s="225"/>
      <c r="I41" s="448"/>
      <c r="J41" s="426"/>
      <c r="K41" s="449"/>
      <c r="L41" s="427"/>
      <c r="M41" s="448"/>
      <c r="N41" s="426"/>
      <c r="O41" s="449"/>
      <c r="P41" s="427"/>
      <c r="Q41" s="448"/>
      <c r="R41" s="426"/>
      <c r="S41" s="449"/>
      <c r="T41" s="427"/>
      <c r="U41" s="448"/>
      <c r="V41" s="426"/>
      <c r="W41" s="449"/>
      <c r="X41" s="427"/>
      <c r="Y41" s="448"/>
      <c r="Z41" s="426"/>
      <c r="AA41" s="449"/>
      <c r="AB41" s="427"/>
      <c r="AC41" s="448"/>
      <c r="AD41" s="426"/>
      <c r="AE41" s="449"/>
      <c r="AF41" s="427"/>
      <c r="AG41" s="264"/>
      <c r="AH41" s="265"/>
      <c r="AI41" s="266"/>
      <c r="AJ41" s="267"/>
    </row>
    <row r="42" spans="1:36" s="97" customFormat="1" x14ac:dyDescent="0.25">
      <c r="A42" s="98" t="str">
        <f>IF(H42&lt;&gt;"",MAX($A$7:A41)+1,"")</f>
        <v/>
      </c>
      <c r="B42" s="228" t="str">
        <f>IF(A42="","",PREF_PREGUNTA&amp;" - "&amp;IF(MAX($A$7:$A$156)&gt;99,IF(A42&lt;100,"0",""),"")&amp;IF(A42&lt;10,"0","")&amp;A42&amp;IF(G42&lt;&gt;""," "&amp;G42,""))</f>
        <v/>
      </c>
      <c r="C42" s="62" t="str">
        <f t="shared" si="2"/>
        <v/>
      </c>
      <c r="D42" s="230"/>
      <c r="E42" s="231"/>
      <c r="F42" s="231"/>
      <c r="G42" s="232"/>
      <c r="H42" s="225"/>
      <c r="I42" s="448"/>
      <c r="J42" s="426"/>
      <c r="K42" s="449"/>
      <c r="L42" s="427"/>
      <c r="M42" s="448"/>
      <c r="N42" s="426"/>
      <c r="O42" s="449"/>
      <c r="P42" s="427"/>
      <c r="Q42" s="448"/>
      <c r="R42" s="426"/>
      <c r="S42" s="449"/>
      <c r="T42" s="427"/>
      <c r="U42" s="448"/>
      <c r="V42" s="426"/>
      <c r="W42" s="449"/>
      <c r="X42" s="427"/>
      <c r="Y42" s="448"/>
      <c r="Z42" s="426"/>
      <c r="AA42" s="449"/>
      <c r="AB42" s="427"/>
      <c r="AC42" s="448"/>
      <c r="AD42" s="426"/>
      <c r="AE42" s="449"/>
      <c r="AF42" s="427"/>
      <c r="AG42" s="264"/>
      <c r="AH42" s="265"/>
      <c r="AI42" s="266"/>
      <c r="AJ42" s="267"/>
    </row>
    <row r="43" spans="1:36" s="97" customFormat="1" x14ac:dyDescent="0.25">
      <c r="A43" s="98" t="str">
        <f>IF(H43&lt;&gt;"",MAX($A$7:A42)+1,"")</f>
        <v/>
      </c>
      <c r="B43" s="228" t="str">
        <f>IF(A43="","",PREF_PREGUNTA&amp;" - "&amp;IF(MAX($A$7:$A$156)&gt;99,IF(A43&lt;100,"0",""),"")&amp;IF(A43&lt;10,"0","")&amp;A43&amp;IF(G43&lt;&gt;""," "&amp;G43,""))</f>
        <v/>
      </c>
      <c r="C43" s="62" t="str">
        <f t="shared" si="2"/>
        <v/>
      </c>
      <c r="D43" s="230"/>
      <c r="E43" s="231"/>
      <c r="F43" s="231"/>
      <c r="G43" s="232"/>
      <c r="H43" s="225"/>
      <c r="I43" s="448"/>
      <c r="J43" s="426"/>
      <c r="K43" s="449"/>
      <c r="L43" s="427"/>
      <c r="M43" s="448"/>
      <c r="N43" s="426"/>
      <c r="O43" s="449"/>
      <c r="P43" s="427"/>
      <c r="Q43" s="448"/>
      <c r="R43" s="426"/>
      <c r="S43" s="449"/>
      <c r="T43" s="427"/>
      <c r="U43" s="448"/>
      <c r="V43" s="426"/>
      <c r="W43" s="449"/>
      <c r="X43" s="427"/>
      <c r="Y43" s="448"/>
      <c r="Z43" s="426"/>
      <c r="AA43" s="449"/>
      <c r="AB43" s="427"/>
      <c r="AC43" s="448"/>
      <c r="AD43" s="426"/>
      <c r="AE43" s="449"/>
      <c r="AF43" s="427"/>
      <c r="AG43" s="264"/>
      <c r="AH43" s="265"/>
      <c r="AI43" s="266"/>
      <c r="AJ43" s="267"/>
    </row>
    <row r="44" spans="1:36" s="97" customFormat="1" x14ac:dyDescent="0.25">
      <c r="A44" s="98" t="str">
        <f>IF(H44&lt;&gt;"",MAX($A$7:A43)+1,"")</f>
        <v/>
      </c>
      <c r="B44" s="228" t="str">
        <f>IF(A44="","",PREF_PREGUNTA&amp;" - "&amp;IF(MAX($A$7:$A$156)&gt;99,IF(A44&lt;100,"0",""),"")&amp;IF(A44&lt;10,"0","")&amp;A44&amp;IF(G44&lt;&gt;""," "&amp;G44,""))</f>
        <v/>
      </c>
      <c r="C44" s="62" t="str">
        <f t="shared" si="2"/>
        <v/>
      </c>
      <c r="D44" s="230"/>
      <c r="E44" s="231"/>
      <c r="F44" s="231"/>
      <c r="G44" s="232"/>
      <c r="H44" s="225"/>
      <c r="I44" s="448"/>
      <c r="J44" s="426"/>
      <c r="K44" s="449"/>
      <c r="L44" s="427"/>
      <c r="M44" s="448"/>
      <c r="N44" s="426"/>
      <c r="O44" s="449"/>
      <c r="P44" s="427"/>
      <c r="Q44" s="448"/>
      <c r="R44" s="426"/>
      <c r="S44" s="449"/>
      <c r="T44" s="427"/>
      <c r="U44" s="448"/>
      <c r="V44" s="426"/>
      <c r="W44" s="449"/>
      <c r="X44" s="427"/>
      <c r="Y44" s="448"/>
      <c r="Z44" s="426"/>
      <c r="AA44" s="449"/>
      <c r="AB44" s="427"/>
      <c r="AC44" s="448"/>
      <c r="AD44" s="426"/>
      <c r="AE44" s="449"/>
      <c r="AF44" s="427"/>
      <c r="AG44" s="264"/>
      <c r="AH44" s="265"/>
      <c r="AI44" s="266"/>
      <c r="AJ44" s="267"/>
    </row>
    <row r="45" spans="1:36" s="97" customFormat="1" x14ac:dyDescent="0.25">
      <c r="A45" s="98" t="str">
        <f>IF(H45&lt;&gt;"",MAX($A$7:A44)+1,"")</f>
        <v/>
      </c>
      <c r="B45" s="228" t="str">
        <f>IF(A45="","",PREF_PREGUNTA&amp;" - "&amp;IF(MAX($A$7:$A$156)&gt;99,IF(A45&lt;100,"0",""),"")&amp;IF(A45&lt;10,"0","")&amp;A45&amp;IF(G45&lt;&gt;""," "&amp;G45,""))</f>
        <v/>
      </c>
      <c r="C45" s="62" t="str">
        <f t="shared" si="2"/>
        <v/>
      </c>
      <c r="D45" s="230"/>
      <c r="E45" s="231"/>
      <c r="F45" s="231"/>
      <c r="G45" s="232"/>
      <c r="H45" s="225"/>
      <c r="I45" s="448"/>
      <c r="J45" s="426"/>
      <c r="K45" s="449"/>
      <c r="L45" s="427"/>
      <c r="M45" s="448"/>
      <c r="N45" s="426"/>
      <c r="O45" s="449"/>
      <c r="P45" s="427"/>
      <c r="Q45" s="448"/>
      <c r="R45" s="426"/>
      <c r="S45" s="449"/>
      <c r="T45" s="427"/>
      <c r="U45" s="448"/>
      <c r="V45" s="426"/>
      <c r="W45" s="449"/>
      <c r="X45" s="427"/>
      <c r="Y45" s="448"/>
      <c r="Z45" s="426"/>
      <c r="AA45" s="449"/>
      <c r="AB45" s="427"/>
      <c r="AC45" s="448"/>
      <c r="AD45" s="426"/>
      <c r="AE45" s="449"/>
      <c r="AF45" s="427"/>
      <c r="AG45" s="264"/>
      <c r="AH45" s="265"/>
      <c r="AI45" s="266"/>
      <c r="AJ45" s="267"/>
    </row>
    <row r="46" spans="1:36" s="97" customFormat="1" x14ac:dyDescent="0.25">
      <c r="A46" s="98" t="str">
        <f>IF(H46&lt;&gt;"",MAX($A$7:A45)+1,"")</f>
        <v/>
      </c>
      <c r="B46" s="228" t="str">
        <f>IF(A46="","",PREF_PREGUNTA&amp;" - "&amp;IF(MAX($A$7:$A$156)&gt;99,IF(A46&lt;100,"0",""),"")&amp;IF(A46&lt;10,"0","")&amp;A46&amp;IF(G46&lt;&gt;""," "&amp;G46,""))</f>
        <v/>
      </c>
      <c r="C46" s="62" t="str">
        <f t="shared" si="2"/>
        <v/>
      </c>
      <c r="D46" s="230"/>
      <c r="E46" s="231"/>
      <c r="F46" s="231"/>
      <c r="G46" s="232"/>
      <c r="H46" s="225"/>
      <c r="I46" s="448"/>
      <c r="J46" s="426"/>
      <c r="K46" s="449"/>
      <c r="L46" s="427"/>
      <c r="M46" s="448"/>
      <c r="N46" s="426"/>
      <c r="O46" s="449"/>
      <c r="P46" s="427"/>
      <c r="Q46" s="448"/>
      <c r="R46" s="426"/>
      <c r="S46" s="449"/>
      <c r="T46" s="427"/>
      <c r="U46" s="448"/>
      <c r="V46" s="426"/>
      <c r="W46" s="449"/>
      <c r="X46" s="427"/>
      <c r="Y46" s="448"/>
      <c r="Z46" s="426"/>
      <c r="AA46" s="449"/>
      <c r="AB46" s="427"/>
      <c r="AC46" s="448"/>
      <c r="AD46" s="426"/>
      <c r="AE46" s="449"/>
      <c r="AF46" s="427"/>
      <c r="AG46" s="264"/>
      <c r="AH46" s="265"/>
      <c r="AI46" s="266"/>
      <c r="AJ46" s="267"/>
    </row>
    <row r="47" spans="1:36" s="97" customFormat="1" x14ac:dyDescent="0.25">
      <c r="A47" s="98" t="str">
        <f>IF(H47&lt;&gt;"",MAX($A$7:A46)+1,"")</f>
        <v/>
      </c>
      <c r="B47" s="228" t="str">
        <f>IF(A47="","",PREF_PREGUNTA&amp;" - "&amp;IF(MAX($A$7:$A$156)&gt;99,IF(A47&lt;100,"0",""),"")&amp;IF(A47&lt;10,"0","")&amp;A47&amp;IF(G47&lt;&gt;""," "&amp;G47,""))</f>
        <v/>
      </c>
      <c r="C47" s="62" t="str">
        <f t="shared" si="2"/>
        <v/>
      </c>
      <c r="D47" s="230"/>
      <c r="E47" s="231"/>
      <c r="F47" s="231"/>
      <c r="G47" s="232"/>
      <c r="H47" s="225"/>
      <c r="I47" s="448"/>
      <c r="J47" s="426"/>
      <c r="K47" s="449"/>
      <c r="L47" s="427"/>
      <c r="M47" s="448"/>
      <c r="N47" s="426"/>
      <c r="O47" s="449"/>
      <c r="P47" s="427"/>
      <c r="Q47" s="448"/>
      <c r="R47" s="426"/>
      <c r="S47" s="449"/>
      <c r="T47" s="427"/>
      <c r="U47" s="448"/>
      <c r="V47" s="426"/>
      <c r="W47" s="449"/>
      <c r="X47" s="427"/>
      <c r="Y47" s="448"/>
      <c r="Z47" s="426"/>
      <c r="AA47" s="449"/>
      <c r="AB47" s="427"/>
      <c r="AC47" s="448"/>
      <c r="AD47" s="426"/>
      <c r="AE47" s="449"/>
      <c r="AF47" s="427"/>
      <c r="AG47" s="264"/>
      <c r="AH47" s="265"/>
      <c r="AI47" s="266"/>
      <c r="AJ47" s="267"/>
    </row>
    <row r="48" spans="1:36" s="97" customFormat="1" x14ac:dyDescent="0.25">
      <c r="A48" s="98" t="str">
        <f>IF(H48&lt;&gt;"",MAX($A$7:A47)+1,"")</f>
        <v/>
      </c>
      <c r="B48" s="228" t="str">
        <f>IF(A48="","",PREF_PREGUNTA&amp;" - "&amp;IF(MAX($A$7:$A$156)&gt;99,IF(A48&lt;100,"0",""),"")&amp;IF(A48&lt;10,"0","")&amp;A48&amp;IF(G48&lt;&gt;""," "&amp;G48,""))</f>
        <v/>
      </c>
      <c r="C48" s="62" t="str">
        <f t="shared" si="2"/>
        <v/>
      </c>
      <c r="D48" s="230"/>
      <c r="E48" s="231"/>
      <c r="F48" s="231"/>
      <c r="G48" s="232"/>
      <c r="H48" s="225"/>
      <c r="I48" s="448"/>
      <c r="J48" s="426"/>
      <c r="K48" s="449"/>
      <c r="L48" s="427"/>
      <c r="M48" s="448"/>
      <c r="N48" s="426"/>
      <c r="O48" s="449"/>
      <c r="P48" s="427"/>
      <c r="Q48" s="448"/>
      <c r="R48" s="426"/>
      <c r="S48" s="449"/>
      <c r="T48" s="427"/>
      <c r="U48" s="448"/>
      <c r="V48" s="426"/>
      <c r="W48" s="449"/>
      <c r="X48" s="427"/>
      <c r="Y48" s="448"/>
      <c r="Z48" s="426"/>
      <c r="AA48" s="449"/>
      <c r="AB48" s="427"/>
      <c r="AC48" s="448"/>
      <c r="AD48" s="426"/>
      <c r="AE48" s="449"/>
      <c r="AF48" s="427"/>
      <c r="AG48" s="264"/>
      <c r="AH48" s="265"/>
      <c r="AI48" s="266"/>
      <c r="AJ48" s="267"/>
    </row>
    <row r="49" spans="1:36" s="97" customFormat="1" x14ac:dyDescent="0.25">
      <c r="A49" s="98" t="str">
        <f>IF(H49&lt;&gt;"",MAX($A$7:A48)+1,"")</f>
        <v/>
      </c>
      <c r="B49" s="228" t="str">
        <f>IF(A49="","",PREF_PREGUNTA&amp;" - "&amp;IF(MAX($A$7:$A$156)&gt;99,IF(A49&lt;100,"0",""),"")&amp;IF(A49&lt;10,"0","")&amp;A49&amp;IF(G49&lt;&gt;""," "&amp;G49,""))</f>
        <v/>
      </c>
      <c r="C49" s="62" t="str">
        <f t="shared" si="2"/>
        <v/>
      </c>
      <c r="D49" s="230"/>
      <c r="E49" s="231"/>
      <c r="F49" s="231"/>
      <c r="G49" s="232"/>
      <c r="H49" s="225"/>
      <c r="I49" s="448"/>
      <c r="J49" s="426"/>
      <c r="K49" s="449"/>
      <c r="L49" s="427"/>
      <c r="M49" s="448"/>
      <c r="N49" s="426"/>
      <c r="O49" s="449"/>
      <c r="P49" s="427"/>
      <c r="Q49" s="448"/>
      <c r="R49" s="426"/>
      <c r="S49" s="449"/>
      <c r="T49" s="427"/>
      <c r="U49" s="448"/>
      <c r="V49" s="426"/>
      <c r="W49" s="449"/>
      <c r="X49" s="427"/>
      <c r="Y49" s="448"/>
      <c r="Z49" s="426"/>
      <c r="AA49" s="449"/>
      <c r="AB49" s="427"/>
      <c r="AC49" s="448"/>
      <c r="AD49" s="426"/>
      <c r="AE49" s="449"/>
      <c r="AF49" s="427"/>
      <c r="AG49" s="264"/>
      <c r="AH49" s="265"/>
      <c r="AI49" s="266"/>
      <c r="AJ49" s="267"/>
    </row>
    <row r="50" spans="1:36" s="97" customFormat="1" x14ac:dyDescent="0.25">
      <c r="A50" s="98" t="str">
        <f>IF(H50&lt;&gt;"",MAX($A$7:A49)+1,"")</f>
        <v/>
      </c>
      <c r="B50" s="228" t="str">
        <f>IF(A50="","",PREF_PREGUNTA&amp;" - "&amp;IF(MAX($A$7:$A$156)&gt;99,IF(A50&lt;100,"0",""),"")&amp;IF(A50&lt;10,"0","")&amp;A50&amp;IF(G50&lt;&gt;""," "&amp;G50,""))</f>
        <v/>
      </c>
      <c r="C50" s="62" t="str">
        <f t="shared" si="2"/>
        <v/>
      </c>
      <c r="D50" s="230"/>
      <c r="E50" s="231"/>
      <c r="F50" s="231"/>
      <c r="G50" s="232"/>
      <c r="H50" s="225"/>
      <c r="I50" s="448"/>
      <c r="J50" s="426"/>
      <c r="K50" s="449"/>
      <c r="L50" s="427"/>
      <c r="M50" s="448"/>
      <c r="N50" s="426"/>
      <c r="O50" s="449"/>
      <c r="P50" s="427"/>
      <c r="Q50" s="448"/>
      <c r="R50" s="426"/>
      <c r="S50" s="449"/>
      <c r="T50" s="427"/>
      <c r="U50" s="448"/>
      <c r="V50" s="426"/>
      <c r="W50" s="449"/>
      <c r="X50" s="427"/>
      <c r="Y50" s="448"/>
      <c r="Z50" s="426"/>
      <c r="AA50" s="449"/>
      <c r="AB50" s="427"/>
      <c r="AC50" s="448"/>
      <c r="AD50" s="426"/>
      <c r="AE50" s="449"/>
      <c r="AF50" s="427"/>
      <c r="AG50" s="264"/>
      <c r="AH50" s="265"/>
      <c r="AI50" s="266"/>
      <c r="AJ50" s="267"/>
    </row>
    <row r="51" spans="1:36" s="97" customFormat="1" x14ac:dyDescent="0.25">
      <c r="A51" s="98" t="str">
        <f>IF(H51&lt;&gt;"",MAX($A$7:A50)+1,"")</f>
        <v/>
      </c>
      <c r="B51" s="228" t="str">
        <f>IF(A51="","",PREF_PREGUNTA&amp;" - "&amp;IF(MAX($A$7:$A$156)&gt;99,IF(A51&lt;100,"0",""),"")&amp;IF(A51&lt;10,"0","")&amp;A51&amp;IF(G51&lt;&gt;""," "&amp;G51,""))</f>
        <v/>
      </c>
      <c r="C51" s="62" t="str">
        <f t="shared" si="2"/>
        <v/>
      </c>
      <c r="D51" s="230"/>
      <c r="E51" s="231"/>
      <c r="F51" s="231"/>
      <c r="G51" s="232"/>
      <c r="H51" s="225"/>
      <c r="I51" s="448"/>
      <c r="J51" s="426"/>
      <c r="K51" s="449"/>
      <c r="L51" s="427"/>
      <c r="M51" s="448"/>
      <c r="N51" s="426"/>
      <c r="O51" s="449"/>
      <c r="P51" s="427"/>
      <c r="Q51" s="448"/>
      <c r="R51" s="426"/>
      <c r="S51" s="449"/>
      <c r="T51" s="427"/>
      <c r="U51" s="448"/>
      <c r="V51" s="426"/>
      <c r="W51" s="449"/>
      <c r="X51" s="427"/>
      <c r="Y51" s="448"/>
      <c r="Z51" s="426"/>
      <c r="AA51" s="449"/>
      <c r="AB51" s="427"/>
      <c r="AC51" s="448"/>
      <c r="AD51" s="426"/>
      <c r="AE51" s="449"/>
      <c r="AF51" s="427"/>
      <c r="AG51" s="264"/>
      <c r="AH51" s="265"/>
      <c r="AI51" s="266"/>
      <c r="AJ51" s="267"/>
    </row>
    <row r="52" spans="1:36" s="97" customFormat="1" x14ac:dyDescent="0.25">
      <c r="A52" s="98" t="str">
        <f>IF(H52&lt;&gt;"",MAX($A$7:A51)+1,"")</f>
        <v/>
      </c>
      <c r="B52" s="228" t="str">
        <f>IF(A52="","",PREF_PREGUNTA&amp;" - "&amp;IF(MAX($A$7:$A$156)&gt;99,IF(A52&lt;100,"0",""),"")&amp;IF(A52&lt;10,"0","")&amp;A52&amp;IF(G52&lt;&gt;""," "&amp;G52,""))</f>
        <v/>
      </c>
      <c r="C52" s="62" t="str">
        <f t="shared" si="2"/>
        <v/>
      </c>
      <c r="D52" s="230"/>
      <c r="E52" s="231"/>
      <c r="F52" s="231"/>
      <c r="G52" s="232"/>
      <c r="H52" s="225"/>
      <c r="I52" s="448"/>
      <c r="J52" s="426"/>
      <c r="K52" s="449"/>
      <c r="L52" s="427"/>
      <c r="M52" s="448"/>
      <c r="N52" s="426"/>
      <c r="O52" s="449"/>
      <c r="P52" s="427"/>
      <c r="Q52" s="448"/>
      <c r="R52" s="426"/>
      <c r="S52" s="449"/>
      <c r="T52" s="427"/>
      <c r="U52" s="448"/>
      <c r="V52" s="426"/>
      <c r="W52" s="449"/>
      <c r="X52" s="427"/>
      <c r="Y52" s="448"/>
      <c r="Z52" s="426"/>
      <c r="AA52" s="449"/>
      <c r="AB52" s="427"/>
      <c r="AC52" s="448"/>
      <c r="AD52" s="426"/>
      <c r="AE52" s="449"/>
      <c r="AF52" s="427"/>
      <c r="AG52" s="264"/>
      <c r="AH52" s="265"/>
      <c r="AI52" s="266"/>
      <c r="AJ52" s="267"/>
    </row>
    <row r="53" spans="1:36" s="97" customFormat="1" x14ac:dyDescent="0.25">
      <c r="A53" s="98" t="str">
        <f>IF(H53&lt;&gt;"",MAX($A$7:A52)+1,"")</f>
        <v/>
      </c>
      <c r="B53" s="228" t="str">
        <f>IF(A53="","",PREF_PREGUNTA&amp;" - "&amp;IF(MAX($A$7:$A$156)&gt;99,IF(A53&lt;100,"0",""),"")&amp;IF(A53&lt;10,"0","")&amp;A53&amp;IF(G53&lt;&gt;""," "&amp;G53,""))</f>
        <v/>
      </c>
      <c r="C53" s="62" t="str">
        <f t="shared" si="2"/>
        <v/>
      </c>
      <c r="D53" s="230"/>
      <c r="E53" s="231"/>
      <c r="F53" s="231"/>
      <c r="G53" s="232"/>
      <c r="H53" s="225"/>
      <c r="I53" s="448"/>
      <c r="J53" s="426"/>
      <c r="K53" s="449"/>
      <c r="L53" s="427"/>
      <c r="M53" s="448"/>
      <c r="N53" s="426"/>
      <c r="O53" s="449"/>
      <c r="P53" s="427"/>
      <c r="Q53" s="448"/>
      <c r="R53" s="426"/>
      <c r="S53" s="449"/>
      <c r="T53" s="427"/>
      <c r="U53" s="448"/>
      <c r="V53" s="426"/>
      <c r="W53" s="449"/>
      <c r="X53" s="427"/>
      <c r="Y53" s="448"/>
      <c r="Z53" s="426"/>
      <c r="AA53" s="449"/>
      <c r="AB53" s="427"/>
      <c r="AC53" s="448"/>
      <c r="AD53" s="426"/>
      <c r="AE53" s="449"/>
      <c r="AF53" s="427"/>
      <c r="AG53" s="264"/>
      <c r="AH53" s="265"/>
      <c r="AI53" s="266"/>
      <c r="AJ53" s="267"/>
    </row>
    <row r="54" spans="1:36" s="97" customFormat="1" x14ac:dyDescent="0.25">
      <c r="A54" s="98" t="str">
        <f>IF(H54&lt;&gt;"",MAX($A$7:A53)+1,"")</f>
        <v/>
      </c>
      <c r="B54" s="228" t="str">
        <f>IF(A54="","",PREF_PREGUNTA&amp;" - "&amp;IF(MAX($A$7:$A$156)&gt;99,IF(A54&lt;100,"0",""),"")&amp;IF(A54&lt;10,"0","")&amp;A54&amp;IF(G54&lt;&gt;""," "&amp;G54,""))</f>
        <v/>
      </c>
      <c r="C54" s="62" t="str">
        <f t="shared" si="2"/>
        <v/>
      </c>
      <c r="D54" s="230"/>
      <c r="E54" s="231"/>
      <c r="F54" s="231"/>
      <c r="G54" s="232"/>
      <c r="H54" s="225"/>
      <c r="I54" s="448"/>
      <c r="J54" s="426"/>
      <c r="K54" s="449"/>
      <c r="L54" s="427"/>
      <c r="M54" s="448"/>
      <c r="N54" s="426"/>
      <c r="O54" s="449"/>
      <c r="P54" s="427"/>
      <c r="Q54" s="448"/>
      <c r="R54" s="426"/>
      <c r="S54" s="449"/>
      <c r="T54" s="427"/>
      <c r="U54" s="448"/>
      <c r="V54" s="426"/>
      <c r="W54" s="449"/>
      <c r="X54" s="427"/>
      <c r="Y54" s="448"/>
      <c r="Z54" s="426"/>
      <c r="AA54" s="449"/>
      <c r="AB54" s="427"/>
      <c r="AC54" s="448"/>
      <c r="AD54" s="426"/>
      <c r="AE54" s="449"/>
      <c r="AF54" s="427"/>
      <c r="AG54" s="264"/>
      <c r="AH54" s="265"/>
      <c r="AI54" s="266"/>
      <c r="AJ54" s="267"/>
    </row>
    <row r="55" spans="1:36" s="97" customFormat="1" x14ac:dyDescent="0.25">
      <c r="A55" s="98" t="str">
        <f>IF(H55&lt;&gt;"",MAX($A$7:A54)+1,"")</f>
        <v/>
      </c>
      <c r="B55" s="228" t="str">
        <f>IF(A55="","",PREF_PREGUNTA&amp;" - "&amp;IF(MAX($A$7:$A$156)&gt;99,IF(A55&lt;100,"0",""),"")&amp;IF(A55&lt;10,"0","")&amp;A55&amp;IF(G55&lt;&gt;""," "&amp;G55,""))</f>
        <v/>
      </c>
      <c r="C55" s="62" t="str">
        <f t="shared" si="2"/>
        <v/>
      </c>
      <c r="D55" s="230"/>
      <c r="E55" s="231"/>
      <c r="F55" s="231"/>
      <c r="G55" s="232"/>
      <c r="H55" s="225"/>
      <c r="I55" s="448"/>
      <c r="J55" s="426"/>
      <c r="K55" s="449"/>
      <c r="L55" s="427"/>
      <c r="M55" s="448"/>
      <c r="N55" s="426"/>
      <c r="O55" s="449"/>
      <c r="P55" s="427"/>
      <c r="Q55" s="448"/>
      <c r="R55" s="426"/>
      <c r="S55" s="449"/>
      <c r="T55" s="427"/>
      <c r="U55" s="448"/>
      <c r="V55" s="426"/>
      <c r="W55" s="449"/>
      <c r="X55" s="427"/>
      <c r="Y55" s="448"/>
      <c r="Z55" s="426"/>
      <c r="AA55" s="449"/>
      <c r="AB55" s="427"/>
      <c r="AC55" s="448"/>
      <c r="AD55" s="426"/>
      <c r="AE55" s="449"/>
      <c r="AF55" s="427"/>
      <c r="AG55" s="264"/>
      <c r="AH55" s="265"/>
      <c r="AI55" s="266"/>
      <c r="AJ55" s="267"/>
    </row>
    <row r="56" spans="1:36" s="97" customFormat="1" x14ac:dyDescent="0.25">
      <c r="A56" s="98" t="str">
        <f>IF(H56&lt;&gt;"",MAX($A$7:A55)+1,"")</f>
        <v/>
      </c>
      <c r="B56" s="228" t="str">
        <f>IF(A56="","",PREF_PREGUNTA&amp;" - "&amp;IF(MAX($A$7:$A$156)&gt;99,IF(A56&lt;100,"0",""),"")&amp;IF(A56&lt;10,"0","")&amp;A56&amp;IF(G56&lt;&gt;""," "&amp;G56,""))</f>
        <v/>
      </c>
      <c r="C56" s="62" t="str">
        <f t="shared" si="2"/>
        <v/>
      </c>
      <c r="D56" s="230"/>
      <c r="E56" s="231"/>
      <c r="F56" s="231"/>
      <c r="G56" s="232"/>
      <c r="H56" s="225"/>
      <c r="I56" s="448"/>
      <c r="J56" s="426"/>
      <c r="K56" s="449"/>
      <c r="L56" s="427"/>
      <c r="M56" s="448"/>
      <c r="N56" s="426"/>
      <c r="O56" s="449"/>
      <c r="P56" s="427"/>
      <c r="Q56" s="448"/>
      <c r="R56" s="426"/>
      <c r="S56" s="449"/>
      <c r="T56" s="427"/>
      <c r="U56" s="448"/>
      <c r="V56" s="426"/>
      <c r="W56" s="449"/>
      <c r="X56" s="427"/>
      <c r="Y56" s="448"/>
      <c r="Z56" s="426"/>
      <c r="AA56" s="449"/>
      <c r="AB56" s="427"/>
      <c r="AC56" s="448"/>
      <c r="AD56" s="426"/>
      <c r="AE56" s="449"/>
      <c r="AF56" s="427"/>
      <c r="AG56" s="264"/>
      <c r="AH56" s="265"/>
      <c r="AI56" s="266"/>
      <c r="AJ56" s="267"/>
    </row>
    <row r="57" spans="1:36" s="97" customFormat="1" x14ac:dyDescent="0.25">
      <c r="A57" s="98" t="str">
        <f>IF(H57&lt;&gt;"",MAX($A$7:A56)+1,"")</f>
        <v/>
      </c>
      <c r="B57" s="228" t="str">
        <f>IF(A57="","",PREF_PREGUNTA&amp;" - "&amp;IF(MAX($A$7:$A$156)&gt;99,IF(A57&lt;100,"0",""),"")&amp;IF(A57&lt;10,"0","")&amp;A57&amp;IF(G57&lt;&gt;""," "&amp;G57,""))</f>
        <v/>
      </c>
      <c r="C57" s="62" t="str">
        <f t="shared" si="2"/>
        <v/>
      </c>
      <c r="D57" s="230"/>
      <c r="E57" s="231"/>
      <c r="F57" s="231"/>
      <c r="G57" s="232"/>
      <c r="H57" s="225"/>
      <c r="I57" s="448"/>
      <c r="J57" s="426"/>
      <c r="K57" s="449"/>
      <c r="L57" s="427"/>
      <c r="M57" s="448"/>
      <c r="N57" s="426"/>
      <c r="O57" s="449"/>
      <c r="P57" s="427"/>
      <c r="Q57" s="448"/>
      <c r="R57" s="426"/>
      <c r="S57" s="449"/>
      <c r="T57" s="427"/>
      <c r="U57" s="448"/>
      <c r="V57" s="426"/>
      <c r="W57" s="449"/>
      <c r="X57" s="427"/>
      <c r="Y57" s="448"/>
      <c r="Z57" s="426"/>
      <c r="AA57" s="449"/>
      <c r="AB57" s="427"/>
      <c r="AC57" s="448"/>
      <c r="AD57" s="426"/>
      <c r="AE57" s="449"/>
      <c r="AF57" s="427"/>
      <c r="AG57" s="264"/>
      <c r="AH57" s="265"/>
      <c r="AI57" s="266"/>
      <c r="AJ57" s="267"/>
    </row>
    <row r="58" spans="1:36" s="97" customFormat="1" x14ac:dyDescent="0.25">
      <c r="A58" s="98" t="str">
        <f>IF(H58&lt;&gt;"",MAX($A$7:A57)+1,"")</f>
        <v/>
      </c>
      <c r="B58" s="228" t="str">
        <f>IF(A58="","",PREF_PREGUNTA&amp;" - "&amp;IF(MAX($A$7:$A$156)&gt;99,IF(A58&lt;100,"0",""),"")&amp;IF(A58&lt;10,"0","")&amp;A58&amp;IF(G58&lt;&gt;""," "&amp;G58,""))</f>
        <v/>
      </c>
      <c r="C58" s="62" t="str">
        <f t="shared" si="2"/>
        <v/>
      </c>
      <c r="D58" s="230"/>
      <c r="E58" s="231"/>
      <c r="F58" s="231"/>
      <c r="G58" s="232"/>
      <c r="H58" s="225"/>
      <c r="I58" s="448"/>
      <c r="J58" s="426"/>
      <c r="K58" s="449"/>
      <c r="L58" s="427"/>
      <c r="M58" s="448"/>
      <c r="N58" s="426"/>
      <c r="O58" s="449"/>
      <c r="P58" s="427"/>
      <c r="Q58" s="448"/>
      <c r="R58" s="426"/>
      <c r="S58" s="449"/>
      <c r="T58" s="427"/>
      <c r="U58" s="448"/>
      <c r="V58" s="426"/>
      <c r="W58" s="449"/>
      <c r="X58" s="427"/>
      <c r="Y58" s="448"/>
      <c r="Z58" s="426"/>
      <c r="AA58" s="449"/>
      <c r="AB58" s="427"/>
      <c r="AC58" s="448"/>
      <c r="AD58" s="426"/>
      <c r="AE58" s="449"/>
      <c r="AF58" s="427"/>
      <c r="AG58" s="264"/>
      <c r="AH58" s="265"/>
      <c r="AI58" s="266"/>
      <c r="AJ58" s="267"/>
    </row>
    <row r="59" spans="1:36" s="97" customFormat="1" x14ac:dyDescent="0.25">
      <c r="A59" s="98" t="str">
        <f>IF(H59&lt;&gt;"",MAX($A$7:A58)+1,"")</f>
        <v/>
      </c>
      <c r="B59" s="228" t="str">
        <f>IF(A59="","",PREF_PREGUNTA&amp;" - "&amp;IF(MAX($A$7:$A$156)&gt;99,IF(A59&lt;100,"0",""),"")&amp;IF(A59&lt;10,"0","")&amp;A59&amp;IF(G59&lt;&gt;""," "&amp;G59,""))</f>
        <v/>
      </c>
      <c r="C59" s="62" t="str">
        <f t="shared" si="2"/>
        <v/>
      </c>
      <c r="D59" s="230"/>
      <c r="E59" s="231"/>
      <c r="F59" s="231"/>
      <c r="G59" s="232"/>
      <c r="H59" s="225"/>
      <c r="I59" s="448"/>
      <c r="J59" s="426"/>
      <c r="K59" s="449"/>
      <c r="L59" s="427"/>
      <c r="M59" s="448"/>
      <c r="N59" s="426"/>
      <c r="O59" s="449"/>
      <c r="P59" s="427"/>
      <c r="Q59" s="448"/>
      <c r="R59" s="426"/>
      <c r="S59" s="449"/>
      <c r="T59" s="427"/>
      <c r="U59" s="448"/>
      <c r="V59" s="426"/>
      <c r="W59" s="449"/>
      <c r="X59" s="427"/>
      <c r="Y59" s="448"/>
      <c r="Z59" s="426"/>
      <c r="AA59" s="449"/>
      <c r="AB59" s="427"/>
      <c r="AC59" s="448"/>
      <c r="AD59" s="426"/>
      <c r="AE59" s="449"/>
      <c r="AF59" s="427"/>
      <c r="AG59" s="264"/>
      <c r="AH59" s="265"/>
      <c r="AI59" s="266"/>
      <c r="AJ59" s="267"/>
    </row>
    <row r="60" spans="1:36" s="97" customFormat="1" x14ac:dyDescent="0.25">
      <c r="A60" s="98" t="str">
        <f>IF(H60&lt;&gt;"",MAX($A$7:A59)+1,"")</f>
        <v/>
      </c>
      <c r="B60" s="228" t="str">
        <f>IF(A60="","",PREF_PREGUNTA&amp;" - "&amp;IF(MAX($A$7:$A$156)&gt;99,IF(A60&lt;100,"0",""),"")&amp;IF(A60&lt;10,"0","")&amp;A60&amp;IF(G60&lt;&gt;""," "&amp;G60,""))</f>
        <v/>
      </c>
      <c r="C60" s="62" t="str">
        <f t="shared" si="2"/>
        <v/>
      </c>
      <c r="D60" s="230"/>
      <c r="E60" s="231"/>
      <c r="F60" s="231"/>
      <c r="G60" s="232"/>
      <c r="H60" s="225"/>
      <c r="I60" s="448"/>
      <c r="J60" s="426"/>
      <c r="K60" s="449"/>
      <c r="L60" s="427"/>
      <c r="M60" s="448"/>
      <c r="N60" s="426"/>
      <c r="O60" s="449"/>
      <c r="P60" s="427"/>
      <c r="Q60" s="448"/>
      <c r="R60" s="426"/>
      <c r="S60" s="449"/>
      <c r="T60" s="427"/>
      <c r="U60" s="448"/>
      <c r="V60" s="426"/>
      <c r="W60" s="449"/>
      <c r="X60" s="427"/>
      <c r="Y60" s="448"/>
      <c r="Z60" s="426"/>
      <c r="AA60" s="449"/>
      <c r="AB60" s="427"/>
      <c r="AC60" s="448"/>
      <c r="AD60" s="426"/>
      <c r="AE60" s="449"/>
      <c r="AF60" s="427"/>
      <c r="AG60" s="264"/>
      <c r="AH60" s="265"/>
      <c r="AI60" s="266"/>
      <c r="AJ60" s="267"/>
    </row>
    <row r="61" spans="1:36" s="97" customFormat="1" x14ac:dyDescent="0.25">
      <c r="A61" s="98" t="str">
        <f>IF(H61&lt;&gt;"",MAX($A$7:A60)+1,"")</f>
        <v/>
      </c>
      <c r="B61" s="228" t="str">
        <f>IF(A61="","",PREF_PREGUNTA&amp;" - "&amp;IF(MAX($A$7:$A$156)&gt;99,IF(A61&lt;100,"0",""),"")&amp;IF(A61&lt;10,"0","")&amp;A61&amp;IF(G61&lt;&gt;""," "&amp;G61,""))</f>
        <v/>
      </c>
      <c r="C61" s="62" t="str">
        <f t="shared" si="2"/>
        <v/>
      </c>
      <c r="D61" s="230"/>
      <c r="E61" s="231"/>
      <c r="F61" s="231"/>
      <c r="G61" s="232"/>
      <c r="H61" s="225"/>
      <c r="I61" s="448"/>
      <c r="J61" s="426"/>
      <c r="K61" s="449"/>
      <c r="L61" s="427"/>
      <c r="M61" s="448"/>
      <c r="N61" s="426"/>
      <c r="O61" s="449"/>
      <c r="P61" s="427"/>
      <c r="Q61" s="448"/>
      <c r="R61" s="426"/>
      <c r="S61" s="449"/>
      <c r="T61" s="427"/>
      <c r="U61" s="448"/>
      <c r="V61" s="426"/>
      <c r="W61" s="449"/>
      <c r="X61" s="427"/>
      <c r="Y61" s="448"/>
      <c r="Z61" s="426"/>
      <c r="AA61" s="449"/>
      <c r="AB61" s="427"/>
      <c r="AC61" s="448"/>
      <c r="AD61" s="426"/>
      <c r="AE61" s="449"/>
      <c r="AF61" s="427"/>
      <c r="AG61" s="264"/>
      <c r="AH61" s="265"/>
      <c r="AI61" s="266"/>
      <c r="AJ61" s="267"/>
    </row>
    <row r="62" spans="1:36" s="97" customFormat="1" x14ac:dyDescent="0.25">
      <c r="A62" s="98" t="str">
        <f>IF(H62&lt;&gt;"",MAX($A$7:A61)+1,"")</f>
        <v/>
      </c>
      <c r="B62" s="228" t="str">
        <f>IF(A62="","",PREF_PREGUNTA&amp;" - "&amp;IF(MAX($A$7:$A$156)&gt;99,IF(A62&lt;100,"0",""),"")&amp;IF(A62&lt;10,"0","")&amp;A62&amp;IF(G62&lt;&gt;""," "&amp;G62,""))</f>
        <v/>
      </c>
      <c r="C62" s="62" t="str">
        <f t="shared" si="2"/>
        <v/>
      </c>
      <c r="D62" s="230"/>
      <c r="E62" s="231"/>
      <c r="F62" s="231"/>
      <c r="G62" s="232"/>
      <c r="H62" s="225"/>
      <c r="I62" s="448"/>
      <c r="J62" s="426"/>
      <c r="K62" s="449"/>
      <c r="L62" s="427"/>
      <c r="M62" s="448"/>
      <c r="N62" s="426"/>
      <c r="O62" s="449"/>
      <c r="P62" s="427"/>
      <c r="Q62" s="448"/>
      <c r="R62" s="426"/>
      <c r="S62" s="449"/>
      <c r="T62" s="427"/>
      <c r="U62" s="448"/>
      <c r="V62" s="426"/>
      <c r="W62" s="449"/>
      <c r="X62" s="427"/>
      <c r="Y62" s="448"/>
      <c r="Z62" s="426"/>
      <c r="AA62" s="449"/>
      <c r="AB62" s="427"/>
      <c r="AC62" s="448"/>
      <c r="AD62" s="426"/>
      <c r="AE62" s="449"/>
      <c r="AF62" s="427"/>
      <c r="AG62" s="264"/>
      <c r="AH62" s="265"/>
      <c r="AI62" s="266"/>
      <c r="AJ62" s="267"/>
    </row>
    <row r="63" spans="1:36" s="97" customFormat="1" x14ac:dyDescent="0.25">
      <c r="A63" s="98" t="str">
        <f>IF(H63&lt;&gt;"",MAX($A$7:A62)+1,"")</f>
        <v/>
      </c>
      <c r="B63" s="228" t="str">
        <f>IF(A63="","",PREF_PREGUNTA&amp;" - "&amp;IF(MAX($A$7:$A$156)&gt;99,IF(A63&lt;100,"0",""),"")&amp;IF(A63&lt;10,"0","")&amp;A63&amp;IF(G63&lt;&gt;""," "&amp;G63,""))</f>
        <v/>
      </c>
      <c r="C63" s="62" t="str">
        <f t="shared" si="2"/>
        <v/>
      </c>
      <c r="D63" s="230"/>
      <c r="E63" s="231"/>
      <c r="F63" s="231"/>
      <c r="G63" s="232"/>
      <c r="H63" s="225"/>
      <c r="I63" s="448"/>
      <c r="J63" s="426"/>
      <c r="K63" s="449"/>
      <c r="L63" s="427"/>
      <c r="M63" s="448"/>
      <c r="N63" s="426"/>
      <c r="O63" s="449"/>
      <c r="P63" s="427"/>
      <c r="Q63" s="448"/>
      <c r="R63" s="426"/>
      <c r="S63" s="449"/>
      <c r="T63" s="427"/>
      <c r="U63" s="448"/>
      <c r="V63" s="426"/>
      <c r="W63" s="449"/>
      <c r="X63" s="427"/>
      <c r="Y63" s="448"/>
      <c r="Z63" s="426"/>
      <c r="AA63" s="449"/>
      <c r="AB63" s="427"/>
      <c r="AC63" s="448"/>
      <c r="AD63" s="426"/>
      <c r="AE63" s="449"/>
      <c r="AF63" s="427"/>
      <c r="AG63" s="264"/>
      <c r="AH63" s="265"/>
      <c r="AI63" s="266"/>
      <c r="AJ63" s="267"/>
    </row>
    <row r="64" spans="1:36" s="97" customFormat="1" x14ac:dyDescent="0.25">
      <c r="A64" s="98" t="str">
        <f>IF(H64&lt;&gt;"",MAX($A$7:A63)+1,"")</f>
        <v/>
      </c>
      <c r="B64" s="228" t="str">
        <f>IF(A64="","",PREF_PREGUNTA&amp;" - "&amp;IF(MAX($A$7:$A$156)&gt;99,IF(A64&lt;100,"0",""),"")&amp;IF(A64&lt;10,"0","")&amp;A64&amp;IF(G64&lt;&gt;""," "&amp;G64,""))</f>
        <v/>
      </c>
      <c r="C64" s="62" t="str">
        <f t="shared" si="2"/>
        <v/>
      </c>
      <c r="D64" s="230"/>
      <c r="E64" s="231"/>
      <c r="F64" s="231"/>
      <c r="G64" s="232"/>
      <c r="H64" s="225"/>
      <c r="I64" s="448"/>
      <c r="J64" s="426"/>
      <c r="K64" s="449"/>
      <c r="L64" s="427"/>
      <c r="M64" s="448"/>
      <c r="N64" s="426"/>
      <c r="O64" s="449"/>
      <c r="P64" s="427"/>
      <c r="Q64" s="448"/>
      <c r="R64" s="426"/>
      <c r="S64" s="449"/>
      <c r="T64" s="427"/>
      <c r="U64" s="448"/>
      <c r="V64" s="426"/>
      <c r="W64" s="449"/>
      <c r="X64" s="427"/>
      <c r="Y64" s="448"/>
      <c r="Z64" s="426"/>
      <c r="AA64" s="449"/>
      <c r="AB64" s="427"/>
      <c r="AC64" s="448"/>
      <c r="AD64" s="426"/>
      <c r="AE64" s="449"/>
      <c r="AF64" s="427"/>
      <c r="AG64" s="264"/>
      <c r="AH64" s="265"/>
      <c r="AI64" s="266"/>
      <c r="AJ64" s="267"/>
    </row>
    <row r="65" spans="1:36" s="97" customFormat="1" x14ac:dyDescent="0.25">
      <c r="A65" s="98" t="str">
        <f>IF(H65&lt;&gt;"",MAX($A$7:A64)+1,"")</f>
        <v/>
      </c>
      <c r="B65" s="228" t="str">
        <f>IF(A65="","",PREF_PREGUNTA&amp;" - "&amp;IF(MAX($A$7:$A$156)&gt;99,IF(A65&lt;100,"0",""),"")&amp;IF(A65&lt;10,"0","")&amp;A65&amp;IF(G65&lt;&gt;""," "&amp;G65,""))</f>
        <v/>
      </c>
      <c r="C65" s="62" t="str">
        <f t="shared" si="2"/>
        <v/>
      </c>
      <c r="D65" s="230"/>
      <c r="E65" s="231"/>
      <c r="F65" s="231"/>
      <c r="G65" s="232"/>
      <c r="H65" s="225"/>
      <c r="I65" s="448"/>
      <c r="J65" s="426"/>
      <c r="K65" s="449"/>
      <c r="L65" s="427"/>
      <c r="M65" s="448"/>
      <c r="N65" s="426"/>
      <c r="O65" s="449"/>
      <c r="P65" s="427"/>
      <c r="Q65" s="448"/>
      <c r="R65" s="426"/>
      <c r="S65" s="449"/>
      <c r="T65" s="427"/>
      <c r="U65" s="448"/>
      <c r="V65" s="426"/>
      <c r="W65" s="449"/>
      <c r="X65" s="427"/>
      <c r="Y65" s="448"/>
      <c r="Z65" s="426"/>
      <c r="AA65" s="449"/>
      <c r="AB65" s="427"/>
      <c r="AC65" s="448"/>
      <c r="AD65" s="426"/>
      <c r="AE65" s="449"/>
      <c r="AF65" s="427"/>
      <c r="AG65" s="264"/>
      <c r="AH65" s="265"/>
      <c r="AI65" s="266"/>
      <c r="AJ65" s="267"/>
    </row>
    <row r="66" spans="1:36" s="97" customFormat="1" x14ac:dyDescent="0.25">
      <c r="A66" s="98" t="str">
        <f>IF(H66&lt;&gt;"",MAX($A$7:A65)+1,"")</f>
        <v/>
      </c>
      <c r="B66" s="228" t="str">
        <f>IF(A66="","",PREF_PREGUNTA&amp;" - "&amp;IF(MAX($A$7:$A$156)&gt;99,IF(A66&lt;100,"0",""),"")&amp;IF(A66&lt;10,"0","")&amp;A66&amp;IF(G66&lt;&gt;""," "&amp;G66,""))</f>
        <v/>
      </c>
      <c r="C66" s="62" t="str">
        <f t="shared" si="2"/>
        <v/>
      </c>
      <c r="D66" s="230"/>
      <c r="E66" s="231"/>
      <c r="F66" s="231"/>
      <c r="G66" s="232"/>
      <c r="H66" s="225"/>
      <c r="I66" s="448"/>
      <c r="J66" s="426"/>
      <c r="K66" s="449"/>
      <c r="L66" s="427"/>
      <c r="M66" s="448"/>
      <c r="N66" s="426"/>
      <c r="O66" s="449"/>
      <c r="P66" s="427"/>
      <c r="Q66" s="448"/>
      <c r="R66" s="426"/>
      <c r="S66" s="449"/>
      <c r="T66" s="427"/>
      <c r="U66" s="448"/>
      <c r="V66" s="426"/>
      <c r="W66" s="449"/>
      <c r="X66" s="427"/>
      <c r="Y66" s="448"/>
      <c r="Z66" s="426"/>
      <c r="AA66" s="449"/>
      <c r="AB66" s="427"/>
      <c r="AC66" s="448"/>
      <c r="AD66" s="426"/>
      <c r="AE66" s="449"/>
      <c r="AF66" s="427"/>
      <c r="AG66" s="264"/>
      <c r="AH66" s="265"/>
      <c r="AI66" s="266"/>
      <c r="AJ66" s="267"/>
    </row>
    <row r="67" spans="1:36" s="97" customFormat="1" x14ac:dyDescent="0.25">
      <c r="A67" s="98" t="str">
        <f>IF(H67&lt;&gt;"",MAX($A$7:A66)+1,"")</f>
        <v/>
      </c>
      <c r="B67" s="228" t="str">
        <f>IF(A67="","",PREF_PREGUNTA&amp;" - "&amp;IF(MAX($A$7:$A$156)&gt;99,IF(A67&lt;100,"0",""),"")&amp;IF(A67&lt;10,"0","")&amp;A67&amp;IF(G67&lt;&gt;""," "&amp;G67,""))</f>
        <v/>
      </c>
      <c r="C67" s="62" t="str">
        <f t="shared" si="2"/>
        <v/>
      </c>
      <c r="D67" s="230"/>
      <c r="E67" s="231"/>
      <c r="F67" s="231"/>
      <c r="G67" s="232"/>
      <c r="H67" s="225"/>
      <c r="I67" s="448"/>
      <c r="J67" s="426"/>
      <c r="K67" s="449"/>
      <c r="L67" s="427"/>
      <c r="M67" s="448"/>
      <c r="N67" s="426"/>
      <c r="O67" s="449"/>
      <c r="P67" s="427"/>
      <c r="Q67" s="448"/>
      <c r="R67" s="426"/>
      <c r="S67" s="449"/>
      <c r="T67" s="427"/>
      <c r="U67" s="448"/>
      <c r="V67" s="426"/>
      <c r="W67" s="449"/>
      <c r="X67" s="427"/>
      <c r="Y67" s="448"/>
      <c r="Z67" s="426"/>
      <c r="AA67" s="449"/>
      <c r="AB67" s="427"/>
      <c r="AC67" s="448"/>
      <c r="AD67" s="426"/>
      <c r="AE67" s="449"/>
      <c r="AF67" s="427"/>
      <c r="AG67" s="264"/>
      <c r="AH67" s="265"/>
      <c r="AI67" s="266"/>
      <c r="AJ67" s="267"/>
    </row>
    <row r="68" spans="1:36" s="97" customFormat="1" x14ac:dyDescent="0.25">
      <c r="A68" s="98" t="str">
        <f>IF(H68&lt;&gt;"",MAX($A$7:A67)+1,"")</f>
        <v/>
      </c>
      <c r="B68" s="228" t="str">
        <f>IF(A68="","",PREF_PREGUNTA&amp;" - "&amp;IF(MAX($A$7:$A$156)&gt;99,IF(A68&lt;100,"0",""),"")&amp;IF(A68&lt;10,"0","")&amp;A68&amp;IF(G68&lt;&gt;""," "&amp;G68,""))</f>
        <v/>
      </c>
      <c r="C68" s="62" t="str">
        <f t="shared" si="2"/>
        <v/>
      </c>
      <c r="D68" s="230"/>
      <c r="E68" s="231"/>
      <c r="F68" s="231"/>
      <c r="G68" s="232"/>
      <c r="H68" s="225"/>
      <c r="I68" s="448"/>
      <c r="J68" s="426"/>
      <c r="K68" s="449"/>
      <c r="L68" s="427"/>
      <c r="M68" s="448"/>
      <c r="N68" s="426"/>
      <c r="O68" s="449"/>
      <c r="P68" s="427"/>
      <c r="Q68" s="448"/>
      <c r="R68" s="426"/>
      <c r="S68" s="449"/>
      <c r="T68" s="427"/>
      <c r="U68" s="448"/>
      <c r="V68" s="426"/>
      <c r="W68" s="449"/>
      <c r="X68" s="427"/>
      <c r="Y68" s="448"/>
      <c r="Z68" s="426"/>
      <c r="AA68" s="449"/>
      <c r="AB68" s="427"/>
      <c r="AC68" s="448"/>
      <c r="AD68" s="426"/>
      <c r="AE68" s="449"/>
      <c r="AF68" s="427"/>
      <c r="AG68" s="264"/>
      <c r="AH68" s="265"/>
      <c r="AI68" s="266"/>
      <c r="AJ68" s="267"/>
    </row>
    <row r="69" spans="1:36" s="97" customFormat="1" x14ac:dyDescent="0.25">
      <c r="A69" s="98" t="str">
        <f>IF(H69&lt;&gt;"",MAX($A$7:A68)+1,"")</f>
        <v/>
      </c>
      <c r="B69" s="228" t="str">
        <f>IF(A69="","",PREF_PREGUNTA&amp;" - "&amp;IF(MAX($A$7:$A$156)&gt;99,IF(A69&lt;100,"0",""),"")&amp;IF(A69&lt;10,"0","")&amp;A69&amp;IF(G69&lt;&gt;""," "&amp;G69,""))</f>
        <v/>
      </c>
      <c r="C69" s="62" t="str">
        <f t="shared" si="2"/>
        <v/>
      </c>
      <c r="D69" s="230"/>
      <c r="E69" s="231"/>
      <c r="F69" s="231"/>
      <c r="G69" s="232"/>
      <c r="H69" s="225"/>
      <c r="I69" s="448"/>
      <c r="J69" s="426"/>
      <c r="K69" s="449"/>
      <c r="L69" s="427"/>
      <c r="M69" s="448"/>
      <c r="N69" s="426"/>
      <c r="O69" s="449"/>
      <c r="P69" s="427"/>
      <c r="Q69" s="448"/>
      <c r="R69" s="426"/>
      <c r="S69" s="449"/>
      <c r="T69" s="427"/>
      <c r="U69" s="448"/>
      <c r="V69" s="426"/>
      <c r="W69" s="449"/>
      <c r="X69" s="427"/>
      <c r="Y69" s="448"/>
      <c r="Z69" s="426"/>
      <c r="AA69" s="449"/>
      <c r="AB69" s="427"/>
      <c r="AC69" s="448"/>
      <c r="AD69" s="426"/>
      <c r="AE69" s="449"/>
      <c r="AF69" s="427"/>
      <c r="AG69" s="264"/>
      <c r="AH69" s="265"/>
      <c r="AI69" s="266"/>
      <c r="AJ69" s="267"/>
    </row>
    <row r="70" spans="1:36" s="97" customFormat="1" x14ac:dyDescent="0.25">
      <c r="A70" s="98" t="str">
        <f>IF(H70&lt;&gt;"",MAX($A$7:A69)+1,"")</f>
        <v/>
      </c>
      <c r="B70" s="228" t="str">
        <f>IF(A70="","",PREF_PREGUNTA&amp;" - "&amp;IF(MAX($A$7:$A$156)&gt;99,IF(A70&lt;100,"0",""),"")&amp;IF(A70&lt;10,"0","")&amp;A70&amp;IF(G70&lt;&gt;""," "&amp;G70,""))</f>
        <v/>
      </c>
      <c r="C70" s="62" t="str">
        <f t="shared" si="2"/>
        <v/>
      </c>
      <c r="D70" s="230"/>
      <c r="E70" s="231"/>
      <c r="F70" s="231"/>
      <c r="G70" s="232"/>
      <c r="H70" s="225"/>
      <c r="I70" s="448"/>
      <c r="J70" s="426"/>
      <c r="K70" s="449"/>
      <c r="L70" s="427"/>
      <c r="M70" s="448"/>
      <c r="N70" s="426"/>
      <c r="O70" s="449"/>
      <c r="P70" s="427"/>
      <c r="Q70" s="448"/>
      <c r="R70" s="426"/>
      <c r="S70" s="449"/>
      <c r="T70" s="427"/>
      <c r="U70" s="448"/>
      <c r="V70" s="426"/>
      <c r="W70" s="449"/>
      <c r="X70" s="427"/>
      <c r="Y70" s="448"/>
      <c r="Z70" s="426"/>
      <c r="AA70" s="449"/>
      <c r="AB70" s="427"/>
      <c r="AC70" s="448"/>
      <c r="AD70" s="426"/>
      <c r="AE70" s="449"/>
      <c r="AF70" s="427"/>
      <c r="AG70" s="264"/>
      <c r="AH70" s="265"/>
      <c r="AI70" s="266"/>
      <c r="AJ70" s="267"/>
    </row>
    <row r="71" spans="1:36" s="97" customFormat="1" x14ac:dyDescent="0.25">
      <c r="A71" s="98" t="str">
        <f>IF(H71&lt;&gt;"",MAX($A$7:A70)+1,"")</f>
        <v/>
      </c>
      <c r="B71" s="228" t="str">
        <f>IF(A71="","",PREF_PREGUNTA&amp;" - "&amp;IF(MAX($A$7:$A$156)&gt;99,IF(A71&lt;100,"0",""),"")&amp;IF(A71&lt;10,"0","")&amp;A71&amp;IF(G71&lt;&gt;""," "&amp;G71,""))</f>
        <v/>
      </c>
      <c r="C71" s="62" t="str">
        <f t="shared" ref="C71:C134" si="3">IF(COUNTA(I71:N71)-D71=0,"",COUNTA(I71:N71)-D71)</f>
        <v/>
      </c>
      <c r="D71" s="230"/>
      <c r="E71" s="231"/>
      <c r="F71" s="231"/>
      <c r="G71" s="232"/>
      <c r="H71" s="225"/>
      <c r="I71" s="448"/>
      <c r="J71" s="426"/>
      <c r="K71" s="449"/>
      <c r="L71" s="427"/>
      <c r="M71" s="448"/>
      <c r="N71" s="426"/>
      <c r="O71" s="449"/>
      <c r="P71" s="427"/>
      <c r="Q71" s="448"/>
      <c r="R71" s="426"/>
      <c r="S71" s="449"/>
      <c r="T71" s="427"/>
      <c r="U71" s="448"/>
      <c r="V71" s="426"/>
      <c r="W71" s="449"/>
      <c r="X71" s="427"/>
      <c r="Y71" s="448"/>
      <c r="Z71" s="426"/>
      <c r="AA71" s="449"/>
      <c r="AB71" s="427"/>
      <c r="AC71" s="448"/>
      <c r="AD71" s="426"/>
      <c r="AE71" s="449"/>
      <c r="AF71" s="427"/>
      <c r="AG71" s="264"/>
      <c r="AH71" s="265"/>
      <c r="AI71" s="266"/>
      <c r="AJ71" s="267"/>
    </row>
    <row r="72" spans="1:36" s="97" customFormat="1" x14ac:dyDescent="0.25">
      <c r="A72" s="98" t="str">
        <f>IF(H72&lt;&gt;"",MAX($A$7:A71)+1,"")</f>
        <v/>
      </c>
      <c r="B72" s="228" t="str">
        <f>IF(A72="","",PREF_PREGUNTA&amp;" - "&amp;IF(MAX($A$7:$A$156)&gt;99,IF(A72&lt;100,"0",""),"")&amp;IF(A72&lt;10,"0","")&amp;A72&amp;IF(G72&lt;&gt;""," "&amp;G72,""))</f>
        <v/>
      </c>
      <c r="C72" s="62" t="str">
        <f t="shared" si="3"/>
        <v/>
      </c>
      <c r="D72" s="230"/>
      <c r="E72" s="231"/>
      <c r="F72" s="231"/>
      <c r="G72" s="232"/>
      <c r="H72" s="225"/>
      <c r="I72" s="448"/>
      <c r="J72" s="426"/>
      <c r="K72" s="449"/>
      <c r="L72" s="427"/>
      <c r="M72" s="448"/>
      <c r="N72" s="426"/>
      <c r="O72" s="449"/>
      <c r="P72" s="427"/>
      <c r="Q72" s="448"/>
      <c r="R72" s="426"/>
      <c r="S72" s="449"/>
      <c r="T72" s="427"/>
      <c r="U72" s="448"/>
      <c r="V72" s="426"/>
      <c r="W72" s="449"/>
      <c r="X72" s="427"/>
      <c r="Y72" s="448"/>
      <c r="Z72" s="426"/>
      <c r="AA72" s="449"/>
      <c r="AB72" s="427"/>
      <c r="AC72" s="448"/>
      <c r="AD72" s="426"/>
      <c r="AE72" s="449"/>
      <c r="AF72" s="427"/>
      <c r="AG72" s="264"/>
      <c r="AH72" s="265"/>
      <c r="AI72" s="266"/>
      <c r="AJ72" s="267"/>
    </row>
    <row r="73" spans="1:36" s="97" customFormat="1" x14ac:dyDescent="0.25">
      <c r="A73" s="98" t="str">
        <f>IF(H73&lt;&gt;"",MAX($A$7:A72)+1,"")</f>
        <v/>
      </c>
      <c r="B73" s="228" t="str">
        <f>IF(A73="","",PREF_PREGUNTA&amp;" - "&amp;IF(MAX($A$7:$A$156)&gt;99,IF(A73&lt;100,"0",""),"")&amp;IF(A73&lt;10,"0","")&amp;A73&amp;IF(G73&lt;&gt;""," "&amp;G73,""))</f>
        <v/>
      </c>
      <c r="C73" s="62" t="str">
        <f t="shared" si="3"/>
        <v/>
      </c>
      <c r="D73" s="230"/>
      <c r="E73" s="231"/>
      <c r="F73" s="231"/>
      <c r="G73" s="232"/>
      <c r="H73" s="225"/>
      <c r="I73" s="448"/>
      <c r="J73" s="426"/>
      <c r="K73" s="449"/>
      <c r="L73" s="427"/>
      <c r="M73" s="448"/>
      <c r="N73" s="426"/>
      <c r="O73" s="449"/>
      <c r="P73" s="427"/>
      <c r="Q73" s="448"/>
      <c r="R73" s="426"/>
      <c r="S73" s="449"/>
      <c r="T73" s="427"/>
      <c r="U73" s="448"/>
      <c r="V73" s="426"/>
      <c r="W73" s="449"/>
      <c r="X73" s="427"/>
      <c r="Y73" s="448"/>
      <c r="Z73" s="426"/>
      <c r="AA73" s="449"/>
      <c r="AB73" s="427"/>
      <c r="AC73" s="448"/>
      <c r="AD73" s="426"/>
      <c r="AE73" s="449"/>
      <c r="AF73" s="427"/>
      <c r="AG73" s="264"/>
      <c r="AH73" s="265"/>
      <c r="AI73" s="266"/>
      <c r="AJ73" s="267"/>
    </row>
    <row r="74" spans="1:36" s="97" customFormat="1" x14ac:dyDescent="0.25">
      <c r="A74" s="98" t="str">
        <f>IF(H74&lt;&gt;"",MAX($A$7:A73)+1,"")</f>
        <v/>
      </c>
      <c r="B74" s="228" t="str">
        <f>IF(A74="","",PREF_PREGUNTA&amp;" - "&amp;IF(MAX($A$7:$A$156)&gt;99,IF(A74&lt;100,"0",""),"")&amp;IF(A74&lt;10,"0","")&amp;A74&amp;IF(G74&lt;&gt;""," "&amp;G74,""))</f>
        <v/>
      </c>
      <c r="C74" s="62" t="str">
        <f t="shared" si="3"/>
        <v/>
      </c>
      <c r="D74" s="230"/>
      <c r="E74" s="231"/>
      <c r="F74" s="231"/>
      <c r="G74" s="232"/>
      <c r="H74" s="225"/>
      <c r="I74" s="448"/>
      <c r="J74" s="426"/>
      <c r="K74" s="449"/>
      <c r="L74" s="427"/>
      <c r="M74" s="448"/>
      <c r="N74" s="426"/>
      <c r="O74" s="449"/>
      <c r="P74" s="427"/>
      <c r="Q74" s="448"/>
      <c r="R74" s="426"/>
      <c r="S74" s="449"/>
      <c r="T74" s="427"/>
      <c r="U74" s="448"/>
      <c r="V74" s="426"/>
      <c r="W74" s="449"/>
      <c r="X74" s="427"/>
      <c r="Y74" s="448"/>
      <c r="Z74" s="426"/>
      <c r="AA74" s="449"/>
      <c r="AB74" s="427"/>
      <c r="AC74" s="448"/>
      <c r="AD74" s="426"/>
      <c r="AE74" s="449"/>
      <c r="AF74" s="427"/>
      <c r="AG74" s="264"/>
      <c r="AH74" s="265"/>
      <c r="AI74" s="266"/>
      <c r="AJ74" s="267"/>
    </row>
    <row r="75" spans="1:36" s="97" customFormat="1" x14ac:dyDescent="0.25">
      <c r="A75" s="98" t="str">
        <f>IF(H75&lt;&gt;"",MAX($A$7:A74)+1,"")</f>
        <v/>
      </c>
      <c r="B75" s="228" t="str">
        <f>IF(A75="","",PREF_PREGUNTA&amp;" - "&amp;IF(MAX($A$7:$A$156)&gt;99,IF(A75&lt;100,"0",""),"")&amp;IF(A75&lt;10,"0","")&amp;A75&amp;IF(G75&lt;&gt;""," "&amp;G75,""))</f>
        <v/>
      </c>
      <c r="C75" s="62" t="str">
        <f t="shared" si="3"/>
        <v/>
      </c>
      <c r="D75" s="230"/>
      <c r="E75" s="231"/>
      <c r="F75" s="231"/>
      <c r="G75" s="232"/>
      <c r="H75" s="225"/>
      <c r="I75" s="448"/>
      <c r="J75" s="426"/>
      <c r="K75" s="449"/>
      <c r="L75" s="427"/>
      <c r="M75" s="448"/>
      <c r="N75" s="426"/>
      <c r="O75" s="449"/>
      <c r="P75" s="427"/>
      <c r="Q75" s="448"/>
      <c r="R75" s="426"/>
      <c r="S75" s="449"/>
      <c r="T75" s="427"/>
      <c r="U75" s="448"/>
      <c r="V75" s="426"/>
      <c r="W75" s="449"/>
      <c r="X75" s="427"/>
      <c r="Y75" s="448"/>
      <c r="Z75" s="426"/>
      <c r="AA75" s="449"/>
      <c r="AB75" s="427"/>
      <c r="AC75" s="448"/>
      <c r="AD75" s="426"/>
      <c r="AE75" s="449"/>
      <c r="AF75" s="427"/>
      <c r="AG75" s="264"/>
      <c r="AH75" s="265"/>
      <c r="AI75" s="266"/>
      <c r="AJ75" s="267"/>
    </row>
    <row r="76" spans="1:36" s="97" customFormat="1" x14ac:dyDescent="0.25">
      <c r="A76" s="98" t="str">
        <f>IF(H76&lt;&gt;"",MAX($A$7:A75)+1,"")</f>
        <v/>
      </c>
      <c r="B76" s="228" t="str">
        <f>IF(A76="","",PREF_PREGUNTA&amp;" - "&amp;IF(MAX($A$7:$A$156)&gt;99,IF(A76&lt;100,"0",""),"")&amp;IF(A76&lt;10,"0","")&amp;A76&amp;IF(G76&lt;&gt;""," "&amp;G76,""))</f>
        <v/>
      </c>
      <c r="C76" s="62" t="str">
        <f t="shared" si="3"/>
        <v/>
      </c>
      <c r="D76" s="230"/>
      <c r="E76" s="231"/>
      <c r="F76" s="231"/>
      <c r="G76" s="232"/>
      <c r="H76" s="225"/>
      <c r="I76" s="448"/>
      <c r="J76" s="426"/>
      <c r="K76" s="449"/>
      <c r="L76" s="427"/>
      <c r="M76" s="448"/>
      <c r="N76" s="426"/>
      <c r="O76" s="449"/>
      <c r="P76" s="427"/>
      <c r="Q76" s="448"/>
      <c r="R76" s="426"/>
      <c r="S76" s="449"/>
      <c r="T76" s="427"/>
      <c r="U76" s="448"/>
      <c r="V76" s="426"/>
      <c r="W76" s="449"/>
      <c r="X76" s="427"/>
      <c r="Y76" s="448"/>
      <c r="Z76" s="426"/>
      <c r="AA76" s="449"/>
      <c r="AB76" s="427"/>
      <c r="AC76" s="448"/>
      <c r="AD76" s="426"/>
      <c r="AE76" s="449"/>
      <c r="AF76" s="427"/>
      <c r="AG76" s="264"/>
      <c r="AH76" s="265"/>
      <c r="AI76" s="266"/>
      <c r="AJ76" s="267"/>
    </row>
    <row r="77" spans="1:36" s="97" customFormat="1" x14ac:dyDescent="0.25">
      <c r="A77" s="98" t="str">
        <f>IF(H77&lt;&gt;"",MAX($A$7:A76)+1,"")</f>
        <v/>
      </c>
      <c r="B77" s="228" t="str">
        <f>IF(A77="","",PREF_PREGUNTA&amp;" - "&amp;IF(MAX($A$7:$A$156)&gt;99,IF(A77&lt;100,"0",""),"")&amp;IF(A77&lt;10,"0","")&amp;A77&amp;IF(G77&lt;&gt;""," "&amp;G77,""))</f>
        <v/>
      </c>
      <c r="C77" s="62" t="str">
        <f t="shared" si="3"/>
        <v/>
      </c>
      <c r="D77" s="230"/>
      <c r="E77" s="231"/>
      <c r="F77" s="231"/>
      <c r="G77" s="232"/>
      <c r="H77" s="225"/>
      <c r="I77" s="448"/>
      <c r="J77" s="426"/>
      <c r="K77" s="449"/>
      <c r="L77" s="427"/>
      <c r="M77" s="448"/>
      <c r="N77" s="426"/>
      <c r="O77" s="449"/>
      <c r="P77" s="427"/>
      <c r="Q77" s="448"/>
      <c r="R77" s="426"/>
      <c r="S77" s="449"/>
      <c r="T77" s="427"/>
      <c r="U77" s="448"/>
      <c r="V77" s="426"/>
      <c r="W77" s="449"/>
      <c r="X77" s="427"/>
      <c r="Y77" s="448"/>
      <c r="Z77" s="426"/>
      <c r="AA77" s="449"/>
      <c r="AB77" s="427"/>
      <c r="AC77" s="448"/>
      <c r="AD77" s="426"/>
      <c r="AE77" s="449"/>
      <c r="AF77" s="427"/>
      <c r="AG77" s="264"/>
      <c r="AH77" s="265"/>
      <c r="AI77" s="266"/>
      <c r="AJ77" s="267"/>
    </row>
    <row r="78" spans="1:36" s="97" customFormat="1" x14ac:dyDescent="0.25">
      <c r="A78" s="98" t="str">
        <f>IF(H78&lt;&gt;"",MAX($A$7:A77)+1,"")</f>
        <v/>
      </c>
      <c r="B78" s="228" t="str">
        <f>IF(A78="","",PREF_PREGUNTA&amp;" - "&amp;IF(MAX($A$7:$A$156)&gt;99,IF(A78&lt;100,"0",""),"")&amp;IF(A78&lt;10,"0","")&amp;A78&amp;IF(G78&lt;&gt;""," "&amp;G78,""))</f>
        <v/>
      </c>
      <c r="C78" s="62" t="str">
        <f t="shared" si="3"/>
        <v/>
      </c>
      <c r="D78" s="230"/>
      <c r="E78" s="231"/>
      <c r="F78" s="231"/>
      <c r="G78" s="232"/>
      <c r="H78" s="225"/>
      <c r="I78" s="448"/>
      <c r="J78" s="426"/>
      <c r="K78" s="449"/>
      <c r="L78" s="427"/>
      <c r="M78" s="448"/>
      <c r="N78" s="426"/>
      <c r="O78" s="449"/>
      <c r="P78" s="427"/>
      <c r="Q78" s="448"/>
      <c r="R78" s="426"/>
      <c r="S78" s="449"/>
      <c r="T78" s="427"/>
      <c r="U78" s="448"/>
      <c r="V78" s="426"/>
      <c r="W78" s="449"/>
      <c r="X78" s="427"/>
      <c r="Y78" s="448"/>
      <c r="Z78" s="426"/>
      <c r="AA78" s="449"/>
      <c r="AB78" s="427"/>
      <c r="AC78" s="448"/>
      <c r="AD78" s="426"/>
      <c r="AE78" s="449"/>
      <c r="AF78" s="427"/>
      <c r="AG78" s="264"/>
      <c r="AH78" s="265"/>
      <c r="AI78" s="266"/>
      <c r="AJ78" s="267"/>
    </row>
    <row r="79" spans="1:36" s="97" customFormat="1" x14ac:dyDescent="0.25">
      <c r="A79" s="98" t="str">
        <f>IF(H79&lt;&gt;"",MAX($A$7:A78)+1,"")</f>
        <v/>
      </c>
      <c r="B79" s="228" t="str">
        <f>IF(A79="","",PREF_PREGUNTA&amp;" - "&amp;IF(MAX($A$7:$A$156)&gt;99,IF(A79&lt;100,"0",""),"")&amp;IF(A79&lt;10,"0","")&amp;A79&amp;IF(G79&lt;&gt;""," "&amp;G79,""))</f>
        <v/>
      </c>
      <c r="C79" s="62" t="str">
        <f t="shared" si="3"/>
        <v/>
      </c>
      <c r="D79" s="230"/>
      <c r="E79" s="231"/>
      <c r="F79" s="231"/>
      <c r="G79" s="232"/>
      <c r="H79" s="225"/>
      <c r="I79" s="448"/>
      <c r="J79" s="426"/>
      <c r="K79" s="449"/>
      <c r="L79" s="427"/>
      <c r="M79" s="448"/>
      <c r="N79" s="426"/>
      <c r="O79" s="449"/>
      <c r="P79" s="427"/>
      <c r="Q79" s="448"/>
      <c r="R79" s="426"/>
      <c r="S79" s="449"/>
      <c r="T79" s="427"/>
      <c r="U79" s="448"/>
      <c r="V79" s="426"/>
      <c r="W79" s="449"/>
      <c r="X79" s="427"/>
      <c r="Y79" s="448"/>
      <c r="Z79" s="426"/>
      <c r="AA79" s="449"/>
      <c r="AB79" s="427"/>
      <c r="AC79" s="448"/>
      <c r="AD79" s="426"/>
      <c r="AE79" s="449"/>
      <c r="AF79" s="427"/>
      <c r="AG79" s="264"/>
      <c r="AH79" s="265"/>
      <c r="AI79" s="266"/>
      <c r="AJ79" s="267"/>
    </row>
    <row r="80" spans="1:36" s="97" customFormat="1" x14ac:dyDescent="0.25">
      <c r="A80" s="98" t="str">
        <f>IF(H80&lt;&gt;"",MAX($A$7:A79)+1,"")</f>
        <v/>
      </c>
      <c r="B80" s="228" t="str">
        <f>IF(A80="","",PREF_PREGUNTA&amp;" - "&amp;IF(MAX($A$7:$A$156)&gt;99,IF(A80&lt;100,"0",""),"")&amp;IF(A80&lt;10,"0","")&amp;A80&amp;IF(G80&lt;&gt;""," "&amp;G80,""))</f>
        <v/>
      </c>
      <c r="C80" s="62" t="str">
        <f t="shared" si="3"/>
        <v/>
      </c>
      <c r="D80" s="230"/>
      <c r="E80" s="231"/>
      <c r="F80" s="231"/>
      <c r="G80" s="232"/>
      <c r="H80" s="225"/>
      <c r="I80" s="448"/>
      <c r="J80" s="426"/>
      <c r="K80" s="449"/>
      <c r="L80" s="427"/>
      <c r="M80" s="448"/>
      <c r="N80" s="426"/>
      <c r="O80" s="449"/>
      <c r="P80" s="427"/>
      <c r="Q80" s="448"/>
      <c r="R80" s="426"/>
      <c r="S80" s="449"/>
      <c r="T80" s="427"/>
      <c r="U80" s="448"/>
      <c r="V80" s="426"/>
      <c r="W80" s="449"/>
      <c r="X80" s="427"/>
      <c r="Y80" s="448"/>
      <c r="Z80" s="426"/>
      <c r="AA80" s="449"/>
      <c r="AB80" s="427"/>
      <c r="AC80" s="448"/>
      <c r="AD80" s="426"/>
      <c r="AE80" s="449"/>
      <c r="AF80" s="427"/>
      <c r="AG80" s="264"/>
      <c r="AH80" s="265"/>
      <c r="AI80" s="266"/>
      <c r="AJ80" s="267"/>
    </row>
    <row r="81" spans="1:36" s="97" customFormat="1" x14ac:dyDescent="0.25">
      <c r="A81" s="98" t="str">
        <f>IF(H81&lt;&gt;"",MAX($A$7:A80)+1,"")</f>
        <v/>
      </c>
      <c r="B81" s="228" t="str">
        <f>IF(A81="","",PREF_PREGUNTA&amp;" - "&amp;IF(MAX($A$7:$A$156)&gt;99,IF(A81&lt;100,"0",""),"")&amp;IF(A81&lt;10,"0","")&amp;A81&amp;IF(G81&lt;&gt;""," "&amp;G81,""))</f>
        <v/>
      </c>
      <c r="C81" s="62" t="str">
        <f t="shared" si="3"/>
        <v/>
      </c>
      <c r="D81" s="230"/>
      <c r="E81" s="231"/>
      <c r="F81" s="231"/>
      <c r="G81" s="232"/>
      <c r="H81" s="225"/>
      <c r="I81" s="448"/>
      <c r="J81" s="426"/>
      <c r="K81" s="449"/>
      <c r="L81" s="427"/>
      <c r="M81" s="448"/>
      <c r="N81" s="426"/>
      <c r="O81" s="449"/>
      <c r="P81" s="427"/>
      <c r="Q81" s="448"/>
      <c r="R81" s="426"/>
      <c r="S81" s="449"/>
      <c r="T81" s="427"/>
      <c r="U81" s="448"/>
      <c r="V81" s="426"/>
      <c r="W81" s="449"/>
      <c r="X81" s="427"/>
      <c r="Y81" s="448"/>
      <c r="Z81" s="426"/>
      <c r="AA81" s="449"/>
      <c r="AB81" s="427"/>
      <c r="AC81" s="448"/>
      <c r="AD81" s="426"/>
      <c r="AE81" s="449"/>
      <c r="AF81" s="427"/>
      <c r="AG81" s="264"/>
      <c r="AH81" s="265"/>
      <c r="AI81" s="266"/>
      <c r="AJ81" s="267"/>
    </row>
    <row r="82" spans="1:36" s="97" customFormat="1" x14ac:dyDescent="0.25">
      <c r="A82" s="98" t="str">
        <f>IF(H82&lt;&gt;"",MAX($A$7:A81)+1,"")</f>
        <v/>
      </c>
      <c r="B82" s="228" t="str">
        <f>IF(A82="","",PREF_PREGUNTA&amp;" - "&amp;IF(MAX($A$7:$A$156)&gt;99,IF(A82&lt;100,"0",""),"")&amp;IF(A82&lt;10,"0","")&amp;A82&amp;IF(G82&lt;&gt;""," "&amp;G82,""))</f>
        <v/>
      </c>
      <c r="C82" s="62" t="str">
        <f t="shared" si="3"/>
        <v/>
      </c>
      <c r="D82" s="230"/>
      <c r="E82" s="231"/>
      <c r="F82" s="231"/>
      <c r="G82" s="232"/>
      <c r="H82" s="225"/>
      <c r="I82" s="448"/>
      <c r="J82" s="426"/>
      <c r="K82" s="449"/>
      <c r="L82" s="427"/>
      <c r="M82" s="448"/>
      <c r="N82" s="426"/>
      <c r="O82" s="449"/>
      <c r="P82" s="427"/>
      <c r="Q82" s="448"/>
      <c r="R82" s="426"/>
      <c r="S82" s="449"/>
      <c r="T82" s="427"/>
      <c r="U82" s="448"/>
      <c r="V82" s="426"/>
      <c r="W82" s="449"/>
      <c r="X82" s="427"/>
      <c r="Y82" s="448"/>
      <c r="Z82" s="426"/>
      <c r="AA82" s="449"/>
      <c r="AB82" s="427"/>
      <c r="AC82" s="448"/>
      <c r="AD82" s="426"/>
      <c r="AE82" s="449"/>
      <c r="AF82" s="427"/>
      <c r="AG82" s="264"/>
      <c r="AH82" s="265"/>
      <c r="AI82" s="266"/>
      <c r="AJ82" s="267"/>
    </row>
    <row r="83" spans="1:36" s="97" customFormat="1" x14ac:dyDescent="0.25">
      <c r="A83" s="98" t="str">
        <f>IF(H83&lt;&gt;"",MAX($A$7:A82)+1,"")</f>
        <v/>
      </c>
      <c r="B83" s="228" t="str">
        <f>IF(A83="","",PREF_PREGUNTA&amp;" - "&amp;IF(MAX($A$7:$A$156)&gt;99,IF(A83&lt;100,"0",""),"")&amp;IF(A83&lt;10,"0","")&amp;A83&amp;IF(G83&lt;&gt;""," "&amp;G83,""))</f>
        <v/>
      </c>
      <c r="C83" s="62" t="str">
        <f t="shared" si="3"/>
        <v/>
      </c>
      <c r="D83" s="230"/>
      <c r="E83" s="231"/>
      <c r="F83" s="231"/>
      <c r="G83" s="232"/>
      <c r="H83" s="225"/>
      <c r="I83" s="448"/>
      <c r="J83" s="426"/>
      <c r="K83" s="449"/>
      <c r="L83" s="427"/>
      <c r="M83" s="448"/>
      <c r="N83" s="426"/>
      <c r="O83" s="449"/>
      <c r="P83" s="427"/>
      <c r="Q83" s="448"/>
      <c r="R83" s="426"/>
      <c r="S83" s="449"/>
      <c r="T83" s="427"/>
      <c r="U83" s="448"/>
      <c r="V83" s="426"/>
      <c r="W83" s="449"/>
      <c r="X83" s="427"/>
      <c r="Y83" s="448"/>
      <c r="Z83" s="426"/>
      <c r="AA83" s="449"/>
      <c r="AB83" s="427"/>
      <c r="AC83" s="448"/>
      <c r="AD83" s="426"/>
      <c r="AE83" s="449"/>
      <c r="AF83" s="427"/>
      <c r="AG83" s="264"/>
      <c r="AH83" s="265"/>
      <c r="AI83" s="266"/>
      <c r="AJ83" s="267"/>
    </row>
    <row r="84" spans="1:36" s="97" customFormat="1" x14ac:dyDescent="0.25">
      <c r="A84" s="98" t="str">
        <f>IF(H84&lt;&gt;"",MAX($A$7:A83)+1,"")</f>
        <v/>
      </c>
      <c r="B84" s="228" t="str">
        <f>IF(A84="","",PREF_PREGUNTA&amp;" - "&amp;IF(MAX($A$7:$A$156)&gt;99,IF(A84&lt;100,"0",""),"")&amp;IF(A84&lt;10,"0","")&amp;A84&amp;IF(G84&lt;&gt;""," "&amp;G84,""))</f>
        <v/>
      </c>
      <c r="C84" s="62" t="str">
        <f t="shared" si="3"/>
        <v/>
      </c>
      <c r="D84" s="230"/>
      <c r="E84" s="231"/>
      <c r="F84" s="231"/>
      <c r="G84" s="232"/>
      <c r="H84" s="225"/>
      <c r="I84" s="448"/>
      <c r="J84" s="426"/>
      <c r="K84" s="449"/>
      <c r="L84" s="427"/>
      <c r="M84" s="448"/>
      <c r="N84" s="426"/>
      <c r="O84" s="449"/>
      <c r="P84" s="427"/>
      <c r="Q84" s="448"/>
      <c r="R84" s="426"/>
      <c r="S84" s="449"/>
      <c r="T84" s="427"/>
      <c r="U84" s="448"/>
      <c r="V84" s="426"/>
      <c r="W84" s="449"/>
      <c r="X84" s="427"/>
      <c r="Y84" s="448"/>
      <c r="Z84" s="426"/>
      <c r="AA84" s="449"/>
      <c r="AB84" s="427"/>
      <c r="AC84" s="448"/>
      <c r="AD84" s="426"/>
      <c r="AE84" s="449"/>
      <c r="AF84" s="427"/>
      <c r="AG84" s="264"/>
      <c r="AH84" s="265"/>
      <c r="AI84" s="266"/>
      <c r="AJ84" s="267"/>
    </row>
    <row r="85" spans="1:36" s="97" customFormat="1" x14ac:dyDescent="0.25">
      <c r="A85" s="98" t="str">
        <f>IF(H85&lt;&gt;"",MAX($A$7:A84)+1,"")</f>
        <v/>
      </c>
      <c r="B85" s="228" t="str">
        <f>IF(A85="","",PREF_PREGUNTA&amp;" - "&amp;IF(MAX($A$7:$A$156)&gt;99,IF(A85&lt;100,"0",""),"")&amp;IF(A85&lt;10,"0","")&amp;A85&amp;IF(G85&lt;&gt;""," "&amp;G85,""))</f>
        <v/>
      </c>
      <c r="C85" s="62" t="str">
        <f t="shared" si="3"/>
        <v/>
      </c>
      <c r="D85" s="230"/>
      <c r="E85" s="231"/>
      <c r="F85" s="231"/>
      <c r="G85" s="232"/>
      <c r="H85" s="225"/>
      <c r="I85" s="448"/>
      <c r="J85" s="426"/>
      <c r="K85" s="449"/>
      <c r="L85" s="427"/>
      <c r="M85" s="448"/>
      <c r="N85" s="426"/>
      <c r="O85" s="449"/>
      <c r="P85" s="427"/>
      <c r="Q85" s="448"/>
      <c r="R85" s="426"/>
      <c r="S85" s="449"/>
      <c r="T85" s="427"/>
      <c r="U85" s="448"/>
      <c r="V85" s="426"/>
      <c r="W85" s="449"/>
      <c r="X85" s="427"/>
      <c r="Y85" s="448"/>
      <c r="Z85" s="426"/>
      <c r="AA85" s="449"/>
      <c r="AB85" s="427"/>
      <c r="AC85" s="448"/>
      <c r="AD85" s="426"/>
      <c r="AE85" s="449"/>
      <c r="AF85" s="427"/>
      <c r="AG85" s="264"/>
      <c r="AH85" s="265"/>
      <c r="AI85" s="266"/>
      <c r="AJ85" s="267"/>
    </row>
    <row r="86" spans="1:36" s="97" customFormat="1" x14ac:dyDescent="0.25">
      <c r="A86" s="98" t="str">
        <f>IF(H86&lt;&gt;"",MAX($A$7:A85)+1,"")</f>
        <v/>
      </c>
      <c r="B86" s="228" t="str">
        <f>IF(A86="","",PREF_PREGUNTA&amp;" - "&amp;IF(MAX($A$7:$A$156)&gt;99,IF(A86&lt;100,"0",""),"")&amp;IF(A86&lt;10,"0","")&amp;A86&amp;IF(G86&lt;&gt;""," "&amp;G86,""))</f>
        <v/>
      </c>
      <c r="C86" s="62" t="str">
        <f t="shared" si="3"/>
        <v/>
      </c>
      <c r="D86" s="230"/>
      <c r="E86" s="231"/>
      <c r="F86" s="231"/>
      <c r="G86" s="232"/>
      <c r="H86" s="225"/>
      <c r="I86" s="448"/>
      <c r="J86" s="426"/>
      <c r="K86" s="449"/>
      <c r="L86" s="427"/>
      <c r="M86" s="448"/>
      <c r="N86" s="426"/>
      <c r="O86" s="449"/>
      <c r="P86" s="427"/>
      <c r="Q86" s="448"/>
      <c r="R86" s="426"/>
      <c r="S86" s="449"/>
      <c r="T86" s="427"/>
      <c r="U86" s="448"/>
      <c r="V86" s="426"/>
      <c r="W86" s="449"/>
      <c r="X86" s="427"/>
      <c r="Y86" s="448"/>
      <c r="Z86" s="426"/>
      <c r="AA86" s="449"/>
      <c r="AB86" s="427"/>
      <c r="AC86" s="448"/>
      <c r="AD86" s="426"/>
      <c r="AE86" s="449"/>
      <c r="AF86" s="427"/>
      <c r="AG86" s="264"/>
      <c r="AH86" s="265"/>
      <c r="AI86" s="266"/>
      <c r="AJ86" s="267"/>
    </row>
    <row r="87" spans="1:36" s="97" customFormat="1" x14ac:dyDescent="0.25">
      <c r="A87" s="98" t="str">
        <f>IF(H87&lt;&gt;"",MAX($A$7:A86)+1,"")</f>
        <v/>
      </c>
      <c r="B87" s="228" t="str">
        <f>IF(A87="","",PREF_PREGUNTA&amp;" - "&amp;IF(MAX($A$7:$A$156)&gt;99,IF(A87&lt;100,"0",""),"")&amp;IF(A87&lt;10,"0","")&amp;A87&amp;IF(G87&lt;&gt;""," "&amp;G87,""))</f>
        <v/>
      </c>
      <c r="C87" s="62" t="str">
        <f t="shared" si="3"/>
        <v/>
      </c>
      <c r="D87" s="230"/>
      <c r="E87" s="231"/>
      <c r="F87" s="231"/>
      <c r="G87" s="232"/>
      <c r="H87" s="225"/>
      <c r="I87" s="448"/>
      <c r="J87" s="426"/>
      <c r="K87" s="449"/>
      <c r="L87" s="427"/>
      <c r="M87" s="448"/>
      <c r="N87" s="426"/>
      <c r="O87" s="449"/>
      <c r="P87" s="427"/>
      <c r="Q87" s="448"/>
      <c r="R87" s="426"/>
      <c r="S87" s="449"/>
      <c r="T87" s="427"/>
      <c r="U87" s="448"/>
      <c r="V87" s="426"/>
      <c r="W87" s="449"/>
      <c r="X87" s="427"/>
      <c r="Y87" s="448"/>
      <c r="Z87" s="426"/>
      <c r="AA87" s="449"/>
      <c r="AB87" s="427"/>
      <c r="AC87" s="448"/>
      <c r="AD87" s="426"/>
      <c r="AE87" s="449"/>
      <c r="AF87" s="427"/>
      <c r="AG87" s="264"/>
      <c r="AH87" s="265"/>
      <c r="AI87" s="266"/>
      <c r="AJ87" s="267"/>
    </row>
    <row r="88" spans="1:36" s="97" customFormat="1" x14ac:dyDescent="0.25">
      <c r="A88" s="98" t="str">
        <f>IF(H88&lt;&gt;"",MAX($A$7:A87)+1,"")</f>
        <v/>
      </c>
      <c r="B88" s="228" t="str">
        <f>IF(A88="","",PREF_PREGUNTA&amp;" - "&amp;IF(MAX($A$7:$A$156)&gt;99,IF(A88&lt;100,"0",""),"")&amp;IF(A88&lt;10,"0","")&amp;A88&amp;IF(G88&lt;&gt;""," "&amp;G88,""))</f>
        <v/>
      </c>
      <c r="C88" s="62" t="str">
        <f t="shared" si="3"/>
        <v/>
      </c>
      <c r="D88" s="230"/>
      <c r="E88" s="231"/>
      <c r="F88" s="231"/>
      <c r="G88" s="232"/>
      <c r="H88" s="225"/>
      <c r="I88" s="448"/>
      <c r="J88" s="426"/>
      <c r="K88" s="449"/>
      <c r="L88" s="427"/>
      <c r="M88" s="448"/>
      <c r="N88" s="426"/>
      <c r="O88" s="449"/>
      <c r="P88" s="427"/>
      <c r="Q88" s="448"/>
      <c r="R88" s="426"/>
      <c r="S88" s="449"/>
      <c r="T88" s="427"/>
      <c r="U88" s="448"/>
      <c r="V88" s="426"/>
      <c r="W88" s="449"/>
      <c r="X88" s="427"/>
      <c r="Y88" s="448"/>
      <c r="Z88" s="426"/>
      <c r="AA88" s="449"/>
      <c r="AB88" s="427"/>
      <c r="AC88" s="448"/>
      <c r="AD88" s="426"/>
      <c r="AE88" s="449"/>
      <c r="AF88" s="427"/>
      <c r="AG88" s="264"/>
      <c r="AH88" s="265"/>
      <c r="AI88" s="266"/>
      <c r="AJ88" s="267"/>
    </row>
    <row r="89" spans="1:36" s="97" customFormat="1" x14ac:dyDescent="0.25">
      <c r="A89" s="98" t="str">
        <f>IF(H89&lt;&gt;"",MAX($A$7:A88)+1,"")</f>
        <v/>
      </c>
      <c r="B89" s="228" t="str">
        <f>IF(A89="","",PREF_PREGUNTA&amp;" - "&amp;IF(MAX($A$7:$A$156)&gt;99,IF(A89&lt;100,"0",""),"")&amp;IF(A89&lt;10,"0","")&amp;A89&amp;IF(G89&lt;&gt;""," "&amp;G89,""))</f>
        <v/>
      </c>
      <c r="C89" s="62" t="str">
        <f t="shared" si="3"/>
        <v/>
      </c>
      <c r="D89" s="230"/>
      <c r="E89" s="231"/>
      <c r="F89" s="231"/>
      <c r="G89" s="232"/>
      <c r="H89" s="225"/>
      <c r="I89" s="448"/>
      <c r="J89" s="426"/>
      <c r="K89" s="449"/>
      <c r="L89" s="427"/>
      <c r="M89" s="448"/>
      <c r="N89" s="426"/>
      <c r="O89" s="449"/>
      <c r="P89" s="427"/>
      <c r="Q89" s="448"/>
      <c r="R89" s="426"/>
      <c r="S89" s="449"/>
      <c r="T89" s="427"/>
      <c r="U89" s="448"/>
      <c r="V89" s="426"/>
      <c r="W89" s="449"/>
      <c r="X89" s="427"/>
      <c r="Y89" s="448"/>
      <c r="Z89" s="426"/>
      <c r="AA89" s="449"/>
      <c r="AB89" s="427"/>
      <c r="AC89" s="448"/>
      <c r="AD89" s="426"/>
      <c r="AE89" s="449"/>
      <c r="AF89" s="427"/>
      <c r="AG89" s="264"/>
      <c r="AH89" s="265"/>
      <c r="AI89" s="266"/>
      <c r="AJ89" s="267"/>
    </row>
    <row r="90" spans="1:36" s="97" customFormat="1" x14ac:dyDescent="0.25">
      <c r="A90" s="98" t="str">
        <f>IF(H90&lt;&gt;"",MAX($A$7:A89)+1,"")</f>
        <v/>
      </c>
      <c r="B90" s="228" t="str">
        <f>IF(A90="","",PREF_PREGUNTA&amp;" - "&amp;IF(MAX($A$7:$A$156)&gt;99,IF(A90&lt;100,"0",""),"")&amp;IF(A90&lt;10,"0","")&amp;A90&amp;IF(G90&lt;&gt;""," "&amp;G90,""))</f>
        <v/>
      </c>
      <c r="C90" s="62" t="str">
        <f t="shared" si="3"/>
        <v/>
      </c>
      <c r="D90" s="230"/>
      <c r="E90" s="231"/>
      <c r="F90" s="231"/>
      <c r="G90" s="232"/>
      <c r="H90" s="225"/>
      <c r="I90" s="448"/>
      <c r="J90" s="426"/>
      <c r="K90" s="449"/>
      <c r="L90" s="427"/>
      <c r="M90" s="448"/>
      <c r="N90" s="426"/>
      <c r="O90" s="449"/>
      <c r="P90" s="427"/>
      <c r="Q90" s="448"/>
      <c r="R90" s="426"/>
      <c r="S90" s="449"/>
      <c r="T90" s="427"/>
      <c r="U90" s="448"/>
      <c r="V90" s="426"/>
      <c r="W90" s="449"/>
      <c r="X90" s="427"/>
      <c r="Y90" s="448"/>
      <c r="Z90" s="426"/>
      <c r="AA90" s="449"/>
      <c r="AB90" s="427"/>
      <c r="AC90" s="448"/>
      <c r="AD90" s="426"/>
      <c r="AE90" s="449"/>
      <c r="AF90" s="427"/>
      <c r="AG90" s="264"/>
      <c r="AH90" s="265"/>
      <c r="AI90" s="266"/>
      <c r="AJ90" s="267"/>
    </row>
    <row r="91" spans="1:36" s="97" customFormat="1" x14ac:dyDescent="0.25">
      <c r="A91" s="98" t="str">
        <f>IF(H91&lt;&gt;"",MAX($A$7:A90)+1,"")</f>
        <v/>
      </c>
      <c r="B91" s="228" t="str">
        <f>IF(A91="","",PREF_PREGUNTA&amp;" - "&amp;IF(MAX($A$7:$A$156)&gt;99,IF(A91&lt;100,"0",""),"")&amp;IF(A91&lt;10,"0","")&amp;A91&amp;IF(G91&lt;&gt;""," "&amp;G91,""))</f>
        <v/>
      </c>
      <c r="C91" s="62" t="str">
        <f t="shared" si="3"/>
        <v/>
      </c>
      <c r="D91" s="230"/>
      <c r="E91" s="231"/>
      <c r="F91" s="231"/>
      <c r="G91" s="232"/>
      <c r="H91" s="225"/>
      <c r="I91" s="448"/>
      <c r="J91" s="426"/>
      <c r="K91" s="449"/>
      <c r="L91" s="427"/>
      <c r="M91" s="448"/>
      <c r="N91" s="426"/>
      <c r="O91" s="449"/>
      <c r="P91" s="427"/>
      <c r="Q91" s="448"/>
      <c r="R91" s="426"/>
      <c r="S91" s="449"/>
      <c r="T91" s="427"/>
      <c r="U91" s="448"/>
      <c r="V91" s="426"/>
      <c r="W91" s="449"/>
      <c r="X91" s="427"/>
      <c r="Y91" s="448"/>
      <c r="Z91" s="426"/>
      <c r="AA91" s="449"/>
      <c r="AB91" s="427"/>
      <c r="AC91" s="448"/>
      <c r="AD91" s="426"/>
      <c r="AE91" s="449"/>
      <c r="AF91" s="427"/>
      <c r="AG91" s="264"/>
      <c r="AH91" s="265"/>
      <c r="AI91" s="266"/>
      <c r="AJ91" s="267"/>
    </row>
    <row r="92" spans="1:36" s="97" customFormat="1" x14ac:dyDescent="0.25">
      <c r="A92" s="98" t="str">
        <f>IF(H92&lt;&gt;"",MAX($A$7:A91)+1,"")</f>
        <v/>
      </c>
      <c r="B92" s="228" t="str">
        <f>IF(A92="","",PREF_PREGUNTA&amp;" - "&amp;IF(MAX($A$7:$A$156)&gt;99,IF(A92&lt;100,"0",""),"")&amp;IF(A92&lt;10,"0","")&amp;A92&amp;IF(G92&lt;&gt;""," "&amp;G92,""))</f>
        <v/>
      </c>
      <c r="C92" s="62" t="str">
        <f t="shared" si="3"/>
        <v/>
      </c>
      <c r="D92" s="230"/>
      <c r="E92" s="231"/>
      <c r="F92" s="231"/>
      <c r="G92" s="232"/>
      <c r="H92" s="225"/>
      <c r="I92" s="448"/>
      <c r="J92" s="426"/>
      <c r="K92" s="449"/>
      <c r="L92" s="427"/>
      <c r="M92" s="448"/>
      <c r="N92" s="426"/>
      <c r="O92" s="449"/>
      <c r="P92" s="427"/>
      <c r="Q92" s="448"/>
      <c r="R92" s="426"/>
      <c r="S92" s="449"/>
      <c r="T92" s="427"/>
      <c r="U92" s="448"/>
      <c r="V92" s="426"/>
      <c r="W92" s="449"/>
      <c r="X92" s="427"/>
      <c r="Y92" s="448"/>
      <c r="Z92" s="426"/>
      <c r="AA92" s="449"/>
      <c r="AB92" s="427"/>
      <c r="AC92" s="448"/>
      <c r="AD92" s="426"/>
      <c r="AE92" s="449"/>
      <c r="AF92" s="427"/>
      <c r="AG92" s="264"/>
      <c r="AH92" s="265"/>
      <c r="AI92" s="266"/>
      <c r="AJ92" s="267"/>
    </row>
    <row r="93" spans="1:36" s="97" customFormat="1" x14ac:dyDescent="0.25">
      <c r="A93" s="98" t="str">
        <f>IF(H93&lt;&gt;"",MAX($A$7:A92)+1,"")</f>
        <v/>
      </c>
      <c r="B93" s="228" t="str">
        <f>IF(A93="","",PREF_PREGUNTA&amp;" - "&amp;IF(MAX($A$7:$A$156)&gt;99,IF(A93&lt;100,"0",""),"")&amp;IF(A93&lt;10,"0","")&amp;A93&amp;IF(G93&lt;&gt;""," "&amp;G93,""))</f>
        <v/>
      </c>
      <c r="C93" s="62" t="str">
        <f t="shared" si="3"/>
        <v/>
      </c>
      <c r="D93" s="230"/>
      <c r="E93" s="231"/>
      <c r="F93" s="231"/>
      <c r="G93" s="232"/>
      <c r="H93" s="225"/>
      <c r="I93" s="448"/>
      <c r="J93" s="426"/>
      <c r="K93" s="449"/>
      <c r="L93" s="427"/>
      <c r="M93" s="448"/>
      <c r="N93" s="426"/>
      <c r="O93" s="449"/>
      <c r="P93" s="427"/>
      <c r="Q93" s="448"/>
      <c r="R93" s="426"/>
      <c r="S93" s="449"/>
      <c r="T93" s="427"/>
      <c r="U93" s="448"/>
      <c r="V93" s="426"/>
      <c r="W93" s="449"/>
      <c r="X93" s="427"/>
      <c r="Y93" s="448"/>
      <c r="Z93" s="426"/>
      <c r="AA93" s="449"/>
      <c r="AB93" s="427"/>
      <c r="AC93" s="448"/>
      <c r="AD93" s="426"/>
      <c r="AE93" s="449"/>
      <c r="AF93" s="427"/>
      <c r="AG93" s="264"/>
      <c r="AH93" s="265"/>
      <c r="AI93" s="266"/>
      <c r="AJ93" s="267"/>
    </row>
    <row r="94" spans="1:36" s="97" customFormat="1" x14ac:dyDescent="0.25">
      <c r="A94" s="98" t="str">
        <f>IF(H94&lt;&gt;"",MAX($A$7:A93)+1,"")</f>
        <v/>
      </c>
      <c r="B94" s="228" t="str">
        <f>IF(A94="","",PREF_PREGUNTA&amp;" - "&amp;IF(MAX($A$7:$A$156)&gt;99,IF(A94&lt;100,"0",""),"")&amp;IF(A94&lt;10,"0","")&amp;A94&amp;IF(G94&lt;&gt;""," "&amp;G94,""))</f>
        <v/>
      </c>
      <c r="C94" s="62" t="str">
        <f t="shared" si="3"/>
        <v/>
      </c>
      <c r="D94" s="230"/>
      <c r="E94" s="231"/>
      <c r="F94" s="231"/>
      <c r="G94" s="232"/>
      <c r="H94" s="225"/>
      <c r="I94" s="448"/>
      <c r="J94" s="426"/>
      <c r="K94" s="449"/>
      <c r="L94" s="427"/>
      <c r="M94" s="448"/>
      <c r="N94" s="426"/>
      <c r="O94" s="449"/>
      <c r="P94" s="427"/>
      <c r="Q94" s="448"/>
      <c r="R94" s="426"/>
      <c r="S94" s="449"/>
      <c r="T94" s="427"/>
      <c r="U94" s="448"/>
      <c r="V94" s="426"/>
      <c r="W94" s="449"/>
      <c r="X94" s="427"/>
      <c r="Y94" s="448"/>
      <c r="Z94" s="426"/>
      <c r="AA94" s="449"/>
      <c r="AB94" s="427"/>
      <c r="AC94" s="448"/>
      <c r="AD94" s="426"/>
      <c r="AE94" s="449"/>
      <c r="AF94" s="427"/>
      <c r="AG94" s="264"/>
      <c r="AH94" s="265"/>
      <c r="AI94" s="266"/>
      <c r="AJ94" s="267"/>
    </row>
    <row r="95" spans="1:36" s="97" customFormat="1" x14ac:dyDescent="0.25">
      <c r="A95" s="98" t="str">
        <f>IF(H95&lt;&gt;"",MAX($A$7:A94)+1,"")</f>
        <v/>
      </c>
      <c r="B95" s="228" t="str">
        <f>IF(A95="","",PREF_PREGUNTA&amp;" - "&amp;IF(MAX($A$7:$A$156)&gt;99,IF(A95&lt;100,"0",""),"")&amp;IF(A95&lt;10,"0","")&amp;A95&amp;IF(G95&lt;&gt;""," "&amp;G95,""))</f>
        <v/>
      </c>
      <c r="C95" s="62" t="str">
        <f t="shared" si="3"/>
        <v/>
      </c>
      <c r="D95" s="230"/>
      <c r="E95" s="231"/>
      <c r="F95" s="231"/>
      <c r="G95" s="232"/>
      <c r="H95" s="225"/>
      <c r="I95" s="448"/>
      <c r="J95" s="426"/>
      <c r="K95" s="449"/>
      <c r="L95" s="427"/>
      <c r="M95" s="448"/>
      <c r="N95" s="426"/>
      <c r="O95" s="449"/>
      <c r="P95" s="427"/>
      <c r="Q95" s="448"/>
      <c r="R95" s="426"/>
      <c r="S95" s="449"/>
      <c r="T95" s="427"/>
      <c r="U95" s="448"/>
      <c r="V95" s="426"/>
      <c r="W95" s="449"/>
      <c r="X95" s="427"/>
      <c r="Y95" s="448"/>
      <c r="Z95" s="426"/>
      <c r="AA95" s="449"/>
      <c r="AB95" s="427"/>
      <c r="AC95" s="448"/>
      <c r="AD95" s="426"/>
      <c r="AE95" s="449"/>
      <c r="AF95" s="427"/>
      <c r="AG95" s="264"/>
      <c r="AH95" s="265"/>
      <c r="AI95" s="266"/>
      <c r="AJ95" s="267"/>
    </row>
    <row r="96" spans="1:36" s="97" customFormat="1" x14ac:dyDescent="0.25">
      <c r="A96" s="98" t="str">
        <f>IF(H96&lt;&gt;"",MAX($A$7:A95)+1,"")</f>
        <v/>
      </c>
      <c r="B96" s="228" t="str">
        <f>IF(A96="","",PREF_PREGUNTA&amp;" - "&amp;IF(MAX($A$7:$A$156)&gt;99,IF(A96&lt;100,"0",""),"")&amp;IF(A96&lt;10,"0","")&amp;A96&amp;IF(G96&lt;&gt;""," "&amp;G96,""))</f>
        <v/>
      </c>
      <c r="C96" s="62" t="str">
        <f t="shared" si="3"/>
        <v/>
      </c>
      <c r="D96" s="230"/>
      <c r="E96" s="231"/>
      <c r="F96" s="231"/>
      <c r="G96" s="232"/>
      <c r="H96" s="225"/>
      <c r="I96" s="448"/>
      <c r="J96" s="426"/>
      <c r="K96" s="449"/>
      <c r="L96" s="427"/>
      <c r="M96" s="448"/>
      <c r="N96" s="426"/>
      <c r="O96" s="449"/>
      <c r="P96" s="427"/>
      <c r="Q96" s="448"/>
      <c r="R96" s="426"/>
      <c r="S96" s="449"/>
      <c r="T96" s="427"/>
      <c r="U96" s="448"/>
      <c r="V96" s="426"/>
      <c r="W96" s="449"/>
      <c r="X96" s="427"/>
      <c r="Y96" s="448"/>
      <c r="Z96" s="426"/>
      <c r="AA96" s="449"/>
      <c r="AB96" s="427"/>
      <c r="AC96" s="448"/>
      <c r="AD96" s="426"/>
      <c r="AE96" s="449"/>
      <c r="AF96" s="427"/>
      <c r="AG96" s="264"/>
      <c r="AH96" s="265"/>
      <c r="AI96" s="266"/>
      <c r="AJ96" s="267"/>
    </row>
    <row r="97" spans="1:36" s="97" customFormat="1" x14ac:dyDescent="0.25">
      <c r="A97" s="98" t="str">
        <f>IF(H97&lt;&gt;"",MAX($A$7:A96)+1,"")</f>
        <v/>
      </c>
      <c r="B97" s="228" t="str">
        <f>IF(A97="","",PREF_PREGUNTA&amp;" - "&amp;IF(MAX($A$7:$A$156)&gt;99,IF(A97&lt;100,"0",""),"")&amp;IF(A97&lt;10,"0","")&amp;A97&amp;IF(G97&lt;&gt;""," "&amp;G97,""))</f>
        <v/>
      </c>
      <c r="C97" s="62" t="str">
        <f t="shared" si="3"/>
        <v/>
      </c>
      <c r="D97" s="230"/>
      <c r="E97" s="231"/>
      <c r="F97" s="231"/>
      <c r="G97" s="232"/>
      <c r="H97" s="225"/>
      <c r="I97" s="448"/>
      <c r="J97" s="426"/>
      <c r="K97" s="449"/>
      <c r="L97" s="427"/>
      <c r="M97" s="448"/>
      <c r="N97" s="426"/>
      <c r="O97" s="449"/>
      <c r="P97" s="427"/>
      <c r="Q97" s="448"/>
      <c r="R97" s="426"/>
      <c r="S97" s="449"/>
      <c r="T97" s="427"/>
      <c r="U97" s="448"/>
      <c r="V97" s="426"/>
      <c r="W97" s="449"/>
      <c r="X97" s="427"/>
      <c r="Y97" s="448"/>
      <c r="Z97" s="426"/>
      <c r="AA97" s="449"/>
      <c r="AB97" s="427"/>
      <c r="AC97" s="448"/>
      <c r="AD97" s="426"/>
      <c r="AE97" s="449"/>
      <c r="AF97" s="427"/>
      <c r="AG97" s="264"/>
      <c r="AH97" s="265"/>
      <c r="AI97" s="266"/>
      <c r="AJ97" s="267"/>
    </row>
    <row r="98" spans="1:36" s="97" customFormat="1" x14ac:dyDescent="0.25">
      <c r="A98" s="98" t="str">
        <f>IF(H98&lt;&gt;"",MAX($A$7:A97)+1,"")</f>
        <v/>
      </c>
      <c r="B98" s="228" t="str">
        <f>IF(A98="","",PREF_PREGUNTA&amp;" - "&amp;IF(MAX($A$7:$A$156)&gt;99,IF(A98&lt;100,"0",""),"")&amp;IF(A98&lt;10,"0","")&amp;A98&amp;IF(G98&lt;&gt;""," "&amp;G98,""))</f>
        <v/>
      </c>
      <c r="C98" s="62" t="str">
        <f t="shared" si="3"/>
        <v/>
      </c>
      <c r="D98" s="230"/>
      <c r="E98" s="231"/>
      <c r="F98" s="231"/>
      <c r="G98" s="232"/>
      <c r="H98" s="225"/>
      <c r="I98" s="448"/>
      <c r="J98" s="426"/>
      <c r="K98" s="449"/>
      <c r="L98" s="427"/>
      <c r="M98" s="448"/>
      <c r="N98" s="426"/>
      <c r="O98" s="449"/>
      <c r="P98" s="427"/>
      <c r="Q98" s="448"/>
      <c r="R98" s="426"/>
      <c r="S98" s="449"/>
      <c r="T98" s="427"/>
      <c r="U98" s="448"/>
      <c r="V98" s="426"/>
      <c r="W98" s="449"/>
      <c r="X98" s="427"/>
      <c r="Y98" s="448"/>
      <c r="Z98" s="426"/>
      <c r="AA98" s="449"/>
      <c r="AB98" s="427"/>
      <c r="AC98" s="448"/>
      <c r="AD98" s="426"/>
      <c r="AE98" s="449"/>
      <c r="AF98" s="427"/>
      <c r="AG98" s="264"/>
      <c r="AH98" s="265"/>
      <c r="AI98" s="266"/>
      <c r="AJ98" s="267"/>
    </row>
    <row r="99" spans="1:36" s="97" customFormat="1" x14ac:dyDescent="0.25">
      <c r="A99" s="98" t="str">
        <f>IF(H99&lt;&gt;"",MAX($A$7:A98)+1,"")</f>
        <v/>
      </c>
      <c r="B99" s="228" t="str">
        <f>IF(A99="","",PREF_PREGUNTA&amp;" - "&amp;IF(MAX($A$7:$A$156)&gt;99,IF(A99&lt;100,"0",""),"")&amp;IF(A99&lt;10,"0","")&amp;A99&amp;IF(G99&lt;&gt;""," "&amp;G99,""))</f>
        <v/>
      </c>
      <c r="C99" s="62" t="str">
        <f t="shared" si="3"/>
        <v/>
      </c>
      <c r="D99" s="230"/>
      <c r="E99" s="231"/>
      <c r="F99" s="231"/>
      <c r="G99" s="232"/>
      <c r="H99" s="225"/>
      <c r="I99" s="448"/>
      <c r="J99" s="426"/>
      <c r="K99" s="449"/>
      <c r="L99" s="427"/>
      <c r="M99" s="448"/>
      <c r="N99" s="426"/>
      <c r="O99" s="449"/>
      <c r="P99" s="427"/>
      <c r="Q99" s="448"/>
      <c r="R99" s="426"/>
      <c r="S99" s="449"/>
      <c r="T99" s="427"/>
      <c r="U99" s="448"/>
      <c r="V99" s="426"/>
      <c r="W99" s="449"/>
      <c r="X99" s="427"/>
      <c r="Y99" s="448"/>
      <c r="Z99" s="426"/>
      <c r="AA99" s="449"/>
      <c r="AB99" s="427"/>
      <c r="AC99" s="448"/>
      <c r="AD99" s="426"/>
      <c r="AE99" s="449"/>
      <c r="AF99" s="427"/>
      <c r="AG99" s="264"/>
      <c r="AH99" s="265"/>
      <c r="AI99" s="266"/>
      <c r="AJ99" s="267"/>
    </row>
    <row r="100" spans="1:36" s="97" customFormat="1" x14ac:dyDescent="0.25">
      <c r="A100" s="98" t="str">
        <f>IF(H100&lt;&gt;"",MAX($A$7:A99)+1,"")</f>
        <v/>
      </c>
      <c r="B100" s="228" t="str">
        <f>IF(A100="","",PREF_PREGUNTA&amp;" - "&amp;IF(MAX($A$7:$A$156)&gt;99,IF(A100&lt;100,"0",""),"")&amp;IF(A100&lt;10,"0","")&amp;A100&amp;IF(G100&lt;&gt;""," "&amp;G100,""))</f>
        <v/>
      </c>
      <c r="C100" s="62" t="str">
        <f t="shared" si="3"/>
        <v/>
      </c>
      <c r="D100" s="230"/>
      <c r="E100" s="231"/>
      <c r="F100" s="231"/>
      <c r="G100" s="232"/>
      <c r="H100" s="225"/>
      <c r="I100" s="448"/>
      <c r="J100" s="426"/>
      <c r="K100" s="449"/>
      <c r="L100" s="427"/>
      <c r="M100" s="448"/>
      <c r="N100" s="426"/>
      <c r="O100" s="449"/>
      <c r="P100" s="427"/>
      <c r="Q100" s="448"/>
      <c r="R100" s="426"/>
      <c r="S100" s="449"/>
      <c r="T100" s="427"/>
      <c r="U100" s="448"/>
      <c r="V100" s="426"/>
      <c r="W100" s="449"/>
      <c r="X100" s="427"/>
      <c r="Y100" s="448"/>
      <c r="Z100" s="426"/>
      <c r="AA100" s="449"/>
      <c r="AB100" s="427"/>
      <c r="AC100" s="448"/>
      <c r="AD100" s="426"/>
      <c r="AE100" s="449"/>
      <c r="AF100" s="427"/>
      <c r="AG100" s="264"/>
      <c r="AH100" s="265"/>
      <c r="AI100" s="266"/>
      <c r="AJ100" s="267"/>
    </row>
    <row r="101" spans="1:36" s="97" customFormat="1" x14ac:dyDescent="0.25">
      <c r="A101" s="98" t="str">
        <f>IF(H101&lt;&gt;"",MAX($A$7:A100)+1,"")</f>
        <v/>
      </c>
      <c r="B101" s="228" t="str">
        <f>IF(A101="","",PREF_PREGUNTA&amp;" - "&amp;IF(MAX($A$7:$A$156)&gt;99,IF(A101&lt;100,"0",""),"")&amp;IF(A101&lt;10,"0","")&amp;A101&amp;IF(G101&lt;&gt;""," "&amp;G101,""))</f>
        <v/>
      </c>
      <c r="C101" s="62" t="str">
        <f t="shared" si="3"/>
        <v/>
      </c>
      <c r="D101" s="230"/>
      <c r="E101" s="231"/>
      <c r="F101" s="231"/>
      <c r="G101" s="232"/>
      <c r="H101" s="225"/>
      <c r="I101" s="448"/>
      <c r="J101" s="426"/>
      <c r="K101" s="449"/>
      <c r="L101" s="427"/>
      <c r="M101" s="448"/>
      <c r="N101" s="426"/>
      <c r="O101" s="449"/>
      <c r="P101" s="427"/>
      <c r="Q101" s="448"/>
      <c r="R101" s="426"/>
      <c r="S101" s="449"/>
      <c r="T101" s="427"/>
      <c r="U101" s="448"/>
      <c r="V101" s="426"/>
      <c r="W101" s="449"/>
      <c r="X101" s="427"/>
      <c r="Y101" s="448"/>
      <c r="Z101" s="426"/>
      <c r="AA101" s="449"/>
      <c r="AB101" s="427"/>
      <c r="AC101" s="448"/>
      <c r="AD101" s="426"/>
      <c r="AE101" s="449"/>
      <c r="AF101" s="427"/>
      <c r="AG101" s="264"/>
      <c r="AH101" s="265"/>
      <c r="AI101" s="266"/>
      <c r="AJ101" s="267"/>
    </row>
    <row r="102" spans="1:36" s="97" customFormat="1" x14ac:dyDescent="0.25">
      <c r="A102" s="98" t="str">
        <f>IF(H102&lt;&gt;"",MAX($A$7:A101)+1,"")</f>
        <v/>
      </c>
      <c r="B102" s="228" t="str">
        <f>IF(A102="","",PREF_PREGUNTA&amp;" - "&amp;IF(MAX($A$7:$A$156)&gt;99,IF(A102&lt;100,"0",""),"")&amp;IF(A102&lt;10,"0","")&amp;A102&amp;IF(G102&lt;&gt;""," "&amp;G102,""))</f>
        <v/>
      </c>
      <c r="C102" s="62" t="str">
        <f t="shared" si="3"/>
        <v/>
      </c>
      <c r="D102" s="230"/>
      <c r="E102" s="231"/>
      <c r="F102" s="231"/>
      <c r="G102" s="232"/>
      <c r="H102" s="225"/>
      <c r="I102" s="448"/>
      <c r="J102" s="426"/>
      <c r="K102" s="449"/>
      <c r="L102" s="427"/>
      <c r="M102" s="448"/>
      <c r="N102" s="426"/>
      <c r="O102" s="449"/>
      <c r="P102" s="427"/>
      <c r="Q102" s="448"/>
      <c r="R102" s="426"/>
      <c r="S102" s="449"/>
      <c r="T102" s="427"/>
      <c r="U102" s="448"/>
      <c r="V102" s="426"/>
      <c r="W102" s="449"/>
      <c r="X102" s="427"/>
      <c r="Y102" s="448"/>
      <c r="Z102" s="426"/>
      <c r="AA102" s="449"/>
      <c r="AB102" s="427"/>
      <c r="AC102" s="448"/>
      <c r="AD102" s="426"/>
      <c r="AE102" s="449"/>
      <c r="AF102" s="427"/>
      <c r="AG102" s="264"/>
      <c r="AH102" s="265"/>
      <c r="AI102" s="266"/>
      <c r="AJ102" s="267"/>
    </row>
    <row r="103" spans="1:36" s="97" customFormat="1" x14ac:dyDescent="0.25">
      <c r="A103" s="98" t="str">
        <f>IF(H103&lt;&gt;"",MAX($A$7:A102)+1,"")</f>
        <v/>
      </c>
      <c r="B103" s="228" t="str">
        <f>IF(A103="","",PREF_PREGUNTA&amp;" - "&amp;IF(MAX($A$7:$A$156)&gt;99,IF(A103&lt;100,"0",""),"")&amp;IF(A103&lt;10,"0","")&amp;A103&amp;IF(G103&lt;&gt;""," "&amp;G103,""))</f>
        <v/>
      </c>
      <c r="C103" s="62" t="str">
        <f t="shared" si="3"/>
        <v/>
      </c>
      <c r="D103" s="230"/>
      <c r="E103" s="231"/>
      <c r="F103" s="231"/>
      <c r="G103" s="232"/>
      <c r="H103" s="225"/>
      <c r="I103" s="448"/>
      <c r="J103" s="426"/>
      <c r="K103" s="449"/>
      <c r="L103" s="427"/>
      <c r="M103" s="448"/>
      <c r="N103" s="426"/>
      <c r="O103" s="449"/>
      <c r="P103" s="427"/>
      <c r="Q103" s="448"/>
      <c r="R103" s="426"/>
      <c r="S103" s="449"/>
      <c r="T103" s="427"/>
      <c r="U103" s="448"/>
      <c r="V103" s="426"/>
      <c r="W103" s="449"/>
      <c r="X103" s="427"/>
      <c r="Y103" s="448"/>
      <c r="Z103" s="426"/>
      <c r="AA103" s="449"/>
      <c r="AB103" s="427"/>
      <c r="AC103" s="448"/>
      <c r="AD103" s="426"/>
      <c r="AE103" s="449"/>
      <c r="AF103" s="427"/>
      <c r="AG103" s="264"/>
      <c r="AH103" s="265"/>
      <c r="AI103" s="266"/>
      <c r="AJ103" s="267"/>
    </row>
    <row r="104" spans="1:36" s="97" customFormat="1" x14ac:dyDescent="0.25">
      <c r="A104" s="98" t="str">
        <f>IF(H104&lt;&gt;"",MAX($A$7:A103)+1,"")</f>
        <v/>
      </c>
      <c r="B104" s="228" t="str">
        <f>IF(A104="","",PREF_PREGUNTA&amp;" - "&amp;IF(MAX($A$7:$A$156)&gt;99,IF(A104&lt;100,"0",""),"")&amp;IF(A104&lt;10,"0","")&amp;A104&amp;IF(G104&lt;&gt;""," "&amp;G104,""))</f>
        <v/>
      </c>
      <c r="C104" s="62" t="str">
        <f t="shared" si="3"/>
        <v/>
      </c>
      <c r="D104" s="230"/>
      <c r="E104" s="231"/>
      <c r="F104" s="231"/>
      <c r="G104" s="232"/>
      <c r="H104" s="225"/>
      <c r="I104" s="448"/>
      <c r="J104" s="426"/>
      <c r="K104" s="449"/>
      <c r="L104" s="427"/>
      <c r="M104" s="448"/>
      <c r="N104" s="426"/>
      <c r="O104" s="449"/>
      <c r="P104" s="427"/>
      <c r="Q104" s="448"/>
      <c r="R104" s="426"/>
      <c r="S104" s="449"/>
      <c r="T104" s="427"/>
      <c r="U104" s="448"/>
      <c r="V104" s="426"/>
      <c r="W104" s="449"/>
      <c r="X104" s="427"/>
      <c r="Y104" s="448"/>
      <c r="Z104" s="426"/>
      <c r="AA104" s="449"/>
      <c r="AB104" s="427"/>
      <c r="AC104" s="448"/>
      <c r="AD104" s="426"/>
      <c r="AE104" s="449"/>
      <c r="AF104" s="427"/>
      <c r="AG104" s="264"/>
      <c r="AH104" s="265"/>
      <c r="AI104" s="266"/>
      <c r="AJ104" s="267"/>
    </row>
    <row r="105" spans="1:36" s="97" customFormat="1" x14ac:dyDescent="0.25">
      <c r="A105" s="98" t="str">
        <f>IF(H105&lt;&gt;"",MAX($A$7:A104)+1,"")</f>
        <v/>
      </c>
      <c r="B105" s="228" t="str">
        <f>IF(A105="","",PREF_PREGUNTA&amp;" - "&amp;IF(MAX($A$7:$A$156)&gt;99,IF(A105&lt;100,"0",""),"")&amp;IF(A105&lt;10,"0","")&amp;A105&amp;IF(G105&lt;&gt;""," "&amp;G105,""))</f>
        <v/>
      </c>
      <c r="C105" s="62" t="str">
        <f t="shared" si="3"/>
        <v/>
      </c>
      <c r="D105" s="230"/>
      <c r="E105" s="231"/>
      <c r="F105" s="231"/>
      <c r="G105" s="232"/>
      <c r="H105" s="225"/>
      <c r="I105" s="448"/>
      <c r="J105" s="426"/>
      <c r="K105" s="449"/>
      <c r="L105" s="427"/>
      <c r="M105" s="448"/>
      <c r="N105" s="426"/>
      <c r="O105" s="449"/>
      <c r="P105" s="427"/>
      <c r="Q105" s="448"/>
      <c r="R105" s="426"/>
      <c r="S105" s="449"/>
      <c r="T105" s="427"/>
      <c r="U105" s="448"/>
      <c r="V105" s="426"/>
      <c r="W105" s="449"/>
      <c r="X105" s="427"/>
      <c r="Y105" s="448"/>
      <c r="Z105" s="426"/>
      <c r="AA105" s="449"/>
      <c r="AB105" s="427"/>
      <c r="AC105" s="448"/>
      <c r="AD105" s="426"/>
      <c r="AE105" s="449"/>
      <c r="AF105" s="427"/>
      <c r="AG105" s="264"/>
      <c r="AH105" s="265"/>
      <c r="AI105" s="266"/>
      <c r="AJ105" s="267"/>
    </row>
    <row r="106" spans="1:36" s="97" customFormat="1" x14ac:dyDescent="0.25">
      <c r="A106" s="98" t="str">
        <f>IF(H106&lt;&gt;"",MAX($A$7:A105)+1,"")</f>
        <v/>
      </c>
      <c r="B106" s="228" t="str">
        <f>IF(A106="","",PREF_PREGUNTA&amp;" - "&amp;IF(MAX($A$7:$A$156)&gt;99,IF(A106&lt;100,"0",""),"")&amp;IF(A106&lt;10,"0","")&amp;A106&amp;IF(G106&lt;&gt;""," "&amp;G106,""))</f>
        <v/>
      </c>
      <c r="C106" s="62" t="str">
        <f t="shared" si="3"/>
        <v/>
      </c>
      <c r="D106" s="230"/>
      <c r="E106" s="231"/>
      <c r="F106" s="231"/>
      <c r="G106" s="232"/>
      <c r="H106" s="225"/>
      <c r="I106" s="448"/>
      <c r="J106" s="426"/>
      <c r="K106" s="449"/>
      <c r="L106" s="427"/>
      <c r="M106" s="448"/>
      <c r="N106" s="426"/>
      <c r="O106" s="449"/>
      <c r="P106" s="427"/>
      <c r="Q106" s="448"/>
      <c r="R106" s="426"/>
      <c r="S106" s="449"/>
      <c r="T106" s="427"/>
      <c r="U106" s="448"/>
      <c r="V106" s="426"/>
      <c r="W106" s="449"/>
      <c r="X106" s="427"/>
      <c r="Y106" s="448"/>
      <c r="Z106" s="426"/>
      <c r="AA106" s="449"/>
      <c r="AB106" s="427"/>
      <c r="AC106" s="448"/>
      <c r="AD106" s="426"/>
      <c r="AE106" s="449"/>
      <c r="AF106" s="427"/>
      <c r="AG106" s="264"/>
      <c r="AH106" s="265"/>
      <c r="AI106" s="266"/>
      <c r="AJ106" s="267"/>
    </row>
    <row r="107" spans="1:36" s="97" customFormat="1" x14ac:dyDescent="0.25">
      <c r="A107" s="98" t="str">
        <f>IF(H107&lt;&gt;"",MAX($A$7:A106)+1,"")</f>
        <v/>
      </c>
      <c r="B107" s="228" t="str">
        <f>IF(A107="","",PREF_PREGUNTA&amp;" - "&amp;IF(MAX($A$7:$A$156)&gt;99,IF(A107&lt;100,"0",""),"")&amp;IF(A107&lt;10,"0","")&amp;A107&amp;IF(G107&lt;&gt;""," "&amp;G107,""))</f>
        <v/>
      </c>
      <c r="C107" s="62" t="str">
        <f t="shared" si="3"/>
        <v/>
      </c>
      <c r="D107" s="230"/>
      <c r="E107" s="231"/>
      <c r="F107" s="231"/>
      <c r="G107" s="232"/>
      <c r="H107" s="225"/>
      <c r="I107" s="448"/>
      <c r="J107" s="426"/>
      <c r="K107" s="449"/>
      <c r="L107" s="427"/>
      <c r="M107" s="448"/>
      <c r="N107" s="426"/>
      <c r="O107" s="449"/>
      <c r="P107" s="427"/>
      <c r="Q107" s="448"/>
      <c r="R107" s="426"/>
      <c r="S107" s="449"/>
      <c r="T107" s="427"/>
      <c r="U107" s="448"/>
      <c r="V107" s="426"/>
      <c r="W107" s="449"/>
      <c r="X107" s="427"/>
      <c r="Y107" s="448"/>
      <c r="Z107" s="426"/>
      <c r="AA107" s="449"/>
      <c r="AB107" s="427"/>
      <c r="AC107" s="448"/>
      <c r="AD107" s="426"/>
      <c r="AE107" s="449"/>
      <c r="AF107" s="427"/>
      <c r="AG107" s="264"/>
      <c r="AH107" s="265"/>
      <c r="AI107" s="266"/>
      <c r="AJ107" s="267"/>
    </row>
    <row r="108" spans="1:36" s="97" customFormat="1" x14ac:dyDescent="0.25">
      <c r="A108" s="98" t="str">
        <f>IF(H108&lt;&gt;"",MAX($A$7:A107)+1,"")</f>
        <v/>
      </c>
      <c r="B108" s="228" t="str">
        <f>IF(A108="","",PREF_PREGUNTA&amp;" - "&amp;IF(MAX($A$7:$A$156)&gt;99,IF(A108&lt;100,"0",""),"")&amp;IF(A108&lt;10,"0","")&amp;A108&amp;IF(G108&lt;&gt;""," "&amp;G108,""))</f>
        <v/>
      </c>
      <c r="C108" s="62" t="str">
        <f t="shared" si="3"/>
        <v/>
      </c>
      <c r="D108" s="230"/>
      <c r="E108" s="231"/>
      <c r="F108" s="231"/>
      <c r="G108" s="232"/>
      <c r="H108" s="225"/>
      <c r="I108" s="448"/>
      <c r="J108" s="426"/>
      <c r="K108" s="449"/>
      <c r="L108" s="427"/>
      <c r="M108" s="448"/>
      <c r="N108" s="426"/>
      <c r="O108" s="449"/>
      <c r="P108" s="427"/>
      <c r="Q108" s="448"/>
      <c r="R108" s="426"/>
      <c r="S108" s="449"/>
      <c r="T108" s="427"/>
      <c r="U108" s="448"/>
      <c r="V108" s="426"/>
      <c r="W108" s="449"/>
      <c r="X108" s="427"/>
      <c r="Y108" s="448"/>
      <c r="Z108" s="426"/>
      <c r="AA108" s="449"/>
      <c r="AB108" s="427"/>
      <c r="AC108" s="448"/>
      <c r="AD108" s="426"/>
      <c r="AE108" s="449"/>
      <c r="AF108" s="427"/>
      <c r="AG108" s="264"/>
      <c r="AH108" s="265"/>
      <c r="AI108" s="266"/>
      <c r="AJ108" s="267"/>
    </row>
    <row r="109" spans="1:36" s="97" customFormat="1" x14ac:dyDescent="0.25">
      <c r="A109" s="98" t="str">
        <f>IF(H109&lt;&gt;"",MAX($A$7:A108)+1,"")</f>
        <v/>
      </c>
      <c r="B109" s="228" t="str">
        <f>IF(A109="","",PREF_PREGUNTA&amp;" - "&amp;IF(MAX($A$7:$A$156)&gt;99,IF(A109&lt;100,"0",""),"")&amp;IF(A109&lt;10,"0","")&amp;A109&amp;IF(G109&lt;&gt;""," "&amp;G109,""))</f>
        <v/>
      </c>
      <c r="C109" s="62" t="str">
        <f t="shared" si="3"/>
        <v/>
      </c>
      <c r="D109" s="230"/>
      <c r="E109" s="231"/>
      <c r="F109" s="231"/>
      <c r="G109" s="232"/>
      <c r="H109" s="225"/>
      <c r="I109" s="448"/>
      <c r="J109" s="426"/>
      <c r="K109" s="449"/>
      <c r="L109" s="427"/>
      <c r="M109" s="448"/>
      <c r="N109" s="426"/>
      <c r="O109" s="449"/>
      <c r="P109" s="427"/>
      <c r="Q109" s="448"/>
      <c r="R109" s="426"/>
      <c r="S109" s="449"/>
      <c r="T109" s="427"/>
      <c r="U109" s="448"/>
      <c r="V109" s="426"/>
      <c r="W109" s="449"/>
      <c r="X109" s="427"/>
      <c r="Y109" s="448"/>
      <c r="Z109" s="426"/>
      <c r="AA109" s="449"/>
      <c r="AB109" s="427"/>
      <c r="AC109" s="448"/>
      <c r="AD109" s="426"/>
      <c r="AE109" s="449"/>
      <c r="AF109" s="427"/>
      <c r="AG109" s="264"/>
      <c r="AH109" s="265"/>
      <c r="AI109" s="266"/>
      <c r="AJ109" s="267"/>
    </row>
    <row r="110" spans="1:36" s="97" customFormat="1" x14ac:dyDescent="0.25">
      <c r="A110" s="98" t="str">
        <f>IF(H110&lt;&gt;"",MAX($A$7:A109)+1,"")</f>
        <v/>
      </c>
      <c r="B110" s="228" t="str">
        <f>IF(A110="","",PREF_PREGUNTA&amp;" - "&amp;IF(MAX($A$7:$A$156)&gt;99,IF(A110&lt;100,"0",""),"")&amp;IF(A110&lt;10,"0","")&amp;A110&amp;IF(G110&lt;&gt;""," "&amp;G110,""))</f>
        <v/>
      </c>
      <c r="C110" s="62" t="str">
        <f t="shared" si="3"/>
        <v/>
      </c>
      <c r="D110" s="230"/>
      <c r="E110" s="231"/>
      <c r="F110" s="231"/>
      <c r="G110" s="232"/>
      <c r="H110" s="225"/>
      <c r="I110" s="448"/>
      <c r="J110" s="426"/>
      <c r="K110" s="449"/>
      <c r="L110" s="427"/>
      <c r="M110" s="448"/>
      <c r="N110" s="426"/>
      <c r="O110" s="449"/>
      <c r="P110" s="427"/>
      <c r="Q110" s="448"/>
      <c r="R110" s="426"/>
      <c r="S110" s="449"/>
      <c r="T110" s="427"/>
      <c r="U110" s="448"/>
      <c r="V110" s="426"/>
      <c r="W110" s="449"/>
      <c r="X110" s="427"/>
      <c r="Y110" s="448"/>
      <c r="Z110" s="426"/>
      <c r="AA110" s="449"/>
      <c r="AB110" s="427"/>
      <c r="AC110" s="448"/>
      <c r="AD110" s="426"/>
      <c r="AE110" s="449"/>
      <c r="AF110" s="427"/>
      <c r="AG110" s="264"/>
      <c r="AH110" s="265"/>
      <c r="AI110" s="266"/>
      <c r="AJ110" s="267"/>
    </row>
    <row r="111" spans="1:36" s="97" customFormat="1" x14ac:dyDescent="0.25">
      <c r="A111" s="98" t="str">
        <f>IF(H111&lt;&gt;"",MAX($A$7:A110)+1,"")</f>
        <v/>
      </c>
      <c r="B111" s="228" t="str">
        <f>IF(A111="","",PREF_PREGUNTA&amp;" - "&amp;IF(MAX($A$7:$A$156)&gt;99,IF(A111&lt;100,"0",""),"")&amp;IF(A111&lt;10,"0","")&amp;A111&amp;IF(G111&lt;&gt;""," "&amp;G111,""))</f>
        <v/>
      </c>
      <c r="C111" s="62" t="str">
        <f t="shared" si="3"/>
        <v/>
      </c>
      <c r="D111" s="230"/>
      <c r="E111" s="231"/>
      <c r="F111" s="231"/>
      <c r="G111" s="232"/>
      <c r="H111" s="225"/>
      <c r="I111" s="448"/>
      <c r="J111" s="426"/>
      <c r="K111" s="449"/>
      <c r="L111" s="427"/>
      <c r="M111" s="448"/>
      <c r="N111" s="426"/>
      <c r="O111" s="449"/>
      <c r="P111" s="427"/>
      <c r="Q111" s="448"/>
      <c r="R111" s="426"/>
      <c r="S111" s="449"/>
      <c r="T111" s="427"/>
      <c r="U111" s="448"/>
      <c r="V111" s="426"/>
      <c r="W111" s="449"/>
      <c r="X111" s="427"/>
      <c r="Y111" s="448"/>
      <c r="Z111" s="426"/>
      <c r="AA111" s="449"/>
      <c r="AB111" s="427"/>
      <c r="AC111" s="448"/>
      <c r="AD111" s="426"/>
      <c r="AE111" s="449"/>
      <c r="AF111" s="427"/>
      <c r="AG111" s="264"/>
      <c r="AH111" s="265"/>
      <c r="AI111" s="266"/>
      <c r="AJ111" s="267"/>
    </row>
    <row r="112" spans="1:36" s="97" customFormat="1" x14ac:dyDescent="0.25">
      <c r="A112" s="98" t="str">
        <f>IF(H112&lt;&gt;"",MAX($A$7:A111)+1,"")</f>
        <v/>
      </c>
      <c r="B112" s="228" t="str">
        <f>IF(A112="","",PREF_PREGUNTA&amp;" - "&amp;IF(MAX($A$7:$A$156)&gt;99,IF(A112&lt;100,"0",""),"")&amp;IF(A112&lt;10,"0","")&amp;A112&amp;IF(G112&lt;&gt;""," "&amp;G112,""))</f>
        <v/>
      </c>
      <c r="C112" s="62" t="str">
        <f t="shared" si="3"/>
        <v/>
      </c>
      <c r="D112" s="230"/>
      <c r="E112" s="231"/>
      <c r="F112" s="231"/>
      <c r="G112" s="232"/>
      <c r="H112" s="225"/>
      <c r="I112" s="448"/>
      <c r="J112" s="426"/>
      <c r="K112" s="449"/>
      <c r="L112" s="427"/>
      <c r="M112" s="448"/>
      <c r="N112" s="426"/>
      <c r="O112" s="449"/>
      <c r="P112" s="427"/>
      <c r="Q112" s="448"/>
      <c r="R112" s="426"/>
      <c r="S112" s="449"/>
      <c r="T112" s="427"/>
      <c r="U112" s="448"/>
      <c r="V112" s="426"/>
      <c r="W112" s="449"/>
      <c r="X112" s="427"/>
      <c r="Y112" s="448"/>
      <c r="Z112" s="426"/>
      <c r="AA112" s="449"/>
      <c r="AB112" s="427"/>
      <c r="AC112" s="448"/>
      <c r="AD112" s="426"/>
      <c r="AE112" s="449"/>
      <c r="AF112" s="427"/>
      <c r="AG112" s="264"/>
      <c r="AH112" s="265"/>
      <c r="AI112" s="266"/>
      <c r="AJ112" s="267"/>
    </row>
    <row r="113" spans="1:36" s="97" customFormat="1" x14ac:dyDescent="0.25">
      <c r="A113" s="98" t="str">
        <f>IF(H113&lt;&gt;"",MAX($A$7:A112)+1,"")</f>
        <v/>
      </c>
      <c r="B113" s="228" t="str">
        <f>IF(A113="","",PREF_PREGUNTA&amp;" - "&amp;IF(MAX($A$7:$A$156)&gt;99,IF(A113&lt;100,"0",""),"")&amp;IF(A113&lt;10,"0","")&amp;A113&amp;IF(G113&lt;&gt;""," "&amp;G113,""))</f>
        <v/>
      </c>
      <c r="C113" s="62" t="str">
        <f t="shared" si="3"/>
        <v/>
      </c>
      <c r="D113" s="230"/>
      <c r="E113" s="231"/>
      <c r="F113" s="231"/>
      <c r="G113" s="232"/>
      <c r="H113" s="225"/>
      <c r="I113" s="448"/>
      <c r="J113" s="426"/>
      <c r="K113" s="449"/>
      <c r="L113" s="427"/>
      <c r="M113" s="448"/>
      <c r="N113" s="426"/>
      <c r="O113" s="449"/>
      <c r="P113" s="427"/>
      <c r="Q113" s="448"/>
      <c r="R113" s="426"/>
      <c r="S113" s="449"/>
      <c r="T113" s="427"/>
      <c r="U113" s="448"/>
      <c r="V113" s="426"/>
      <c r="W113" s="449"/>
      <c r="X113" s="427"/>
      <c r="Y113" s="448"/>
      <c r="Z113" s="426"/>
      <c r="AA113" s="449"/>
      <c r="AB113" s="427"/>
      <c r="AC113" s="448"/>
      <c r="AD113" s="426"/>
      <c r="AE113" s="449"/>
      <c r="AF113" s="427"/>
      <c r="AG113" s="264"/>
      <c r="AH113" s="265"/>
      <c r="AI113" s="266"/>
      <c r="AJ113" s="267"/>
    </row>
    <row r="114" spans="1:36" s="97" customFormat="1" x14ac:dyDescent="0.25">
      <c r="A114" s="98" t="str">
        <f>IF(H114&lt;&gt;"",MAX($A$7:A113)+1,"")</f>
        <v/>
      </c>
      <c r="B114" s="228" t="str">
        <f>IF(A114="","",PREF_PREGUNTA&amp;" - "&amp;IF(MAX($A$7:$A$156)&gt;99,IF(A114&lt;100,"0",""),"")&amp;IF(A114&lt;10,"0","")&amp;A114&amp;IF(G114&lt;&gt;""," "&amp;G114,""))</f>
        <v/>
      </c>
      <c r="C114" s="62" t="str">
        <f t="shared" si="3"/>
        <v/>
      </c>
      <c r="D114" s="230"/>
      <c r="E114" s="231"/>
      <c r="F114" s="231"/>
      <c r="G114" s="232"/>
      <c r="H114" s="225"/>
      <c r="I114" s="448"/>
      <c r="J114" s="426"/>
      <c r="K114" s="449"/>
      <c r="L114" s="427"/>
      <c r="M114" s="448"/>
      <c r="N114" s="426"/>
      <c r="O114" s="449"/>
      <c r="P114" s="427"/>
      <c r="Q114" s="448"/>
      <c r="R114" s="426"/>
      <c r="S114" s="449"/>
      <c r="T114" s="427"/>
      <c r="U114" s="448"/>
      <c r="V114" s="426"/>
      <c r="W114" s="449"/>
      <c r="X114" s="427"/>
      <c r="Y114" s="448"/>
      <c r="Z114" s="426"/>
      <c r="AA114" s="449"/>
      <c r="AB114" s="427"/>
      <c r="AC114" s="448"/>
      <c r="AD114" s="426"/>
      <c r="AE114" s="449"/>
      <c r="AF114" s="427"/>
      <c r="AG114" s="264"/>
      <c r="AH114" s="265"/>
      <c r="AI114" s="266"/>
      <c r="AJ114" s="267"/>
    </row>
    <row r="115" spans="1:36" s="97" customFormat="1" x14ac:dyDescent="0.25">
      <c r="A115" s="98" t="str">
        <f>IF(H115&lt;&gt;"",MAX($A$7:A114)+1,"")</f>
        <v/>
      </c>
      <c r="B115" s="228" t="str">
        <f>IF(A115="","",PREF_PREGUNTA&amp;" - "&amp;IF(MAX($A$7:$A$156)&gt;99,IF(A115&lt;100,"0",""),"")&amp;IF(A115&lt;10,"0","")&amp;A115&amp;IF(G115&lt;&gt;""," "&amp;G115,""))</f>
        <v/>
      </c>
      <c r="C115" s="62" t="str">
        <f t="shared" si="3"/>
        <v/>
      </c>
      <c r="D115" s="230"/>
      <c r="E115" s="231"/>
      <c r="F115" s="231"/>
      <c r="G115" s="232"/>
      <c r="H115" s="225"/>
      <c r="I115" s="448"/>
      <c r="J115" s="426"/>
      <c r="K115" s="449"/>
      <c r="L115" s="427"/>
      <c r="M115" s="448"/>
      <c r="N115" s="426"/>
      <c r="O115" s="449"/>
      <c r="P115" s="427"/>
      <c r="Q115" s="448"/>
      <c r="R115" s="426"/>
      <c r="S115" s="449"/>
      <c r="T115" s="427"/>
      <c r="U115" s="448"/>
      <c r="V115" s="426"/>
      <c r="W115" s="449"/>
      <c r="X115" s="427"/>
      <c r="Y115" s="448"/>
      <c r="Z115" s="426"/>
      <c r="AA115" s="449"/>
      <c r="AB115" s="427"/>
      <c r="AC115" s="448"/>
      <c r="AD115" s="426"/>
      <c r="AE115" s="449"/>
      <c r="AF115" s="427"/>
      <c r="AG115" s="264"/>
      <c r="AH115" s="265"/>
      <c r="AI115" s="266"/>
      <c r="AJ115" s="267"/>
    </row>
    <row r="116" spans="1:36" s="97" customFormat="1" x14ac:dyDescent="0.25">
      <c r="A116" s="98" t="str">
        <f>IF(H116&lt;&gt;"",MAX($A$7:A115)+1,"")</f>
        <v/>
      </c>
      <c r="B116" s="228" t="str">
        <f>IF(A116="","",PREF_PREGUNTA&amp;" - "&amp;IF(MAX($A$7:$A$156)&gt;99,IF(A116&lt;100,"0",""),"")&amp;IF(A116&lt;10,"0","")&amp;A116&amp;IF(G116&lt;&gt;""," "&amp;G116,""))</f>
        <v/>
      </c>
      <c r="C116" s="62" t="str">
        <f t="shared" si="3"/>
        <v/>
      </c>
      <c r="D116" s="230"/>
      <c r="E116" s="231"/>
      <c r="F116" s="231"/>
      <c r="G116" s="232"/>
      <c r="H116" s="225"/>
      <c r="I116" s="448"/>
      <c r="J116" s="426"/>
      <c r="K116" s="449"/>
      <c r="L116" s="427"/>
      <c r="M116" s="448"/>
      <c r="N116" s="426"/>
      <c r="O116" s="449"/>
      <c r="P116" s="427"/>
      <c r="Q116" s="448"/>
      <c r="R116" s="426"/>
      <c r="S116" s="449"/>
      <c r="T116" s="427"/>
      <c r="U116" s="448"/>
      <c r="V116" s="426"/>
      <c r="W116" s="449"/>
      <c r="X116" s="427"/>
      <c r="Y116" s="448"/>
      <c r="Z116" s="426"/>
      <c r="AA116" s="449"/>
      <c r="AB116" s="427"/>
      <c r="AC116" s="448"/>
      <c r="AD116" s="426"/>
      <c r="AE116" s="449"/>
      <c r="AF116" s="427"/>
      <c r="AG116" s="264"/>
      <c r="AH116" s="265"/>
      <c r="AI116" s="266"/>
      <c r="AJ116" s="267"/>
    </row>
    <row r="117" spans="1:36" s="97" customFormat="1" x14ac:dyDescent="0.25">
      <c r="A117" s="98" t="str">
        <f>IF(H117&lt;&gt;"",MAX($A$7:A116)+1,"")</f>
        <v/>
      </c>
      <c r="B117" s="228" t="str">
        <f>IF(A117="","",PREF_PREGUNTA&amp;" - "&amp;IF(MAX($A$7:$A$156)&gt;99,IF(A117&lt;100,"0",""),"")&amp;IF(A117&lt;10,"0","")&amp;A117&amp;IF(G117&lt;&gt;""," "&amp;G117,""))</f>
        <v/>
      </c>
      <c r="C117" s="62" t="str">
        <f t="shared" si="3"/>
        <v/>
      </c>
      <c r="D117" s="230"/>
      <c r="E117" s="231"/>
      <c r="F117" s="231"/>
      <c r="G117" s="232"/>
      <c r="H117" s="225"/>
      <c r="I117" s="448"/>
      <c r="J117" s="426"/>
      <c r="K117" s="449"/>
      <c r="L117" s="427"/>
      <c r="M117" s="448"/>
      <c r="N117" s="426"/>
      <c r="O117" s="449"/>
      <c r="P117" s="427"/>
      <c r="Q117" s="448"/>
      <c r="R117" s="426"/>
      <c r="S117" s="449"/>
      <c r="T117" s="427"/>
      <c r="U117" s="448"/>
      <c r="V117" s="426"/>
      <c r="W117" s="449"/>
      <c r="X117" s="427"/>
      <c r="Y117" s="448"/>
      <c r="Z117" s="426"/>
      <c r="AA117" s="449"/>
      <c r="AB117" s="427"/>
      <c r="AC117" s="448"/>
      <c r="AD117" s="426"/>
      <c r="AE117" s="449"/>
      <c r="AF117" s="427"/>
      <c r="AG117" s="264"/>
      <c r="AH117" s="265"/>
      <c r="AI117" s="266"/>
      <c r="AJ117" s="267"/>
    </row>
    <row r="118" spans="1:36" s="97" customFormat="1" x14ac:dyDescent="0.25">
      <c r="A118" s="98" t="str">
        <f>IF(H118&lt;&gt;"",MAX($A$7:A117)+1,"")</f>
        <v/>
      </c>
      <c r="B118" s="228" t="str">
        <f>IF(A118="","",PREF_PREGUNTA&amp;" - "&amp;IF(MAX($A$7:$A$156)&gt;99,IF(A118&lt;100,"0",""),"")&amp;IF(A118&lt;10,"0","")&amp;A118&amp;IF(G118&lt;&gt;""," "&amp;G118,""))</f>
        <v/>
      </c>
      <c r="C118" s="62" t="str">
        <f t="shared" si="3"/>
        <v/>
      </c>
      <c r="D118" s="230"/>
      <c r="E118" s="231"/>
      <c r="F118" s="231"/>
      <c r="G118" s="232"/>
      <c r="H118" s="225"/>
      <c r="I118" s="448"/>
      <c r="J118" s="426"/>
      <c r="K118" s="449"/>
      <c r="L118" s="427"/>
      <c r="M118" s="448"/>
      <c r="N118" s="426"/>
      <c r="O118" s="449"/>
      <c r="P118" s="427"/>
      <c r="Q118" s="448"/>
      <c r="R118" s="426"/>
      <c r="S118" s="449"/>
      <c r="T118" s="427"/>
      <c r="U118" s="448"/>
      <c r="V118" s="426"/>
      <c r="W118" s="449"/>
      <c r="X118" s="427"/>
      <c r="Y118" s="448"/>
      <c r="Z118" s="426"/>
      <c r="AA118" s="449"/>
      <c r="AB118" s="427"/>
      <c r="AC118" s="448"/>
      <c r="AD118" s="426"/>
      <c r="AE118" s="449"/>
      <c r="AF118" s="427"/>
      <c r="AG118" s="264"/>
      <c r="AH118" s="265"/>
      <c r="AI118" s="266"/>
      <c r="AJ118" s="267"/>
    </row>
    <row r="119" spans="1:36" s="97" customFormat="1" x14ac:dyDescent="0.25">
      <c r="A119" s="98" t="str">
        <f>IF(H119&lt;&gt;"",MAX($A$7:A118)+1,"")</f>
        <v/>
      </c>
      <c r="B119" s="228" t="str">
        <f>IF(A119="","",PREF_PREGUNTA&amp;" - "&amp;IF(MAX($A$7:$A$156)&gt;99,IF(A119&lt;100,"0",""),"")&amp;IF(A119&lt;10,"0","")&amp;A119&amp;IF(G119&lt;&gt;""," "&amp;G119,""))</f>
        <v/>
      </c>
      <c r="C119" s="62" t="str">
        <f t="shared" si="3"/>
        <v/>
      </c>
      <c r="D119" s="230"/>
      <c r="E119" s="231"/>
      <c r="F119" s="231"/>
      <c r="G119" s="232"/>
      <c r="H119" s="225"/>
      <c r="I119" s="448"/>
      <c r="J119" s="426"/>
      <c r="K119" s="449"/>
      <c r="L119" s="427"/>
      <c r="M119" s="448"/>
      <c r="N119" s="426"/>
      <c r="O119" s="449"/>
      <c r="P119" s="427"/>
      <c r="Q119" s="448"/>
      <c r="R119" s="426"/>
      <c r="S119" s="449"/>
      <c r="T119" s="427"/>
      <c r="U119" s="448"/>
      <c r="V119" s="426"/>
      <c r="W119" s="449"/>
      <c r="X119" s="427"/>
      <c r="Y119" s="448"/>
      <c r="Z119" s="426"/>
      <c r="AA119" s="449"/>
      <c r="AB119" s="427"/>
      <c r="AC119" s="448"/>
      <c r="AD119" s="426"/>
      <c r="AE119" s="449"/>
      <c r="AF119" s="427"/>
      <c r="AG119" s="264"/>
      <c r="AH119" s="265"/>
      <c r="AI119" s="266"/>
      <c r="AJ119" s="267"/>
    </row>
    <row r="120" spans="1:36" s="97" customFormat="1" x14ac:dyDescent="0.25">
      <c r="A120" s="98" t="str">
        <f>IF(H120&lt;&gt;"",MAX($A$7:A119)+1,"")</f>
        <v/>
      </c>
      <c r="B120" s="228" t="str">
        <f>IF(A120="","",PREF_PREGUNTA&amp;" - "&amp;IF(MAX($A$7:$A$156)&gt;99,IF(A120&lt;100,"0",""),"")&amp;IF(A120&lt;10,"0","")&amp;A120&amp;IF(G120&lt;&gt;""," "&amp;G120,""))</f>
        <v/>
      </c>
      <c r="C120" s="62" t="str">
        <f t="shared" si="3"/>
        <v/>
      </c>
      <c r="D120" s="230"/>
      <c r="E120" s="231"/>
      <c r="F120" s="231"/>
      <c r="G120" s="232"/>
      <c r="H120" s="225"/>
      <c r="I120" s="448"/>
      <c r="J120" s="426"/>
      <c r="K120" s="449"/>
      <c r="L120" s="427"/>
      <c r="M120" s="448"/>
      <c r="N120" s="426"/>
      <c r="O120" s="449"/>
      <c r="P120" s="427"/>
      <c r="Q120" s="448"/>
      <c r="R120" s="426"/>
      <c r="S120" s="449"/>
      <c r="T120" s="427"/>
      <c r="U120" s="448"/>
      <c r="V120" s="426"/>
      <c r="W120" s="449"/>
      <c r="X120" s="427"/>
      <c r="Y120" s="448"/>
      <c r="Z120" s="426"/>
      <c r="AA120" s="449"/>
      <c r="AB120" s="427"/>
      <c r="AC120" s="448"/>
      <c r="AD120" s="426"/>
      <c r="AE120" s="449"/>
      <c r="AF120" s="427"/>
      <c r="AG120" s="264"/>
      <c r="AH120" s="265"/>
      <c r="AI120" s="266"/>
      <c r="AJ120" s="267"/>
    </row>
    <row r="121" spans="1:36" s="97" customFormat="1" x14ac:dyDescent="0.25">
      <c r="A121" s="98" t="str">
        <f>IF(H121&lt;&gt;"",MAX($A$7:A120)+1,"")</f>
        <v/>
      </c>
      <c r="B121" s="228" t="str">
        <f>IF(A121="","",PREF_PREGUNTA&amp;" - "&amp;IF(MAX($A$7:$A$156)&gt;99,IF(A121&lt;100,"0",""),"")&amp;IF(A121&lt;10,"0","")&amp;A121&amp;IF(G121&lt;&gt;""," "&amp;G121,""))</f>
        <v/>
      </c>
      <c r="C121" s="62" t="str">
        <f t="shared" si="3"/>
        <v/>
      </c>
      <c r="D121" s="230"/>
      <c r="E121" s="231"/>
      <c r="F121" s="231"/>
      <c r="G121" s="232"/>
      <c r="H121" s="225"/>
      <c r="I121" s="448"/>
      <c r="J121" s="426"/>
      <c r="K121" s="449"/>
      <c r="L121" s="427"/>
      <c r="M121" s="448"/>
      <c r="N121" s="426"/>
      <c r="O121" s="449"/>
      <c r="P121" s="427"/>
      <c r="Q121" s="448"/>
      <c r="R121" s="426"/>
      <c r="S121" s="449"/>
      <c r="T121" s="427"/>
      <c r="U121" s="448"/>
      <c r="V121" s="426"/>
      <c r="W121" s="449"/>
      <c r="X121" s="427"/>
      <c r="Y121" s="448"/>
      <c r="Z121" s="426"/>
      <c r="AA121" s="449"/>
      <c r="AB121" s="427"/>
      <c r="AC121" s="448"/>
      <c r="AD121" s="426"/>
      <c r="AE121" s="449"/>
      <c r="AF121" s="427"/>
      <c r="AG121" s="264"/>
      <c r="AH121" s="265"/>
      <c r="AI121" s="266"/>
      <c r="AJ121" s="267"/>
    </row>
    <row r="122" spans="1:36" s="97" customFormat="1" x14ac:dyDescent="0.25">
      <c r="A122" s="98" t="str">
        <f>IF(H122&lt;&gt;"",MAX($A$7:A121)+1,"")</f>
        <v/>
      </c>
      <c r="B122" s="228" t="str">
        <f>IF(A122="","",PREF_PREGUNTA&amp;" - "&amp;IF(MAX($A$7:$A$156)&gt;99,IF(A122&lt;100,"0",""),"")&amp;IF(A122&lt;10,"0","")&amp;A122&amp;IF(G122&lt;&gt;""," "&amp;G122,""))</f>
        <v/>
      </c>
      <c r="C122" s="62" t="str">
        <f t="shared" si="3"/>
        <v/>
      </c>
      <c r="D122" s="230"/>
      <c r="E122" s="231"/>
      <c r="F122" s="231"/>
      <c r="G122" s="232"/>
      <c r="H122" s="225"/>
      <c r="I122" s="448"/>
      <c r="J122" s="426"/>
      <c r="K122" s="449"/>
      <c r="L122" s="427"/>
      <c r="M122" s="448"/>
      <c r="N122" s="426"/>
      <c r="O122" s="449"/>
      <c r="P122" s="427"/>
      <c r="Q122" s="448"/>
      <c r="R122" s="426"/>
      <c r="S122" s="449"/>
      <c r="T122" s="427"/>
      <c r="U122" s="448"/>
      <c r="V122" s="426"/>
      <c r="W122" s="449"/>
      <c r="X122" s="427"/>
      <c r="Y122" s="448"/>
      <c r="Z122" s="426"/>
      <c r="AA122" s="449"/>
      <c r="AB122" s="427"/>
      <c r="AC122" s="448"/>
      <c r="AD122" s="426"/>
      <c r="AE122" s="449"/>
      <c r="AF122" s="427"/>
      <c r="AG122" s="264"/>
      <c r="AH122" s="265"/>
      <c r="AI122" s="266"/>
      <c r="AJ122" s="267"/>
    </row>
    <row r="123" spans="1:36" s="97" customFormat="1" x14ac:dyDescent="0.25">
      <c r="A123" s="98" t="str">
        <f>IF(H123&lt;&gt;"",MAX($A$7:A122)+1,"")</f>
        <v/>
      </c>
      <c r="B123" s="228" t="str">
        <f>IF(A123="","",PREF_PREGUNTA&amp;" - "&amp;IF(MAX($A$7:$A$156)&gt;99,IF(A123&lt;100,"0",""),"")&amp;IF(A123&lt;10,"0","")&amp;A123&amp;IF(G123&lt;&gt;""," "&amp;G123,""))</f>
        <v/>
      </c>
      <c r="C123" s="62" t="str">
        <f t="shared" si="3"/>
        <v/>
      </c>
      <c r="D123" s="230"/>
      <c r="E123" s="231"/>
      <c r="F123" s="231"/>
      <c r="G123" s="232"/>
      <c r="H123" s="225"/>
      <c r="I123" s="448"/>
      <c r="J123" s="426"/>
      <c r="K123" s="449"/>
      <c r="L123" s="427"/>
      <c r="M123" s="448"/>
      <c r="N123" s="426"/>
      <c r="O123" s="449"/>
      <c r="P123" s="427"/>
      <c r="Q123" s="448"/>
      <c r="R123" s="426"/>
      <c r="S123" s="449"/>
      <c r="T123" s="427"/>
      <c r="U123" s="448"/>
      <c r="V123" s="426"/>
      <c r="W123" s="449"/>
      <c r="X123" s="427"/>
      <c r="Y123" s="448"/>
      <c r="Z123" s="426"/>
      <c r="AA123" s="449"/>
      <c r="AB123" s="427"/>
      <c r="AC123" s="448"/>
      <c r="AD123" s="426"/>
      <c r="AE123" s="449"/>
      <c r="AF123" s="427"/>
      <c r="AG123" s="264"/>
      <c r="AH123" s="265"/>
      <c r="AI123" s="266"/>
      <c r="AJ123" s="267"/>
    </row>
    <row r="124" spans="1:36" s="97" customFormat="1" x14ac:dyDescent="0.25">
      <c r="A124" s="98" t="str">
        <f>IF(H124&lt;&gt;"",MAX($A$7:A123)+1,"")</f>
        <v/>
      </c>
      <c r="B124" s="228" t="str">
        <f>IF(A124="","",PREF_PREGUNTA&amp;" - "&amp;IF(MAX($A$7:$A$156)&gt;99,IF(A124&lt;100,"0",""),"")&amp;IF(A124&lt;10,"0","")&amp;A124&amp;IF(G124&lt;&gt;""," "&amp;G124,""))</f>
        <v/>
      </c>
      <c r="C124" s="62" t="str">
        <f t="shared" si="3"/>
        <v/>
      </c>
      <c r="D124" s="230"/>
      <c r="E124" s="231"/>
      <c r="F124" s="231"/>
      <c r="G124" s="232"/>
      <c r="H124" s="225"/>
      <c r="I124" s="448"/>
      <c r="J124" s="426"/>
      <c r="K124" s="449"/>
      <c r="L124" s="427"/>
      <c r="M124" s="448"/>
      <c r="N124" s="426"/>
      <c r="O124" s="449"/>
      <c r="P124" s="427"/>
      <c r="Q124" s="448"/>
      <c r="R124" s="426"/>
      <c r="S124" s="449"/>
      <c r="T124" s="427"/>
      <c r="U124" s="448"/>
      <c r="V124" s="426"/>
      <c r="W124" s="449"/>
      <c r="X124" s="427"/>
      <c r="Y124" s="448"/>
      <c r="Z124" s="426"/>
      <c r="AA124" s="449"/>
      <c r="AB124" s="427"/>
      <c r="AC124" s="448"/>
      <c r="AD124" s="426"/>
      <c r="AE124" s="449"/>
      <c r="AF124" s="427"/>
      <c r="AG124" s="264"/>
      <c r="AH124" s="265"/>
      <c r="AI124" s="266"/>
      <c r="AJ124" s="267"/>
    </row>
    <row r="125" spans="1:36" s="97" customFormat="1" x14ac:dyDescent="0.25">
      <c r="A125" s="98" t="str">
        <f>IF(H125&lt;&gt;"",MAX($A$7:A124)+1,"")</f>
        <v/>
      </c>
      <c r="B125" s="228" t="str">
        <f>IF(A125="","",PREF_PREGUNTA&amp;" - "&amp;IF(MAX($A$7:$A$156)&gt;99,IF(A125&lt;100,"0",""),"")&amp;IF(A125&lt;10,"0","")&amp;A125&amp;IF(G125&lt;&gt;""," "&amp;G125,""))</f>
        <v/>
      </c>
      <c r="C125" s="62" t="str">
        <f t="shared" si="3"/>
        <v/>
      </c>
      <c r="D125" s="230"/>
      <c r="E125" s="231"/>
      <c r="F125" s="231"/>
      <c r="G125" s="232"/>
      <c r="H125" s="225"/>
      <c r="I125" s="448"/>
      <c r="J125" s="426"/>
      <c r="K125" s="449"/>
      <c r="L125" s="427"/>
      <c r="M125" s="448"/>
      <c r="N125" s="426"/>
      <c r="O125" s="449"/>
      <c r="P125" s="427"/>
      <c r="Q125" s="448"/>
      <c r="R125" s="426"/>
      <c r="S125" s="449"/>
      <c r="T125" s="427"/>
      <c r="U125" s="448"/>
      <c r="V125" s="426"/>
      <c r="W125" s="449"/>
      <c r="X125" s="427"/>
      <c r="Y125" s="448"/>
      <c r="Z125" s="426"/>
      <c r="AA125" s="449"/>
      <c r="AB125" s="427"/>
      <c r="AC125" s="448"/>
      <c r="AD125" s="426"/>
      <c r="AE125" s="449"/>
      <c r="AF125" s="427"/>
      <c r="AG125" s="264"/>
      <c r="AH125" s="265"/>
      <c r="AI125" s="266"/>
      <c r="AJ125" s="267"/>
    </row>
    <row r="126" spans="1:36" s="97" customFormat="1" x14ac:dyDescent="0.25">
      <c r="A126" s="98" t="str">
        <f>IF(H126&lt;&gt;"",MAX($A$7:A125)+1,"")</f>
        <v/>
      </c>
      <c r="B126" s="228" t="str">
        <f>IF(A126="","",PREF_PREGUNTA&amp;" - "&amp;IF(MAX($A$7:$A$156)&gt;99,IF(A126&lt;100,"0",""),"")&amp;IF(A126&lt;10,"0","")&amp;A126&amp;IF(G126&lt;&gt;""," "&amp;G126,""))</f>
        <v/>
      </c>
      <c r="C126" s="62" t="str">
        <f t="shared" si="3"/>
        <v/>
      </c>
      <c r="D126" s="230"/>
      <c r="E126" s="231"/>
      <c r="F126" s="231"/>
      <c r="G126" s="232"/>
      <c r="H126" s="225"/>
      <c r="I126" s="448"/>
      <c r="J126" s="426"/>
      <c r="K126" s="449"/>
      <c r="L126" s="427"/>
      <c r="M126" s="448"/>
      <c r="N126" s="426"/>
      <c r="O126" s="449"/>
      <c r="P126" s="427"/>
      <c r="Q126" s="448"/>
      <c r="R126" s="426"/>
      <c r="S126" s="449"/>
      <c r="T126" s="427"/>
      <c r="U126" s="448"/>
      <c r="V126" s="426"/>
      <c r="W126" s="449"/>
      <c r="X126" s="427"/>
      <c r="Y126" s="448"/>
      <c r="Z126" s="426"/>
      <c r="AA126" s="449"/>
      <c r="AB126" s="427"/>
      <c r="AC126" s="448"/>
      <c r="AD126" s="426"/>
      <c r="AE126" s="449"/>
      <c r="AF126" s="427"/>
      <c r="AG126" s="264"/>
      <c r="AH126" s="265"/>
      <c r="AI126" s="266"/>
      <c r="AJ126" s="267"/>
    </row>
    <row r="127" spans="1:36" s="97" customFormat="1" x14ac:dyDescent="0.25">
      <c r="A127" s="98" t="str">
        <f>IF(H127&lt;&gt;"",MAX($A$7:A126)+1,"")</f>
        <v/>
      </c>
      <c r="B127" s="228" t="str">
        <f>IF(A127="","",PREF_PREGUNTA&amp;" - "&amp;IF(MAX($A$7:$A$156)&gt;99,IF(A127&lt;100,"0",""),"")&amp;IF(A127&lt;10,"0","")&amp;A127&amp;IF(G127&lt;&gt;""," "&amp;G127,""))</f>
        <v/>
      </c>
      <c r="C127" s="62" t="str">
        <f t="shared" si="3"/>
        <v/>
      </c>
      <c r="D127" s="230"/>
      <c r="E127" s="231"/>
      <c r="F127" s="231"/>
      <c r="G127" s="232"/>
      <c r="H127" s="225"/>
      <c r="I127" s="448"/>
      <c r="J127" s="426"/>
      <c r="K127" s="449"/>
      <c r="L127" s="427"/>
      <c r="M127" s="448"/>
      <c r="N127" s="426"/>
      <c r="O127" s="449"/>
      <c r="P127" s="427"/>
      <c r="Q127" s="448"/>
      <c r="R127" s="426"/>
      <c r="S127" s="449"/>
      <c r="T127" s="427"/>
      <c r="U127" s="448"/>
      <c r="V127" s="426"/>
      <c r="W127" s="449"/>
      <c r="X127" s="427"/>
      <c r="Y127" s="448"/>
      <c r="Z127" s="426"/>
      <c r="AA127" s="449"/>
      <c r="AB127" s="427"/>
      <c r="AC127" s="448"/>
      <c r="AD127" s="426"/>
      <c r="AE127" s="449"/>
      <c r="AF127" s="427"/>
      <c r="AG127" s="264"/>
      <c r="AH127" s="265"/>
      <c r="AI127" s="266"/>
      <c r="AJ127" s="267"/>
    </row>
    <row r="128" spans="1:36" s="97" customFormat="1" x14ac:dyDescent="0.25">
      <c r="A128" s="98" t="str">
        <f>IF(H128&lt;&gt;"",MAX($A$7:A127)+1,"")</f>
        <v/>
      </c>
      <c r="B128" s="228" t="str">
        <f>IF(A128="","",PREF_PREGUNTA&amp;" - "&amp;IF(MAX($A$7:$A$156)&gt;99,IF(A128&lt;100,"0",""),"")&amp;IF(A128&lt;10,"0","")&amp;A128&amp;IF(G128&lt;&gt;""," "&amp;G128,""))</f>
        <v/>
      </c>
      <c r="C128" s="62" t="str">
        <f t="shared" si="3"/>
        <v/>
      </c>
      <c r="D128" s="230"/>
      <c r="E128" s="231"/>
      <c r="F128" s="231"/>
      <c r="G128" s="232"/>
      <c r="H128" s="225"/>
      <c r="I128" s="448"/>
      <c r="J128" s="426"/>
      <c r="K128" s="449"/>
      <c r="L128" s="427"/>
      <c r="M128" s="448"/>
      <c r="N128" s="426"/>
      <c r="O128" s="449"/>
      <c r="P128" s="427"/>
      <c r="Q128" s="448"/>
      <c r="R128" s="426"/>
      <c r="S128" s="449"/>
      <c r="T128" s="427"/>
      <c r="U128" s="448"/>
      <c r="V128" s="426"/>
      <c r="W128" s="449"/>
      <c r="X128" s="427"/>
      <c r="Y128" s="448"/>
      <c r="Z128" s="426"/>
      <c r="AA128" s="449"/>
      <c r="AB128" s="427"/>
      <c r="AC128" s="448"/>
      <c r="AD128" s="426"/>
      <c r="AE128" s="449"/>
      <c r="AF128" s="427"/>
      <c r="AG128" s="264"/>
      <c r="AH128" s="265"/>
      <c r="AI128" s="266"/>
      <c r="AJ128" s="267"/>
    </row>
    <row r="129" spans="1:36" s="97" customFormat="1" x14ac:dyDescent="0.25">
      <c r="A129" s="98" t="str">
        <f>IF(H129&lt;&gt;"",MAX($A$7:A128)+1,"")</f>
        <v/>
      </c>
      <c r="B129" s="228" t="str">
        <f>IF(A129="","",PREF_PREGUNTA&amp;" - "&amp;IF(MAX($A$7:$A$156)&gt;99,IF(A129&lt;100,"0",""),"")&amp;IF(A129&lt;10,"0","")&amp;A129&amp;IF(G129&lt;&gt;""," "&amp;G129,""))</f>
        <v/>
      </c>
      <c r="C129" s="62" t="str">
        <f t="shared" si="3"/>
        <v/>
      </c>
      <c r="D129" s="230"/>
      <c r="E129" s="231"/>
      <c r="F129" s="231"/>
      <c r="G129" s="232"/>
      <c r="H129" s="225"/>
      <c r="I129" s="448"/>
      <c r="J129" s="426"/>
      <c r="K129" s="449"/>
      <c r="L129" s="427"/>
      <c r="M129" s="448"/>
      <c r="N129" s="426"/>
      <c r="O129" s="449"/>
      <c r="P129" s="427"/>
      <c r="Q129" s="448"/>
      <c r="R129" s="426"/>
      <c r="S129" s="449"/>
      <c r="T129" s="427"/>
      <c r="U129" s="448"/>
      <c r="V129" s="426"/>
      <c r="W129" s="449"/>
      <c r="X129" s="427"/>
      <c r="Y129" s="448"/>
      <c r="Z129" s="426"/>
      <c r="AA129" s="449"/>
      <c r="AB129" s="427"/>
      <c r="AC129" s="448"/>
      <c r="AD129" s="426"/>
      <c r="AE129" s="449"/>
      <c r="AF129" s="427"/>
      <c r="AG129" s="264"/>
      <c r="AH129" s="265"/>
      <c r="AI129" s="266"/>
      <c r="AJ129" s="267"/>
    </row>
    <row r="130" spans="1:36" s="97" customFormat="1" x14ac:dyDescent="0.25">
      <c r="A130" s="98" t="str">
        <f>IF(H130&lt;&gt;"",MAX($A$7:A129)+1,"")</f>
        <v/>
      </c>
      <c r="B130" s="228" t="str">
        <f>IF(A130="","",PREF_PREGUNTA&amp;" - "&amp;IF(MAX($A$7:$A$156)&gt;99,IF(A130&lt;100,"0",""),"")&amp;IF(A130&lt;10,"0","")&amp;A130&amp;IF(G130&lt;&gt;""," "&amp;G130,""))</f>
        <v/>
      </c>
      <c r="C130" s="62" t="str">
        <f t="shared" si="3"/>
        <v/>
      </c>
      <c r="D130" s="230"/>
      <c r="E130" s="231"/>
      <c r="F130" s="231"/>
      <c r="G130" s="232"/>
      <c r="H130" s="225"/>
      <c r="I130" s="448"/>
      <c r="J130" s="426"/>
      <c r="K130" s="449"/>
      <c r="L130" s="427"/>
      <c r="M130" s="448"/>
      <c r="N130" s="426"/>
      <c r="O130" s="449"/>
      <c r="P130" s="427"/>
      <c r="Q130" s="448"/>
      <c r="R130" s="426"/>
      <c r="S130" s="449"/>
      <c r="T130" s="427"/>
      <c r="U130" s="448"/>
      <c r="V130" s="426"/>
      <c r="W130" s="449"/>
      <c r="X130" s="427"/>
      <c r="Y130" s="448"/>
      <c r="Z130" s="426"/>
      <c r="AA130" s="449"/>
      <c r="AB130" s="427"/>
      <c r="AC130" s="448"/>
      <c r="AD130" s="426"/>
      <c r="AE130" s="449"/>
      <c r="AF130" s="427"/>
      <c r="AG130" s="264"/>
      <c r="AH130" s="265"/>
      <c r="AI130" s="266"/>
      <c r="AJ130" s="267"/>
    </row>
    <row r="131" spans="1:36" s="97" customFormat="1" x14ac:dyDescent="0.25">
      <c r="A131" s="98" t="str">
        <f>IF(H131&lt;&gt;"",MAX($A$7:A130)+1,"")</f>
        <v/>
      </c>
      <c r="B131" s="228" t="str">
        <f>IF(A131="","",PREF_PREGUNTA&amp;" - "&amp;IF(MAX($A$7:$A$156)&gt;99,IF(A131&lt;100,"0",""),"")&amp;IF(A131&lt;10,"0","")&amp;A131&amp;IF(G131&lt;&gt;""," "&amp;G131,""))</f>
        <v/>
      </c>
      <c r="C131" s="62" t="str">
        <f t="shared" si="3"/>
        <v/>
      </c>
      <c r="D131" s="230"/>
      <c r="E131" s="231"/>
      <c r="F131" s="231"/>
      <c r="G131" s="232"/>
      <c r="H131" s="225"/>
      <c r="I131" s="448"/>
      <c r="J131" s="426"/>
      <c r="K131" s="449"/>
      <c r="L131" s="427"/>
      <c r="M131" s="448"/>
      <c r="N131" s="426"/>
      <c r="O131" s="449"/>
      <c r="P131" s="427"/>
      <c r="Q131" s="448"/>
      <c r="R131" s="426"/>
      <c r="S131" s="449"/>
      <c r="T131" s="427"/>
      <c r="U131" s="448"/>
      <c r="V131" s="426"/>
      <c r="W131" s="449"/>
      <c r="X131" s="427"/>
      <c r="Y131" s="448"/>
      <c r="Z131" s="426"/>
      <c r="AA131" s="449"/>
      <c r="AB131" s="427"/>
      <c r="AC131" s="448"/>
      <c r="AD131" s="426"/>
      <c r="AE131" s="449"/>
      <c r="AF131" s="427"/>
      <c r="AG131" s="264"/>
      <c r="AH131" s="265"/>
      <c r="AI131" s="266"/>
      <c r="AJ131" s="267"/>
    </row>
    <row r="132" spans="1:36" s="97" customFormat="1" x14ac:dyDescent="0.25">
      <c r="A132" s="98" t="str">
        <f>IF(H132&lt;&gt;"",MAX($A$7:A131)+1,"")</f>
        <v/>
      </c>
      <c r="B132" s="228" t="str">
        <f>IF(A132="","",PREF_PREGUNTA&amp;" - "&amp;IF(MAX($A$7:$A$156)&gt;99,IF(A132&lt;100,"0",""),"")&amp;IF(A132&lt;10,"0","")&amp;A132&amp;IF(G132&lt;&gt;""," "&amp;G132,""))</f>
        <v/>
      </c>
      <c r="C132" s="62" t="str">
        <f t="shared" si="3"/>
        <v/>
      </c>
      <c r="D132" s="230"/>
      <c r="E132" s="231"/>
      <c r="F132" s="231"/>
      <c r="G132" s="232"/>
      <c r="H132" s="225"/>
      <c r="I132" s="448"/>
      <c r="J132" s="426"/>
      <c r="K132" s="449"/>
      <c r="L132" s="427"/>
      <c r="M132" s="448"/>
      <c r="N132" s="426"/>
      <c r="O132" s="449"/>
      <c r="P132" s="427"/>
      <c r="Q132" s="448"/>
      <c r="R132" s="426"/>
      <c r="S132" s="449"/>
      <c r="T132" s="427"/>
      <c r="U132" s="448"/>
      <c r="V132" s="426"/>
      <c r="W132" s="449"/>
      <c r="X132" s="427"/>
      <c r="Y132" s="448"/>
      <c r="Z132" s="426"/>
      <c r="AA132" s="449"/>
      <c r="AB132" s="427"/>
      <c r="AC132" s="448"/>
      <c r="AD132" s="426"/>
      <c r="AE132" s="449"/>
      <c r="AF132" s="427"/>
      <c r="AG132" s="264"/>
      <c r="AH132" s="265"/>
      <c r="AI132" s="266"/>
      <c r="AJ132" s="267"/>
    </row>
    <row r="133" spans="1:36" s="97" customFormat="1" x14ac:dyDescent="0.25">
      <c r="A133" s="98" t="str">
        <f>IF(H133&lt;&gt;"",MAX($A$7:A132)+1,"")</f>
        <v/>
      </c>
      <c r="B133" s="228" t="str">
        <f>IF(A133="","",PREF_PREGUNTA&amp;" - "&amp;IF(MAX($A$7:$A$156)&gt;99,IF(A133&lt;100,"0",""),"")&amp;IF(A133&lt;10,"0","")&amp;A133&amp;IF(G133&lt;&gt;""," "&amp;G133,""))</f>
        <v/>
      </c>
      <c r="C133" s="62" t="str">
        <f t="shared" si="3"/>
        <v/>
      </c>
      <c r="D133" s="230"/>
      <c r="E133" s="231"/>
      <c r="F133" s="231"/>
      <c r="G133" s="232"/>
      <c r="H133" s="225"/>
      <c r="I133" s="448"/>
      <c r="J133" s="426"/>
      <c r="K133" s="449"/>
      <c r="L133" s="427"/>
      <c r="M133" s="448"/>
      <c r="N133" s="426"/>
      <c r="O133" s="449"/>
      <c r="P133" s="427"/>
      <c r="Q133" s="448"/>
      <c r="R133" s="426"/>
      <c r="S133" s="449"/>
      <c r="T133" s="427"/>
      <c r="U133" s="448"/>
      <c r="V133" s="426"/>
      <c r="W133" s="449"/>
      <c r="X133" s="427"/>
      <c r="Y133" s="448"/>
      <c r="Z133" s="426"/>
      <c r="AA133" s="449"/>
      <c r="AB133" s="427"/>
      <c r="AC133" s="448"/>
      <c r="AD133" s="426"/>
      <c r="AE133" s="449"/>
      <c r="AF133" s="427"/>
      <c r="AG133" s="264"/>
      <c r="AH133" s="265"/>
      <c r="AI133" s="266"/>
      <c r="AJ133" s="267"/>
    </row>
    <row r="134" spans="1:36" s="97" customFormat="1" x14ac:dyDescent="0.25">
      <c r="A134" s="98" t="str">
        <f>IF(H134&lt;&gt;"",MAX($A$7:A133)+1,"")</f>
        <v/>
      </c>
      <c r="B134" s="228" t="str">
        <f>IF(A134="","",PREF_PREGUNTA&amp;" - "&amp;IF(MAX($A$7:$A$156)&gt;99,IF(A134&lt;100,"0",""),"")&amp;IF(A134&lt;10,"0","")&amp;A134&amp;IF(G134&lt;&gt;""," "&amp;G134,""))</f>
        <v/>
      </c>
      <c r="C134" s="62" t="str">
        <f t="shared" si="3"/>
        <v/>
      </c>
      <c r="D134" s="230"/>
      <c r="E134" s="231"/>
      <c r="F134" s="231"/>
      <c r="G134" s="232"/>
      <c r="H134" s="225"/>
      <c r="I134" s="448"/>
      <c r="J134" s="426"/>
      <c r="K134" s="449"/>
      <c r="L134" s="427"/>
      <c r="M134" s="448"/>
      <c r="N134" s="426"/>
      <c r="O134" s="449"/>
      <c r="P134" s="427"/>
      <c r="Q134" s="448"/>
      <c r="R134" s="426"/>
      <c r="S134" s="449"/>
      <c r="T134" s="427"/>
      <c r="U134" s="448"/>
      <c r="V134" s="426"/>
      <c r="W134" s="449"/>
      <c r="X134" s="427"/>
      <c r="Y134" s="448"/>
      <c r="Z134" s="426"/>
      <c r="AA134" s="449"/>
      <c r="AB134" s="427"/>
      <c r="AC134" s="448"/>
      <c r="AD134" s="426"/>
      <c r="AE134" s="449"/>
      <c r="AF134" s="427"/>
      <c r="AG134" s="264"/>
      <c r="AH134" s="265"/>
      <c r="AI134" s="266"/>
      <c r="AJ134" s="267"/>
    </row>
    <row r="135" spans="1:36" s="97" customFormat="1" x14ac:dyDescent="0.25">
      <c r="A135" s="98" t="str">
        <f>IF(H135&lt;&gt;"",MAX($A$7:A134)+1,"")</f>
        <v/>
      </c>
      <c r="B135" s="228" t="str">
        <f>IF(A135="","",PREF_PREGUNTA&amp;" - "&amp;IF(MAX($A$7:$A$156)&gt;99,IF(A135&lt;100,"0",""),"")&amp;IF(A135&lt;10,"0","")&amp;A135&amp;IF(G135&lt;&gt;""," "&amp;G135,""))</f>
        <v/>
      </c>
      <c r="C135" s="62" t="str">
        <f t="shared" ref="C135:C198" si="4">IF(COUNTA(I135:N135)-D135=0,"",COUNTA(I135:N135)-D135)</f>
        <v/>
      </c>
      <c r="D135" s="230"/>
      <c r="E135" s="231"/>
      <c r="F135" s="231"/>
      <c r="G135" s="232"/>
      <c r="H135" s="225"/>
      <c r="I135" s="448"/>
      <c r="J135" s="426"/>
      <c r="K135" s="449"/>
      <c r="L135" s="427"/>
      <c r="M135" s="448"/>
      <c r="N135" s="426"/>
      <c r="O135" s="449"/>
      <c r="P135" s="427"/>
      <c r="Q135" s="448"/>
      <c r="R135" s="426"/>
      <c r="S135" s="449"/>
      <c r="T135" s="427"/>
      <c r="U135" s="448"/>
      <c r="V135" s="426"/>
      <c r="W135" s="449"/>
      <c r="X135" s="427"/>
      <c r="Y135" s="448"/>
      <c r="Z135" s="426"/>
      <c r="AA135" s="449"/>
      <c r="AB135" s="427"/>
      <c r="AC135" s="448"/>
      <c r="AD135" s="426"/>
      <c r="AE135" s="449"/>
      <c r="AF135" s="427"/>
      <c r="AG135" s="264"/>
      <c r="AH135" s="265"/>
      <c r="AI135" s="266"/>
      <c r="AJ135" s="267"/>
    </row>
    <row r="136" spans="1:36" s="97" customFormat="1" x14ac:dyDescent="0.25">
      <c r="A136" s="98" t="str">
        <f>IF(H136&lt;&gt;"",MAX($A$7:A135)+1,"")</f>
        <v/>
      </c>
      <c r="B136" s="228" t="str">
        <f>IF(A136="","",PREF_PREGUNTA&amp;" - "&amp;IF(MAX($A$7:$A$156)&gt;99,IF(A136&lt;100,"0",""),"")&amp;IF(A136&lt;10,"0","")&amp;A136&amp;IF(G136&lt;&gt;""," "&amp;G136,""))</f>
        <v/>
      </c>
      <c r="C136" s="62" t="str">
        <f t="shared" si="4"/>
        <v/>
      </c>
      <c r="D136" s="230"/>
      <c r="E136" s="231"/>
      <c r="F136" s="231"/>
      <c r="G136" s="232"/>
      <c r="H136" s="225"/>
      <c r="I136" s="448"/>
      <c r="J136" s="426"/>
      <c r="K136" s="449"/>
      <c r="L136" s="427"/>
      <c r="M136" s="448"/>
      <c r="N136" s="426"/>
      <c r="O136" s="449"/>
      <c r="P136" s="427"/>
      <c r="Q136" s="448"/>
      <c r="R136" s="426"/>
      <c r="S136" s="449"/>
      <c r="T136" s="427"/>
      <c r="U136" s="448"/>
      <c r="V136" s="426"/>
      <c r="W136" s="449"/>
      <c r="X136" s="427"/>
      <c r="Y136" s="448"/>
      <c r="Z136" s="426"/>
      <c r="AA136" s="449"/>
      <c r="AB136" s="427"/>
      <c r="AC136" s="448"/>
      <c r="AD136" s="426"/>
      <c r="AE136" s="449"/>
      <c r="AF136" s="427"/>
      <c r="AG136" s="264"/>
      <c r="AH136" s="265"/>
      <c r="AI136" s="266"/>
      <c r="AJ136" s="267"/>
    </row>
    <row r="137" spans="1:36" s="97" customFormat="1" x14ac:dyDescent="0.25">
      <c r="A137" s="98" t="str">
        <f>IF(H137&lt;&gt;"",MAX($A$7:A136)+1,"")</f>
        <v/>
      </c>
      <c r="B137" s="228" t="str">
        <f>IF(A137="","",PREF_PREGUNTA&amp;" - "&amp;IF(MAX($A$7:$A$156)&gt;99,IF(A137&lt;100,"0",""),"")&amp;IF(A137&lt;10,"0","")&amp;A137&amp;IF(G137&lt;&gt;""," "&amp;G137,""))</f>
        <v/>
      </c>
      <c r="C137" s="62" t="str">
        <f t="shared" si="4"/>
        <v/>
      </c>
      <c r="D137" s="230"/>
      <c r="E137" s="231"/>
      <c r="F137" s="231"/>
      <c r="G137" s="232"/>
      <c r="H137" s="225"/>
      <c r="I137" s="448"/>
      <c r="J137" s="426"/>
      <c r="K137" s="449"/>
      <c r="L137" s="427"/>
      <c r="M137" s="448"/>
      <c r="N137" s="426"/>
      <c r="O137" s="449"/>
      <c r="P137" s="427"/>
      <c r="Q137" s="448"/>
      <c r="R137" s="426"/>
      <c r="S137" s="449"/>
      <c r="T137" s="427"/>
      <c r="U137" s="448"/>
      <c r="V137" s="426"/>
      <c r="W137" s="449"/>
      <c r="X137" s="427"/>
      <c r="Y137" s="448"/>
      <c r="Z137" s="426"/>
      <c r="AA137" s="449"/>
      <c r="AB137" s="427"/>
      <c r="AC137" s="448"/>
      <c r="AD137" s="426"/>
      <c r="AE137" s="449"/>
      <c r="AF137" s="427"/>
      <c r="AG137" s="264"/>
      <c r="AH137" s="265"/>
      <c r="AI137" s="266"/>
      <c r="AJ137" s="267"/>
    </row>
    <row r="138" spans="1:36" s="97" customFormat="1" x14ac:dyDescent="0.25">
      <c r="A138" s="98" t="str">
        <f>IF(H138&lt;&gt;"",MAX($A$7:A137)+1,"")</f>
        <v/>
      </c>
      <c r="B138" s="228" t="str">
        <f>IF(A138="","",PREF_PREGUNTA&amp;" - "&amp;IF(MAX($A$7:$A$156)&gt;99,IF(A138&lt;100,"0",""),"")&amp;IF(A138&lt;10,"0","")&amp;A138&amp;IF(G138&lt;&gt;""," "&amp;G138,""))</f>
        <v/>
      </c>
      <c r="C138" s="62" t="str">
        <f t="shared" si="4"/>
        <v/>
      </c>
      <c r="D138" s="230"/>
      <c r="E138" s="231"/>
      <c r="F138" s="231"/>
      <c r="G138" s="232"/>
      <c r="H138" s="225"/>
      <c r="I138" s="448"/>
      <c r="J138" s="426"/>
      <c r="K138" s="449"/>
      <c r="L138" s="427"/>
      <c r="M138" s="448"/>
      <c r="N138" s="426"/>
      <c r="O138" s="449"/>
      <c r="P138" s="427"/>
      <c r="Q138" s="448"/>
      <c r="R138" s="426"/>
      <c r="S138" s="449"/>
      <c r="T138" s="427"/>
      <c r="U138" s="448"/>
      <c r="V138" s="426"/>
      <c r="W138" s="449"/>
      <c r="X138" s="427"/>
      <c r="Y138" s="448"/>
      <c r="Z138" s="426"/>
      <c r="AA138" s="449"/>
      <c r="AB138" s="427"/>
      <c r="AC138" s="448"/>
      <c r="AD138" s="426"/>
      <c r="AE138" s="449"/>
      <c r="AF138" s="427"/>
      <c r="AG138" s="264"/>
      <c r="AH138" s="265"/>
      <c r="AI138" s="266"/>
      <c r="AJ138" s="267"/>
    </row>
    <row r="139" spans="1:36" s="97" customFormat="1" x14ac:dyDescent="0.25">
      <c r="A139" s="98" t="str">
        <f>IF(H139&lt;&gt;"",MAX($A$7:A138)+1,"")</f>
        <v/>
      </c>
      <c r="B139" s="228" t="str">
        <f>IF(A139="","",PREF_PREGUNTA&amp;" - "&amp;IF(MAX($A$7:$A$156)&gt;99,IF(A139&lt;100,"0",""),"")&amp;IF(A139&lt;10,"0","")&amp;A139&amp;IF(G139&lt;&gt;""," "&amp;G139,""))</f>
        <v/>
      </c>
      <c r="C139" s="62" t="str">
        <f t="shared" si="4"/>
        <v/>
      </c>
      <c r="D139" s="230"/>
      <c r="E139" s="231"/>
      <c r="F139" s="231"/>
      <c r="G139" s="232"/>
      <c r="H139" s="225"/>
      <c r="I139" s="448"/>
      <c r="J139" s="426"/>
      <c r="K139" s="449"/>
      <c r="L139" s="427"/>
      <c r="M139" s="448"/>
      <c r="N139" s="426"/>
      <c r="O139" s="449"/>
      <c r="P139" s="427"/>
      <c r="Q139" s="448"/>
      <c r="R139" s="426"/>
      <c r="S139" s="449"/>
      <c r="T139" s="427"/>
      <c r="U139" s="448"/>
      <c r="V139" s="426"/>
      <c r="W139" s="449"/>
      <c r="X139" s="427"/>
      <c r="Y139" s="448"/>
      <c r="Z139" s="426"/>
      <c r="AA139" s="449"/>
      <c r="AB139" s="427"/>
      <c r="AC139" s="448"/>
      <c r="AD139" s="426"/>
      <c r="AE139" s="449"/>
      <c r="AF139" s="427"/>
      <c r="AG139" s="264"/>
      <c r="AH139" s="265"/>
      <c r="AI139" s="266"/>
      <c r="AJ139" s="267"/>
    </row>
    <row r="140" spans="1:36" s="97" customFormat="1" x14ac:dyDescent="0.25">
      <c r="A140" s="98" t="str">
        <f>IF(H140&lt;&gt;"",MAX($A$7:A139)+1,"")</f>
        <v/>
      </c>
      <c r="B140" s="228" t="str">
        <f>IF(A140="","",PREF_PREGUNTA&amp;" - "&amp;IF(MAX($A$7:$A$156)&gt;99,IF(A140&lt;100,"0",""),"")&amp;IF(A140&lt;10,"0","")&amp;A140&amp;IF(G140&lt;&gt;""," "&amp;G140,""))</f>
        <v/>
      </c>
      <c r="C140" s="62" t="str">
        <f t="shared" si="4"/>
        <v/>
      </c>
      <c r="D140" s="230"/>
      <c r="E140" s="231"/>
      <c r="F140" s="231"/>
      <c r="G140" s="232"/>
      <c r="H140" s="225"/>
      <c r="I140" s="448"/>
      <c r="J140" s="426"/>
      <c r="K140" s="449"/>
      <c r="L140" s="427"/>
      <c r="M140" s="448"/>
      <c r="N140" s="426"/>
      <c r="O140" s="449"/>
      <c r="P140" s="427"/>
      <c r="Q140" s="448"/>
      <c r="R140" s="426"/>
      <c r="S140" s="449"/>
      <c r="T140" s="427"/>
      <c r="U140" s="448"/>
      <c r="V140" s="426"/>
      <c r="W140" s="449"/>
      <c r="X140" s="427"/>
      <c r="Y140" s="448"/>
      <c r="Z140" s="426"/>
      <c r="AA140" s="449"/>
      <c r="AB140" s="427"/>
      <c r="AC140" s="448"/>
      <c r="AD140" s="426"/>
      <c r="AE140" s="449"/>
      <c r="AF140" s="427"/>
      <c r="AG140" s="264"/>
      <c r="AH140" s="265"/>
      <c r="AI140" s="266"/>
      <c r="AJ140" s="267"/>
    </row>
    <row r="141" spans="1:36" s="97" customFormat="1" x14ac:dyDescent="0.25">
      <c r="A141" s="98" t="str">
        <f>IF(H141&lt;&gt;"",MAX($A$7:A140)+1,"")</f>
        <v/>
      </c>
      <c r="B141" s="228" t="str">
        <f>IF(A141="","",PREF_PREGUNTA&amp;" - "&amp;IF(MAX($A$7:$A$156)&gt;99,IF(A141&lt;100,"0",""),"")&amp;IF(A141&lt;10,"0","")&amp;A141&amp;IF(G141&lt;&gt;""," "&amp;G141,""))</f>
        <v/>
      </c>
      <c r="C141" s="62" t="str">
        <f t="shared" si="4"/>
        <v/>
      </c>
      <c r="D141" s="230"/>
      <c r="E141" s="231"/>
      <c r="F141" s="231"/>
      <c r="G141" s="232"/>
      <c r="H141" s="225"/>
      <c r="I141" s="448"/>
      <c r="J141" s="426"/>
      <c r="K141" s="449"/>
      <c r="L141" s="427"/>
      <c r="M141" s="448"/>
      <c r="N141" s="426"/>
      <c r="O141" s="449"/>
      <c r="P141" s="427"/>
      <c r="Q141" s="448"/>
      <c r="R141" s="426"/>
      <c r="S141" s="449"/>
      <c r="T141" s="427"/>
      <c r="U141" s="448"/>
      <c r="V141" s="426"/>
      <c r="W141" s="449"/>
      <c r="X141" s="427"/>
      <c r="Y141" s="448"/>
      <c r="Z141" s="426"/>
      <c r="AA141" s="449"/>
      <c r="AB141" s="427"/>
      <c r="AC141" s="448"/>
      <c r="AD141" s="426"/>
      <c r="AE141" s="449"/>
      <c r="AF141" s="427"/>
      <c r="AG141" s="264"/>
      <c r="AH141" s="265"/>
      <c r="AI141" s="266"/>
      <c r="AJ141" s="267"/>
    </row>
    <row r="142" spans="1:36" s="97" customFormat="1" x14ac:dyDescent="0.25">
      <c r="A142" s="98" t="str">
        <f>IF(H142&lt;&gt;"",MAX($A$7:A141)+1,"")</f>
        <v/>
      </c>
      <c r="B142" s="228" t="str">
        <f>IF(A142="","",PREF_PREGUNTA&amp;" - "&amp;IF(MAX($A$7:$A$156)&gt;99,IF(A142&lt;100,"0",""),"")&amp;IF(A142&lt;10,"0","")&amp;A142&amp;IF(G142&lt;&gt;""," "&amp;G142,""))</f>
        <v/>
      </c>
      <c r="C142" s="62" t="str">
        <f t="shared" si="4"/>
        <v/>
      </c>
      <c r="D142" s="230"/>
      <c r="E142" s="231"/>
      <c r="F142" s="231"/>
      <c r="G142" s="232"/>
      <c r="H142" s="225"/>
      <c r="I142" s="448"/>
      <c r="J142" s="426"/>
      <c r="K142" s="449"/>
      <c r="L142" s="427"/>
      <c r="M142" s="448"/>
      <c r="N142" s="426"/>
      <c r="O142" s="449"/>
      <c r="P142" s="427"/>
      <c r="Q142" s="448"/>
      <c r="R142" s="426"/>
      <c r="S142" s="449"/>
      <c r="T142" s="427"/>
      <c r="U142" s="448"/>
      <c r="V142" s="426"/>
      <c r="W142" s="449"/>
      <c r="X142" s="427"/>
      <c r="Y142" s="448"/>
      <c r="Z142" s="426"/>
      <c r="AA142" s="449"/>
      <c r="AB142" s="427"/>
      <c r="AC142" s="448"/>
      <c r="AD142" s="426"/>
      <c r="AE142" s="449"/>
      <c r="AF142" s="427"/>
      <c r="AG142" s="264"/>
      <c r="AH142" s="265"/>
      <c r="AI142" s="266"/>
      <c r="AJ142" s="267"/>
    </row>
    <row r="143" spans="1:36" s="97" customFormat="1" x14ac:dyDescent="0.25">
      <c r="A143" s="98" t="str">
        <f>IF(H143&lt;&gt;"",MAX($A$7:A142)+1,"")</f>
        <v/>
      </c>
      <c r="B143" s="228" t="str">
        <f>IF(A143="","",PREF_PREGUNTA&amp;" - "&amp;IF(MAX($A$7:$A$156)&gt;99,IF(A143&lt;100,"0",""),"")&amp;IF(A143&lt;10,"0","")&amp;A143&amp;IF(G143&lt;&gt;""," "&amp;G143,""))</f>
        <v/>
      </c>
      <c r="C143" s="62" t="str">
        <f t="shared" si="4"/>
        <v/>
      </c>
      <c r="D143" s="230"/>
      <c r="E143" s="231"/>
      <c r="F143" s="231"/>
      <c r="G143" s="232"/>
      <c r="H143" s="225"/>
      <c r="I143" s="448"/>
      <c r="J143" s="426"/>
      <c r="K143" s="449"/>
      <c r="L143" s="427"/>
      <c r="M143" s="448"/>
      <c r="N143" s="426"/>
      <c r="O143" s="449"/>
      <c r="P143" s="427"/>
      <c r="Q143" s="448"/>
      <c r="R143" s="426"/>
      <c r="S143" s="449"/>
      <c r="T143" s="427"/>
      <c r="U143" s="448"/>
      <c r="V143" s="426"/>
      <c r="W143" s="449"/>
      <c r="X143" s="427"/>
      <c r="Y143" s="448"/>
      <c r="Z143" s="426"/>
      <c r="AA143" s="449"/>
      <c r="AB143" s="427"/>
      <c r="AC143" s="448"/>
      <c r="AD143" s="426"/>
      <c r="AE143" s="449"/>
      <c r="AF143" s="427"/>
      <c r="AG143" s="264"/>
      <c r="AH143" s="265"/>
      <c r="AI143" s="266"/>
      <c r="AJ143" s="267"/>
    </row>
    <row r="144" spans="1:36" s="97" customFormat="1" x14ac:dyDescent="0.25">
      <c r="A144" s="98" t="str">
        <f>IF(H144&lt;&gt;"",MAX($A$7:A143)+1,"")</f>
        <v/>
      </c>
      <c r="B144" s="228" t="str">
        <f>IF(A144="","",PREF_PREGUNTA&amp;" - "&amp;IF(MAX($A$7:$A$156)&gt;99,IF(A144&lt;100,"0",""),"")&amp;IF(A144&lt;10,"0","")&amp;A144&amp;IF(G144&lt;&gt;""," "&amp;G144,""))</f>
        <v/>
      </c>
      <c r="C144" s="62" t="str">
        <f t="shared" si="4"/>
        <v/>
      </c>
      <c r="D144" s="230"/>
      <c r="E144" s="231"/>
      <c r="F144" s="231"/>
      <c r="G144" s="232"/>
      <c r="H144" s="225"/>
      <c r="I144" s="448"/>
      <c r="J144" s="426"/>
      <c r="K144" s="449"/>
      <c r="L144" s="427"/>
      <c r="M144" s="448"/>
      <c r="N144" s="426"/>
      <c r="O144" s="449"/>
      <c r="P144" s="427"/>
      <c r="Q144" s="448"/>
      <c r="R144" s="426"/>
      <c r="S144" s="449"/>
      <c r="T144" s="427"/>
      <c r="U144" s="448"/>
      <c r="V144" s="426"/>
      <c r="W144" s="449"/>
      <c r="X144" s="427"/>
      <c r="Y144" s="448"/>
      <c r="Z144" s="426"/>
      <c r="AA144" s="449"/>
      <c r="AB144" s="427"/>
      <c r="AC144" s="448"/>
      <c r="AD144" s="426"/>
      <c r="AE144" s="449"/>
      <c r="AF144" s="427"/>
      <c r="AG144" s="264"/>
      <c r="AH144" s="265"/>
      <c r="AI144" s="266"/>
      <c r="AJ144" s="267"/>
    </row>
    <row r="145" spans="1:36" s="97" customFormat="1" x14ac:dyDescent="0.25">
      <c r="A145" s="98" t="str">
        <f>IF(H145&lt;&gt;"",MAX($A$7:A144)+1,"")</f>
        <v/>
      </c>
      <c r="B145" s="228" t="str">
        <f>IF(A145="","",PREF_PREGUNTA&amp;" - "&amp;IF(MAX($A$7:$A$156)&gt;99,IF(A145&lt;100,"0",""),"")&amp;IF(A145&lt;10,"0","")&amp;A145&amp;IF(G145&lt;&gt;""," "&amp;G145,""))</f>
        <v/>
      </c>
      <c r="C145" s="62" t="str">
        <f t="shared" si="4"/>
        <v/>
      </c>
      <c r="D145" s="230"/>
      <c r="E145" s="231"/>
      <c r="F145" s="231"/>
      <c r="G145" s="232"/>
      <c r="H145" s="225"/>
      <c r="I145" s="448"/>
      <c r="J145" s="426"/>
      <c r="K145" s="449"/>
      <c r="L145" s="427"/>
      <c r="M145" s="448"/>
      <c r="N145" s="426"/>
      <c r="O145" s="449"/>
      <c r="P145" s="427"/>
      <c r="Q145" s="448"/>
      <c r="R145" s="426"/>
      <c r="S145" s="449"/>
      <c r="T145" s="427"/>
      <c r="U145" s="448"/>
      <c r="V145" s="426"/>
      <c r="W145" s="449"/>
      <c r="X145" s="427"/>
      <c r="Y145" s="448"/>
      <c r="Z145" s="426"/>
      <c r="AA145" s="449"/>
      <c r="AB145" s="427"/>
      <c r="AC145" s="448"/>
      <c r="AD145" s="426"/>
      <c r="AE145" s="449"/>
      <c r="AF145" s="427"/>
      <c r="AG145" s="264"/>
      <c r="AH145" s="265"/>
      <c r="AI145" s="266"/>
      <c r="AJ145" s="267"/>
    </row>
    <row r="146" spans="1:36" s="97" customFormat="1" x14ac:dyDescent="0.25">
      <c r="A146" s="98" t="str">
        <f>IF(H146&lt;&gt;"",MAX($A$7:A145)+1,"")</f>
        <v/>
      </c>
      <c r="B146" s="228" t="str">
        <f>IF(A146="","",PREF_PREGUNTA&amp;" - "&amp;IF(MAX($A$7:$A$156)&gt;99,IF(A146&lt;100,"0",""),"")&amp;IF(A146&lt;10,"0","")&amp;A146&amp;IF(G146&lt;&gt;""," "&amp;G146,""))</f>
        <v/>
      </c>
      <c r="C146" s="62" t="str">
        <f t="shared" si="4"/>
        <v/>
      </c>
      <c r="D146" s="230"/>
      <c r="E146" s="231"/>
      <c r="F146" s="231"/>
      <c r="G146" s="232"/>
      <c r="H146" s="225"/>
      <c r="I146" s="448"/>
      <c r="J146" s="426"/>
      <c r="K146" s="449"/>
      <c r="L146" s="427"/>
      <c r="M146" s="448"/>
      <c r="N146" s="426"/>
      <c r="O146" s="449"/>
      <c r="P146" s="427"/>
      <c r="Q146" s="448"/>
      <c r="R146" s="426"/>
      <c r="S146" s="449"/>
      <c r="T146" s="427"/>
      <c r="U146" s="448"/>
      <c r="V146" s="426"/>
      <c r="W146" s="449"/>
      <c r="X146" s="427"/>
      <c r="Y146" s="448"/>
      <c r="Z146" s="426"/>
      <c r="AA146" s="449"/>
      <c r="AB146" s="427"/>
      <c r="AC146" s="448"/>
      <c r="AD146" s="426"/>
      <c r="AE146" s="449"/>
      <c r="AF146" s="427"/>
      <c r="AG146" s="264"/>
      <c r="AH146" s="265"/>
      <c r="AI146" s="266"/>
      <c r="AJ146" s="267"/>
    </row>
    <row r="147" spans="1:36" s="97" customFormat="1" x14ac:dyDescent="0.25">
      <c r="A147" s="98" t="str">
        <f>IF(H147&lt;&gt;"",MAX($A$7:A146)+1,"")</f>
        <v/>
      </c>
      <c r="B147" s="228" t="str">
        <f>IF(A147="","",PREF_PREGUNTA&amp;" - "&amp;IF(MAX($A$7:$A$156)&gt;99,IF(A147&lt;100,"0",""),"")&amp;IF(A147&lt;10,"0","")&amp;A147&amp;IF(G147&lt;&gt;""," "&amp;G147,""))</f>
        <v/>
      </c>
      <c r="C147" s="62" t="str">
        <f t="shared" si="4"/>
        <v/>
      </c>
      <c r="D147" s="230"/>
      <c r="E147" s="231"/>
      <c r="F147" s="231"/>
      <c r="G147" s="232"/>
      <c r="H147" s="225"/>
      <c r="I147" s="448"/>
      <c r="J147" s="426"/>
      <c r="K147" s="449"/>
      <c r="L147" s="427"/>
      <c r="M147" s="448"/>
      <c r="N147" s="426"/>
      <c r="O147" s="449"/>
      <c r="P147" s="427"/>
      <c r="Q147" s="448"/>
      <c r="R147" s="426"/>
      <c r="S147" s="449"/>
      <c r="T147" s="427"/>
      <c r="U147" s="448"/>
      <c r="V147" s="426"/>
      <c r="W147" s="449"/>
      <c r="X147" s="427"/>
      <c r="Y147" s="448"/>
      <c r="Z147" s="426"/>
      <c r="AA147" s="449"/>
      <c r="AB147" s="427"/>
      <c r="AC147" s="448"/>
      <c r="AD147" s="426"/>
      <c r="AE147" s="449"/>
      <c r="AF147" s="427"/>
      <c r="AG147" s="264"/>
      <c r="AH147" s="265"/>
      <c r="AI147" s="266"/>
      <c r="AJ147" s="267"/>
    </row>
    <row r="148" spans="1:36" s="97" customFormat="1" x14ac:dyDescent="0.25">
      <c r="A148" s="98" t="str">
        <f>IF(H148&lt;&gt;"",MAX($A$7:A147)+1,"")</f>
        <v/>
      </c>
      <c r="B148" s="228" t="str">
        <f>IF(A148="","",PREF_PREGUNTA&amp;" - "&amp;IF(MAX($A$7:$A$156)&gt;99,IF(A148&lt;100,"0",""),"")&amp;IF(A148&lt;10,"0","")&amp;A148&amp;IF(G148&lt;&gt;""," "&amp;G148,""))</f>
        <v/>
      </c>
      <c r="C148" s="62" t="str">
        <f t="shared" si="4"/>
        <v/>
      </c>
      <c r="D148" s="230"/>
      <c r="E148" s="231"/>
      <c r="F148" s="231"/>
      <c r="G148" s="232"/>
      <c r="H148" s="225"/>
      <c r="I148" s="448"/>
      <c r="J148" s="426"/>
      <c r="K148" s="449"/>
      <c r="L148" s="427"/>
      <c r="M148" s="448"/>
      <c r="N148" s="426"/>
      <c r="O148" s="449"/>
      <c r="P148" s="427"/>
      <c r="Q148" s="448"/>
      <c r="R148" s="426"/>
      <c r="S148" s="449"/>
      <c r="T148" s="427"/>
      <c r="U148" s="448"/>
      <c r="V148" s="426"/>
      <c r="W148" s="449"/>
      <c r="X148" s="427"/>
      <c r="Y148" s="448"/>
      <c r="Z148" s="426"/>
      <c r="AA148" s="449"/>
      <c r="AB148" s="427"/>
      <c r="AC148" s="448"/>
      <c r="AD148" s="426"/>
      <c r="AE148" s="449"/>
      <c r="AF148" s="427"/>
      <c r="AG148" s="264"/>
      <c r="AH148" s="265"/>
      <c r="AI148" s="266"/>
      <c r="AJ148" s="267"/>
    </row>
    <row r="149" spans="1:36" s="97" customFormat="1" x14ac:dyDescent="0.25">
      <c r="A149" s="98" t="str">
        <f>IF(H149&lt;&gt;"",MAX($A$7:A148)+1,"")</f>
        <v/>
      </c>
      <c r="B149" s="228" t="str">
        <f>IF(A149="","",PREF_PREGUNTA&amp;" - "&amp;IF(MAX($A$7:$A$156)&gt;99,IF(A149&lt;100,"0",""),"")&amp;IF(A149&lt;10,"0","")&amp;A149&amp;IF(G149&lt;&gt;""," "&amp;G149,""))</f>
        <v/>
      </c>
      <c r="C149" s="62" t="str">
        <f t="shared" si="4"/>
        <v/>
      </c>
      <c r="D149" s="230"/>
      <c r="E149" s="231"/>
      <c r="F149" s="231"/>
      <c r="G149" s="232"/>
      <c r="H149" s="225"/>
      <c r="I149" s="448"/>
      <c r="J149" s="426"/>
      <c r="K149" s="449"/>
      <c r="L149" s="427"/>
      <c r="M149" s="448"/>
      <c r="N149" s="426"/>
      <c r="O149" s="449"/>
      <c r="P149" s="427"/>
      <c r="Q149" s="448"/>
      <c r="R149" s="426"/>
      <c r="S149" s="449"/>
      <c r="T149" s="427"/>
      <c r="U149" s="448"/>
      <c r="V149" s="426"/>
      <c r="W149" s="449"/>
      <c r="X149" s="427"/>
      <c r="Y149" s="448"/>
      <c r="Z149" s="426"/>
      <c r="AA149" s="449"/>
      <c r="AB149" s="427"/>
      <c r="AC149" s="448"/>
      <c r="AD149" s="426"/>
      <c r="AE149" s="449"/>
      <c r="AF149" s="427"/>
      <c r="AG149" s="264"/>
      <c r="AH149" s="265"/>
      <c r="AI149" s="266"/>
      <c r="AJ149" s="267"/>
    </row>
    <row r="150" spans="1:36" s="97" customFormat="1" x14ac:dyDescent="0.25">
      <c r="A150" s="98" t="str">
        <f>IF(H150&lt;&gt;"",MAX($A$7:A149)+1,"")</f>
        <v/>
      </c>
      <c r="B150" s="228" t="str">
        <f>IF(A150="","",PREF_PREGUNTA&amp;" - "&amp;IF(MAX($A$7:$A$156)&gt;99,IF(A150&lt;100,"0",""),"")&amp;IF(A150&lt;10,"0","")&amp;A150&amp;IF(G150&lt;&gt;""," "&amp;G150,""))</f>
        <v/>
      </c>
      <c r="C150" s="62" t="str">
        <f t="shared" si="4"/>
        <v/>
      </c>
      <c r="D150" s="230"/>
      <c r="E150" s="231"/>
      <c r="F150" s="231"/>
      <c r="G150" s="232"/>
      <c r="H150" s="225"/>
      <c r="I150" s="448"/>
      <c r="J150" s="426"/>
      <c r="K150" s="449"/>
      <c r="L150" s="427"/>
      <c r="M150" s="448"/>
      <c r="N150" s="426"/>
      <c r="O150" s="449"/>
      <c r="P150" s="427"/>
      <c r="Q150" s="448"/>
      <c r="R150" s="426"/>
      <c r="S150" s="449"/>
      <c r="T150" s="427"/>
      <c r="U150" s="448"/>
      <c r="V150" s="426"/>
      <c r="W150" s="449"/>
      <c r="X150" s="427"/>
      <c r="Y150" s="448"/>
      <c r="Z150" s="426"/>
      <c r="AA150" s="449"/>
      <c r="AB150" s="427"/>
      <c r="AC150" s="448"/>
      <c r="AD150" s="426"/>
      <c r="AE150" s="449"/>
      <c r="AF150" s="427"/>
      <c r="AG150" s="264"/>
      <c r="AH150" s="265"/>
      <c r="AI150" s="266"/>
      <c r="AJ150" s="267"/>
    </row>
    <row r="151" spans="1:36" s="97" customFormat="1" x14ac:dyDescent="0.25">
      <c r="A151" s="98" t="str">
        <f>IF(H151&lt;&gt;"",MAX($A$7:A150)+1,"")</f>
        <v/>
      </c>
      <c r="B151" s="228" t="str">
        <f>IF(A151="","",PREF_PREGUNTA&amp;" - "&amp;IF(MAX($A$7:$A$156)&gt;99,IF(A151&lt;100,"0",""),"")&amp;IF(A151&lt;10,"0","")&amp;A151&amp;IF(G151&lt;&gt;""," "&amp;G151,""))</f>
        <v/>
      </c>
      <c r="C151" s="62" t="str">
        <f t="shared" si="4"/>
        <v/>
      </c>
      <c r="D151" s="230"/>
      <c r="E151" s="231"/>
      <c r="F151" s="231"/>
      <c r="G151" s="232"/>
      <c r="H151" s="225"/>
      <c r="I151" s="448"/>
      <c r="J151" s="426"/>
      <c r="K151" s="449"/>
      <c r="L151" s="427"/>
      <c r="M151" s="448"/>
      <c r="N151" s="426"/>
      <c r="O151" s="449"/>
      <c r="P151" s="427"/>
      <c r="Q151" s="448"/>
      <c r="R151" s="426"/>
      <c r="S151" s="449"/>
      <c r="T151" s="427"/>
      <c r="U151" s="448"/>
      <c r="V151" s="426"/>
      <c r="W151" s="449"/>
      <c r="X151" s="427"/>
      <c r="Y151" s="448"/>
      <c r="Z151" s="426"/>
      <c r="AA151" s="449"/>
      <c r="AB151" s="427"/>
      <c r="AC151" s="448"/>
      <c r="AD151" s="426"/>
      <c r="AE151" s="449"/>
      <c r="AF151" s="427"/>
      <c r="AG151" s="264"/>
      <c r="AH151" s="265"/>
      <c r="AI151" s="266"/>
      <c r="AJ151" s="267"/>
    </row>
    <row r="152" spans="1:36" s="97" customFormat="1" x14ac:dyDescent="0.25">
      <c r="A152" s="98" t="str">
        <f>IF(H152&lt;&gt;"",MAX($A$7:A151)+1,"")</f>
        <v/>
      </c>
      <c r="B152" s="228" t="str">
        <f>IF(A152="","",PREF_PREGUNTA&amp;" - "&amp;IF(MAX($A$7:$A$156)&gt;99,IF(A152&lt;100,"0",""),"")&amp;IF(A152&lt;10,"0","")&amp;A152&amp;IF(G152&lt;&gt;""," "&amp;G152,""))</f>
        <v/>
      </c>
      <c r="C152" s="62" t="str">
        <f t="shared" si="4"/>
        <v/>
      </c>
      <c r="D152" s="230"/>
      <c r="E152" s="231"/>
      <c r="F152" s="231"/>
      <c r="G152" s="232"/>
      <c r="H152" s="225"/>
      <c r="I152" s="448"/>
      <c r="J152" s="426"/>
      <c r="K152" s="449"/>
      <c r="L152" s="427"/>
      <c r="M152" s="448"/>
      <c r="N152" s="426"/>
      <c r="O152" s="449"/>
      <c r="P152" s="427"/>
      <c r="Q152" s="448"/>
      <c r="R152" s="426"/>
      <c r="S152" s="449"/>
      <c r="T152" s="427"/>
      <c r="U152" s="448"/>
      <c r="V152" s="426"/>
      <c r="W152" s="449"/>
      <c r="X152" s="427"/>
      <c r="Y152" s="448"/>
      <c r="Z152" s="426"/>
      <c r="AA152" s="449"/>
      <c r="AB152" s="427"/>
      <c r="AC152" s="448"/>
      <c r="AD152" s="426"/>
      <c r="AE152" s="449"/>
      <c r="AF152" s="427"/>
      <c r="AG152" s="264"/>
      <c r="AH152" s="265"/>
      <c r="AI152" s="266"/>
      <c r="AJ152" s="267"/>
    </row>
    <row r="153" spans="1:36" s="97" customFormat="1" x14ac:dyDescent="0.25">
      <c r="A153" s="98" t="str">
        <f>IF(H153&lt;&gt;"",MAX($A$7:A152)+1,"")</f>
        <v/>
      </c>
      <c r="B153" s="228" t="str">
        <f>IF(A153="","",PREF_PREGUNTA&amp;" - "&amp;IF(MAX($A$7:$A$156)&gt;99,IF(A153&lt;100,"0",""),"")&amp;IF(A153&lt;10,"0","")&amp;A153&amp;IF(G153&lt;&gt;""," "&amp;G153,""))</f>
        <v/>
      </c>
      <c r="C153" s="62" t="str">
        <f t="shared" si="4"/>
        <v/>
      </c>
      <c r="D153" s="230"/>
      <c r="E153" s="231"/>
      <c r="F153" s="231"/>
      <c r="G153" s="232"/>
      <c r="H153" s="225"/>
      <c r="I153" s="448"/>
      <c r="J153" s="426"/>
      <c r="K153" s="449"/>
      <c r="L153" s="427"/>
      <c r="M153" s="448"/>
      <c r="N153" s="426"/>
      <c r="O153" s="449"/>
      <c r="P153" s="427"/>
      <c r="Q153" s="448"/>
      <c r="R153" s="426"/>
      <c r="S153" s="449"/>
      <c r="T153" s="427"/>
      <c r="U153" s="448"/>
      <c r="V153" s="426"/>
      <c r="W153" s="449"/>
      <c r="X153" s="427"/>
      <c r="Y153" s="448"/>
      <c r="Z153" s="426"/>
      <c r="AA153" s="449"/>
      <c r="AB153" s="427"/>
      <c r="AC153" s="448"/>
      <c r="AD153" s="426"/>
      <c r="AE153" s="449"/>
      <c r="AF153" s="427"/>
      <c r="AG153" s="264"/>
      <c r="AH153" s="265"/>
      <c r="AI153" s="266"/>
      <c r="AJ153" s="267"/>
    </row>
    <row r="154" spans="1:36" s="97" customFormat="1" x14ac:dyDescent="0.25">
      <c r="A154" s="98" t="str">
        <f>IF(H154&lt;&gt;"",MAX($A$7:A153)+1,"")</f>
        <v/>
      </c>
      <c r="B154" s="228" t="str">
        <f>IF(A154="","",PREF_PREGUNTA&amp;" - "&amp;IF(MAX($A$7:$A$156)&gt;99,IF(A154&lt;100,"0",""),"")&amp;IF(A154&lt;10,"0","")&amp;A154&amp;IF(G154&lt;&gt;""," "&amp;G154,""))</f>
        <v/>
      </c>
      <c r="C154" s="62" t="str">
        <f t="shared" si="4"/>
        <v/>
      </c>
      <c r="D154" s="230"/>
      <c r="E154" s="231"/>
      <c r="F154" s="231"/>
      <c r="G154" s="232"/>
      <c r="H154" s="225"/>
      <c r="I154" s="448"/>
      <c r="J154" s="426"/>
      <c r="K154" s="449"/>
      <c r="L154" s="427"/>
      <c r="M154" s="448"/>
      <c r="N154" s="426"/>
      <c r="O154" s="449"/>
      <c r="P154" s="427"/>
      <c r="Q154" s="448"/>
      <c r="R154" s="426"/>
      <c r="S154" s="449"/>
      <c r="T154" s="427"/>
      <c r="U154" s="448"/>
      <c r="V154" s="426"/>
      <c r="W154" s="449"/>
      <c r="X154" s="427"/>
      <c r="Y154" s="448"/>
      <c r="Z154" s="426"/>
      <c r="AA154" s="449"/>
      <c r="AB154" s="427"/>
      <c r="AC154" s="448"/>
      <c r="AD154" s="426"/>
      <c r="AE154" s="449"/>
      <c r="AF154" s="427"/>
      <c r="AG154" s="264"/>
      <c r="AH154" s="265"/>
      <c r="AI154" s="266"/>
      <c r="AJ154" s="267"/>
    </row>
    <row r="155" spans="1:36" s="97" customFormat="1" x14ac:dyDescent="0.25">
      <c r="A155" s="98" t="str">
        <f>IF(H155&lt;&gt;"",MAX($A$7:A154)+1,"")</f>
        <v/>
      </c>
      <c r="B155" s="228" t="str">
        <f>IF(A155="","",PREF_PREGUNTA&amp;" - "&amp;IF(MAX($A$7:$A$156)&gt;99,IF(A155&lt;100,"0",""),"")&amp;IF(A155&lt;10,"0","")&amp;A155&amp;IF(G155&lt;&gt;""," "&amp;G155,""))</f>
        <v/>
      </c>
      <c r="C155" s="62" t="str">
        <f t="shared" si="4"/>
        <v/>
      </c>
      <c r="D155" s="230"/>
      <c r="E155" s="231"/>
      <c r="F155" s="231"/>
      <c r="G155" s="232"/>
      <c r="H155" s="225"/>
      <c r="I155" s="448"/>
      <c r="J155" s="426"/>
      <c r="K155" s="449"/>
      <c r="L155" s="427"/>
      <c r="M155" s="448"/>
      <c r="N155" s="426"/>
      <c r="O155" s="449"/>
      <c r="P155" s="427"/>
      <c r="Q155" s="448"/>
      <c r="R155" s="426"/>
      <c r="S155" s="449"/>
      <c r="T155" s="427"/>
      <c r="U155" s="448"/>
      <c r="V155" s="426"/>
      <c r="W155" s="449"/>
      <c r="X155" s="427"/>
      <c r="Y155" s="448"/>
      <c r="Z155" s="426"/>
      <c r="AA155" s="449"/>
      <c r="AB155" s="427"/>
      <c r="AC155" s="448"/>
      <c r="AD155" s="426"/>
      <c r="AE155" s="449"/>
      <c r="AF155" s="427"/>
      <c r="AG155" s="264"/>
      <c r="AH155" s="265"/>
      <c r="AI155" s="266"/>
      <c r="AJ155" s="267"/>
    </row>
    <row r="156" spans="1:36" s="97" customFormat="1" x14ac:dyDescent="0.25">
      <c r="A156" s="98" t="str">
        <f>IF(H156&lt;&gt;"",MAX($A$7:A155)+1,"")</f>
        <v/>
      </c>
      <c r="B156" s="228" t="str">
        <f>IF(A156="","",PREF_PREGUNTA&amp;" - "&amp;IF(MAX($A$7:$A$156)&gt;99,IF(A156&lt;100,"0",""),"")&amp;IF(A156&lt;10,"0","")&amp;A156&amp;IF(G156&lt;&gt;""," "&amp;G156,""))</f>
        <v/>
      </c>
      <c r="C156" s="62" t="str">
        <f t="shared" si="4"/>
        <v/>
      </c>
      <c r="D156" s="230"/>
      <c r="E156" s="231"/>
      <c r="F156" s="231"/>
      <c r="G156" s="232"/>
      <c r="H156" s="225"/>
      <c r="I156" s="448"/>
      <c r="J156" s="426"/>
      <c r="K156" s="449"/>
      <c r="L156" s="427"/>
      <c r="M156" s="448"/>
      <c r="N156" s="426"/>
      <c r="O156" s="449"/>
      <c r="P156" s="427"/>
      <c r="Q156" s="448"/>
      <c r="R156" s="426"/>
      <c r="S156" s="449"/>
      <c r="T156" s="427"/>
      <c r="U156" s="448"/>
      <c r="V156" s="426"/>
      <c r="W156" s="449"/>
      <c r="X156" s="427"/>
      <c r="Y156" s="448"/>
      <c r="Z156" s="426"/>
      <c r="AA156" s="449"/>
      <c r="AB156" s="427"/>
      <c r="AC156" s="448"/>
      <c r="AD156" s="426"/>
      <c r="AE156" s="449"/>
      <c r="AF156" s="427"/>
      <c r="AG156" s="264"/>
      <c r="AH156" s="265"/>
      <c r="AI156" s="266"/>
      <c r="AJ156" s="267"/>
    </row>
    <row r="157" spans="1:36" s="97" customFormat="1" x14ac:dyDescent="0.25">
      <c r="A157" s="98" t="str">
        <f>IF(H157&lt;&gt;"",MAX($A$7:A156)+1,"")</f>
        <v/>
      </c>
      <c r="B157" s="228" t="str">
        <f>IF(A157="","",PREF_PREGUNTA&amp;" - "&amp;IF(MAX($A$7:$A$156)&gt;99,IF(A157&lt;100,"0",""),"")&amp;IF(A157&lt;10,"0","")&amp;A157&amp;IF(G157&lt;&gt;""," "&amp;G157,""))</f>
        <v/>
      </c>
      <c r="C157" s="62" t="str">
        <f t="shared" si="4"/>
        <v/>
      </c>
      <c r="D157" s="230"/>
      <c r="E157" s="231"/>
      <c r="F157" s="231"/>
      <c r="G157" s="232"/>
      <c r="H157" s="225"/>
      <c r="I157" s="448"/>
      <c r="J157" s="426"/>
      <c r="K157" s="449"/>
      <c r="L157" s="427"/>
      <c r="M157" s="448"/>
      <c r="N157" s="426"/>
      <c r="O157" s="449"/>
      <c r="P157" s="427"/>
      <c r="Q157" s="448"/>
      <c r="R157" s="426"/>
      <c r="S157" s="449"/>
      <c r="T157" s="427"/>
      <c r="U157" s="448"/>
      <c r="V157" s="426"/>
      <c r="W157" s="449"/>
      <c r="X157" s="427"/>
      <c r="Y157" s="448"/>
      <c r="Z157" s="426"/>
      <c r="AA157" s="449"/>
      <c r="AB157" s="427"/>
      <c r="AC157" s="448"/>
      <c r="AD157" s="426"/>
      <c r="AE157" s="449"/>
      <c r="AF157" s="427"/>
      <c r="AG157" s="264"/>
      <c r="AH157" s="265"/>
      <c r="AI157" s="266"/>
      <c r="AJ157" s="267"/>
    </row>
    <row r="158" spans="1:36" s="97" customFormat="1" x14ac:dyDescent="0.25">
      <c r="A158" s="98" t="str">
        <f>IF(H158&lt;&gt;"",MAX($A$7:A157)+1,"")</f>
        <v/>
      </c>
      <c r="B158" s="228" t="str">
        <f>IF(A158="","",PREF_PREGUNTA&amp;" - "&amp;IF(MAX($A$7:$A$156)&gt;99,IF(A158&lt;100,"0",""),"")&amp;IF(A158&lt;10,"0","")&amp;A158&amp;IF(G158&lt;&gt;""," "&amp;G158,""))</f>
        <v/>
      </c>
      <c r="C158" s="62" t="str">
        <f t="shared" si="4"/>
        <v/>
      </c>
      <c r="D158" s="230"/>
      <c r="E158" s="231"/>
      <c r="F158" s="231"/>
      <c r="G158" s="232"/>
      <c r="H158" s="225"/>
      <c r="I158" s="448"/>
      <c r="J158" s="426"/>
      <c r="K158" s="449"/>
      <c r="L158" s="427"/>
      <c r="M158" s="448"/>
      <c r="N158" s="426"/>
      <c r="O158" s="449"/>
      <c r="P158" s="427"/>
      <c r="Q158" s="448"/>
      <c r="R158" s="426"/>
      <c r="S158" s="449"/>
      <c r="T158" s="427"/>
      <c r="U158" s="448"/>
      <c r="V158" s="426"/>
      <c r="W158" s="449"/>
      <c r="X158" s="427"/>
      <c r="Y158" s="448"/>
      <c r="Z158" s="426"/>
      <c r="AA158" s="449"/>
      <c r="AB158" s="427"/>
      <c r="AC158" s="448"/>
      <c r="AD158" s="426"/>
      <c r="AE158" s="449"/>
      <c r="AF158" s="427"/>
      <c r="AG158" s="264"/>
      <c r="AH158" s="265"/>
      <c r="AI158" s="266"/>
      <c r="AJ158" s="267"/>
    </row>
    <row r="159" spans="1:36" s="97" customFormat="1" x14ac:dyDescent="0.25">
      <c r="A159" s="98" t="str">
        <f>IF(H159&lt;&gt;"",MAX($A$7:A158)+1,"")</f>
        <v/>
      </c>
      <c r="B159" s="228" t="str">
        <f>IF(A159="","",PREF_PREGUNTA&amp;" - "&amp;IF(MAX($A$7:$A$156)&gt;99,IF(A159&lt;100,"0",""),"")&amp;IF(A159&lt;10,"0","")&amp;A159&amp;IF(G159&lt;&gt;""," "&amp;G159,""))</f>
        <v/>
      </c>
      <c r="C159" s="62" t="str">
        <f t="shared" si="4"/>
        <v/>
      </c>
      <c r="D159" s="230"/>
      <c r="E159" s="231"/>
      <c r="F159" s="231"/>
      <c r="G159" s="232"/>
      <c r="H159" s="225"/>
      <c r="I159" s="448"/>
      <c r="J159" s="426"/>
      <c r="K159" s="449"/>
      <c r="L159" s="427"/>
      <c r="M159" s="448"/>
      <c r="N159" s="426"/>
      <c r="O159" s="449"/>
      <c r="P159" s="427"/>
      <c r="Q159" s="448"/>
      <c r="R159" s="426"/>
      <c r="S159" s="449"/>
      <c r="T159" s="427"/>
      <c r="U159" s="448"/>
      <c r="V159" s="426"/>
      <c r="W159" s="449"/>
      <c r="X159" s="427"/>
      <c r="Y159" s="448"/>
      <c r="Z159" s="426"/>
      <c r="AA159" s="449"/>
      <c r="AB159" s="427"/>
      <c r="AC159" s="448"/>
      <c r="AD159" s="426"/>
      <c r="AE159" s="449"/>
      <c r="AF159" s="427"/>
      <c r="AG159" s="264"/>
      <c r="AH159" s="265"/>
      <c r="AI159" s="266"/>
      <c r="AJ159" s="267"/>
    </row>
    <row r="160" spans="1:36" s="97" customFormat="1" x14ac:dyDescent="0.25">
      <c r="A160" s="98" t="str">
        <f>IF(H160&lt;&gt;"",MAX($A$7:A159)+1,"")</f>
        <v/>
      </c>
      <c r="B160" s="228" t="str">
        <f>IF(A160="","",PREF_PREGUNTA&amp;" - "&amp;IF(MAX($A$7:$A$156)&gt;99,IF(A160&lt;100,"0",""),"")&amp;IF(A160&lt;10,"0","")&amp;A160&amp;IF(G160&lt;&gt;""," "&amp;G160,""))</f>
        <v/>
      </c>
      <c r="C160" s="62" t="str">
        <f t="shared" si="4"/>
        <v/>
      </c>
      <c r="D160" s="230"/>
      <c r="E160" s="231"/>
      <c r="F160" s="231"/>
      <c r="G160" s="232"/>
      <c r="H160" s="225"/>
      <c r="I160" s="448"/>
      <c r="J160" s="426"/>
      <c r="K160" s="449"/>
      <c r="L160" s="427"/>
      <c r="M160" s="448"/>
      <c r="N160" s="426"/>
      <c r="O160" s="449"/>
      <c r="P160" s="427"/>
      <c r="Q160" s="448"/>
      <c r="R160" s="426"/>
      <c r="S160" s="449"/>
      <c r="T160" s="427"/>
      <c r="U160" s="448"/>
      <c r="V160" s="426"/>
      <c r="W160" s="449"/>
      <c r="X160" s="427"/>
      <c r="Y160" s="448"/>
      <c r="Z160" s="426"/>
      <c r="AA160" s="449"/>
      <c r="AB160" s="427"/>
      <c r="AC160" s="448"/>
      <c r="AD160" s="426"/>
      <c r="AE160" s="449"/>
      <c r="AF160" s="427"/>
      <c r="AG160" s="264"/>
      <c r="AH160" s="265"/>
      <c r="AI160" s="266"/>
      <c r="AJ160" s="267"/>
    </row>
    <row r="161" spans="1:36" s="97" customFormat="1" x14ac:dyDescent="0.25">
      <c r="A161" s="98" t="str">
        <f>IF(H161&lt;&gt;"",MAX($A$7:A160)+1,"")</f>
        <v/>
      </c>
      <c r="B161" s="228" t="str">
        <f>IF(A161="","",PREF_PREGUNTA&amp;" - "&amp;IF(MAX($A$7:$A$156)&gt;99,IF(A161&lt;100,"0",""),"")&amp;IF(A161&lt;10,"0","")&amp;A161&amp;IF(G161&lt;&gt;""," "&amp;G161,""))</f>
        <v/>
      </c>
      <c r="C161" s="62" t="str">
        <f t="shared" si="4"/>
        <v/>
      </c>
      <c r="D161" s="230"/>
      <c r="E161" s="231"/>
      <c r="F161" s="231"/>
      <c r="G161" s="232"/>
      <c r="H161" s="225"/>
      <c r="I161" s="448"/>
      <c r="J161" s="426"/>
      <c r="K161" s="449"/>
      <c r="L161" s="427"/>
      <c r="M161" s="448"/>
      <c r="N161" s="426"/>
      <c r="O161" s="449"/>
      <c r="P161" s="427"/>
      <c r="Q161" s="448"/>
      <c r="R161" s="426"/>
      <c r="S161" s="449"/>
      <c r="T161" s="427"/>
      <c r="U161" s="448"/>
      <c r="V161" s="426"/>
      <c r="W161" s="449"/>
      <c r="X161" s="427"/>
      <c r="Y161" s="448"/>
      <c r="Z161" s="426"/>
      <c r="AA161" s="449"/>
      <c r="AB161" s="427"/>
      <c r="AC161" s="448"/>
      <c r="AD161" s="426"/>
      <c r="AE161" s="449"/>
      <c r="AF161" s="427"/>
      <c r="AG161" s="264"/>
      <c r="AH161" s="265"/>
      <c r="AI161" s="266"/>
      <c r="AJ161" s="267"/>
    </row>
    <row r="162" spans="1:36" s="97" customFormat="1" x14ac:dyDescent="0.25">
      <c r="A162" s="98" t="str">
        <f>IF(H162&lt;&gt;"",MAX($A$7:A161)+1,"")</f>
        <v/>
      </c>
      <c r="B162" s="228" t="str">
        <f>IF(A162="","",PREF_PREGUNTA&amp;" - "&amp;IF(MAX($A$7:$A$156)&gt;99,IF(A162&lt;100,"0",""),"")&amp;IF(A162&lt;10,"0","")&amp;A162&amp;IF(G162&lt;&gt;""," "&amp;G162,""))</f>
        <v/>
      </c>
      <c r="C162" s="62" t="str">
        <f t="shared" si="4"/>
        <v/>
      </c>
      <c r="D162" s="230"/>
      <c r="E162" s="231"/>
      <c r="F162" s="231"/>
      <c r="G162" s="232"/>
      <c r="H162" s="225"/>
      <c r="I162" s="448"/>
      <c r="J162" s="426"/>
      <c r="K162" s="449"/>
      <c r="L162" s="427"/>
      <c r="M162" s="448"/>
      <c r="N162" s="426"/>
      <c r="O162" s="449"/>
      <c r="P162" s="427"/>
      <c r="Q162" s="448"/>
      <c r="R162" s="426"/>
      <c r="S162" s="449"/>
      <c r="T162" s="427"/>
      <c r="U162" s="448"/>
      <c r="V162" s="426"/>
      <c r="W162" s="449"/>
      <c r="X162" s="427"/>
      <c r="Y162" s="448"/>
      <c r="Z162" s="426"/>
      <c r="AA162" s="449"/>
      <c r="AB162" s="427"/>
      <c r="AC162" s="448"/>
      <c r="AD162" s="426"/>
      <c r="AE162" s="449"/>
      <c r="AF162" s="427"/>
      <c r="AG162" s="264"/>
      <c r="AH162" s="265"/>
      <c r="AI162" s="266"/>
      <c r="AJ162" s="267"/>
    </row>
    <row r="163" spans="1:36" s="97" customFormat="1" x14ac:dyDescent="0.25">
      <c r="A163" s="98" t="str">
        <f>IF(H163&lt;&gt;"",MAX($A$7:A162)+1,"")</f>
        <v/>
      </c>
      <c r="B163" s="228" t="str">
        <f>IF(A163="","",PREF_PREGUNTA&amp;" - "&amp;IF(MAX($A$7:$A$156)&gt;99,IF(A163&lt;100,"0",""),"")&amp;IF(A163&lt;10,"0","")&amp;A163&amp;IF(G163&lt;&gt;""," "&amp;G163,""))</f>
        <v/>
      </c>
      <c r="C163" s="62" t="str">
        <f t="shared" si="4"/>
        <v/>
      </c>
      <c r="D163" s="230"/>
      <c r="E163" s="231"/>
      <c r="F163" s="231"/>
      <c r="G163" s="232"/>
      <c r="H163" s="225"/>
      <c r="I163" s="448"/>
      <c r="J163" s="426"/>
      <c r="K163" s="449"/>
      <c r="L163" s="427"/>
      <c r="M163" s="448"/>
      <c r="N163" s="426"/>
      <c r="O163" s="449"/>
      <c r="P163" s="427"/>
      <c r="Q163" s="448"/>
      <c r="R163" s="426"/>
      <c r="S163" s="449"/>
      <c r="T163" s="427"/>
      <c r="U163" s="448"/>
      <c r="V163" s="426"/>
      <c r="W163" s="449"/>
      <c r="X163" s="427"/>
      <c r="Y163" s="448"/>
      <c r="Z163" s="426"/>
      <c r="AA163" s="449"/>
      <c r="AB163" s="427"/>
      <c r="AC163" s="448"/>
      <c r="AD163" s="426"/>
      <c r="AE163" s="449"/>
      <c r="AF163" s="427"/>
      <c r="AG163" s="264"/>
      <c r="AH163" s="265"/>
      <c r="AI163" s="266"/>
      <c r="AJ163" s="267"/>
    </row>
    <row r="164" spans="1:36" s="97" customFormat="1" x14ac:dyDescent="0.25">
      <c r="A164" s="98" t="str">
        <f>IF(H164&lt;&gt;"",MAX($A$7:A163)+1,"")</f>
        <v/>
      </c>
      <c r="B164" s="228" t="str">
        <f>IF(A164="","",PREF_PREGUNTA&amp;" - "&amp;IF(MAX($A$7:$A$156)&gt;99,IF(A164&lt;100,"0",""),"")&amp;IF(A164&lt;10,"0","")&amp;A164&amp;IF(G164&lt;&gt;""," "&amp;G164,""))</f>
        <v/>
      </c>
      <c r="C164" s="62" t="str">
        <f t="shared" si="4"/>
        <v/>
      </c>
      <c r="D164" s="230"/>
      <c r="E164" s="231"/>
      <c r="F164" s="231"/>
      <c r="G164" s="232"/>
      <c r="H164" s="225"/>
      <c r="I164" s="448"/>
      <c r="J164" s="426"/>
      <c r="K164" s="449"/>
      <c r="L164" s="427"/>
      <c r="M164" s="448"/>
      <c r="N164" s="426"/>
      <c r="O164" s="449"/>
      <c r="P164" s="427"/>
      <c r="Q164" s="448"/>
      <c r="R164" s="426"/>
      <c r="S164" s="449"/>
      <c r="T164" s="427"/>
      <c r="U164" s="448"/>
      <c r="V164" s="426"/>
      <c r="W164" s="449"/>
      <c r="X164" s="427"/>
      <c r="Y164" s="448"/>
      <c r="Z164" s="426"/>
      <c r="AA164" s="449"/>
      <c r="AB164" s="427"/>
      <c r="AC164" s="448"/>
      <c r="AD164" s="426"/>
      <c r="AE164" s="449"/>
      <c r="AF164" s="427"/>
      <c r="AG164" s="264"/>
      <c r="AH164" s="265"/>
      <c r="AI164" s="266"/>
      <c r="AJ164" s="267"/>
    </row>
    <row r="165" spans="1:36" s="97" customFormat="1" x14ac:dyDescent="0.25">
      <c r="A165" s="98" t="str">
        <f>IF(H165&lt;&gt;"",MAX($A$7:A164)+1,"")</f>
        <v/>
      </c>
      <c r="B165" s="228" t="str">
        <f>IF(A165="","",PREF_PREGUNTA&amp;" - "&amp;IF(MAX($A$7:$A$156)&gt;99,IF(A165&lt;100,"0",""),"")&amp;IF(A165&lt;10,"0","")&amp;A165&amp;IF(G165&lt;&gt;""," "&amp;G165,""))</f>
        <v/>
      </c>
      <c r="C165" s="62" t="str">
        <f t="shared" si="4"/>
        <v/>
      </c>
      <c r="D165" s="230"/>
      <c r="E165" s="231"/>
      <c r="F165" s="231"/>
      <c r="G165" s="232"/>
      <c r="H165" s="225"/>
      <c r="I165" s="448"/>
      <c r="J165" s="426"/>
      <c r="K165" s="449"/>
      <c r="L165" s="427"/>
      <c r="M165" s="448"/>
      <c r="N165" s="426"/>
      <c r="O165" s="449"/>
      <c r="P165" s="427"/>
      <c r="Q165" s="448"/>
      <c r="R165" s="426"/>
      <c r="S165" s="449"/>
      <c r="T165" s="427"/>
      <c r="U165" s="448"/>
      <c r="V165" s="426"/>
      <c r="W165" s="449"/>
      <c r="X165" s="427"/>
      <c r="Y165" s="448"/>
      <c r="Z165" s="426"/>
      <c r="AA165" s="449"/>
      <c r="AB165" s="427"/>
      <c r="AC165" s="448"/>
      <c r="AD165" s="426"/>
      <c r="AE165" s="449"/>
      <c r="AF165" s="427"/>
      <c r="AG165" s="264"/>
      <c r="AH165" s="265"/>
      <c r="AI165" s="266"/>
      <c r="AJ165" s="267"/>
    </row>
    <row r="166" spans="1:36" s="97" customFormat="1" x14ac:dyDescent="0.25">
      <c r="A166" s="98" t="str">
        <f>IF(H166&lt;&gt;"",MAX($A$7:A165)+1,"")</f>
        <v/>
      </c>
      <c r="B166" s="228" t="str">
        <f>IF(A166="","",PREF_PREGUNTA&amp;" - "&amp;IF(MAX($A$7:$A$156)&gt;99,IF(A166&lt;100,"0",""),"")&amp;IF(A166&lt;10,"0","")&amp;A166&amp;IF(G166&lt;&gt;""," "&amp;G166,""))</f>
        <v/>
      </c>
      <c r="C166" s="62" t="str">
        <f t="shared" si="4"/>
        <v/>
      </c>
      <c r="D166" s="230"/>
      <c r="E166" s="231"/>
      <c r="F166" s="231"/>
      <c r="G166" s="232"/>
      <c r="H166" s="225"/>
      <c r="I166" s="448"/>
      <c r="J166" s="426"/>
      <c r="K166" s="449"/>
      <c r="L166" s="427"/>
      <c r="M166" s="448"/>
      <c r="N166" s="426"/>
      <c r="O166" s="449"/>
      <c r="P166" s="427"/>
      <c r="Q166" s="448"/>
      <c r="R166" s="426"/>
      <c r="S166" s="449"/>
      <c r="T166" s="427"/>
      <c r="U166" s="448"/>
      <c r="V166" s="426"/>
      <c r="W166" s="449"/>
      <c r="X166" s="427"/>
      <c r="Y166" s="448"/>
      <c r="Z166" s="426"/>
      <c r="AA166" s="449"/>
      <c r="AB166" s="427"/>
      <c r="AC166" s="448"/>
      <c r="AD166" s="426"/>
      <c r="AE166" s="449"/>
      <c r="AF166" s="427"/>
      <c r="AG166" s="264"/>
      <c r="AH166" s="265"/>
      <c r="AI166" s="266"/>
      <c r="AJ166" s="267"/>
    </row>
    <row r="167" spans="1:36" s="97" customFormat="1" x14ac:dyDescent="0.25">
      <c r="A167" s="98" t="str">
        <f>IF(H167&lt;&gt;"",MAX($A$7:A166)+1,"")</f>
        <v/>
      </c>
      <c r="B167" s="228" t="str">
        <f>IF(A167="","",PREF_PREGUNTA&amp;" - "&amp;IF(MAX($A$7:$A$156)&gt;99,IF(A167&lt;100,"0",""),"")&amp;IF(A167&lt;10,"0","")&amp;A167&amp;IF(G167&lt;&gt;""," "&amp;G167,""))</f>
        <v/>
      </c>
      <c r="C167" s="62" t="str">
        <f t="shared" si="4"/>
        <v/>
      </c>
      <c r="D167" s="230"/>
      <c r="E167" s="231"/>
      <c r="F167" s="231"/>
      <c r="G167" s="232"/>
      <c r="H167" s="225"/>
      <c r="I167" s="448"/>
      <c r="J167" s="426"/>
      <c r="K167" s="449"/>
      <c r="L167" s="427"/>
      <c r="M167" s="448"/>
      <c r="N167" s="426"/>
      <c r="O167" s="449"/>
      <c r="P167" s="427"/>
      <c r="Q167" s="448"/>
      <c r="R167" s="426"/>
      <c r="S167" s="449"/>
      <c r="T167" s="427"/>
      <c r="U167" s="448"/>
      <c r="V167" s="426"/>
      <c r="W167" s="449"/>
      <c r="X167" s="427"/>
      <c r="Y167" s="448"/>
      <c r="Z167" s="426"/>
      <c r="AA167" s="449"/>
      <c r="AB167" s="427"/>
      <c r="AC167" s="448"/>
      <c r="AD167" s="426"/>
      <c r="AE167" s="449"/>
      <c r="AF167" s="427"/>
      <c r="AG167" s="264"/>
      <c r="AH167" s="265"/>
      <c r="AI167" s="266"/>
      <c r="AJ167" s="267"/>
    </row>
    <row r="168" spans="1:36" s="97" customFormat="1" x14ac:dyDescent="0.25">
      <c r="A168" s="98" t="str">
        <f>IF(H168&lt;&gt;"",MAX($A$7:A167)+1,"")</f>
        <v/>
      </c>
      <c r="B168" s="228" t="str">
        <f>IF(A168="","",PREF_PREGUNTA&amp;" - "&amp;IF(MAX($A$7:$A$156)&gt;99,IF(A168&lt;100,"0",""),"")&amp;IF(A168&lt;10,"0","")&amp;A168&amp;IF(G168&lt;&gt;""," "&amp;G168,""))</f>
        <v/>
      </c>
      <c r="C168" s="62" t="str">
        <f t="shared" si="4"/>
        <v/>
      </c>
      <c r="D168" s="230"/>
      <c r="E168" s="231"/>
      <c r="F168" s="231"/>
      <c r="G168" s="232"/>
      <c r="H168" s="225"/>
      <c r="I168" s="448"/>
      <c r="J168" s="426"/>
      <c r="K168" s="449"/>
      <c r="L168" s="427"/>
      <c r="M168" s="448"/>
      <c r="N168" s="426"/>
      <c r="O168" s="449"/>
      <c r="P168" s="427"/>
      <c r="Q168" s="448"/>
      <c r="R168" s="426"/>
      <c r="S168" s="449"/>
      <c r="T168" s="427"/>
      <c r="U168" s="448"/>
      <c r="V168" s="426"/>
      <c r="W168" s="449"/>
      <c r="X168" s="427"/>
      <c r="Y168" s="448"/>
      <c r="Z168" s="426"/>
      <c r="AA168" s="449"/>
      <c r="AB168" s="427"/>
      <c r="AC168" s="448"/>
      <c r="AD168" s="426"/>
      <c r="AE168" s="449"/>
      <c r="AF168" s="427"/>
      <c r="AG168" s="264"/>
      <c r="AH168" s="265"/>
      <c r="AI168" s="266"/>
      <c r="AJ168" s="267"/>
    </row>
    <row r="169" spans="1:36" s="97" customFormat="1" x14ac:dyDescent="0.25">
      <c r="A169" s="98" t="str">
        <f>IF(H169&lt;&gt;"",MAX($A$7:A168)+1,"")</f>
        <v/>
      </c>
      <c r="B169" s="228" t="str">
        <f>IF(A169="","",PREF_PREGUNTA&amp;" - "&amp;IF(MAX($A$7:$A$156)&gt;99,IF(A169&lt;100,"0",""),"")&amp;IF(A169&lt;10,"0","")&amp;A169&amp;IF(G169&lt;&gt;""," "&amp;G169,""))</f>
        <v/>
      </c>
      <c r="C169" s="62" t="str">
        <f t="shared" si="4"/>
        <v/>
      </c>
      <c r="D169" s="230"/>
      <c r="E169" s="231"/>
      <c r="F169" s="231"/>
      <c r="G169" s="232"/>
      <c r="H169" s="225"/>
      <c r="I169" s="448"/>
      <c r="J169" s="426"/>
      <c r="K169" s="449"/>
      <c r="L169" s="427"/>
      <c r="M169" s="448"/>
      <c r="N169" s="426"/>
      <c r="O169" s="449"/>
      <c r="P169" s="427"/>
      <c r="Q169" s="448"/>
      <c r="R169" s="426"/>
      <c r="S169" s="449"/>
      <c r="T169" s="427"/>
      <c r="U169" s="448"/>
      <c r="V169" s="426"/>
      <c r="W169" s="449"/>
      <c r="X169" s="427"/>
      <c r="Y169" s="448"/>
      <c r="Z169" s="426"/>
      <c r="AA169" s="449"/>
      <c r="AB169" s="427"/>
      <c r="AC169" s="448"/>
      <c r="AD169" s="426"/>
      <c r="AE169" s="449"/>
      <c r="AF169" s="427"/>
      <c r="AG169" s="264"/>
      <c r="AH169" s="265"/>
      <c r="AI169" s="266"/>
      <c r="AJ169" s="267"/>
    </row>
    <row r="170" spans="1:36" s="97" customFormat="1" x14ac:dyDescent="0.25">
      <c r="A170" s="98" t="str">
        <f>IF(H170&lt;&gt;"",MAX($A$7:A169)+1,"")</f>
        <v/>
      </c>
      <c r="B170" s="228" t="str">
        <f>IF(A170="","",PREF_PREGUNTA&amp;" - "&amp;IF(MAX($A$7:$A$156)&gt;99,IF(A170&lt;100,"0",""),"")&amp;IF(A170&lt;10,"0","")&amp;A170&amp;IF(G170&lt;&gt;""," "&amp;G170,""))</f>
        <v/>
      </c>
      <c r="C170" s="62" t="str">
        <f t="shared" si="4"/>
        <v/>
      </c>
      <c r="D170" s="230"/>
      <c r="E170" s="231"/>
      <c r="F170" s="231"/>
      <c r="G170" s="232"/>
      <c r="H170" s="225"/>
      <c r="I170" s="448"/>
      <c r="J170" s="426"/>
      <c r="K170" s="449"/>
      <c r="L170" s="427"/>
      <c r="M170" s="448"/>
      <c r="N170" s="426"/>
      <c r="O170" s="449"/>
      <c r="P170" s="427"/>
      <c r="Q170" s="448"/>
      <c r="R170" s="426"/>
      <c r="S170" s="449"/>
      <c r="T170" s="427"/>
      <c r="U170" s="448"/>
      <c r="V170" s="426"/>
      <c r="W170" s="449"/>
      <c r="X170" s="427"/>
      <c r="Y170" s="448"/>
      <c r="Z170" s="426"/>
      <c r="AA170" s="449"/>
      <c r="AB170" s="427"/>
      <c r="AC170" s="448"/>
      <c r="AD170" s="426"/>
      <c r="AE170" s="449"/>
      <c r="AF170" s="427"/>
      <c r="AG170" s="264"/>
      <c r="AH170" s="265"/>
      <c r="AI170" s="266"/>
      <c r="AJ170" s="267"/>
    </row>
    <row r="171" spans="1:36" s="97" customFormat="1" x14ac:dyDescent="0.25">
      <c r="A171" s="98" t="str">
        <f>IF(H171&lt;&gt;"",MAX($A$7:A170)+1,"")</f>
        <v/>
      </c>
      <c r="B171" s="228" t="str">
        <f>IF(A171="","",PREF_PREGUNTA&amp;" - "&amp;IF(MAX($A$7:$A$156)&gt;99,IF(A171&lt;100,"0",""),"")&amp;IF(A171&lt;10,"0","")&amp;A171&amp;IF(G171&lt;&gt;""," "&amp;G171,""))</f>
        <v/>
      </c>
      <c r="C171" s="62" t="str">
        <f t="shared" si="4"/>
        <v/>
      </c>
      <c r="D171" s="230"/>
      <c r="E171" s="231"/>
      <c r="F171" s="231"/>
      <c r="G171" s="232"/>
      <c r="H171" s="225"/>
      <c r="I171" s="448"/>
      <c r="J171" s="426"/>
      <c r="K171" s="449"/>
      <c r="L171" s="427"/>
      <c r="M171" s="448"/>
      <c r="N171" s="426"/>
      <c r="O171" s="449"/>
      <c r="P171" s="427"/>
      <c r="Q171" s="448"/>
      <c r="R171" s="426"/>
      <c r="S171" s="449"/>
      <c r="T171" s="427"/>
      <c r="U171" s="448"/>
      <c r="V171" s="426"/>
      <c r="W171" s="449"/>
      <c r="X171" s="427"/>
      <c r="Y171" s="448"/>
      <c r="Z171" s="426"/>
      <c r="AA171" s="449"/>
      <c r="AB171" s="427"/>
      <c r="AC171" s="448"/>
      <c r="AD171" s="426"/>
      <c r="AE171" s="449"/>
      <c r="AF171" s="427"/>
      <c r="AG171" s="264"/>
      <c r="AH171" s="265"/>
      <c r="AI171" s="266"/>
      <c r="AJ171" s="267"/>
    </row>
    <row r="172" spans="1:36" s="97" customFormat="1" x14ac:dyDescent="0.25">
      <c r="A172" s="98" t="str">
        <f>IF(H172&lt;&gt;"",MAX($A$7:A171)+1,"")</f>
        <v/>
      </c>
      <c r="B172" s="228" t="str">
        <f>IF(A172="","",PREF_PREGUNTA&amp;" - "&amp;IF(MAX($A$7:$A$156)&gt;99,IF(A172&lt;100,"0",""),"")&amp;IF(A172&lt;10,"0","")&amp;A172&amp;IF(G172&lt;&gt;""," "&amp;G172,""))</f>
        <v/>
      </c>
      <c r="C172" s="62" t="str">
        <f t="shared" si="4"/>
        <v/>
      </c>
      <c r="D172" s="230"/>
      <c r="E172" s="231"/>
      <c r="F172" s="231"/>
      <c r="G172" s="232"/>
      <c r="H172" s="225"/>
      <c r="I172" s="448"/>
      <c r="J172" s="426"/>
      <c r="K172" s="449"/>
      <c r="L172" s="427"/>
      <c r="M172" s="448"/>
      <c r="N172" s="426"/>
      <c r="O172" s="449"/>
      <c r="P172" s="427"/>
      <c r="Q172" s="448"/>
      <c r="R172" s="426"/>
      <c r="S172" s="449"/>
      <c r="T172" s="427"/>
      <c r="U172" s="448"/>
      <c r="V172" s="426"/>
      <c r="W172" s="449"/>
      <c r="X172" s="427"/>
      <c r="Y172" s="448"/>
      <c r="Z172" s="426"/>
      <c r="AA172" s="449"/>
      <c r="AB172" s="427"/>
      <c r="AC172" s="448"/>
      <c r="AD172" s="426"/>
      <c r="AE172" s="449"/>
      <c r="AF172" s="427"/>
      <c r="AG172" s="264"/>
      <c r="AH172" s="265"/>
      <c r="AI172" s="266"/>
      <c r="AJ172" s="267"/>
    </row>
    <row r="173" spans="1:36" s="97" customFormat="1" x14ac:dyDescent="0.25">
      <c r="A173" s="98" t="str">
        <f>IF(H173&lt;&gt;"",MAX($A$7:A172)+1,"")</f>
        <v/>
      </c>
      <c r="B173" s="228" t="str">
        <f>IF(A173="","",PREF_PREGUNTA&amp;" - "&amp;IF(MAX($A$7:$A$156)&gt;99,IF(A173&lt;100,"0",""),"")&amp;IF(A173&lt;10,"0","")&amp;A173&amp;IF(G173&lt;&gt;""," "&amp;G173,""))</f>
        <v/>
      </c>
      <c r="C173" s="62" t="str">
        <f t="shared" si="4"/>
        <v/>
      </c>
      <c r="D173" s="230"/>
      <c r="E173" s="231"/>
      <c r="F173" s="231"/>
      <c r="G173" s="232"/>
      <c r="H173" s="225"/>
      <c r="I173" s="448"/>
      <c r="J173" s="426"/>
      <c r="K173" s="449"/>
      <c r="L173" s="427"/>
      <c r="M173" s="448"/>
      <c r="N173" s="426"/>
      <c r="O173" s="449"/>
      <c r="P173" s="427"/>
      <c r="Q173" s="448"/>
      <c r="R173" s="426"/>
      <c r="S173" s="449"/>
      <c r="T173" s="427"/>
      <c r="U173" s="448"/>
      <c r="V173" s="426"/>
      <c r="W173" s="449"/>
      <c r="X173" s="427"/>
      <c r="Y173" s="448"/>
      <c r="Z173" s="426"/>
      <c r="AA173" s="449"/>
      <c r="AB173" s="427"/>
      <c r="AC173" s="448"/>
      <c r="AD173" s="426"/>
      <c r="AE173" s="449"/>
      <c r="AF173" s="427"/>
      <c r="AG173" s="264"/>
      <c r="AH173" s="265"/>
      <c r="AI173" s="266"/>
      <c r="AJ173" s="267"/>
    </row>
    <row r="174" spans="1:36" s="97" customFormat="1" x14ac:dyDescent="0.25">
      <c r="A174" s="98" t="str">
        <f>IF(H174&lt;&gt;"",MAX($A$7:A173)+1,"")</f>
        <v/>
      </c>
      <c r="B174" s="228" t="str">
        <f>IF(A174="","",PREF_PREGUNTA&amp;" - "&amp;IF(MAX($A$7:$A$156)&gt;99,IF(A174&lt;100,"0",""),"")&amp;IF(A174&lt;10,"0","")&amp;A174&amp;IF(G174&lt;&gt;""," "&amp;G174,""))</f>
        <v/>
      </c>
      <c r="C174" s="62" t="str">
        <f t="shared" si="4"/>
        <v/>
      </c>
      <c r="D174" s="230"/>
      <c r="E174" s="231"/>
      <c r="F174" s="231"/>
      <c r="G174" s="232"/>
      <c r="H174" s="225"/>
      <c r="I174" s="448"/>
      <c r="J174" s="426"/>
      <c r="K174" s="449"/>
      <c r="L174" s="427"/>
      <c r="M174" s="448"/>
      <c r="N174" s="426"/>
      <c r="O174" s="449"/>
      <c r="P174" s="427"/>
      <c r="Q174" s="448"/>
      <c r="R174" s="426"/>
      <c r="S174" s="449"/>
      <c r="T174" s="427"/>
      <c r="U174" s="448"/>
      <c r="V174" s="426"/>
      <c r="W174" s="449"/>
      <c r="X174" s="427"/>
      <c r="Y174" s="448"/>
      <c r="Z174" s="426"/>
      <c r="AA174" s="449"/>
      <c r="AB174" s="427"/>
      <c r="AC174" s="448"/>
      <c r="AD174" s="426"/>
      <c r="AE174" s="449"/>
      <c r="AF174" s="427"/>
      <c r="AG174" s="264"/>
      <c r="AH174" s="265"/>
      <c r="AI174" s="266"/>
      <c r="AJ174" s="267"/>
    </row>
    <row r="175" spans="1:36" s="97" customFormat="1" x14ac:dyDescent="0.25">
      <c r="A175" s="98" t="str">
        <f>IF(H175&lt;&gt;"",MAX($A$7:A174)+1,"")</f>
        <v/>
      </c>
      <c r="B175" s="228" t="str">
        <f>IF(A175="","",PREF_PREGUNTA&amp;" - "&amp;IF(MAX($A$7:$A$156)&gt;99,IF(A175&lt;100,"0",""),"")&amp;IF(A175&lt;10,"0","")&amp;A175&amp;IF(G175&lt;&gt;""," "&amp;G175,""))</f>
        <v/>
      </c>
      <c r="C175" s="62" t="str">
        <f t="shared" si="4"/>
        <v/>
      </c>
      <c r="D175" s="230"/>
      <c r="E175" s="231"/>
      <c r="F175" s="231"/>
      <c r="G175" s="232"/>
      <c r="H175" s="225"/>
      <c r="I175" s="448"/>
      <c r="J175" s="426"/>
      <c r="K175" s="449"/>
      <c r="L175" s="427"/>
      <c r="M175" s="448"/>
      <c r="N175" s="426"/>
      <c r="O175" s="449"/>
      <c r="P175" s="427"/>
      <c r="Q175" s="448"/>
      <c r="R175" s="426"/>
      <c r="S175" s="449"/>
      <c r="T175" s="427"/>
      <c r="U175" s="448"/>
      <c r="V175" s="426"/>
      <c r="W175" s="449"/>
      <c r="X175" s="427"/>
      <c r="Y175" s="448"/>
      <c r="Z175" s="426"/>
      <c r="AA175" s="449"/>
      <c r="AB175" s="427"/>
      <c r="AC175" s="448"/>
      <c r="AD175" s="426"/>
      <c r="AE175" s="449"/>
      <c r="AF175" s="427"/>
      <c r="AG175" s="264"/>
      <c r="AH175" s="265"/>
      <c r="AI175" s="266"/>
      <c r="AJ175" s="267"/>
    </row>
    <row r="176" spans="1:36" s="97" customFormat="1" x14ac:dyDescent="0.25">
      <c r="A176" s="98" t="str">
        <f>IF(H176&lt;&gt;"",MAX($A$7:A175)+1,"")</f>
        <v/>
      </c>
      <c r="B176" s="228" t="str">
        <f>IF(A176="","",PREF_PREGUNTA&amp;" - "&amp;IF(MAX($A$7:$A$156)&gt;99,IF(A176&lt;100,"0",""),"")&amp;IF(A176&lt;10,"0","")&amp;A176&amp;IF(G176&lt;&gt;""," "&amp;G176,""))</f>
        <v/>
      </c>
      <c r="C176" s="62" t="str">
        <f t="shared" si="4"/>
        <v/>
      </c>
      <c r="D176" s="230"/>
      <c r="E176" s="231"/>
      <c r="F176" s="231"/>
      <c r="G176" s="232"/>
      <c r="H176" s="225"/>
      <c r="I176" s="448"/>
      <c r="J176" s="426"/>
      <c r="K176" s="449"/>
      <c r="L176" s="427"/>
      <c r="M176" s="448"/>
      <c r="N176" s="426"/>
      <c r="O176" s="449"/>
      <c r="P176" s="427"/>
      <c r="Q176" s="448"/>
      <c r="R176" s="426"/>
      <c r="S176" s="449"/>
      <c r="T176" s="427"/>
      <c r="U176" s="448"/>
      <c r="V176" s="426"/>
      <c r="W176" s="449"/>
      <c r="X176" s="427"/>
      <c r="Y176" s="448"/>
      <c r="Z176" s="426"/>
      <c r="AA176" s="449"/>
      <c r="AB176" s="427"/>
      <c r="AC176" s="448"/>
      <c r="AD176" s="426"/>
      <c r="AE176" s="449"/>
      <c r="AF176" s="427"/>
      <c r="AG176" s="264"/>
      <c r="AH176" s="265"/>
      <c r="AI176" s="266"/>
      <c r="AJ176" s="267"/>
    </row>
    <row r="177" spans="1:36" s="97" customFormat="1" x14ac:dyDescent="0.25">
      <c r="A177" s="98" t="str">
        <f>IF(H177&lt;&gt;"",MAX($A$7:A176)+1,"")</f>
        <v/>
      </c>
      <c r="B177" s="228" t="str">
        <f>IF(A177="","",PREF_PREGUNTA&amp;" - "&amp;IF(MAX($A$7:$A$156)&gt;99,IF(A177&lt;100,"0",""),"")&amp;IF(A177&lt;10,"0","")&amp;A177&amp;IF(G177&lt;&gt;""," "&amp;G177,""))</f>
        <v/>
      </c>
      <c r="C177" s="62" t="str">
        <f t="shared" si="4"/>
        <v/>
      </c>
      <c r="D177" s="230"/>
      <c r="E177" s="231"/>
      <c r="F177" s="231"/>
      <c r="G177" s="232"/>
      <c r="H177" s="225"/>
      <c r="I177" s="448"/>
      <c r="J177" s="426"/>
      <c r="K177" s="449"/>
      <c r="L177" s="427"/>
      <c r="M177" s="448"/>
      <c r="N177" s="426"/>
      <c r="O177" s="449"/>
      <c r="P177" s="427"/>
      <c r="Q177" s="448"/>
      <c r="R177" s="426"/>
      <c r="S177" s="449"/>
      <c r="T177" s="427"/>
      <c r="U177" s="448"/>
      <c r="V177" s="426"/>
      <c r="W177" s="449"/>
      <c r="X177" s="427"/>
      <c r="Y177" s="448"/>
      <c r="Z177" s="426"/>
      <c r="AA177" s="449"/>
      <c r="AB177" s="427"/>
      <c r="AC177" s="448"/>
      <c r="AD177" s="426"/>
      <c r="AE177" s="449"/>
      <c r="AF177" s="427"/>
      <c r="AG177" s="264"/>
      <c r="AH177" s="265"/>
      <c r="AI177" s="266"/>
      <c r="AJ177" s="267"/>
    </row>
    <row r="178" spans="1:36" s="97" customFormat="1" x14ac:dyDescent="0.25">
      <c r="A178" s="98" t="str">
        <f>IF(H178&lt;&gt;"",MAX($A$7:A177)+1,"")</f>
        <v/>
      </c>
      <c r="B178" s="228" t="str">
        <f>IF(A178="","",PREF_PREGUNTA&amp;" - "&amp;IF(MAX($A$7:$A$156)&gt;99,IF(A178&lt;100,"0",""),"")&amp;IF(A178&lt;10,"0","")&amp;A178&amp;IF(G178&lt;&gt;""," "&amp;G178,""))</f>
        <v/>
      </c>
      <c r="C178" s="62" t="str">
        <f t="shared" si="4"/>
        <v/>
      </c>
      <c r="D178" s="230"/>
      <c r="E178" s="231"/>
      <c r="F178" s="231"/>
      <c r="G178" s="232"/>
      <c r="H178" s="225"/>
      <c r="I178" s="448"/>
      <c r="J178" s="426"/>
      <c r="K178" s="449"/>
      <c r="L178" s="427"/>
      <c r="M178" s="448"/>
      <c r="N178" s="426"/>
      <c r="O178" s="449"/>
      <c r="P178" s="427"/>
      <c r="Q178" s="448"/>
      <c r="R178" s="426"/>
      <c r="S178" s="449"/>
      <c r="T178" s="427"/>
      <c r="U178" s="448"/>
      <c r="V178" s="426"/>
      <c r="W178" s="449"/>
      <c r="X178" s="427"/>
      <c r="Y178" s="448"/>
      <c r="Z178" s="426"/>
      <c r="AA178" s="449"/>
      <c r="AB178" s="427"/>
      <c r="AC178" s="448"/>
      <c r="AD178" s="426"/>
      <c r="AE178" s="449"/>
      <c r="AF178" s="427"/>
      <c r="AG178" s="264"/>
      <c r="AH178" s="265"/>
      <c r="AI178" s="266"/>
      <c r="AJ178" s="267"/>
    </row>
    <row r="179" spans="1:36" s="97" customFormat="1" x14ac:dyDescent="0.25">
      <c r="A179" s="98" t="str">
        <f>IF(H179&lt;&gt;"",MAX($A$7:A178)+1,"")</f>
        <v/>
      </c>
      <c r="B179" s="228" t="str">
        <f>IF(A179="","",PREF_PREGUNTA&amp;" - "&amp;IF(MAX($A$7:$A$156)&gt;99,IF(A179&lt;100,"0",""),"")&amp;IF(A179&lt;10,"0","")&amp;A179&amp;IF(G179&lt;&gt;""," "&amp;G179,""))</f>
        <v/>
      </c>
      <c r="C179" s="62" t="str">
        <f t="shared" si="4"/>
        <v/>
      </c>
      <c r="D179" s="230"/>
      <c r="E179" s="231"/>
      <c r="F179" s="231"/>
      <c r="G179" s="232"/>
      <c r="H179" s="225"/>
      <c r="I179" s="448"/>
      <c r="J179" s="426"/>
      <c r="K179" s="449"/>
      <c r="L179" s="427"/>
      <c r="M179" s="448"/>
      <c r="N179" s="426"/>
      <c r="O179" s="449"/>
      <c r="P179" s="427"/>
      <c r="Q179" s="448"/>
      <c r="R179" s="426"/>
      <c r="S179" s="449"/>
      <c r="T179" s="427"/>
      <c r="U179" s="448"/>
      <c r="V179" s="426"/>
      <c r="W179" s="449"/>
      <c r="X179" s="427"/>
      <c r="Y179" s="448"/>
      <c r="Z179" s="426"/>
      <c r="AA179" s="449"/>
      <c r="AB179" s="427"/>
      <c r="AC179" s="448"/>
      <c r="AD179" s="426"/>
      <c r="AE179" s="449"/>
      <c r="AF179" s="427"/>
      <c r="AG179" s="264"/>
      <c r="AH179" s="265"/>
      <c r="AI179" s="266"/>
      <c r="AJ179" s="267"/>
    </row>
    <row r="180" spans="1:36" s="97" customFormat="1" x14ac:dyDescent="0.25">
      <c r="A180" s="98" t="str">
        <f>IF(H180&lt;&gt;"",MAX($A$7:A179)+1,"")</f>
        <v/>
      </c>
      <c r="B180" s="228" t="str">
        <f>IF(A180="","",PREF_PREGUNTA&amp;" - "&amp;IF(MAX($A$7:$A$156)&gt;99,IF(A180&lt;100,"0",""),"")&amp;IF(A180&lt;10,"0","")&amp;A180&amp;IF(G180&lt;&gt;""," "&amp;G180,""))</f>
        <v/>
      </c>
      <c r="C180" s="62" t="str">
        <f t="shared" si="4"/>
        <v/>
      </c>
      <c r="D180" s="230"/>
      <c r="E180" s="231"/>
      <c r="F180" s="231"/>
      <c r="G180" s="232"/>
      <c r="H180" s="225"/>
      <c r="I180" s="448"/>
      <c r="J180" s="426"/>
      <c r="K180" s="449"/>
      <c r="L180" s="427"/>
      <c r="M180" s="448"/>
      <c r="N180" s="426"/>
      <c r="O180" s="449"/>
      <c r="P180" s="427"/>
      <c r="Q180" s="448"/>
      <c r="R180" s="426"/>
      <c r="S180" s="449"/>
      <c r="T180" s="427"/>
      <c r="U180" s="448"/>
      <c r="V180" s="426"/>
      <c r="W180" s="449"/>
      <c r="X180" s="427"/>
      <c r="Y180" s="448"/>
      <c r="Z180" s="426"/>
      <c r="AA180" s="449"/>
      <c r="AB180" s="427"/>
      <c r="AC180" s="448"/>
      <c r="AD180" s="426"/>
      <c r="AE180" s="449"/>
      <c r="AF180" s="427"/>
      <c r="AG180" s="264"/>
      <c r="AH180" s="265"/>
      <c r="AI180" s="266"/>
      <c r="AJ180" s="267"/>
    </row>
    <row r="181" spans="1:36" s="97" customFormat="1" x14ac:dyDescent="0.25">
      <c r="A181" s="98" t="str">
        <f>IF(H181&lt;&gt;"",MAX($A$7:A180)+1,"")</f>
        <v/>
      </c>
      <c r="B181" s="228" t="str">
        <f>IF(A181="","",PREF_PREGUNTA&amp;" - "&amp;IF(MAX($A$7:$A$156)&gt;99,IF(A181&lt;100,"0",""),"")&amp;IF(A181&lt;10,"0","")&amp;A181&amp;IF(G181&lt;&gt;""," "&amp;G181,""))</f>
        <v/>
      </c>
      <c r="C181" s="62" t="str">
        <f t="shared" si="4"/>
        <v/>
      </c>
      <c r="D181" s="230"/>
      <c r="E181" s="231"/>
      <c r="F181" s="231"/>
      <c r="G181" s="232"/>
      <c r="H181" s="225"/>
      <c r="I181" s="448"/>
      <c r="J181" s="426"/>
      <c r="K181" s="449"/>
      <c r="L181" s="427"/>
      <c r="M181" s="448"/>
      <c r="N181" s="426"/>
      <c r="O181" s="449"/>
      <c r="P181" s="427"/>
      <c r="Q181" s="448"/>
      <c r="R181" s="426"/>
      <c r="S181" s="449"/>
      <c r="T181" s="427"/>
      <c r="U181" s="448"/>
      <c r="V181" s="426"/>
      <c r="W181" s="449"/>
      <c r="X181" s="427"/>
      <c r="Y181" s="448"/>
      <c r="Z181" s="426"/>
      <c r="AA181" s="449"/>
      <c r="AB181" s="427"/>
      <c r="AC181" s="448"/>
      <c r="AD181" s="426"/>
      <c r="AE181" s="449"/>
      <c r="AF181" s="427"/>
      <c r="AG181" s="264"/>
      <c r="AH181" s="265"/>
      <c r="AI181" s="266"/>
      <c r="AJ181" s="267"/>
    </row>
    <row r="182" spans="1:36" s="97" customFormat="1" x14ac:dyDescent="0.25">
      <c r="A182" s="98" t="str">
        <f>IF(H182&lt;&gt;"",MAX($A$7:A181)+1,"")</f>
        <v/>
      </c>
      <c r="B182" s="228" t="str">
        <f>IF(A182="","",PREF_PREGUNTA&amp;" - "&amp;IF(MAX($A$7:$A$156)&gt;99,IF(A182&lt;100,"0",""),"")&amp;IF(A182&lt;10,"0","")&amp;A182&amp;IF(G182&lt;&gt;""," "&amp;G182,""))</f>
        <v/>
      </c>
      <c r="C182" s="62" t="str">
        <f t="shared" si="4"/>
        <v/>
      </c>
      <c r="D182" s="230"/>
      <c r="E182" s="231"/>
      <c r="F182" s="231"/>
      <c r="G182" s="232"/>
      <c r="H182" s="225"/>
      <c r="I182" s="448"/>
      <c r="J182" s="426"/>
      <c r="K182" s="449"/>
      <c r="L182" s="427"/>
      <c r="M182" s="448"/>
      <c r="N182" s="426"/>
      <c r="O182" s="449"/>
      <c r="P182" s="427"/>
      <c r="Q182" s="448"/>
      <c r="R182" s="426"/>
      <c r="S182" s="449"/>
      <c r="T182" s="427"/>
      <c r="U182" s="448"/>
      <c r="V182" s="426"/>
      <c r="W182" s="449"/>
      <c r="X182" s="427"/>
      <c r="Y182" s="448"/>
      <c r="Z182" s="426"/>
      <c r="AA182" s="449"/>
      <c r="AB182" s="427"/>
      <c r="AC182" s="448"/>
      <c r="AD182" s="426"/>
      <c r="AE182" s="449"/>
      <c r="AF182" s="427"/>
      <c r="AG182" s="264"/>
      <c r="AH182" s="265"/>
      <c r="AI182" s="266"/>
      <c r="AJ182" s="267"/>
    </row>
    <row r="183" spans="1:36" s="97" customFormat="1" x14ac:dyDescent="0.25">
      <c r="A183" s="98" t="str">
        <f>IF(H183&lt;&gt;"",MAX($A$7:A182)+1,"")</f>
        <v/>
      </c>
      <c r="B183" s="228" t="str">
        <f>IF(A183="","",PREF_PREGUNTA&amp;" - "&amp;IF(MAX($A$7:$A$156)&gt;99,IF(A183&lt;100,"0",""),"")&amp;IF(A183&lt;10,"0","")&amp;A183&amp;IF(G183&lt;&gt;""," "&amp;G183,""))</f>
        <v/>
      </c>
      <c r="C183" s="62" t="str">
        <f t="shared" si="4"/>
        <v/>
      </c>
      <c r="D183" s="230"/>
      <c r="E183" s="231"/>
      <c r="F183" s="231"/>
      <c r="G183" s="232"/>
      <c r="H183" s="225"/>
      <c r="I183" s="448"/>
      <c r="J183" s="426"/>
      <c r="K183" s="449"/>
      <c r="L183" s="427"/>
      <c r="M183" s="448"/>
      <c r="N183" s="426"/>
      <c r="O183" s="449"/>
      <c r="P183" s="427"/>
      <c r="Q183" s="448"/>
      <c r="R183" s="426"/>
      <c r="S183" s="449"/>
      <c r="T183" s="427"/>
      <c r="U183" s="448"/>
      <c r="V183" s="426"/>
      <c r="W183" s="449"/>
      <c r="X183" s="427"/>
      <c r="Y183" s="448"/>
      <c r="Z183" s="426"/>
      <c r="AA183" s="449"/>
      <c r="AB183" s="427"/>
      <c r="AC183" s="448"/>
      <c r="AD183" s="426"/>
      <c r="AE183" s="449"/>
      <c r="AF183" s="427"/>
      <c r="AG183" s="264"/>
      <c r="AH183" s="265"/>
      <c r="AI183" s="266"/>
      <c r="AJ183" s="267"/>
    </row>
    <row r="184" spans="1:36" s="97" customFormat="1" x14ac:dyDescent="0.25">
      <c r="A184" s="98" t="str">
        <f>IF(H184&lt;&gt;"",MAX($A$7:A183)+1,"")</f>
        <v/>
      </c>
      <c r="B184" s="228" t="str">
        <f>IF(A184="","",PREF_PREGUNTA&amp;" - "&amp;IF(MAX($A$7:$A$156)&gt;99,IF(A184&lt;100,"0",""),"")&amp;IF(A184&lt;10,"0","")&amp;A184&amp;IF(G184&lt;&gt;""," "&amp;G184,""))</f>
        <v/>
      </c>
      <c r="C184" s="62" t="str">
        <f t="shared" si="4"/>
        <v/>
      </c>
      <c r="D184" s="230"/>
      <c r="E184" s="231"/>
      <c r="F184" s="231"/>
      <c r="G184" s="232"/>
      <c r="H184" s="225"/>
      <c r="I184" s="448"/>
      <c r="J184" s="426"/>
      <c r="K184" s="449"/>
      <c r="L184" s="427"/>
      <c r="M184" s="448"/>
      <c r="N184" s="426"/>
      <c r="O184" s="449"/>
      <c r="P184" s="427"/>
      <c r="Q184" s="448"/>
      <c r="R184" s="426"/>
      <c r="S184" s="449"/>
      <c r="T184" s="427"/>
      <c r="U184" s="448"/>
      <c r="V184" s="426"/>
      <c r="W184" s="449"/>
      <c r="X184" s="427"/>
      <c r="Y184" s="448"/>
      <c r="Z184" s="426"/>
      <c r="AA184" s="449"/>
      <c r="AB184" s="427"/>
      <c r="AC184" s="448"/>
      <c r="AD184" s="426"/>
      <c r="AE184" s="449"/>
      <c r="AF184" s="427"/>
      <c r="AG184" s="264"/>
      <c r="AH184" s="265"/>
      <c r="AI184" s="266"/>
      <c r="AJ184" s="267"/>
    </row>
    <row r="185" spans="1:36" s="97" customFormat="1" x14ac:dyDescent="0.25">
      <c r="A185" s="98" t="str">
        <f>IF(H185&lt;&gt;"",MAX($A$7:A184)+1,"")</f>
        <v/>
      </c>
      <c r="B185" s="228" t="str">
        <f>IF(A185="","",PREF_PREGUNTA&amp;" - "&amp;IF(MAX($A$7:$A$156)&gt;99,IF(A185&lt;100,"0",""),"")&amp;IF(A185&lt;10,"0","")&amp;A185&amp;IF(G185&lt;&gt;""," "&amp;G185,""))</f>
        <v/>
      </c>
      <c r="C185" s="62" t="str">
        <f t="shared" si="4"/>
        <v/>
      </c>
      <c r="D185" s="230"/>
      <c r="E185" s="231"/>
      <c r="F185" s="231"/>
      <c r="G185" s="232"/>
      <c r="H185" s="225"/>
      <c r="I185" s="448"/>
      <c r="J185" s="426"/>
      <c r="K185" s="449"/>
      <c r="L185" s="427"/>
      <c r="M185" s="448"/>
      <c r="N185" s="426"/>
      <c r="O185" s="449"/>
      <c r="P185" s="427"/>
      <c r="Q185" s="448"/>
      <c r="R185" s="426"/>
      <c r="S185" s="449"/>
      <c r="T185" s="427"/>
      <c r="U185" s="448"/>
      <c r="V185" s="426"/>
      <c r="W185" s="449"/>
      <c r="X185" s="427"/>
      <c r="Y185" s="448"/>
      <c r="Z185" s="426"/>
      <c r="AA185" s="449"/>
      <c r="AB185" s="427"/>
      <c r="AC185" s="448"/>
      <c r="AD185" s="426"/>
      <c r="AE185" s="449"/>
      <c r="AF185" s="427"/>
      <c r="AG185" s="264"/>
      <c r="AH185" s="265"/>
      <c r="AI185" s="266"/>
      <c r="AJ185" s="267"/>
    </row>
    <row r="186" spans="1:36" s="97" customFormat="1" x14ac:dyDescent="0.25">
      <c r="A186" s="98" t="str">
        <f>IF(H186&lt;&gt;"",MAX($A$7:A185)+1,"")</f>
        <v/>
      </c>
      <c r="B186" s="228" t="str">
        <f>IF(A186="","",PREF_PREGUNTA&amp;" - "&amp;IF(MAX($A$7:$A$156)&gt;99,IF(A186&lt;100,"0",""),"")&amp;IF(A186&lt;10,"0","")&amp;A186&amp;IF(G186&lt;&gt;""," "&amp;G186,""))</f>
        <v/>
      </c>
      <c r="C186" s="62" t="str">
        <f t="shared" si="4"/>
        <v/>
      </c>
      <c r="D186" s="230"/>
      <c r="E186" s="231"/>
      <c r="F186" s="231"/>
      <c r="G186" s="232"/>
      <c r="H186" s="225"/>
      <c r="I186" s="448"/>
      <c r="J186" s="426"/>
      <c r="K186" s="449"/>
      <c r="L186" s="427"/>
      <c r="M186" s="448"/>
      <c r="N186" s="426"/>
      <c r="O186" s="449"/>
      <c r="P186" s="427"/>
      <c r="Q186" s="448"/>
      <c r="R186" s="426"/>
      <c r="S186" s="449"/>
      <c r="T186" s="427"/>
      <c r="U186" s="448"/>
      <c r="V186" s="426"/>
      <c r="W186" s="449"/>
      <c r="X186" s="427"/>
      <c r="Y186" s="448"/>
      <c r="Z186" s="426"/>
      <c r="AA186" s="449"/>
      <c r="AB186" s="427"/>
      <c r="AC186" s="448"/>
      <c r="AD186" s="426"/>
      <c r="AE186" s="449"/>
      <c r="AF186" s="427"/>
      <c r="AG186" s="264"/>
      <c r="AH186" s="265"/>
      <c r="AI186" s="266"/>
      <c r="AJ186" s="267"/>
    </row>
    <row r="187" spans="1:36" s="97" customFormat="1" x14ac:dyDescent="0.25">
      <c r="A187" s="98" t="str">
        <f>IF(H187&lt;&gt;"",MAX($A$7:A186)+1,"")</f>
        <v/>
      </c>
      <c r="B187" s="228" t="str">
        <f>IF(A187="","",PREF_PREGUNTA&amp;" - "&amp;IF(MAX($A$7:$A$156)&gt;99,IF(A187&lt;100,"0",""),"")&amp;IF(A187&lt;10,"0","")&amp;A187&amp;IF(G187&lt;&gt;""," "&amp;G187,""))</f>
        <v/>
      </c>
      <c r="C187" s="62" t="str">
        <f t="shared" si="4"/>
        <v/>
      </c>
      <c r="D187" s="230"/>
      <c r="E187" s="231"/>
      <c r="F187" s="231"/>
      <c r="G187" s="232"/>
      <c r="H187" s="225"/>
      <c r="I187" s="448"/>
      <c r="J187" s="426"/>
      <c r="K187" s="449"/>
      <c r="L187" s="427"/>
      <c r="M187" s="448"/>
      <c r="N187" s="426"/>
      <c r="O187" s="449"/>
      <c r="P187" s="427"/>
      <c r="Q187" s="448"/>
      <c r="R187" s="426"/>
      <c r="S187" s="449"/>
      <c r="T187" s="427"/>
      <c r="U187" s="448"/>
      <c r="V187" s="426"/>
      <c r="W187" s="449"/>
      <c r="X187" s="427"/>
      <c r="Y187" s="448"/>
      <c r="Z187" s="426"/>
      <c r="AA187" s="449"/>
      <c r="AB187" s="427"/>
      <c r="AC187" s="448"/>
      <c r="AD187" s="426"/>
      <c r="AE187" s="449"/>
      <c r="AF187" s="427"/>
      <c r="AG187" s="264"/>
      <c r="AH187" s="265"/>
      <c r="AI187" s="266"/>
      <c r="AJ187" s="267"/>
    </row>
    <row r="188" spans="1:36" s="97" customFormat="1" x14ac:dyDescent="0.25">
      <c r="A188" s="98" t="str">
        <f>IF(H188&lt;&gt;"",MAX($A$7:A187)+1,"")</f>
        <v/>
      </c>
      <c r="B188" s="228" t="str">
        <f>IF(A188="","",PREF_PREGUNTA&amp;" - "&amp;IF(MAX($A$7:$A$156)&gt;99,IF(A188&lt;100,"0",""),"")&amp;IF(A188&lt;10,"0","")&amp;A188&amp;IF(G188&lt;&gt;""," "&amp;G188,""))</f>
        <v/>
      </c>
      <c r="C188" s="62" t="str">
        <f t="shared" si="4"/>
        <v/>
      </c>
      <c r="D188" s="230"/>
      <c r="E188" s="231"/>
      <c r="F188" s="231"/>
      <c r="G188" s="232"/>
      <c r="H188" s="225"/>
      <c r="I188" s="448"/>
      <c r="J188" s="426"/>
      <c r="K188" s="449"/>
      <c r="L188" s="427"/>
      <c r="M188" s="448"/>
      <c r="N188" s="426"/>
      <c r="O188" s="449"/>
      <c r="P188" s="427"/>
      <c r="Q188" s="448"/>
      <c r="R188" s="426"/>
      <c r="S188" s="449"/>
      <c r="T188" s="427"/>
      <c r="U188" s="448"/>
      <c r="V188" s="426"/>
      <c r="W188" s="449"/>
      <c r="X188" s="427"/>
      <c r="Y188" s="448"/>
      <c r="Z188" s="426"/>
      <c r="AA188" s="449"/>
      <c r="AB188" s="427"/>
      <c r="AC188" s="448"/>
      <c r="AD188" s="426"/>
      <c r="AE188" s="449"/>
      <c r="AF188" s="427"/>
      <c r="AG188" s="264"/>
      <c r="AH188" s="265"/>
      <c r="AI188" s="266"/>
      <c r="AJ188" s="267"/>
    </row>
    <row r="189" spans="1:36" s="97" customFormat="1" x14ac:dyDescent="0.25">
      <c r="A189" s="98" t="str">
        <f>IF(H189&lt;&gt;"",MAX($A$7:A188)+1,"")</f>
        <v/>
      </c>
      <c r="B189" s="228" t="str">
        <f>IF(A189="","",PREF_PREGUNTA&amp;" - "&amp;IF(MAX($A$7:$A$156)&gt;99,IF(A189&lt;100,"0",""),"")&amp;IF(A189&lt;10,"0","")&amp;A189&amp;IF(G189&lt;&gt;""," "&amp;G189,""))</f>
        <v/>
      </c>
      <c r="C189" s="62" t="str">
        <f t="shared" si="4"/>
        <v/>
      </c>
      <c r="D189" s="230"/>
      <c r="E189" s="231"/>
      <c r="F189" s="231"/>
      <c r="G189" s="232"/>
      <c r="H189" s="225"/>
      <c r="I189" s="448"/>
      <c r="J189" s="426"/>
      <c r="K189" s="449"/>
      <c r="L189" s="427"/>
      <c r="M189" s="448"/>
      <c r="N189" s="426"/>
      <c r="O189" s="449"/>
      <c r="P189" s="427"/>
      <c r="Q189" s="448"/>
      <c r="R189" s="426"/>
      <c r="S189" s="449"/>
      <c r="T189" s="427"/>
      <c r="U189" s="448"/>
      <c r="V189" s="426"/>
      <c r="W189" s="449"/>
      <c r="X189" s="427"/>
      <c r="Y189" s="448"/>
      <c r="Z189" s="426"/>
      <c r="AA189" s="449"/>
      <c r="AB189" s="427"/>
      <c r="AC189" s="448"/>
      <c r="AD189" s="426"/>
      <c r="AE189" s="449"/>
      <c r="AF189" s="427"/>
      <c r="AG189" s="264"/>
      <c r="AH189" s="265"/>
      <c r="AI189" s="266"/>
      <c r="AJ189" s="267"/>
    </row>
    <row r="190" spans="1:36" s="97" customFormat="1" x14ac:dyDescent="0.25">
      <c r="A190" s="98" t="str">
        <f>IF(H190&lt;&gt;"",MAX($A$7:A189)+1,"")</f>
        <v/>
      </c>
      <c r="B190" s="228" t="str">
        <f>IF(A190="","",PREF_PREGUNTA&amp;" - "&amp;IF(MAX($A$7:$A$156)&gt;99,IF(A190&lt;100,"0",""),"")&amp;IF(A190&lt;10,"0","")&amp;A190&amp;IF(G190&lt;&gt;""," "&amp;G190,""))</f>
        <v/>
      </c>
      <c r="C190" s="62" t="str">
        <f t="shared" si="4"/>
        <v/>
      </c>
      <c r="D190" s="230"/>
      <c r="E190" s="231"/>
      <c r="F190" s="231"/>
      <c r="G190" s="232"/>
      <c r="H190" s="225"/>
      <c r="I190" s="448"/>
      <c r="J190" s="426"/>
      <c r="K190" s="449"/>
      <c r="L190" s="427"/>
      <c r="M190" s="448"/>
      <c r="N190" s="426"/>
      <c r="O190" s="449"/>
      <c r="P190" s="427"/>
      <c r="Q190" s="448"/>
      <c r="R190" s="426"/>
      <c r="S190" s="449"/>
      <c r="T190" s="427"/>
      <c r="U190" s="448"/>
      <c r="V190" s="426"/>
      <c r="W190" s="449"/>
      <c r="X190" s="427"/>
      <c r="Y190" s="448"/>
      <c r="Z190" s="426"/>
      <c r="AA190" s="449"/>
      <c r="AB190" s="427"/>
      <c r="AC190" s="448"/>
      <c r="AD190" s="426"/>
      <c r="AE190" s="449"/>
      <c r="AF190" s="427"/>
      <c r="AG190" s="264"/>
      <c r="AH190" s="265"/>
      <c r="AI190" s="266"/>
      <c r="AJ190" s="267"/>
    </row>
    <row r="191" spans="1:36" s="97" customFormat="1" x14ac:dyDescent="0.25">
      <c r="A191" s="98" t="str">
        <f>IF(H191&lt;&gt;"",MAX($A$7:A190)+1,"")</f>
        <v/>
      </c>
      <c r="B191" s="228" t="str">
        <f>IF(A191="","",PREF_PREGUNTA&amp;" - "&amp;IF(MAX($A$7:$A$156)&gt;99,IF(A191&lt;100,"0",""),"")&amp;IF(A191&lt;10,"0","")&amp;A191&amp;IF(G191&lt;&gt;""," "&amp;G191,""))</f>
        <v/>
      </c>
      <c r="C191" s="62" t="str">
        <f t="shared" si="4"/>
        <v/>
      </c>
      <c r="D191" s="230"/>
      <c r="E191" s="231"/>
      <c r="F191" s="231"/>
      <c r="G191" s="232"/>
      <c r="H191" s="225"/>
      <c r="I191" s="448"/>
      <c r="J191" s="426"/>
      <c r="K191" s="449"/>
      <c r="L191" s="427"/>
      <c r="M191" s="448"/>
      <c r="N191" s="426"/>
      <c r="O191" s="449"/>
      <c r="P191" s="427"/>
      <c r="Q191" s="448"/>
      <c r="R191" s="426"/>
      <c r="S191" s="449"/>
      <c r="T191" s="427"/>
      <c r="U191" s="448"/>
      <c r="V191" s="426"/>
      <c r="W191" s="449"/>
      <c r="X191" s="427"/>
      <c r="Y191" s="448"/>
      <c r="Z191" s="426"/>
      <c r="AA191" s="449"/>
      <c r="AB191" s="427"/>
      <c r="AC191" s="448"/>
      <c r="AD191" s="426"/>
      <c r="AE191" s="449"/>
      <c r="AF191" s="427"/>
      <c r="AG191" s="264"/>
      <c r="AH191" s="265"/>
      <c r="AI191" s="266"/>
      <c r="AJ191" s="267"/>
    </row>
    <row r="192" spans="1:36" s="97" customFormat="1" x14ac:dyDescent="0.25">
      <c r="A192" s="98" t="str">
        <f>IF(H192&lt;&gt;"",MAX($A$7:A191)+1,"")</f>
        <v/>
      </c>
      <c r="B192" s="228" t="str">
        <f>IF(A192="","",PREF_PREGUNTA&amp;" - "&amp;IF(MAX($A$7:$A$156)&gt;99,IF(A192&lt;100,"0",""),"")&amp;IF(A192&lt;10,"0","")&amp;A192&amp;IF(G192&lt;&gt;""," "&amp;G192,""))</f>
        <v/>
      </c>
      <c r="C192" s="62" t="str">
        <f t="shared" si="4"/>
        <v/>
      </c>
      <c r="D192" s="230"/>
      <c r="E192" s="231"/>
      <c r="F192" s="231"/>
      <c r="G192" s="232"/>
      <c r="H192" s="225"/>
      <c r="I192" s="448"/>
      <c r="J192" s="426"/>
      <c r="K192" s="449"/>
      <c r="L192" s="427"/>
      <c r="M192" s="448"/>
      <c r="N192" s="426"/>
      <c r="O192" s="449"/>
      <c r="P192" s="427"/>
      <c r="Q192" s="448"/>
      <c r="R192" s="426"/>
      <c r="S192" s="449"/>
      <c r="T192" s="427"/>
      <c r="U192" s="448"/>
      <c r="V192" s="426"/>
      <c r="W192" s="449"/>
      <c r="X192" s="427"/>
      <c r="Y192" s="448"/>
      <c r="Z192" s="426"/>
      <c r="AA192" s="449"/>
      <c r="AB192" s="427"/>
      <c r="AC192" s="448"/>
      <c r="AD192" s="426"/>
      <c r="AE192" s="449"/>
      <c r="AF192" s="427"/>
      <c r="AG192" s="264"/>
      <c r="AH192" s="265"/>
      <c r="AI192" s="266"/>
      <c r="AJ192" s="267"/>
    </row>
    <row r="193" spans="1:36" s="97" customFormat="1" x14ac:dyDescent="0.25">
      <c r="A193" s="98" t="str">
        <f>IF(H193&lt;&gt;"",MAX($A$7:A192)+1,"")</f>
        <v/>
      </c>
      <c r="B193" s="228" t="str">
        <f>IF(A193="","",PREF_PREGUNTA&amp;" - "&amp;IF(MAX($A$7:$A$156)&gt;99,IF(A193&lt;100,"0",""),"")&amp;IF(A193&lt;10,"0","")&amp;A193&amp;IF(G193&lt;&gt;""," "&amp;G193,""))</f>
        <v/>
      </c>
      <c r="C193" s="62" t="str">
        <f t="shared" si="4"/>
        <v/>
      </c>
      <c r="D193" s="230"/>
      <c r="E193" s="231"/>
      <c r="F193" s="231"/>
      <c r="G193" s="232"/>
      <c r="H193" s="225"/>
      <c r="I193" s="448"/>
      <c r="J193" s="426"/>
      <c r="K193" s="449"/>
      <c r="L193" s="427"/>
      <c r="M193" s="448"/>
      <c r="N193" s="426"/>
      <c r="O193" s="449"/>
      <c r="P193" s="427"/>
      <c r="Q193" s="448"/>
      <c r="R193" s="426"/>
      <c r="S193" s="449"/>
      <c r="T193" s="427"/>
      <c r="U193" s="448"/>
      <c r="V193" s="426"/>
      <c r="W193" s="449"/>
      <c r="X193" s="427"/>
      <c r="Y193" s="448"/>
      <c r="Z193" s="426"/>
      <c r="AA193" s="449"/>
      <c r="AB193" s="427"/>
      <c r="AC193" s="448"/>
      <c r="AD193" s="426"/>
      <c r="AE193" s="449"/>
      <c r="AF193" s="427"/>
      <c r="AG193" s="264"/>
      <c r="AH193" s="265"/>
      <c r="AI193" s="266"/>
      <c r="AJ193" s="267"/>
    </row>
    <row r="194" spans="1:36" s="97" customFormat="1" x14ac:dyDescent="0.25">
      <c r="A194" s="98" t="str">
        <f>IF(H194&lt;&gt;"",MAX($A$7:A193)+1,"")</f>
        <v/>
      </c>
      <c r="B194" s="228" t="str">
        <f>IF(A194="","",PREF_PREGUNTA&amp;" - "&amp;IF(MAX($A$7:$A$156)&gt;99,IF(A194&lt;100,"0",""),"")&amp;IF(A194&lt;10,"0","")&amp;A194&amp;IF(G194&lt;&gt;""," "&amp;G194,""))</f>
        <v/>
      </c>
      <c r="C194" s="62" t="str">
        <f t="shared" si="4"/>
        <v/>
      </c>
      <c r="D194" s="230"/>
      <c r="E194" s="231"/>
      <c r="F194" s="231"/>
      <c r="G194" s="232"/>
      <c r="H194" s="225"/>
      <c r="I194" s="448"/>
      <c r="J194" s="426"/>
      <c r="K194" s="449"/>
      <c r="L194" s="427"/>
      <c r="M194" s="448"/>
      <c r="N194" s="426"/>
      <c r="O194" s="449"/>
      <c r="P194" s="427"/>
      <c r="Q194" s="448"/>
      <c r="R194" s="426"/>
      <c r="S194" s="449"/>
      <c r="T194" s="427"/>
      <c r="U194" s="448"/>
      <c r="V194" s="426"/>
      <c r="W194" s="449"/>
      <c r="X194" s="427"/>
      <c r="Y194" s="448"/>
      <c r="Z194" s="426"/>
      <c r="AA194" s="449"/>
      <c r="AB194" s="427"/>
      <c r="AC194" s="448"/>
      <c r="AD194" s="426"/>
      <c r="AE194" s="449"/>
      <c r="AF194" s="427"/>
      <c r="AG194" s="264"/>
      <c r="AH194" s="265"/>
      <c r="AI194" s="266"/>
      <c r="AJ194" s="267"/>
    </row>
    <row r="195" spans="1:36" s="97" customFormat="1" x14ac:dyDescent="0.25">
      <c r="A195" s="98" t="str">
        <f>IF(H195&lt;&gt;"",MAX($A$7:A194)+1,"")</f>
        <v/>
      </c>
      <c r="B195" s="228" t="str">
        <f>IF(A195="","",PREF_PREGUNTA&amp;" - "&amp;IF(MAX($A$7:$A$156)&gt;99,IF(A195&lt;100,"0",""),"")&amp;IF(A195&lt;10,"0","")&amp;A195&amp;IF(G195&lt;&gt;""," "&amp;G195,""))</f>
        <v/>
      </c>
      <c r="C195" s="62" t="str">
        <f t="shared" si="4"/>
        <v/>
      </c>
      <c r="D195" s="230"/>
      <c r="E195" s="231"/>
      <c r="F195" s="231"/>
      <c r="G195" s="232"/>
      <c r="H195" s="225"/>
      <c r="I195" s="448"/>
      <c r="J195" s="426"/>
      <c r="K195" s="449"/>
      <c r="L195" s="427"/>
      <c r="M195" s="448"/>
      <c r="N195" s="426"/>
      <c r="O195" s="449"/>
      <c r="P195" s="427"/>
      <c r="Q195" s="448"/>
      <c r="R195" s="426"/>
      <c r="S195" s="449"/>
      <c r="T195" s="427"/>
      <c r="U195" s="448"/>
      <c r="V195" s="426"/>
      <c r="W195" s="449"/>
      <c r="X195" s="427"/>
      <c r="Y195" s="448"/>
      <c r="Z195" s="426"/>
      <c r="AA195" s="449"/>
      <c r="AB195" s="427"/>
      <c r="AC195" s="448"/>
      <c r="AD195" s="426"/>
      <c r="AE195" s="449"/>
      <c r="AF195" s="427"/>
      <c r="AG195" s="264"/>
      <c r="AH195" s="265"/>
      <c r="AI195" s="266"/>
      <c r="AJ195" s="267"/>
    </row>
    <row r="196" spans="1:36" s="97" customFormat="1" x14ac:dyDescent="0.25">
      <c r="A196" s="98" t="str">
        <f>IF(H196&lt;&gt;"",MAX($A$7:A195)+1,"")</f>
        <v/>
      </c>
      <c r="B196" s="228" t="str">
        <f>IF(A196="","",PREF_PREGUNTA&amp;" - "&amp;IF(MAX($A$7:$A$156)&gt;99,IF(A196&lt;100,"0",""),"")&amp;IF(A196&lt;10,"0","")&amp;A196&amp;IF(G196&lt;&gt;""," "&amp;G196,""))</f>
        <v/>
      </c>
      <c r="C196" s="62" t="str">
        <f t="shared" si="4"/>
        <v/>
      </c>
      <c r="D196" s="230"/>
      <c r="E196" s="231"/>
      <c r="F196" s="231"/>
      <c r="G196" s="232"/>
      <c r="H196" s="225"/>
      <c r="I196" s="448"/>
      <c r="J196" s="426"/>
      <c r="K196" s="449"/>
      <c r="L196" s="427"/>
      <c r="M196" s="448"/>
      <c r="N196" s="426"/>
      <c r="O196" s="449"/>
      <c r="P196" s="427"/>
      <c r="Q196" s="448"/>
      <c r="R196" s="426"/>
      <c r="S196" s="449"/>
      <c r="T196" s="427"/>
      <c r="U196" s="448"/>
      <c r="V196" s="426"/>
      <c r="W196" s="449"/>
      <c r="X196" s="427"/>
      <c r="Y196" s="448"/>
      <c r="Z196" s="426"/>
      <c r="AA196" s="449"/>
      <c r="AB196" s="427"/>
      <c r="AC196" s="448"/>
      <c r="AD196" s="426"/>
      <c r="AE196" s="449"/>
      <c r="AF196" s="427"/>
      <c r="AG196" s="264"/>
      <c r="AH196" s="265"/>
      <c r="AI196" s="266"/>
      <c r="AJ196" s="267"/>
    </row>
    <row r="197" spans="1:36" s="97" customFormat="1" x14ac:dyDescent="0.25">
      <c r="A197" s="98" t="str">
        <f>IF(H197&lt;&gt;"",MAX($A$7:A196)+1,"")</f>
        <v/>
      </c>
      <c r="B197" s="228" t="str">
        <f>IF(A197="","",PREF_PREGUNTA&amp;" - "&amp;IF(MAX($A$7:$A$156)&gt;99,IF(A197&lt;100,"0",""),"")&amp;IF(A197&lt;10,"0","")&amp;A197&amp;IF(G197&lt;&gt;""," "&amp;G197,""))</f>
        <v/>
      </c>
      <c r="C197" s="62" t="str">
        <f t="shared" si="4"/>
        <v/>
      </c>
      <c r="D197" s="230"/>
      <c r="E197" s="231"/>
      <c r="F197" s="231"/>
      <c r="G197" s="232"/>
      <c r="H197" s="225"/>
      <c r="I197" s="448"/>
      <c r="J197" s="426"/>
      <c r="K197" s="449"/>
      <c r="L197" s="427"/>
      <c r="M197" s="448"/>
      <c r="N197" s="426"/>
      <c r="O197" s="449"/>
      <c r="P197" s="427"/>
      <c r="Q197" s="448"/>
      <c r="R197" s="426"/>
      <c r="S197" s="449"/>
      <c r="T197" s="427"/>
      <c r="U197" s="448"/>
      <c r="V197" s="426"/>
      <c r="W197" s="449"/>
      <c r="X197" s="427"/>
      <c r="Y197" s="448"/>
      <c r="Z197" s="426"/>
      <c r="AA197" s="449"/>
      <c r="AB197" s="427"/>
      <c r="AC197" s="448"/>
      <c r="AD197" s="426"/>
      <c r="AE197" s="449"/>
      <c r="AF197" s="427"/>
      <c r="AG197" s="264"/>
      <c r="AH197" s="265"/>
      <c r="AI197" s="266"/>
      <c r="AJ197" s="267"/>
    </row>
    <row r="198" spans="1:36" s="97" customFormat="1" x14ac:dyDescent="0.25">
      <c r="A198" s="98" t="str">
        <f>IF(H198&lt;&gt;"",MAX($A$7:A197)+1,"")</f>
        <v/>
      </c>
      <c r="B198" s="228" t="str">
        <f>IF(A198="","",PREF_PREGUNTA&amp;" - "&amp;IF(MAX($A$7:$A$156)&gt;99,IF(A198&lt;100,"0",""),"")&amp;IF(A198&lt;10,"0","")&amp;A198&amp;IF(G198&lt;&gt;""," "&amp;G198,""))</f>
        <v/>
      </c>
      <c r="C198" s="62" t="str">
        <f t="shared" si="4"/>
        <v/>
      </c>
      <c r="D198" s="230"/>
      <c r="E198" s="231"/>
      <c r="F198" s="231"/>
      <c r="G198" s="232"/>
      <c r="H198" s="225"/>
      <c r="I198" s="448"/>
      <c r="J198" s="426"/>
      <c r="K198" s="449"/>
      <c r="L198" s="427"/>
      <c r="M198" s="448"/>
      <c r="N198" s="426"/>
      <c r="O198" s="449"/>
      <c r="P198" s="427"/>
      <c r="Q198" s="448"/>
      <c r="R198" s="426"/>
      <c r="S198" s="449"/>
      <c r="T198" s="427"/>
      <c r="U198" s="448"/>
      <c r="V198" s="426"/>
      <c r="W198" s="449"/>
      <c r="X198" s="427"/>
      <c r="Y198" s="448"/>
      <c r="Z198" s="426"/>
      <c r="AA198" s="449"/>
      <c r="AB198" s="427"/>
      <c r="AC198" s="448"/>
      <c r="AD198" s="426"/>
      <c r="AE198" s="449"/>
      <c r="AF198" s="427"/>
      <c r="AG198" s="264"/>
      <c r="AH198" s="265"/>
      <c r="AI198" s="266"/>
      <c r="AJ198" s="267"/>
    </row>
    <row r="199" spans="1:36" s="97" customFormat="1" x14ac:dyDescent="0.25">
      <c r="A199" s="98" t="str">
        <f>IF(H199&lt;&gt;"",MAX($A$7:A198)+1,"")</f>
        <v/>
      </c>
      <c r="B199" s="228" t="str">
        <f>IF(A199="","",PREF_PREGUNTA&amp;" - "&amp;IF(MAX($A$7:$A$156)&gt;99,IF(A199&lt;100,"0",""),"")&amp;IF(A199&lt;10,"0","")&amp;A199&amp;IF(G199&lt;&gt;""," "&amp;G199,""))</f>
        <v/>
      </c>
      <c r="C199" s="62" t="str">
        <f t="shared" ref="C199:C262" si="5">IF(COUNTA(I199:N199)-D199=0,"",COUNTA(I199:N199)-D199)</f>
        <v/>
      </c>
      <c r="D199" s="230"/>
      <c r="E199" s="231"/>
      <c r="F199" s="231"/>
      <c r="G199" s="232"/>
      <c r="H199" s="225"/>
      <c r="I199" s="448"/>
      <c r="J199" s="426"/>
      <c r="K199" s="449"/>
      <c r="L199" s="427"/>
      <c r="M199" s="448"/>
      <c r="N199" s="426"/>
      <c r="O199" s="449"/>
      <c r="P199" s="427"/>
      <c r="Q199" s="448"/>
      <c r="R199" s="426"/>
      <c r="S199" s="449"/>
      <c r="T199" s="427"/>
      <c r="U199" s="448"/>
      <c r="V199" s="426"/>
      <c r="W199" s="449"/>
      <c r="X199" s="427"/>
      <c r="Y199" s="448"/>
      <c r="Z199" s="426"/>
      <c r="AA199" s="449"/>
      <c r="AB199" s="427"/>
      <c r="AC199" s="448"/>
      <c r="AD199" s="426"/>
      <c r="AE199" s="449"/>
      <c r="AF199" s="427"/>
      <c r="AG199" s="264"/>
      <c r="AH199" s="265"/>
      <c r="AI199" s="266"/>
      <c r="AJ199" s="267"/>
    </row>
    <row r="200" spans="1:36" s="97" customFormat="1" x14ac:dyDescent="0.25">
      <c r="A200" s="98" t="str">
        <f>IF(H200&lt;&gt;"",MAX($A$7:A199)+1,"")</f>
        <v/>
      </c>
      <c r="B200" s="228" t="str">
        <f>IF(A200="","",PREF_PREGUNTA&amp;" - "&amp;IF(MAX($A$7:$A$156)&gt;99,IF(A200&lt;100,"0",""),"")&amp;IF(A200&lt;10,"0","")&amp;A200&amp;IF(G200&lt;&gt;""," "&amp;G200,""))</f>
        <v/>
      </c>
      <c r="C200" s="62" t="str">
        <f t="shared" si="5"/>
        <v/>
      </c>
      <c r="D200" s="230"/>
      <c r="E200" s="231"/>
      <c r="F200" s="231"/>
      <c r="G200" s="232"/>
      <c r="H200" s="225"/>
      <c r="I200" s="448"/>
      <c r="J200" s="426"/>
      <c r="K200" s="449"/>
      <c r="L200" s="427"/>
      <c r="M200" s="448"/>
      <c r="N200" s="426"/>
      <c r="O200" s="449"/>
      <c r="P200" s="427"/>
      <c r="Q200" s="448"/>
      <c r="R200" s="426"/>
      <c r="S200" s="449"/>
      <c r="T200" s="427"/>
      <c r="U200" s="448"/>
      <c r="V200" s="426"/>
      <c r="W200" s="449"/>
      <c r="X200" s="427"/>
      <c r="Y200" s="448"/>
      <c r="Z200" s="426"/>
      <c r="AA200" s="449"/>
      <c r="AB200" s="427"/>
      <c r="AC200" s="448"/>
      <c r="AD200" s="426"/>
      <c r="AE200" s="449"/>
      <c r="AF200" s="427"/>
      <c r="AG200" s="264"/>
      <c r="AH200" s="265"/>
      <c r="AI200" s="266"/>
      <c r="AJ200" s="267"/>
    </row>
    <row r="201" spans="1:36" s="97" customFormat="1" x14ac:dyDescent="0.25">
      <c r="A201" s="98" t="str">
        <f>IF(H201&lt;&gt;"",MAX($A$7:A200)+1,"")</f>
        <v/>
      </c>
      <c r="B201" s="228" t="str">
        <f>IF(A201="","",PREF_PREGUNTA&amp;" - "&amp;IF(MAX($A$7:$A$156)&gt;99,IF(A201&lt;100,"0",""),"")&amp;IF(A201&lt;10,"0","")&amp;A201&amp;IF(G201&lt;&gt;""," "&amp;G201,""))</f>
        <v/>
      </c>
      <c r="C201" s="62" t="str">
        <f t="shared" si="5"/>
        <v/>
      </c>
      <c r="D201" s="230"/>
      <c r="E201" s="231"/>
      <c r="F201" s="231"/>
      <c r="G201" s="232"/>
      <c r="H201" s="225"/>
      <c r="I201" s="448"/>
      <c r="J201" s="426"/>
      <c r="K201" s="449"/>
      <c r="L201" s="427"/>
      <c r="M201" s="448"/>
      <c r="N201" s="426"/>
      <c r="O201" s="449"/>
      <c r="P201" s="427"/>
      <c r="Q201" s="448"/>
      <c r="R201" s="426"/>
      <c r="S201" s="449"/>
      <c r="T201" s="427"/>
      <c r="U201" s="448"/>
      <c r="V201" s="426"/>
      <c r="W201" s="449"/>
      <c r="X201" s="427"/>
      <c r="Y201" s="448"/>
      <c r="Z201" s="426"/>
      <c r="AA201" s="449"/>
      <c r="AB201" s="427"/>
      <c r="AC201" s="448"/>
      <c r="AD201" s="426"/>
      <c r="AE201" s="449"/>
      <c r="AF201" s="427"/>
      <c r="AG201" s="264"/>
      <c r="AH201" s="265"/>
      <c r="AI201" s="266"/>
      <c r="AJ201" s="267"/>
    </row>
    <row r="202" spans="1:36" s="97" customFormat="1" x14ac:dyDescent="0.25">
      <c r="A202" s="98" t="str">
        <f>IF(H202&lt;&gt;"",MAX($A$7:A201)+1,"")</f>
        <v/>
      </c>
      <c r="B202" s="228" t="str">
        <f>IF(A202="","",PREF_PREGUNTA&amp;" - "&amp;IF(MAX($A$7:$A$156)&gt;99,IF(A202&lt;100,"0",""),"")&amp;IF(A202&lt;10,"0","")&amp;A202&amp;IF(G202&lt;&gt;""," "&amp;G202,""))</f>
        <v/>
      </c>
      <c r="C202" s="62" t="str">
        <f t="shared" si="5"/>
        <v/>
      </c>
      <c r="D202" s="230"/>
      <c r="E202" s="231"/>
      <c r="F202" s="231"/>
      <c r="G202" s="232"/>
      <c r="H202" s="225"/>
      <c r="I202" s="448"/>
      <c r="J202" s="426"/>
      <c r="K202" s="449"/>
      <c r="L202" s="427"/>
      <c r="M202" s="448"/>
      <c r="N202" s="426"/>
      <c r="O202" s="449"/>
      <c r="P202" s="427"/>
      <c r="Q202" s="448"/>
      <c r="R202" s="426"/>
      <c r="S202" s="449"/>
      <c r="T202" s="427"/>
      <c r="U202" s="448"/>
      <c r="V202" s="426"/>
      <c r="W202" s="449"/>
      <c r="X202" s="427"/>
      <c r="Y202" s="448"/>
      <c r="Z202" s="426"/>
      <c r="AA202" s="449"/>
      <c r="AB202" s="427"/>
      <c r="AC202" s="448"/>
      <c r="AD202" s="426"/>
      <c r="AE202" s="449"/>
      <c r="AF202" s="427"/>
      <c r="AG202" s="264"/>
      <c r="AH202" s="265"/>
      <c r="AI202" s="266"/>
      <c r="AJ202" s="267"/>
    </row>
    <row r="203" spans="1:36" s="97" customFormat="1" x14ac:dyDescent="0.25">
      <c r="A203" s="98" t="str">
        <f>IF(H203&lt;&gt;"",MAX($A$7:A202)+1,"")</f>
        <v/>
      </c>
      <c r="B203" s="228" t="str">
        <f>IF(A203="","",PREF_PREGUNTA&amp;" - "&amp;IF(MAX($A$7:$A$156)&gt;99,IF(A203&lt;100,"0",""),"")&amp;IF(A203&lt;10,"0","")&amp;A203&amp;IF(G203&lt;&gt;""," "&amp;G203,""))</f>
        <v/>
      </c>
      <c r="C203" s="62" t="str">
        <f t="shared" si="5"/>
        <v/>
      </c>
      <c r="D203" s="230"/>
      <c r="E203" s="231"/>
      <c r="F203" s="231"/>
      <c r="G203" s="232"/>
      <c r="H203" s="225"/>
      <c r="I203" s="448"/>
      <c r="J203" s="426"/>
      <c r="K203" s="449"/>
      <c r="L203" s="427"/>
      <c r="M203" s="448"/>
      <c r="N203" s="426"/>
      <c r="O203" s="449"/>
      <c r="P203" s="427"/>
      <c r="Q203" s="448"/>
      <c r="R203" s="426"/>
      <c r="S203" s="449"/>
      <c r="T203" s="427"/>
      <c r="U203" s="448"/>
      <c r="V203" s="426"/>
      <c r="W203" s="449"/>
      <c r="X203" s="427"/>
      <c r="Y203" s="448"/>
      <c r="Z203" s="426"/>
      <c r="AA203" s="449"/>
      <c r="AB203" s="427"/>
      <c r="AC203" s="448"/>
      <c r="AD203" s="426"/>
      <c r="AE203" s="449"/>
      <c r="AF203" s="427"/>
      <c r="AG203" s="264"/>
      <c r="AH203" s="265"/>
      <c r="AI203" s="266"/>
      <c r="AJ203" s="267"/>
    </row>
    <row r="204" spans="1:36" s="97" customFormat="1" x14ac:dyDescent="0.25">
      <c r="A204" s="98" t="str">
        <f>IF(H204&lt;&gt;"",MAX($A$7:A203)+1,"")</f>
        <v/>
      </c>
      <c r="B204" s="228" t="str">
        <f>IF(A204="","",PREF_PREGUNTA&amp;" - "&amp;IF(MAX($A$7:$A$156)&gt;99,IF(A204&lt;100,"0",""),"")&amp;IF(A204&lt;10,"0","")&amp;A204&amp;IF(G204&lt;&gt;""," "&amp;G204,""))</f>
        <v/>
      </c>
      <c r="C204" s="62" t="str">
        <f t="shared" si="5"/>
        <v/>
      </c>
      <c r="D204" s="230"/>
      <c r="E204" s="231"/>
      <c r="F204" s="231"/>
      <c r="G204" s="232"/>
      <c r="H204" s="225"/>
      <c r="I204" s="448"/>
      <c r="J204" s="426"/>
      <c r="K204" s="449"/>
      <c r="L204" s="427"/>
      <c r="M204" s="448"/>
      <c r="N204" s="426"/>
      <c r="O204" s="449"/>
      <c r="P204" s="427"/>
      <c r="Q204" s="448"/>
      <c r="R204" s="426"/>
      <c r="S204" s="449"/>
      <c r="T204" s="427"/>
      <c r="U204" s="448"/>
      <c r="V204" s="426"/>
      <c r="W204" s="449"/>
      <c r="X204" s="427"/>
      <c r="Y204" s="448"/>
      <c r="Z204" s="426"/>
      <c r="AA204" s="449"/>
      <c r="AB204" s="427"/>
      <c r="AC204" s="448"/>
      <c r="AD204" s="426"/>
      <c r="AE204" s="449"/>
      <c r="AF204" s="427"/>
      <c r="AG204" s="264"/>
      <c r="AH204" s="265"/>
      <c r="AI204" s="266"/>
      <c r="AJ204" s="267"/>
    </row>
    <row r="205" spans="1:36" s="97" customFormat="1" x14ac:dyDescent="0.25">
      <c r="A205" s="98" t="str">
        <f>IF(H205&lt;&gt;"",MAX($A$7:A204)+1,"")</f>
        <v/>
      </c>
      <c r="B205" s="228" t="str">
        <f>IF(A205="","",PREF_PREGUNTA&amp;" - "&amp;IF(MAX($A$7:$A$156)&gt;99,IF(A205&lt;100,"0",""),"")&amp;IF(A205&lt;10,"0","")&amp;A205&amp;IF(G205&lt;&gt;""," "&amp;G205,""))</f>
        <v/>
      </c>
      <c r="C205" s="62" t="str">
        <f t="shared" si="5"/>
        <v/>
      </c>
      <c r="D205" s="230"/>
      <c r="E205" s="231"/>
      <c r="F205" s="231"/>
      <c r="G205" s="232"/>
      <c r="H205" s="225"/>
      <c r="I205" s="448"/>
      <c r="J205" s="426"/>
      <c r="K205" s="449"/>
      <c r="L205" s="427"/>
      <c r="M205" s="448"/>
      <c r="N205" s="426"/>
      <c r="O205" s="449"/>
      <c r="P205" s="427"/>
      <c r="Q205" s="448"/>
      <c r="R205" s="426"/>
      <c r="S205" s="449"/>
      <c r="T205" s="427"/>
      <c r="U205" s="448"/>
      <c r="V205" s="426"/>
      <c r="W205" s="449"/>
      <c r="X205" s="427"/>
      <c r="Y205" s="448"/>
      <c r="Z205" s="426"/>
      <c r="AA205" s="449"/>
      <c r="AB205" s="427"/>
      <c r="AC205" s="448"/>
      <c r="AD205" s="426"/>
      <c r="AE205" s="449"/>
      <c r="AF205" s="427"/>
      <c r="AG205" s="264"/>
      <c r="AH205" s="265"/>
      <c r="AI205" s="266"/>
      <c r="AJ205" s="267"/>
    </row>
    <row r="206" spans="1:36" s="97" customFormat="1" x14ac:dyDescent="0.25">
      <c r="A206" s="98" t="str">
        <f>IF(H206&lt;&gt;"",MAX($A$7:A205)+1,"")</f>
        <v/>
      </c>
      <c r="B206" s="228" t="str">
        <f>IF(A206="","",PREF_PREGUNTA&amp;" - "&amp;IF(MAX($A$7:$A$156)&gt;99,IF(A206&lt;100,"0",""),"")&amp;IF(A206&lt;10,"0","")&amp;A206&amp;IF(G206&lt;&gt;""," "&amp;G206,""))</f>
        <v/>
      </c>
      <c r="C206" s="62" t="str">
        <f t="shared" si="5"/>
        <v/>
      </c>
      <c r="D206" s="230"/>
      <c r="E206" s="231"/>
      <c r="F206" s="231"/>
      <c r="G206" s="232"/>
      <c r="H206" s="225"/>
      <c r="I206" s="448"/>
      <c r="J206" s="426"/>
      <c r="K206" s="449"/>
      <c r="L206" s="427"/>
      <c r="M206" s="448"/>
      <c r="N206" s="426"/>
      <c r="O206" s="449"/>
      <c r="P206" s="427"/>
      <c r="Q206" s="448"/>
      <c r="R206" s="426"/>
      <c r="S206" s="449"/>
      <c r="T206" s="427"/>
      <c r="U206" s="448"/>
      <c r="V206" s="426"/>
      <c r="W206" s="449"/>
      <c r="X206" s="427"/>
      <c r="Y206" s="448"/>
      <c r="Z206" s="426"/>
      <c r="AA206" s="449"/>
      <c r="AB206" s="427"/>
      <c r="AC206" s="448"/>
      <c r="AD206" s="426"/>
      <c r="AE206" s="449"/>
      <c r="AF206" s="427"/>
      <c r="AG206" s="264"/>
      <c r="AH206" s="265"/>
      <c r="AI206" s="266"/>
      <c r="AJ206" s="267"/>
    </row>
    <row r="207" spans="1:36" s="97" customFormat="1" x14ac:dyDescent="0.25">
      <c r="A207" s="98" t="str">
        <f>IF(H207&lt;&gt;"",MAX($A$7:A206)+1,"")</f>
        <v/>
      </c>
      <c r="B207" s="228" t="str">
        <f>IF(A207="","",PREF_PREGUNTA&amp;" - "&amp;IF(MAX($A$7:$A$156)&gt;99,IF(A207&lt;100,"0",""),"")&amp;IF(A207&lt;10,"0","")&amp;A207&amp;IF(G207&lt;&gt;""," "&amp;G207,""))</f>
        <v/>
      </c>
      <c r="C207" s="62" t="str">
        <f t="shared" si="5"/>
        <v/>
      </c>
      <c r="D207" s="230"/>
      <c r="E207" s="231"/>
      <c r="F207" s="231"/>
      <c r="G207" s="232"/>
      <c r="H207" s="225"/>
      <c r="I207" s="448"/>
      <c r="J207" s="426"/>
      <c r="K207" s="449"/>
      <c r="L207" s="427"/>
      <c r="M207" s="448"/>
      <c r="N207" s="426"/>
      <c r="O207" s="449"/>
      <c r="P207" s="427"/>
      <c r="Q207" s="448"/>
      <c r="R207" s="426"/>
      <c r="S207" s="449"/>
      <c r="T207" s="427"/>
      <c r="U207" s="448"/>
      <c r="V207" s="426"/>
      <c r="W207" s="449"/>
      <c r="X207" s="427"/>
      <c r="Y207" s="448"/>
      <c r="Z207" s="426"/>
      <c r="AA207" s="449"/>
      <c r="AB207" s="427"/>
      <c r="AC207" s="448"/>
      <c r="AD207" s="426"/>
      <c r="AE207" s="449"/>
      <c r="AF207" s="427"/>
      <c r="AG207" s="264"/>
      <c r="AH207" s="265"/>
      <c r="AI207" s="266"/>
      <c r="AJ207" s="267"/>
    </row>
    <row r="208" spans="1:36" s="97" customFormat="1" x14ac:dyDescent="0.25">
      <c r="A208" s="98" t="str">
        <f>IF(H208&lt;&gt;"",MAX($A$7:A207)+1,"")</f>
        <v/>
      </c>
      <c r="B208" s="228" t="str">
        <f>IF(A208="","",PREF_PREGUNTA&amp;" - "&amp;IF(MAX($A$7:$A$156)&gt;99,IF(A208&lt;100,"0",""),"")&amp;IF(A208&lt;10,"0","")&amp;A208&amp;IF(G208&lt;&gt;""," "&amp;G208,""))</f>
        <v/>
      </c>
      <c r="C208" s="62" t="str">
        <f t="shared" si="5"/>
        <v/>
      </c>
      <c r="D208" s="230"/>
      <c r="E208" s="231"/>
      <c r="F208" s="231"/>
      <c r="G208" s="232"/>
      <c r="H208" s="225"/>
      <c r="I208" s="448"/>
      <c r="J208" s="426"/>
      <c r="K208" s="449"/>
      <c r="L208" s="427"/>
      <c r="M208" s="448"/>
      <c r="N208" s="426"/>
      <c r="O208" s="449"/>
      <c r="P208" s="427"/>
      <c r="Q208" s="448"/>
      <c r="R208" s="426"/>
      <c r="S208" s="449"/>
      <c r="T208" s="427"/>
      <c r="U208" s="448"/>
      <c r="V208" s="426"/>
      <c r="W208" s="449"/>
      <c r="X208" s="427"/>
      <c r="Y208" s="448"/>
      <c r="Z208" s="426"/>
      <c r="AA208" s="449"/>
      <c r="AB208" s="427"/>
      <c r="AC208" s="448"/>
      <c r="AD208" s="426"/>
      <c r="AE208" s="449"/>
      <c r="AF208" s="427"/>
      <c r="AG208" s="264"/>
      <c r="AH208" s="265"/>
      <c r="AI208" s="266"/>
      <c r="AJ208" s="267"/>
    </row>
    <row r="209" spans="1:36" s="97" customFormat="1" x14ac:dyDescent="0.25">
      <c r="A209" s="98" t="str">
        <f>IF(H209&lt;&gt;"",MAX($A$7:A208)+1,"")</f>
        <v/>
      </c>
      <c r="B209" s="228" t="str">
        <f>IF(A209="","",PREF_PREGUNTA&amp;" - "&amp;IF(MAX($A$7:$A$156)&gt;99,IF(A209&lt;100,"0",""),"")&amp;IF(A209&lt;10,"0","")&amp;A209&amp;IF(G209&lt;&gt;""," "&amp;G209,""))</f>
        <v/>
      </c>
      <c r="C209" s="62" t="str">
        <f t="shared" si="5"/>
        <v/>
      </c>
      <c r="D209" s="230"/>
      <c r="E209" s="231"/>
      <c r="F209" s="231"/>
      <c r="G209" s="232"/>
      <c r="H209" s="225"/>
      <c r="I209" s="448"/>
      <c r="J209" s="426"/>
      <c r="K209" s="449"/>
      <c r="L209" s="427"/>
      <c r="M209" s="448"/>
      <c r="N209" s="426"/>
      <c r="O209" s="449"/>
      <c r="P209" s="427"/>
      <c r="Q209" s="448"/>
      <c r="R209" s="426"/>
      <c r="S209" s="449"/>
      <c r="T209" s="427"/>
      <c r="U209" s="448"/>
      <c r="V209" s="426"/>
      <c r="W209" s="449"/>
      <c r="X209" s="427"/>
      <c r="Y209" s="448"/>
      <c r="Z209" s="426"/>
      <c r="AA209" s="449"/>
      <c r="AB209" s="427"/>
      <c r="AC209" s="448"/>
      <c r="AD209" s="426"/>
      <c r="AE209" s="449"/>
      <c r="AF209" s="427"/>
      <c r="AG209" s="264"/>
      <c r="AH209" s="265"/>
      <c r="AI209" s="266"/>
      <c r="AJ209" s="267"/>
    </row>
    <row r="210" spans="1:36" s="97" customFormat="1" x14ac:dyDescent="0.25">
      <c r="A210" s="98" t="str">
        <f>IF(H210&lt;&gt;"",MAX($A$7:A209)+1,"")</f>
        <v/>
      </c>
      <c r="B210" s="228" t="str">
        <f>IF(A210="","",PREF_PREGUNTA&amp;" - "&amp;IF(MAX($A$7:$A$156)&gt;99,IF(A210&lt;100,"0",""),"")&amp;IF(A210&lt;10,"0","")&amp;A210&amp;IF(G210&lt;&gt;""," "&amp;G210,""))</f>
        <v/>
      </c>
      <c r="C210" s="62" t="str">
        <f t="shared" si="5"/>
        <v/>
      </c>
      <c r="D210" s="230"/>
      <c r="E210" s="231"/>
      <c r="F210" s="231"/>
      <c r="G210" s="232"/>
      <c r="H210" s="225"/>
      <c r="I210" s="448"/>
      <c r="J210" s="426"/>
      <c r="K210" s="449"/>
      <c r="L210" s="427"/>
      <c r="M210" s="448"/>
      <c r="N210" s="426"/>
      <c r="O210" s="449"/>
      <c r="P210" s="427"/>
      <c r="Q210" s="448"/>
      <c r="R210" s="426"/>
      <c r="S210" s="449"/>
      <c r="T210" s="427"/>
      <c r="U210" s="448"/>
      <c r="V210" s="426"/>
      <c r="W210" s="449"/>
      <c r="X210" s="427"/>
      <c r="Y210" s="448"/>
      <c r="Z210" s="426"/>
      <c r="AA210" s="449"/>
      <c r="AB210" s="427"/>
      <c r="AC210" s="448"/>
      <c r="AD210" s="426"/>
      <c r="AE210" s="449"/>
      <c r="AF210" s="427"/>
      <c r="AG210" s="264"/>
      <c r="AH210" s="265"/>
      <c r="AI210" s="266"/>
      <c r="AJ210" s="267"/>
    </row>
    <row r="211" spans="1:36" s="97" customFormat="1" x14ac:dyDescent="0.25">
      <c r="A211" s="98" t="str">
        <f>IF(H211&lt;&gt;"",MAX($A$7:A210)+1,"")</f>
        <v/>
      </c>
      <c r="B211" s="228" t="str">
        <f>IF(A211="","",PREF_PREGUNTA&amp;" - "&amp;IF(MAX($A$7:$A$156)&gt;99,IF(A211&lt;100,"0",""),"")&amp;IF(A211&lt;10,"0","")&amp;A211&amp;IF(G211&lt;&gt;""," "&amp;G211,""))</f>
        <v/>
      </c>
      <c r="C211" s="62" t="str">
        <f t="shared" si="5"/>
        <v/>
      </c>
      <c r="D211" s="230"/>
      <c r="E211" s="231"/>
      <c r="F211" s="231"/>
      <c r="G211" s="232"/>
      <c r="H211" s="225"/>
      <c r="I211" s="448"/>
      <c r="J211" s="426"/>
      <c r="K211" s="449"/>
      <c r="L211" s="427"/>
      <c r="M211" s="448"/>
      <c r="N211" s="426"/>
      <c r="O211" s="449"/>
      <c r="P211" s="427"/>
      <c r="Q211" s="448"/>
      <c r="R211" s="426"/>
      <c r="S211" s="449"/>
      <c r="T211" s="427"/>
      <c r="U211" s="448"/>
      <c r="V211" s="426"/>
      <c r="W211" s="449"/>
      <c r="X211" s="427"/>
      <c r="Y211" s="448"/>
      <c r="Z211" s="426"/>
      <c r="AA211" s="449"/>
      <c r="AB211" s="427"/>
      <c r="AC211" s="448"/>
      <c r="AD211" s="426"/>
      <c r="AE211" s="449"/>
      <c r="AF211" s="427"/>
      <c r="AG211" s="264"/>
      <c r="AH211" s="265"/>
      <c r="AI211" s="266"/>
      <c r="AJ211" s="267"/>
    </row>
    <row r="212" spans="1:36" s="97" customFormat="1" x14ac:dyDescent="0.25">
      <c r="A212" s="98" t="str">
        <f>IF(H212&lt;&gt;"",MAX($A$7:A211)+1,"")</f>
        <v/>
      </c>
      <c r="B212" s="228" t="str">
        <f>IF(A212="","",PREF_PREGUNTA&amp;" - "&amp;IF(MAX($A$7:$A$156)&gt;99,IF(A212&lt;100,"0",""),"")&amp;IF(A212&lt;10,"0","")&amp;A212&amp;IF(G212&lt;&gt;""," "&amp;G212,""))</f>
        <v/>
      </c>
      <c r="C212" s="62" t="str">
        <f t="shared" si="5"/>
        <v/>
      </c>
      <c r="D212" s="230"/>
      <c r="E212" s="231"/>
      <c r="F212" s="231"/>
      <c r="G212" s="232"/>
      <c r="H212" s="225"/>
      <c r="I212" s="448"/>
      <c r="J212" s="426"/>
      <c r="K212" s="449"/>
      <c r="L212" s="427"/>
      <c r="M212" s="448"/>
      <c r="N212" s="426"/>
      <c r="O212" s="449"/>
      <c r="P212" s="427"/>
      <c r="Q212" s="448"/>
      <c r="R212" s="426"/>
      <c r="S212" s="449"/>
      <c r="T212" s="427"/>
      <c r="U212" s="448"/>
      <c r="V212" s="426"/>
      <c r="W212" s="449"/>
      <c r="X212" s="427"/>
      <c r="Y212" s="448"/>
      <c r="Z212" s="426"/>
      <c r="AA212" s="449"/>
      <c r="AB212" s="427"/>
      <c r="AC212" s="448"/>
      <c r="AD212" s="426"/>
      <c r="AE212" s="449"/>
      <c r="AF212" s="427"/>
      <c r="AG212" s="264"/>
      <c r="AH212" s="265"/>
      <c r="AI212" s="266"/>
      <c r="AJ212" s="267"/>
    </row>
    <row r="213" spans="1:36" s="97" customFormat="1" x14ac:dyDescent="0.25">
      <c r="A213" s="98" t="str">
        <f>IF(H213&lt;&gt;"",MAX($A$7:A212)+1,"")</f>
        <v/>
      </c>
      <c r="B213" s="228" t="str">
        <f>IF(A213="","",PREF_PREGUNTA&amp;" - "&amp;IF(MAX($A$7:$A$156)&gt;99,IF(A213&lt;100,"0",""),"")&amp;IF(A213&lt;10,"0","")&amp;A213&amp;IF(G213&lt;&gt;""," "&amp;G213,""))</f>
        <v/>
      </c>
      <c r="C213" s="62" t="str">
        <f t="shared" si="5"/>
        <v/>
      </c>
      <c r="D213" s="230"/>
      <c r="E213" s="231"/>
      <c r="F213" s="231"/>
      <c r="G213" s="232"/>
      <c r="H213" s="225"/>
      <c r="I213" s="448"/>
      <c r="J213" s="426"/>
      <c r="K213" s="449"/>
      <c r="L213" s="427"/>
      <c r="M213" s="448"/>
      <c r="N213" s="426"/>
      <c r="O213" s="449"/>
      <c r="P213" s="427"/>
      <c r="Q213" s="448"/>
      <c r="R213" s="426"/>
      <c r="S213" s="449"/>
      <c r="T213" s="427"/>
      <c r="U213" s="448"/>
      <c r="V213" s="426"/>
      <c r="W213" s="449"/>
      <c r="X213" s="427"/>
      <c r="Y213" s="448"/>
      <c r="Z213" s="426"/>
      <c r="AA213" s="449"/>
      <c r="AB213" s="427"/>
      <c r="AC213" s="448"/>
      <c r="AD213" s="426"/>
      <c r="AE213" s="449"/>
      <c r="AF213" s="427"/>
      <c r="AG213" s="264"/>
      <c r="AH213" s="265"/>
      <c r="AI213" s="266"/>
      <c r="AJ213" s="267"/>
    </row>
    <row r="214" spans="1:36" s="97" customFormat="1" x14ac:dyDescent="0.25">
      <c r="A214" s="98" t="str">
        <f>IF(H214&lt;&gt;"",MAX($A$7:A213)+1,"")</f>
        <v/>
      </c>
      <c r="B214" s="228" t="str">
        <f>IF(A214="","",PREF_PREGUNTA&amp;" - "&amp;IF(MAX($A$7:$A$156)&gt;99,IF(A214&lt;100,"0",""),"")&amp;IF(A214&lt;10,"0","")&amp;A214&amp;IF(G214&lt;&gt;""," "&amp;G214,""))</f>
        <v/>
      </c>
      <c r="C214" s="62" t="str">
        <f t="shared" si="5"/>
        <v/>
      </c>
      <c r="D214" s="230"/>
      <c r="E214" s="231"/>
      <c r="F214" s="231"/>
      <c r="G214" s="232"/>
      <c r="H214" s="225"/>
      <c r="I214" s="448"/>
      <c r="J214" s="426"/>
      <c r="K214" s="449"/>
      <c r="L214" s="427"/>
      <c r="M214" s="448"/>
      <c r="N214" s="426"/>
      <c r="O214" s="449"/>
      <c r="P214" s="427"/>
      <c r="Q214" s="448"/>
      <c r="R214" s="426"/>
      <c r="S214" s="449"/>
      <c r="T214" s="427"/>
      <c r="U214" s="448"/>
      <c r="V214" s="426"/>
      <c r="W214" s="449"/>
      <c r="X214" s="427"/>
      <c r="Y214" s="448"/>
      <c r="Z214" s="426"/>
      <c r="AA214" s="449"/>
      <c r="AB214" s="427"/>
      <c r="AC214" s="448"/>
      <c r="AD214" s="426"/>
      <c r="AE214" s="449"/>
      <c r="AF214" s="427"/>
      <c r="AG214" s="264"/>
      <c r="AH214" s="265"/>
      <c r="AI214" s="266"/>
      <c r="AJ214" s="267"/>
    </row>
    <row r="215" spans="1:36" s="97" customFormat="1" x14ac:dyDescent="0.25">
      <c r="A215" s="98" t="str">
        <f>IF(H215&lt;&gt;"",MAX($A$7:A214)+1,"")</f>
        <v/>
      </c>
      <c r="B215" s="228" t="str">
        <f>IF(A215="","",PREF_PREGUNTA&amp;" - "&amp;IF(MAX($A$7:$A$156)&gt;99,IF(A215&lt;100,"0",""),"")&amp;IF(A215&lt;10,"0","")&amp;A215&amp;IF(G215&lt;&gt;""," "&amp;G215,""))</f>
        <v/>
      </c>
      <c r="C215" s="62" t="str">
        <f t="shared" si="5"/>
        <v/>
      </c>
      <c r="D215" s="230"/>
      <c r="E215" s="231"/>
      <c r="F215" s="231"/>
      <c r="G215" s="232"/>
      <c r="H215" s="225"/>
      <c r="I215" s="448"/>
      <c r="J215" s="426"/>
      <c r="K215" s="449"/>
      <c r="L215" s="427"/>
      <c r="M215" s="448"/>
      <c r="N215" s="426"/>
      <c r="O215" s="449"/>
      <c r="P215" s="427"/>
      <c r="Q215" s="448"/>
      <c r="R215" s="426"/>
      <c r="S215" s="449"/>
      <c r="T215" s="427"/>
      <c r="U215" s="448"/>
      <c r="V215" s="426"/>
      <c r="W215" s="449"/>
      <c r="X215" s="427"/>
      <c r="Y215" s="448"/>
      <c r="Z215" s="426"/>
      <c r="AA215" s="449"/>
      <c r="AB215" s="427"/>
      <c r="AC215" s="448"/>
      <c r="AD215" s="426"/>
      <c r="AE215" s="449"/>
      <c r="AF215" s="427"/>
      <c r="AG215" s="264"/>
      <c r="AH215" s="265"/>
      <c r="AI215" s="266"/>
      <c r="AJ215" s="267"/>
    </row>
    <row r="216" spans="1:36" s="97" customFormat="1" x14ac:dyDescent="0.25">
      <c r="A216" s="98" t="str">
        <f>IF(H216&lt;&gt;"",MAX($A$7:A215)+1,"")</f>
        <v/>
      </c>
      <c r="B216" s="228" t="str">
        <f>IF(A216="","",PREF_PREGUNTA&amp;" - "&amp;IF(MAX($A$7:$A$156)&gt;99,IF(A216&lt;100,"0",""),"")&amp;IF(A216&lt;10,"0","")&amp;A216&amp;IF(G216&lt;&gt;""," "&amp;G216,""))</f>
        <v/>
      </c>
      <c r="C216" s="62" t="str">
        <f t="shared" si="5"/>
        <v/>
      </c>
      <c r="D216" s="230"/>
      <c r="E216" s="231"/>
      <c r="F216" s="231"/>
      <c r="G216" s="232"/>
      <c r="H216" s="225"/>
      <c r="I216" s="448"/>
      <c r="J216" s="426"/>
      <c r="K216" s="449"/>
      <c r="L216" s="427"/>
      <c r="M216" s="448"/>
      <c r="N216" s="426"/>
      <c r="O216" s="449"/>
      <c r="P216" s="427"/>
      <c r="Q216" s="448"/>
      <c r="R216" s="426"/>
      <c r="S216" s="449"/>
      <c r="T216" s="427"/>
      <c r="U216" s="448"/>
      <c r="V216" s="426"/>
      <c r="W216" s="449"/>
      <c r="X216" s="427"/>
      <c r="Y216" s="448"/>
      <c r="Z216" s="426"/>
      <c r="AA216" s="449"/>
      <c r="AB216" s="427"/>
      <c r="AC216" s="448"/>
      <c r="AD216" s="426"/>
      <c r="AE216" s="449"/>
      <c r="AF216" s="427"/>
      <c r="AG216" s="264"/>
      <c r="AH216" s="265"/>
      <c r="AI216" s="266"/>
      <c r="AJ216" s="267"/>
    </row>
    <row r="217" spans="1:36" s="97" customFormat="1" x14ac:dyDescent="0.25">
      <c r="A217" s="98" t="str">
        <f>IF(H217&lt;&gt;"",MAX($A$7:A216)+1,"")</f>
        <v/>
      </c>
      <c r="B217" s="228" t="str">
        <f>IF(A217="","",PREF_PREGUNTA&amp;" - "&amp;IF(MAX($A$7:$A$156)&gt;99,IF(A217&lt;100,"0",""),"")&amp;IF(A217&lt;10,"0","")&amp;A217&amp;IF(G217&lt;&gt;""," "&amp;G217,""))</f>
        <v/>
      </c>
      <c r="C217" s="62" t="str">
        <f t="shared" si="5"/>
        <v/>
      </c>
      <c r="D217" s="230"/>
      <c r="E217" s="231"/>
      <c r="F217" s="231"/>
      <c r="G217" s="232"/>
      <c r="H217" s="225"/>
      <c r="I217" s="448"/>
      <c r="J217" s="426"/>
      <c r="K217" s="449"/>
      <c r="L217" s="427"/>
      <c r="M217" s="448"/>
      <c r="N217" s="426"/>
      <c r="O217" s="449"/>
      <c r="P217" s="427"/>
      <c r="Q217" s="448"/>
      <c r="R217" s="426"/>
      <c r="S217" s="449"/>
      <c r="T217" s="427"/>
      <c r="U217" s="448"/>
      <c r="V217" s="426"/>
      <c r="W217" s="449"/>
      <c r="X217" s="427"/>
      <c r="Y217" s="448"/>
      <c r="Z217" s="426"/>
      <c r="AA217" s="449"/>
      <c r="AB217" s="427"/>
      <c r="AC217" s="448"/>
      <c r="AD217" s="426"/>
      <c r="AE217" s="449"/>
      <c r="AF217" s="427"/>
      <c r="AG217" s="264"/>
      <c r="AH217" s="265"/>
      <c r="AI217" s="266"/>
      <c r="AJ217" s="267"/>
    </row>
    <row r="218" spans="1:36" s="97" customFormat="1" x14ac:dyDescent="0.25">
      <c r="A218" s="98" t="str">
        <f>IF(H218&lt;&gt;"",MAX($A$7:A217)+1,"")</f>
        <v/>
      </c>
      <c r="B218" s="228" t="str">
        <f>IF(A218="","",PREF_PREGUNTA&amp;" - "&amp;IF(MAX($A$7:$A$156)&gt;99,IF(A218&lt;100,"0",""),"")&amp;IF(A218&lt;10,"0","")&amp;A218&amp;IF(G218&lt;&gt;""," "&amp;G218,""))</f>
        <v/>
      </c>
      <c r="C218" s="62" t="str">
        <f t="shared" si="5"/>
        <v/>
      </c>
      <c r="D218" s="230"/>
      <c r="E218" s="231"/>
      <c r="F218" s="231"/>
      <c r="G218" s="232"/>
      <c r="H218" s="225"/>
      <c r="I218" s="448"/>
      <c r="J218" s="426"/>
      <c r="K218" s="449"/>
      <c r="L218" s="427"/>
      <c r="M218" s="448"/>
      <c r="N218" s="426"/>
      <c r="O218" s="449"/>
      <c r="P218" s="427"/>
      <c r="Q218" s="448"/>
      <c r="R218" s="426"/>
      <c r="S218" s="449"/>
      <c r="T218" s="427"/>
      <c r="U218" s="448"/>
      <c r="V218" s="426"/>
      <c r="W218" s="449"/>
      <c r="X218" s="427"/>
      <c r="Y218" s="448"/>
      <c r="Z218" s="426"/>
      <c r="AA218" s="449"/>
      <c r="AB218" s="427"/>
      <c r="AC218" s="448"/>
      <c r="AD218" s="426"/>
      <c r="AE218" s="449"/>
      <c r="AF218" s="427"/>
      <c r="AG218" s="264"/>
      <c r="AH218" s="265"/>
      <c r="AI218" s="266"/>
      <c r="AJ218" s="267"/>
    </row>
    <row r="219" spans="1:36" s="97" customFormat="1" x14ac:dyDescent="0.25">
      <c r="A219" s="98" t="str">
        <f>IF(H219&lt;&gt;"",MAX($A$7:A218)+1,"")</f>
        <v/>
      </c>
      <c r="B219" s="228" t="str">
        <f>IF(A219="","",PREF_PREGUNTA&amp;" - "&amp;IF(MAX($A$7:$A$156)&gt;99,IF(A219&lt;100,"0",""),"")&amp;IF(A219&lt;10,"0","")&amp;A219&amp;IF(G219&lt;&gt;""," "&amp;G219,""))</f>
        <v/>
      </c>
      <c r="C219" s="62" t="str">
        <f t="shared" si="5"/>
        <v/>
      </c>
      <c r="D219" s="230"/>
      <c r="E219" s="231"/>
      <c r="F219" s="231"/>
      <c r="G219" s="232"/>
      <c r="H219" s="225"/>
      <c r="I219" s="448"/>
      <c r="J219" s="426"/>
      <c r="K219" s="449"/>
      <c r="L219" s="427"/>
      <c r="M219" s="448"/>
      <c r="N219" s="426"/>
      <c r="O219" s="449"/>
      <c r="P219" s="427"/>
      <c r="Q219" s="448"/>
      <c r="R219" s="426"/>
      <c r="S219" s="449"/>
      <c r="T219" s="427"/>
      <c r="U219" s="448"/>
      <c r="V219" s="426"/>
      <c r="W219" s="449"/>
      <c r="X219" s="427"/>
      <c r="Y219" s="448"/>
      <c r="Z219" s="426"/>
      <c r="AA219" s="449"/>
      <c r="AB219" s="427"/>
      <c r="AC219" s="448"/>
      <c r="AD219" s="426"/>
      <c r="AE219" s="449"/>
      <c r="AF219" s="427"/>
      <c r="AG219" s="264"/>
      <c r="AH219" s="265"/>
      <c r="AI219" s="266"/>
      <c r="AJ219" s="267"/>
    </row>
    <row r="220" spans="1:36" s="97" customFormat="1" x14ac:dyDescent="0.25">
      <c r="A220" s="98" t="str">
        <f>IF(H220&lt;&gt;"",MAX($A$7:A219)+1,"")</f>
        <v/>
      </c>
      <c r="B220" s="228" t="str">
        <f>IF(A220="","",PREF_PREGUNTA&amp;" - "&amp;IF(MAX($A$7:$A$156)&gt;99,IF(A220&lt;100,"0",""),"")&amp;IF(A220&lt;10,"0","")&amp;A220&amp;IF(G220&lt;&gt;""," "&amp;G220,""))</f>
        <v/>
      </c>
      <c r="C220" s="62" t="str">
        <f t="shared" si="5"/>
        <v/>
      </c>
      <c r="D220" s="230"/>
      <c r="E220" s="231"/>
      <c r="F220" s="231"/>
      <c r="G220" s="232"/>
      <c r="H220" s="225"/>
      <c r="I220" s="448"/>
      <c r="J220" s="426"/>
      <c r="K220" s="449"/>
      <c r="L220" s="427"/>
      <c r="M220" s="448"/>
      <c r="N220" s="426"/>
      <c r="O220" s="449"/>
      <c r="P220" s="427"/>
      <c r="Q220" s="448"/>
      <c r="R220" s="426"/>
      <c r="S220" s="449"/>
      <c r="T220" s="427"/>
      <c r="U220" s="448"/>
      <c r="V220" s="426"/>
      <c r="W220" s="449"/>
      <c r="X220" s="427"/>
      <c r="Y220" s="448"/>
      <c r="Z220" s="426"/>
      <c r="AA220" s="449"/>
      <c r="AB220" s="427"/>
      <c r="AC220" s="448"/>
      <c r="AD220" s="426"/>
      <c r="AE220" s="449"/>
      <c r="AF220" s="427"/>
      <c r="AG220" s="264"/>
      <c r="AH220" s="265"/>
      <c r="AI220" s="266"/>
      <c r="AJ220" s="267"/>
    </row>
    <row r="221" spans="1:36" s="97" customFormat="1" x14ac:dyDescent="0.25">
      <c r="A221" s="98" t="str">
        <f>IF(H221&lt;&gt;"",MAX($A$7:A220)+1,"")</f>
        <v/>
      </c>
      <c r="B221" s="228" t="str">
        <f>IF(A221="","",PREF_PREGUNTA&amp;" - "&amp;IF(MAX($A$7:$A$156)&gt;99,IF(A221&lt;100,"0",""),"")&amp;IF(A221&lt;10,"0","")&amp;A221&amp;IF(G221&lt;&gt;""," "&amp;G221,""))</f>
        <v/>
      </c>
      <c r="C221" s="62" t="str">
        <f t="shared" si="5"/>
        <v/>
      </c>
      <c r="D221" s="230"/>
      <c r="E221" s="231"/>
      <c r="F221" s="231"/>
      <c r="G221" s="232"/>
      <c r="H221" s="225"/>
      <c r="I221" s="448"/>
      <c r="J221" s="426"/>
      <c r="K221" s="449"/>
      <c r="L221" s="427"/>
      <c r="M221" s="448"/>
      <c r="N221" s="426"/>
      <c r="O221" s="449"/>
      <c r="P221" s="427"/>
      <c r="Q221" s="448"/>
      <c r="R221" s="426"/>
      <c r="S221" s="449"/>
      <c r="T221" s="427"/>
      <c r="U221" s="448"/>
      <c r="V221" s="426"/>
      <c r="W221" s="449"/>
      <c r="X221" s="427"/>
      <c r="Y221" s="448"/>
      <c r="Z221" s="426"/>
      <c r="AA221" s="449"/>
      <c r="AB221" s="427"/>
      <c r="AC221" s="448"/>
      <c r="AD221" s="426"/>
      <c r="AE221" s="449"/>
      <c r="AF221" s="427"/>
      <c r="AG221" s="264"/>
      <c r="AH221" s="265"/>
      <c r="AI221" s="266"/>
      <c r="AJ221" s="267"/>
    </row>
    <row r="222" spans="1:36" s="97" customFormat="1" x14ac:dyDescent="0.25">
      <c r="A222" s="98" t="str">
        <f>IF(H222&lt;&gt;"",MAX($A$7:A221)+1,"")</f>
        <v/>
      </c>
      <c r="B222" s="228" t="str">
        <f>IF(A222="","",PREF_PREGUNTA&amp;" - "&amp;IF(MAX($A$7:$A$156)&gt;99,IF(A222&lt;100,"0",""),"")&amp;IF(A222&lt;10,"0","")&amp;A222&amp;IF(G222&lt;&gt;""," "&amp;G222,""))</f>
        <v/>
      </c>
      <c r="C222" s="62" t="str">
        <f t="shared" si="5"/>
        <v/>
      </c>
      <c r="D222" s="230"/>
      <c r="E222" s="231"/>
      <c r="F222" s="231"/>
      <c r="G222" s="232"/>
      <c r="H222" s="225"/>
      <c r="I222" s="448"/>
      <c r="J222" s="426"/>
      <c r="K222" s="449"/>
      <c r="L222" s="427"/>
      <c r="M222" s="448"/>
      <c r="N222" s="426"/>
      <c r="O222" s="449"/>
      <c r="P222" s="427"/>
      <c r="Q222" s="448"/>
      <c r="R222" s="426"/>
      <c r="S222" s="449"/>
      <c r="T222" s="427"/>
      <c r="U222" s="448"/>
      <c r="V222" s="426"/>
      <c r="W222" s="449"/>
      <c r="X222" s="427"/>
      <c r="Y222" s="448"/>
      <c r="Z222" s="426"/>
      <c r="AA222" s="449"/>
      <c r="AB222" s="427"/>
      <c r="AC222" s="448"/>
      <c r="AD222" s="426"/>
      <c r="AE222" s="449"/>
      <c r="AF222" s="427"/>
      <c r="AG222" s="264"/>
      <c r="AH222" s="265"/>
      <c r="AI222" s="266"/>
      <c r="AJ222" s="267"/>
    </row>
    <row r="223" spans="1:36" s="97" customFormat="1" x14ac:dyDescent="0.25">
      <c r="A223" s="98" t="str">
        <f>IF(H223&lt;&gt;"",MAX($A$7:A222)+1,"")</f>
        <v/>
      </c>
      <c r="B223" s="228" t="str">
        <f>IF(A223="","",PREF_PREGUNTA&amp;" - "&amp;IF(MAX($A$7:$A$156)&gt;99,IF(A223&lt;100,"0",""),"")&amp;IF(A223&lt;10,"0","")&amp;A223&amp;IF(G223&lt;&gt;""," "&amp;G223,""))</f>
        <v/>
      </c>
      <c r="C223" s="62" t="str">
        <f t="shared" si="5"/>
        <v/>
      </c>
      <c r="D223" s="230"/>
      <c r="E223" s="231"/>
      <c r="F223" s="231"/>
      <c r="G223" s="232"/>
      <c r="H223" s="225"/>
      <c r="I223" s="448"/>
      <c r="J223" s="426"/>
      <c r="K223" s="449"/>
      <c r="L223" s="427"/>
      <c r="M223" s="448"/>
      <c r="N223" s="426"/>
      <c r="O223" s="449"/>
      <c r="P223" s="427"/>
      <c r="Q223" s="448"/>
      <c r="R223" s="426"/>
      <c r="S223" s="449"/>
      <c r="T223" s="427"/>
      <c r="U223" s="448"/>
      <c r="V223" s="426"/>
      <c r="W223" s="449"/>
      <c r="X223" s="427"/>
      <c r="Y223" s="448"/>
      <c r="Z223" s="426"/>
      <c r="AA223" s="449"/>
      <c r="AB223" s="427"/>
      <c r="AC223" s="448"/>
      <c r="AD223" s="426"/>
      <c r="AE223" s="449"/>
      <c r="AF223" s="427"/>
      <c r="AG223" s="264"/>
      <c r="AH223" s="265"/>
      <c r="AI223" s="266"/>
      <c r="AJ223" s="267"/>
    </row>
    <row r="224" spans="1:36" s="97" customFormat="1" x14ac:dyDescent="0.25">
      <c r="A224" s="98" t="str">
        <f>IF(H224&lt;&gt;"",MAX($A$7:A223)+1,"")</f>
        <v/>
      </c>
      <c r="B224" s="228" t="str">
        <f>IF(A224="","",PREF_PREGUNTA&amp;" - "&amp;IF(MAX($A$7:$A$156)&gt;99,IF(A224&lt;100,"0",""),"")&amp;IF(A224&lt;10,"0","")&amp;A224&amp;IF(G224&lt;&gt;""," "&amp;G224,""))</f>
        <v/>
      </c>
      <c r="C224" s="62" t="str">
        <f t="shared" si="5"/>
        <v/>
      </c>
      <c r="D224" s="230"/>
      <c r="E224" s="231"/>
      <c r="F224" s="231"/>
      <c r="G224" s="232"/>
      <c r="H224" s="225"/>
      <c r="I224" s="448"/>
      <c r="J224" s="426"/>
      <c r="K224" s="449"/>
      <c r="L224" s="427"/>
      <c r="M224" s="448"/>
      <c r="N224" s="426"/>
      <c r="O224" s="449"/>
      <c r="P224" s="427"/>
      <c r="Q224" s="448"/>
      <c r="R224" s="426"/>
      <c r="S224" s="449"/>
      <c r="T224" s="427"/>
      <c r="U224" s="448"/>
      <c r="V224" s="426"/>
      <c r="W224" s="449"/>
      <c r="X224" s="427"/>
      <c r="Y224" s="448"/>
      <c r="Z224" s="426"/>
      <c r="AA224" s="449"/>
      <c r="AB224" s="427"/>
      <c r="AC224" s="448"/>
      <c r="AD224" s="426"/>
      <c r="AE224" s="449"/>
      <c r="AF224" s="427"/>
      <c r="AG224" s="264"/>
      <c r="AH224" s="265"/>
      <c r="AI224" s="266"/>
      <c r="AJ224" s="267"/>
    </row>
    <row r="225" spans="1:36" s="97" customFormat="1" x14ac:dyDescent="0.25">
      <c r="A225" s="98" t="str">
        <f>IF(H225&lt;&gt;"",MAX($A$7:A224)+1,"")</f>
        <v/>
      </c>
      <c r="B225" s="228" t="str">
        <f>IF(A225="","",PREF_PREGUNTA&amp;" - "&amp;IF(MAX($A$7:$A$156)&gt;99,IF(A225&lt;100,"0",""),"")&amp;IF(A225&lt;10,"0","")&amp;A225&amp;IF(G225&lt;&gt;""," "&amp;G225,""))</f>
        <v/>
      </c>
      <c r="C225" s="62" t="str">
        <f t="shared" si="5"/>
        <v/>
      </c>
      <c r="D225" s="230"/>
      <c r="E225" s="231"/>
      <c r="F225" s="231"/>
      <c r="G225" s="232"/>
      <c r="H225" s="225"/>
      <c r="I225" s="448"/>
      <c r="J225" s="426"/>
      <c r="K225" s="449"/>
      <c r="L225" s="427"/>
      <c r="M225" s="448"/>
      <c r="N225" s="426"/>
      <c r="O225" s="449"/>
      <c r="P225" s="427"/>
      <c r="Q225" s="448"/>
      <c r="R225" s="426"/>
      <c r="S225" s="449"/>
      <c r="T225" s="427"/>
      <c r="U225" s="448"/>
      <c r="V225" s="426"/>
      <c r="W225" s="449"/>
      <c r="X225" s="427"/>
      <c r="Y225" s="448"/>
      <c r="Z225" s="426"/>
      <c r="AA225" s="449"/>
      <c r="AB225" s="427"/>
      <c r="AC225" s="448"/>
      <c r="AD225" s="426"/>
      <c r="AE225" s="449"/>
      <c r="AF225" s="427"/>
      <c r="AG225" s="264"/>
      <c r="AH225" s="265"/>
      <c r="AI225" s="266"/>
      <c r="AJ225" s="267"/>
    </row>
    <row r="226" spans="1:36" s="97" customFormat="1" x14ac:dyDescent="0.25">
      <c r="A226" s="98" t="str">
        <f>IF(H226&lt;&gt;"",MAX($A$7:A225)+1,"")</f>
        <v/>
      </c>
      <c r="B226" s="228" t="str">
        <f>IF(A226="","",PREF_PREGUNTA&amp;" - "&amp;IF(MAX($A$7:$A$156)&gt;99,IF(A226&lt;100,"0",""),"")&amp;IF(A226&lt;10,"0","")&amp;A226&amp;IF(G226&lt;&gt;""," "&amp;G226,""))</f>
        <v/>
      </c>
      <c r="C226" s="62" t="str">
        <f t="shared" si="5"/>
        <v/>
      </c>
      <c r="D226" s="230"/>
      <c r="E226" s="231"/>
      <c r="F226" s="231"/>
      <c r="G226" s="232"/>
      <c r="H226" s="225"/>
      <c r="I226" s="448"/>
      <c r="J226" s="426"/>
      <c r="K226" s="449"/>
      <c r="L226" s="427"/>
      <c r="M226" s="448"/>
      <c r="N226" s="426"/>
      <c r="O226" s="449"/>
      <c r="P226" s="427"/>
      <c r="Q226" s="448"/>
      <c r="R226" s="426"/>
      <c r="S226" s="449"/>
      <c r="T226" s="427"/>
      <c r="U226" s="448"/>
      <c r="V226" s="426"/>
      <c r="W226" s="449"/>
      <c r="X226" s="427"/>
      <c r="Y226" s="448"/>
      <c r="Z226" s="426"/>
      <c r="AA226" s="449"/>
      <c r="AB226" s="427"/>
      <c r="AC226" s="448"/>
      <c r="AD226" s="426"/>
      <c r="AE226" s="449"/>
      <c r="AF226" s="427"/>
      <c r="AG226" s="264"/>
      <c r="AH226" s="265"/>
      <c r="AI226" s="266"/>
      <c r="AJ226" s="267"/>
    </row>
    <row r="227" spans="1:36" s="97" customFormat="1" x14ac:dyDescent="0.25">
      <c r="A227" s="98" t="str">
        <f>IF(H227&lt;&gt;"",MAX($A$7:A226)+1,"")</f>
        <v/>
      </c>
      <c r="B227" s="228" t="str">
        <f>IF(A227="","",PREF_PREGUNTA&amp;" - "&amp;IF(MAX($A$7:$A$156)&gt;99,IF(A227&lt;100,"0",""),"")&amp;IF(A227&lt;10,"0","")&amp;A227&amp;IF(G227&lt;&gt;""," "&amp;G227,""))</f>
        <v/>
      </c>
      <c r="C227" s="62" t="str">
        <f t="shared" si="5"/>
        <v/>
      </c>
      <c r="D227" s="230"/>
      <c r="E227" s="231"/>
      <c r="F227" s="231"/>
      <c r="G227" s="232"/>
      <c r="H227" s="225"/>
      <c r="I227" s="448"/>
      <c r="J227" s="426"/>
      <c r="K227" s="449"/>
      <c r="L227" s="427"/>
      <c r="M227" s="448"/>
      <c r="N227" s="426"/>
      <c r="O227" s="449"/>
      <c r="P227" s="427"/>
      <c r="Q227" s="448"/>
      <c r="R227" s="426"/>
      <c r="S227" s="449"/>
      <c r="T227" s="427"/>
      <c r="U227" s="448"/>
      <c r="V227" s="426"/>
      <c r="W227" s="449"/>
      <c r="X227" s="427"/>
      <c r="Y227" s="448"/>
      <c r="Z227" s="426"/>
      <c r="AA227" s="449"/>
      <c r="AB227" s="427"/>
      <c r="AC227" s="448"/>
      <c r="AD227" s="426"/>
      <c r="AE227" s="449"/>
      <c r="AF227" s="427"/>
      <c r="AG227" s="264"/>
      <c r="AH227" s="265"/>
      <c r="AI227" s="266"/>
      <c r="AJ227" s="267"/>
    </row>
    <row r="228" spans="1:36" s="97" customFormat="1" x14ac:dyDescent="0.25">
      <c r="A228" s="98" t="str">
        <f>IF(H228&lt;&gt;"",MAX($A$7:A227)+1,"")</f>
        <v/>
      </c>
      <c r="B228" s="228" t="str">
        <f>IF(A228="","",PREF_PREGUNTA&amp;" - "&amp;IF(MAX($A$7:$A$156)&gt;99,IF(A228&lt;100,"0",""),"")&amp;IF(A228&lt;10,"0","")&amp;A228&amp;IF(G228&lt;&gt;""," "&amp;G228,""))</f>
        <v/>
      </c>
      <c r="C228" s="62" t="str">
        <f t="shared" si="5"/>
        <v/>
      </c>
      <c r="D228" s="230"/>
      <c r="E228" s="231"/>
      <c r="F228" s="231"/>
      <c r="G228" s="232"/>
      <c r="H228" s="225"/>
      <c r="I228" s="448"/>
      <c r="J228" s="426"/>
      <c r="K228" s="449"/>
      <c r="L228" s="427"/>
      <c r="M228" s="448"/>
      <c r="N228" s="426"/>
      <c r="O228" s="449"/>
      <c r="P228" s="427"/>
      <c r="Q228" s="448"/>
      <c r="R228" s="426"/>
      <c r="S228" s="449"/>
      <c r="T228" s="427"/>
      <c r="U228" s="448"/>
      <c r="V228" s="426"/>
      <c r="W228" s="449"/>
      <c r="X228" s="427"/>
      <c r="Y228" s="448"/>
      <c r="Z228" s="426"/>
      <c r="AA228" s="449"/>
      <c r="AB228" s="427"/>
      <c r="AC228" s="448"/>
      <c r="AD228" s="426"/>
      <c r="AE228" s="449"/>
      <c r="AF228" s="427"/>
      <c r="AG228" s="264"/>
      <c r="AH228" s="265"/>
      <c r="AI228" s="266"/>
      <c r="AJ228" s="267"/>
    </row>
    <row r="229" spans="1:36" s="97" customFormat="1" x14ac:dyDescent="0.25">
      <c r="A229" s="98" t="str">
        <f>IF(H229&lt;&gt;"",MAX($A$7:A228)+1,"")</f>
        <v/>
      </c>
      <c r="B229" s="228" t="str">
        <f>IF(A229="","",PREF_PREGUNTA&amp;" - "&amp;IF(MAX($A$7:$A$156)&gt;99,IF(A229&lt;100,"0",""),"")&amp;IF(A229&lt;10,"0","")&amp;A229&amp;IF(G229&lt;&gt;""," "&amp;G229,""))</f>
        <v/>
      </c>
      <c r="C229" s="62" t="str">
        <f t="shared" si="5"/>
        <v/>
      </c>
      <c r="D229" s="230"/>
      <c r="E229" s="231"/>
      <c r="F229" s="231"/>
      <c r="G229" s="232"/>
      <c r="H229" s="225"/>
      <c r="I229" s="448"/>
      <c r="J229" s="426"/>
      <c r="K229" s="449"/>
      <c r="L229" s="427"/>
      <c r="M229" s="448"/>
      <c r="N229" s="426"/>
      <c r="O229" s="449"/>
      <c r="P229" s="427"/>
      <c r="Q229" s="448"/>
      <c r="R229" s="426"/>
      <c r="S229" s="449"/>
      <c r="T229" s="427"/>
      <c r="U229" s="448"/>
      <c r="V229" s="426"/>
      <c r="W229" s="449"/>
      <c r="X229" s="427"/>
      <c r="Y229" s="448"/>
      <c r="Z229" s="426"/>
      <c r="AA229" s="449"/>
      <c r="AB229" s="427"/>
      <c r="AC229" s="448"/>
      <c r="AD229" s="426"/>
      <c r="AE229" s="449"/>
      <c r="AF229" s="427"/>
      <c r="AG229" s="264"/>
      <c r="AH229" s="265"/>
      <c r="AI229" s="266"/>
      <c r="AJ229" s="267"/>
    </row>
    <row r="230" spans="1:36" s="97" customFormat="1" x14ac:dyDescent="0.25">
      <c r="A230" s="98" t="str">
        <f>IF(H230&lt;&gt;"",MAX($A$7:A229)+1,"")</f>
        <v/>
      </c>
      <c r="B230" s="228" t="str">
        <f>IF(A230="","",PREF_PREGUNTA&amp;" - "&amp;IF(MAX($A$7:$A$156)&gt;99,IF(A230&lt;100,"0",""),"")&amp;IF(A230&lt;10,"0","")&amp;A230&amp;IF(G230&lt;&gt;""," "&amp;G230,""))</f>
        <v/>
      </c>
      <c r="C230" s="62" t="str">
        <f t="shared" si="5"/>
        <v/>
      </c>
      <c r="D230" s="230"/>
      <c r="E230" s="231"/>
      <c r="F230" s="231"/>
      <c r="G230" s="232"/>
      <c r="H230" s="225"/>
      <c r="I230" s="448"/>
      <c r="J230" s="426"/>
      <c r="K230" s="449"/>
      <c r="L230" s="427"/>
      <c r="M230" s="448"/>
      <c r="N230" s="426"/>
      <c r="O230" s="449"/>
      <c r="P230" s="427"/>
      <c r="Q230" s="448"/>
      <c r="R230" s="426"/>
      <c r="S230" s="449"/>
      <c r="T230" s="427"/>
      <c r="U230" s="448"/>
      <c r="V230" s="426"/>
      <c r="W230" s="449"/>
      <c r="X230" s="427"/>
      <c r="Y230" s="448"/>
      <c r="Z230" s="426"/>
      <c r="AA230" s="449"/>
      <c r="AB230" s="427"/>
      <c r="AC230" s="448"/>
      <c r="AD230" s="426"/>
      <c r="AE230" s="449"/>
      <c r="AF230" s="427"/>
      <c r="AG230" s="264"/>
      <c r="AH230" s="265"/>
      <c r="AI230" s="266"/>
      <c r="AJ230" s="267"/>
    </row>
    <row r="231" spans="1:36" s="97" customFormat="1" x14ac:dyDescent="0.25">
      <c r="A231" s="98" t="str">
        <f>IF(H231&lt;&gt;"",MAX($A$7:A230)+1,"")</f>
        <v/>
      </c>
      <c r="B231" s="228" t="str">
        <f>IF(A231="","",PREF_PREGUNTA&amp;" - "&amp;IF(MAX($A$7:$A$156)&gt;99,IF(A231&lt;100,"0",""),"")&amp;IF(A231&lt;10,"0","")&amp;A231&amp;IF(G231&lt;&gt;""," "&amp;G231,""))</f>
        <v/>
      </c>
      <c r="C231" s="62" t="str">
        <f t="shared" si="5"/>
        <v/>
      </c>
      <c r="D231" s="230"/>
      <c r="E231" s="231"/>
      <c r="F231" s="231"/>
      <c r="G231" s="232"/>
      <c r="H231" s="225"/>
      <c r="I231" s="448"/>
      <c r="J231" s="426"/>
      <c r="K231" s="449"/>
      <c r="L231" s="427"/>
      <c r="M231" s="448"/>
      <c r="N231" s="426"/>
      <c r="O231" s="449"/>
      <c r="P231" s="427"/>
      <c r="Q231" s="448"/>
      <c r="R231" s="426"/>
      <c r="S231" s="449"/>
      <c r="T231" s="427"/>
      <c r="U231" s="448"/>
      <c r="V231" s="426"/>
      <c r="W231" s="449"/>
      <c r="X231" s="427"/>
      <c r="Y231" s="448"/>
      <c r="Z231" s="426"/>
      <c r="AA231" s="449"/>
      <c r="AB231" s="427"/>
      <c r="AC231" s="448"/>
      <c r="AD231" s="426"/>
      <c r="AE231" s="449"/>
      <c r="AF231" s="427"/>
      <c r="AG231" s="264"/>
      <c r="AH231" s="265"/>
      <c r="AI231" s="266"/>
      <c r="AJ231" s="267"/>
    </row>
    <row r="232" spans="1:36" s="97" customFormat="1" x14ac:dyDescent="0.25">
      <c r="A232" s="98" t="str">
        <f>IF(H232&lt;&gt;"",MAX($A$7:A231)+1,"")</f>
        <v/>
      </c>
      <c r="B232" s="228" t="str">
        <f>IF(A232="","",PREF_PREGUNTA&amp;" - "&amp;IF(MAX($A$7:$A$156)&gt;99,IF(A232&lt;100,"0",""),"")&amp;IF(A232&lt;10,"0","")&amp;A232&amp;IF(G232&lt;&gt;""," "&amp;G232,""))</f>
        <v/>
      </c>
      <c r="C232" s="62" t="str">
        <f t="shared" si="5"/>
        <v/>
      </c>
      <c r="D232" s="230"/>
      <c r="E232" s="231"/>
      <c r="F232" s="231"/>
      <c r="G232" s="232"/>
      <c r="H232" s="225"/>
      <c r="I232" s="448"/>
      <c r="J232" s="426"/>
      <c r="K232" s="449"/>
      <c r="L232" s="427"/>
      <c r="M232" s="448"/>
      <c r="N232" s="426"/>
      <c r="O232" s="449"/>
      <c r="P232" s="427"/>
      <c r="Q232" s="448"/>
      <c r="R232" s="426"/>
      <c r="S232" s="449"/>
      <c r="T232" s="427"/>
      <c r="U232" s="448"/>
      <c r="V232" s="426"/>
      <c r="W232" s="449"/>
      <c r="X232" s="427"/>
      <c r="Y232" s="448"/>
      <c r="Z232" s="426"/>
      <c r="AA232" s="449"/>
      <c r="AB232" s="427"/>
      <c r="AC232" s="448"/>
      <c r="AD232" s="426"/>
      <c r="AE232" s="449"/>
      <c r="AF232" s="427"/>
      <c r="AG232" s="264"/>
      <c r="AH232" s="265"/>
      <c r="AI232" s="266"/>
      <c r="AJ232" s="267"/>
    </row>
    <row r="233" spans="1:36" s="97" customFormat="1" x14ac:dyDescent="0.25">
      <c r="A233" s="98" t="str">
        <f>IF(H233&lt;&gt;"",MAX($A$7:A232)+1,"")</f>
        <v/>
      </c>
      <c r="B233" s="228" t="str">
        <f>IF(A233="","",PREF_PREGUNTA&amp;" - "&amp;IF(MAX($A$7:$A$156)&gt;99,IF(A233&lt;100,"0",""),"")&amp;IF(A233&lt;10,"0","")&amp;A233&amp;IF(G233&lt;&gt;""," "&amp;G233,""))</f>
        <v/>
      </c>
      <c r="C233" s="62" t="str">
        <f t="shared" si="5"/>
        <v/>
      </c>
      <c r="D233" s="230"/>
      <c r="E233" s="231"/>
      <c r="F233" s="231"/>
      <c r="G233" s="232"/>
      <c r="H233" s="225"/>
      <c r="I233" s="448"/>
      <c r="J233" s="426"/>
      <c r="K233" s="449"/>
      <c r="L233" s="427"/>
      <c r="M233" s="448"/>
      <c r="N233" s="426"/>
      <c r="O233" s="449"/>
      <c r="P233" s="427"/>
      <c r="Q233" s="448"/>
      <c r="R233" s="426"/>
      <c r="S233" s="449"/>
      <c r="T233" s="427"/>
      <c r="U233" s="448"/>
      <c r="V233" s="426"/>
      <c r="W233" s="449"/>
      <c r="X233" s="427"/>
      <c r="Y233" s="448"/>
      <c r="Z233" s="426"/>
      <c r="AA233" s="449"/>
      <c r="AB233" s="427"/>
      <c r="AC233" s="448"/>
      <c r="AD233" s="426"/>
      <c r="AE233" s="449"/>
      <c r="AF233" s="427"/>
      <c r="AG233" s="264"/>
      <c r="AH233" s="265"/>
      <c r="AI233" s="266"/>
      <c r="AJ233" s="267"/>
    </row>
    <row r="234" spans="1:36" s="97" customFormat="1" x14ac:dyDescent="0.25">
      <c r="A234" s="98" t="str">
        <f>IF(H234&lt;&gt;"",MAX($A$7:A233)+1,"")</f>
        <v/>
      </c>
      <c r="B234" s="228" t="str">
        <f>IF(A234="","",PREF_PREGUNTA&amp;" - "&amp;IF(MAX($A$7:$A$156)&gt;99,IF(A234&lt;100,"0",""),"")&amp;IF(A234&lt;10,"0","")&amp;A234&amp;IF(G234&lt;&gt;""," "&amp;G234,""))</f>
        <v/>
      </c>
      <c r="C234" s="62" t="str">
        <f t="shared" si="5"/>
        <v/>
      </c>
      <c r="D234" s="230"/>
      <c r="E234" s="231"/>
      <c r="F234" s="231"/>
      <c r="G234" s="232"/>
      <c r="H234" s="225"/>
      <c r="I234" s="448"/>
      <c r="J234" s="426"/>
      <c r="K234" s="449"/>
      <c r="L234" s="427"/>
      <c r="M234" s="448"/>
      <c r="N234" s="426"/>
      <c r="O234" s="449"/>
      <c r="P234" s="427"/>
      <c r="Q234" s="448"/>
      <c r="R234" s="426"/>
      <c r="S234" s="449"/>
      <c r="T234" s="427"/>
      <c r="U234" s="448"/>
      <c r="V234" s="426"/>
      <c r="W234" s="449"/>
      <c r="X234" s="427"/>
      <c r="Y234" s="448"/>
      <c r="Z234" s="426"/>
      <c r="AA234" s="449"/>
      <c r="AB234" s="427"/>
      <c r="AC234" s="448"/>
      <c r="AD234" s="426"/>
      <c r="AE234" s="449"/>
      <c r="AF234" s="427"/>
      <c r="AG234" s="264"/>
      <c r="AH234" s="265"/>
      <c r="AI234" s="266"/>
      <c r="AJ234" s="267"/>
    </row>
    <row r="235" spans="1:36" s="97" customFormat="1" x14ac:dyDescent="0.25">
      <c r="A235" s="98" t="str">
        <f>IF(H235&lt;&gt;"",MAX($A$7:A234)+1,"")</f>
        <v/>
      </c>
      <c r="B235" s="228" t="str">
        <f>IF(A235="","",PREF_PREGUNTA&amp;" - "&amp;IF(MAX($A$7:$A$156)&gt;99,IF(A235&lt;100,"0",""),"")&amp;IF(A235&lt;10,"0","")&amp;A235&amp;IF(G235&lt;&gt;""," "&amp;G235,""))</f>
        <v/>
      </c>
      <c r="C235" s="62" t="str">
        <f t="shared" si="5"/>
        <v/>
      </c>
      <c r="D235" s="230"/>
      <c r="E235" s="231"/>
      <c r="F235" s="231"/>
      <c r="G235" s="232"/>
      <c r="H235" s="225"/>
      <c r="I235" s="448"/>
      <c r="J235" s="426"/>
      <c r="K235" s="449"/>
      <c r="L235" s="427"/>
      <c r="M235" s="448"/>
      <c r="N235" s="426"/>
      <c r="O235" s="449"/>
      <c r="P235" s="427"/>
      <c r="Q235" s="448"/>
      <c r="R235" s="426"/>
      <c r="S235" s="449"/>
      <c r="T235" s="427"/>
      <c r="U235" s="448"/>
      <c r="V235" s="426"/>
      <c r="W235" s="449"/>
      <c r="X235" s="427"/>
      <c r="Y235" s="448"/>
      <c r="Z235" s="426"/>
      <c r="AA235" s="449"/>
      <c r="AB235" s="427"/>
      <c r="AC235" s="448"/>
      <c r="AD235" s="426"/>
      <c r="AE235" s="449"/>
      <c r="AF235" s="427"/>
      <c r="AG235" s="264"/>
      <c r="AH235" s="265"/>
      <c r="AI235" s="266"/>
      <c r="AJ235" s="267"/>
    </row>
    <row r="236" spans="1:36" s="97" customFormat="1" x14ac:dyDescent="0.25">
      <c r="A236" s="98" t="str">
        <f>IF(H236&lt;&gt;"",MAX($A$7:A235)+1,"")</f>
        <v/>
      </c>
      <c r="B236" s="228" t="str">
        <f>IF(A236="","",PREF_PREGUNTA&amp;" - "&amp;IF(MAX($A$7:$A$156)&gt;99,IF(A236&lt;100,"0",""),"")&amp;IF(A236&lt;10,"0","")&amp;A236&amp;IF(G236&lt;&gt;""," "&amp;G236,""))</f>
        <v/>
      </c>
      <c r="C236" s="62" t="str">
        <f t="shared" si="5"/>
        <v/>
      </c>
      <c r="D236" s="230"/>
      <c r="E236" s="231"/>
      <c r="F236" s="231"/>
      <c r="G236" s="232"/>
      <c r="H236" s="225"/>
      <c r="I236" s="448"/>
      <c r="J236" s="426"/>
      <c r="K236" s="449"/>
      <c r="L236" s="427"/>
      <c r="M236" s="448"/>
      <c r="N236" s="426"/>
      <c r="O236" s="449"/>
      <c r="P236" s="427"/>
      <c r="Q236" s="448"/>
      <c r="R236" s="426"/>
      <c r="S236" s="449"/>
      <c r="T236" s="427"/>
      <c r="U236" s="448"/>
      <c r="V236" s="426"/>
      <c r="W236" s="449"/>
      <c r="X236" s="427"/>
      <c r="Y236" s="448"/>
      <c r="Z236" s="426"/>
      <c r="AA236" s="449"/>
      <c r="AB236" s="427"/>
      <c r="AC236" s="448"/>
      <c r="AD236" s="426"/>
      <c r="AE236" s="449"/>
      <c r="AF236" s="427"/>
      <c r="AG236" s="264"/>
      <c r="AH236" s="265"/>
      <c r="AI236" s="266"/>
      <c r="AJ236" s="267"/>
    </row>
    <row r="237" spans="1:36" s="97" customFormat="1" x14ac:dyDescent="0.25">
      <c r="A237" s="98" t="str">
        <f>IF(H237&lt;&gt;"",MAX($A$7:A236)+1,"")</f>
        <v/>
      </c>
      <c r="B237" s="228" t="str">
        <f>IF(A237="","",PREF_PREGUNTA&amp;" - "&amp;IF(MAX($A$7:$A$156)&gt;99,IF(A237&lt;100,"0",""),"")&amp;IF(A237&lt;10,"0","")&amp;A237&amp;IF(G237&lt;&gt;""," "&amp;G237,""))</f>
        <v/>
      </c>
      <c r="C237" s="62" t="str">
        <f t="shared" si="5"/>
        <v/>
      </c>
      <c r="D237" s="230"/>
      <c r="E237" s="231"/>
      <c r="F237" s="231"/>
      <c r="G237" s="232"/>
      <c r="H237" s="225"/>
      <c r="I237" s="448"/>
      <c r="J237" s="426"/>
      <c r="K237" s="449"/>
      <c r="L237" s="427"/>
      <c r="M237" s="448"/>
      <c r="N237" s="426"/>
      <c r="O237" s="449"/>
      <c r="P237" s="427"/>
      <c r="Q237" s="448"/>
      <c r="R237" s="426"/>
      <c r="S237" s="449"/>
      <c r="T237" s="427"/>
      <c r="U237" s="448"/>
      <c r="V237" s="426"/>
      <c r="W237" s="449"/>
      <c r="X237" s="427"/>
      <c r="Y237" s="448"/>
      <c r="Z237" s="426"/>
      <c r="AA237" s="449"/>
      <c r="AB237" s="427"/>
      <c r="AC237" s="448"/>
      <c r="AD237" s="426"/>
      <c r="AE237" s="449"/>
      <c r="AF237" s="427"/>
      <c r="AG237" s="264"/>
      <c r="AH237" s="265"/>
      <c r="AI237" s="266"/>
      <c r="AJ237" s="267"/>
    </row>
    <row r="238" spans="1:36" s="97" customFormat="1" x14ac:dyDescent="0.25">
      <c r="A238" s="98" t="str">
        <f>IF(H238&lt;&gt;"",MAX($A$7:A237)+1,"")</f>
        <v/>
      </c>
      <c r="B238" s="228" t="str">
        <f>IF(A238="","",PREF_PREGUNTA&amp;" - "&amp;IF(MAX($A$7:$A$156)&gt;99,IF(A238&lt;100,"0",""),"")&amp;IF(A238&lt;10,"0","")&amp;A238&amp;IF(G238&lt;&gt;""," "&amp;G238,""))</f>
        <v/>
      </c>
      <c r="C238" s="62" t="str">
        <f t="shared" si="5"/>
        <v/>
      </c>
      <c r="D238" s="230"/>
      <c r="E238" s="231"/>
      <c r="F238" s="231"/>
      <c r="G238" s="232"/>
      <c r="H238" s="225"/>
      <c r="I238" s="448"/>
      <c r="J238" s="426"/>
      <c r="K238" s="449"/>
      <c r="L238" s="427"/>
      <c r="M238" s="448"/>
      <c r="N238" s="426"/>
      <c r="O238" s="449"/>
      <c r="P238" s="427"/>
      <c r="Q238" s="448"/>
      <c r="R238" s="426"/>
      <c r="S238" s="449"/>
      <c r="T238" s="427"/>
      <c r="U238" s="448"/>
      <c r="V238" s="426"/>
      <c r="W238" s="449"/>
      <c r="X238" s="427"/>
      <c r="Y238" s="448"/>
      <c r="Z238" s="426"/>
      <c r="AA238" s="449"/>
      <c r="AB238" s="427"/>
      <c r="AC238" s="448"/>
      <c r="AD238" s="426"/>
      <c r="AE238" s="449"/>
      <c r="AF238" s="427"/>
      <c r="AG238" s="264"/>
      <c r="AH238" s="265"/>
      <c r="AI238" s="266"/>
      <c r="AJ238" s="267"/>
    </row>
    <row r="239" spans="1:36" s="97" customFormat="1" x14ac:dyDescent="0.25">
      <c r="A239" s="98" t="str">
        <f>IF(H239&lt;&gt;"",MAX($A$7:A238)+1,"")</f>
        <v/>
      </c>
      <c r="B239" s="228" t="str">
        <f>IF(A239="","",PREF_PREGUNTA&amp;" - "&amp;IF(MAX($A$7:$A$156)&gt;99,IF(A239&lt;100,"0",""),"")&amp;IF(A239&lt;10,"0","")&amp;A239&amp;IF(G239&lt;&gt;""," "&amp;G239,""))</f>
        <v/>
      </c>
      <c r="C239" s="62" t="str">
        <f t="shared" si="5"/>
        <v/>
      </c>
      <c r="D239" s="230"/>
      <c r="E239" s="231"/>
      <c r="F239" s="231"/>
      <c r="G239" s="232"/>
      <c r="H239" s="225"/>
      <c r="I239" s="448"/>
      <c r="J239" s="426"/>
      <c r="K239" s="449"/>
      <c r="L239" s="427"/>
      <c r="M239" s="448"/>
      <c r="N239" s="426"/>
      <c r="O239" s="449"/>
      <c r="P239" s="427"/>
      <c r="Q239" s="448"/>
      <c r="R239" s="426"/>
      <c r="S239" s="449"/>
      <c r="T239" s="427"/>
      <c r="U239" s="448"/>
      <c r="V239" s="426"/>
      <c r="W239" s="449"/>
      <c r="X239" s="427"/>
      <c r="Y239" s="448"/>
      <c r="Z239" s="426"/>
      <c r="AA239" s="449"/>
      <c r="AB239" s="427"/>
      <c r="AC239" s="448"/>
      <c r="AD239" s="426"/>
      <c r="AE239" s="449"/>
      <c r="AF239" s="427"/>
      <c r="AG239" s="264"/>
      <c r="AH239" s="265"/>
      <c r="AI239" s="266"/>
      <c r="AJ239" s="267"/>
    </row>
    <row r="240" spans="1:36" s="97" customFormat="1" x14ac:dyDescent="0.25">
      <c r="A240" s="98" t="str">
        <f>IF(H240&lt;&gt;"",MAX($A$7:A239)+1,"")</f>
        <v/>
      </c>
      <c r="B240" s="228" t="str">
        <f>IF(A240="","",PREF_PREGUNTA&amp;" - "&amp;IF(MAX($A$7:$A$156)&gt;99,IF(A240&lt;100,"0",""),"")&amp;IF(A240&lt;10,"0","")&amp;A240&amp;IF(G240&lt;&gt;""," "&amp;G240,""))</f>
        <v/>
      </c>
      <c r="C240" s="62" t="str">
        <f t="shared" si="5"/>
        <v/>
      </c>
      <c r="D240" s="230"/>
      <c r="E240" s="231"/>
      <c r="F240" s="231"/>
      <c r="G240" s="232"/>
      <c r="H240" s="225"/>
      <c r="I240" s="448"/>
      <c r="J240" s="426"/>
      <c r="K240" s="449"/>
      <c r="L240" s="427"/>
      <c r="M240" s="448"/>
      <c r="N240" s="426"/>
      <c r="O240" s="449"/>
      <c r="P240" s="427"/>
      <c r="Q240" s="448"/>
      <c r="R240" s="426"/>
      <c r="S240" s="449"/>
      <c r="T240" s="427"/>
      <c r="U240" s="448"/>
      <c r="V240" s="426"/>
      <c r="W240" s="449"/>
      <c r="X240" s="427"/>
      <c r="Y240" s="448"/>
      <c r="Z240" s="426"/>
      <c r="AA240" s="449"/>
      <c r="AB240" s="427"/>
      <c r="AC240" s="448"/>
      <c r="AD240" s="426"/>
      <c r="AE240" s="449"/>
      <c r="AF240" s="427"/>
      <c r="AG240" s="264"/>
      <c r="AH240" s="265"/>
      <c r="AI240" s="266"/>
      <c r="AJ240" s="267"/>
    </row>
    <row r="241" spans="1:36" s="97" customFormat="1" x14ac:dyDescent="0.25">
      <c r="A241" s="98" t="str">
        <f>IF(H241&lt;&gt;"",MAX($A$7:A240)+1,"")</f>
        <v/>
      </c>
      <c r="B241" s="228" t="str">
        <f>IF(A241="","",PREF_PREGUNTA&amp;" - "&amp;IF(MAX($A$7:$A$156)&gt;99,IF(A241&lt;100,"0",""),"")&amp;IF(A241&lt;10,"0","")&amp;A241&amp;IF(G241&lt;&gt;""," "&amp;G241,""))</f>
        <v/>
      </c>
      <c r="C241" s="62" t="str">
        <f t="shared" si="5"/>
        <v/>
      </c>
      <c r="D241" s="230"/>
      <c r="E241" s="231"/>
      <c r="F241" s="231"/>
      <c r="G241" s="232"/>
      <c r="H241" s="225"/>
      <c r="I241" s="448"/>
      <c r="J241" s="426"/>
      <c r="K241" s="449"/>
      <c r="L241" s="427"/>
      <c r="M241" s="448"/>
      <c r="N241" s="426"/>
      <c r="O241" s="449"/>
      <c r="P241" s="427"/>
      <c r="Q241" s="448"/>
      <c r="R241" s="426"/>
      <c r="S241" s="449"/>
      <c r="T241" s="427"/>
      <c r="U241" s="448"/>
      <c r="V241" s="426"/>
      <c r="W241" s="449"/>
      <c r="X241" s="427"/>
      <c r="Y241" s="448"/>
      <c r="Z241" s="426"/>
      <c r="AA241" s="449"/>
      <c r="AB241" s="427"/>
      <c r="AC241" s="448"/>
      <c r="AD241" s="426"/>
      <c r="AE241" s="449"/>
      <c r="AF241" s="427"/>
      <c r="AG241" s="264"/>
      <c r="AH241" s="265"/>
      <c r="AI241" s="266"/>
      <c r="AJ241" s="267"/>
    </row>
    <row r="242" spans="1:36" s="97" customFormat="1" x14ac:dyDescent="0.25">
      <c r="A242" s="98" t="str">
        <f>IF(H242&lt;&gt;"",MAX($A$7:A241)+1,"")</f>
        <v/>
      </c>
      <c r="B242" s="228" t="str">
        <f>IF(A242="","",PREF_PREGUNTA&amp;" - "&amp;IF(MAX($A$7:$A$156)&gt;99,IF(A242&lt;100,"0",""),"")&amp;IF(A242&lt;10,"0","")&amp;A242&amp;IF(G242&lt;&gt;""," "&amp;G242,""))</f>
        <v/>
      </c>
      <c r="C242" s="62" t="str">
        <f t="shared" si="5"/>
        <v/>
      </c>
      <c r="D242" s="230"/>
      <c r="E242" s="231"/>
      <c r="F242" s="231"/>
      <c r="G242" s="232"/>
      <c r="H242" s="225"/>
      <c r="I242" s="448"/>
      <c r="J242" s="426"/>
      <c r="K242" s="449"/>
      <c r="L242" s="427"/>
      <c r="M242" s="448"/>
      <c r="N242" s="426"/>
      <c r="O242" s="449"/>
      <c r="P242" s="427"/>
      <c r="Q242" s="448"/>
      <c r="R242" s="426"/>
      <c r="S242" s="449"/>
      <c r="T242" s="427"/>
      <c r="U242" s="448"/>
      <c r="V242" s="426"/>
      <c r="W242" s="449"/>
      <c r="X242" s="427"/>
      <c r="Y242" s="448"/>
      <c r="Z242" s="426"/>
      <c r="AA242" s="449"/>
      <c r="AB242" s="427"/>
      <c r="AC242" s="448"/>
      <c r="AD242" s="426"/>
      <c r="AE242" s="449"/>
      <c r="AF242" s="427"/>
      <c r="AG242" s="264"/>
      <c r="AH242" s="265"/>
      <c r="AI242" s="266"/>
      <c r="AJ242" s="267"/>
    </row>
    <row r="243" spans="1:36" s="97" customFormat="1" x14ac:dyDescent="0.25">
      <c r="A243" s="98" t="str">
        <f>IF(H243&lt;&gt;"",MAX($A$7:A242)+1,"")</f>
        <v/>
      </c>
      <c r="B243" s="228" t="str">
        <f>IF(A243="","",PREF_PREGUNTA&amp;" - "&amp;IF(MAX($A$7:$A$156)&gt;99,IF(A243&lt;100,"0",""),"")&amp;IF(A243&lt;10,"0","")&amp;A243&amp;IF(G243&lt;&gt;""," "&amp;G243,""))</f>
        <v/>
      </c>
      <c r="C243" s="62" t="str">
        <f t="shared" si="5"/>
        <v/>
      </c>
      <c r="D243" s="230"/>
      <c r="E243" s="231"/>
      <c r="F243" s="231"/>
      <c r="G243" s="232"/>
      <c r="H243" s="225"/>
      <c r="I243" s="448"/>
      <c r="J243" s="426"/>
      <c r="K243" s="449"/>
      <c r="L243" s="427"/>
      <c r="M243" s="448"/>
      <c r="N243" s="426"/>
      <c r="O243" s="449"/>
      <c r="P243" s="427"/>
      <c r="Q243" s="448"/>
      <c r="R243" s="426"/>
      <c r="S243" s="449"/>
      <c r="T243" s="427"/>
      <c r="U243" s="448"/>
      <c r="V243" s="426"/>
      <c r="W243" s="449"/>
      <c r="X243" s="427"/>
      <c r="Y243" s="448"/>
      <c r="Z243" s="426"/>
      <c r="AA243" s="449"/>
      <c r="AB243" s="427"/>
      <c r="AC243" s="448"/>
      <c r="AD243" s="426"/>
      <c r="AE243" s="449"/>
      <c r="AF243" s="427"/>
      <c r="AG243" s="264"/>
      <c r="AH243" s="265"/>
      <c r="AI243" s="266"/>
      <c r="AJ243" s="267"/>
    </row>
    <row r="244" spans="1:36" s="97" customFormat="1" x14ac:dyDescent="0.25">
      <c r="A244" s="98" t="str">
        <f>IF(H244&lt;&gt;"",MAX($A$7:A243)+1,"")</f>
        <v/>
      </c>
      <c r="B244" s="228" t="str">
        <f>IF(A244="","",PREF_PREGUNTA&amp;" - "&amp;IF(MAX($A$7:$A$156)&gt;99,IF(A244&lt;100,"0",""),"")&amp;IF(A244&lt;10,"0","")&amp;A244&amp;IF(G244&lt;&gt;""," "&amp;G244,""))</f>
        <v/>
      </c>
      <c r="C244" s="62" t="str">
        <f t="shared" si="5"/>
        <v/>
      </c>
      <c r="D244" s="230"/>
      <c r="E244" s="231"/>
      <c r="F244" s="231"/>
      <c r="G244" s="232"/>
      <c r="H244" s="225"/>
      <c r="I244" s="448"/>
      <c r="J244" s="426"/>
      <c r="K244" s="449"/>
      <c r="L244" s="427"/>
      <c r="M244" s="448"/>
      <c r="N244" s="426"/>
      <c r="O244" s="449"/>
      <c r="P244" s="427"/>
      <c r="Q244" s="448"/>
      <c r="R244" s="426"/>
      <c r="S244" s="449"/>
      <c r="T244" s="427"/>
      <c r="U244" s="448"/>
      <c r="V244" s="426"/>
      <c r="W244" s="449"/>
      <c r="X244" s="427"/>
      <c r="Y244" s="448"/>
      <c r="Z244" s="426"/>
      <c r="AA244" s="449"/>
      <c r="AB244" s="427"/>
      <c r="AC244" s="448"/>
      <c r="AD244" s="426"/>
      <c r="AE244" s="449"/>
      <c r="AF244" s="427"/>
      <c r="AG244" s="264"/>
      <c r="AH244" s="265"/>
      <c r="AI244" s="266"/>
      <c r="AJ244" s="267"/>
    </row>
    <row r="245" spans="1:36" s="97" customFormat="1" x14ac:dyDescent="0.25">
      <c r="A245" s="98" t="str">
        <f>IF(H245&lt;&gt;"",MAX($A$7:A244)+1,"")</f>
        <v/>
      </c>
      <c r="B245" s="228" t="str">
        <f>IF(A245="","",PREF_PREGUNTA&amp;" - "&amp;IF(MAX($A$7:$A$156)&gt;99,IF(A245&lt;100,"0",""),"")&amp;IF(A245&lt;10,"0","")&amp;A245&amp;IF(G245&lt;&gt;""," "&amp;G245,""))</f>
        <v/>
      </c>
      <c r="C245" s="62" t="str">
        <f t="shared" si="5"/>
        <v/>
      </c>
      <c r="D245" s="230"/>
      <c r="E245" s="231"/>
      <c r="F245" s="231"/>
      <c r="G245" s="232"/>
      <c r="H245" s="225"/>
      <c r="I245" s="448"/>
      <c r="J245" s="426"/>
      <c r="K245" s="449"/>
      <c r="L245" s="427"/>
      <c r="M245" s="448"/>
      <c r="N245" s="426"/>
      <c r="O245" s="449"/>
      <c r="P245" s="427"/>
      <c r="Q245" s="448"/>
      <c r="R245" s="426"/>
      <c r="S245" s="449"/>
      <c r="T245" s="427"/>
      <c r="U245" s="448"/>
      <c r="V245" s="426"/>
      <c r="W245" s="449"/>
      <c r="X245" s="427"/>
      <c r="Y245" s="448"/>
      <c r="Z245" s="426"/>
      <c r="AA245" s="449"/>
      <c r="AB245" s="427"/>
      <c r="AC245" s="448"/>
      <c r="AD245" s="426"/>
      <c r="AE245" s="449"/>
      <c r="AF245" s="427"/>
      <c r="AG245" s="264"/>
      <c r="AH245" s="265"/>
      <c r="AI245" s="266"/>
      <c r="AJ245" s="267"/>
    </row>
    <row r="246" spans="1:36" s="97" customFormat="1" x14ac:dyDescent="0.25">
      <c r="A246" s="98" t="str">
        <f>IF(H246&lt;&gt;"",MAX($A$7:A245)+1,"")</f>
        <v/>
      </c>
      <c r="B246" s="228" t="str">
        <f>IF(A246="","",PREF_PREGUNTA&amp;" - "&amp;IF(MAX($A$7:$A$156)&gt;99,IF(A246&lt;100,"0",""),"")&amp;IF(A246&lt;10,"0","")&amp;A246&amp;IF(G246&lt;&gt;""," "&amp;G246,""))</f>
        <v/>
      </c>
      <c r="C246" s="62" t="str">
        <f t="shared" si="5"/>
        <v/>
      </c>
      <c r="D246" s="230"/>
      <c r="E246" s="231"/>
      <c r="F246" s="231"/>
      <c r="G246" s="232"/>
      <c r="H246" s="225"/>
      <c r="I246" s="448"/>
      <c r="J246" s="426"/>
      <c r="K246" s="449"/>
      <c r="L246" s="427"/>
      <c r="M246" s="448"/>
      <c r="N246" s="426"/>
      <c r="O246" s="449"/>
      <c r="P246" s="427"/>
      <c r="Q246" s="448"/>
      <c r="R246" s="426"/>
      <c r="S246" s="449"/>
      <c r="T246" s="427"/>
      <c r="U246" s="448"/>
      <c r="V246" s="426"/>
      <c r="W246" s="449"/>
      <c r="X246" s="427"/>
      <c r="Y246" s="448"/>
      <c r="Z246" s="426"/>
      <c r="AA246" s="449"/>
      <c r="AB246" s="427"/>
      <c r="AC246" s="448"/>
      <c r="AD246" s="426"/>
      <c r="AE246" s="449"/>
      <c r="AF246" s="427"/>
      <c r="AG246" s="264"/>
      <c r="AH246" s="265"/>
      <c r="AI246" s="266"/>
      <c r="AJ246" s="267"/>
    </row>
    <row r="247" spans="1:36" s="97" customFormat="1" x14ac:dyDescent="0.25">
      <c r="A247" s="98" t="str">
        <f>IF(H247&lt;&gt;"",MAX($A$7:A246)+1,"")</f>
        <v/>
      </c>
      <c r="B247" s="228" t="str">
        <f>IF(A247="","",PREF_PREGUNTA&amp;" - "&amp;IF(MAX($A$7:$A$156)&gt;99,IF(A247&lt;100,"0",""),"")&amp;IF(A247&lt;10,"0","")&amp;A247&amp;IF(G247&lt;&gt;""," "&amp;G247,""))</f>
        <v/>
      </c>
      <c r="C247" s="62" t="str">
        <f t="shared" si="5"/>
        <v/>
      </c>
      <c r="D247" s="230"/>
      <c r="E247" s="231"/>
      <c r="F247" s="231"/>
      <c r="G247" s="232"/>
      <c r="H247" s="225"/>
      <c r="I247" s="448"/>
      <c r="J247" s="426"/>
      <c r="K247" s="449"/>
      <c r="L247" s="427"/>
      <c r="M247" s="448"/>
      <c r="N247" s="426"/>
      <c r="O247" s="449"/>
      <c r="P247" s="427"/>
      <c r="Q247" s="448"/>
      <c r="R247" s="426"/>
      <c r="S247" s="449"/>
      <c r="T247" s="427"/>
      <c r="U247" s="448"/>
      <c r="V247" s="426"/>
      <c r="W247" s="449"/>
      <c r="X247" s="427"/>
      <c r="Y247" s="448"/>
      <c r="Z247" s="426"/>
      <c r="AA247" s="449"/>
      <c r="AB247" s="427"/>
      <c r="AC247" s="448"/>
      <c r="AD247" s="426"/>
      <c r="AE247" s="449"/>
      <c r="AF247" s="427"/>
      <c r="AG247" s="264"/>
      <c r="AH247" s="265"/>
      <c r="AI247" s="266"/>
      <c r="AJ247" s="267"/>
    </row>
    <row r="248" spans="1:36" s="97" customFormat="1" x14ac:dyDescent="0.25">
      <c r="A248" s="98" t="str">
        <f>IF(H248&lt;&gt;"",MAX($A$7:A247)+1,"")</f>
        <v/>
      </c>
      <c r="B248" s="228" t="str">
        <f>IF(A248="","",PREF_PREGUNTA&amp;" - "&amp;IF(MAX($A$7:$A$156)&gt;99,IF(A248&lt;100,"0",""),"")&amp;IF(A248&lt;10,"0","")&amp;A248&amp;IF(G248&lt;&gt;""," "&amp;G248,""))</f>
        <v/>
      </c>
      <c r="C248" s="62" t="str">
        <f t="shared" si="5"/>
        <v/>
      </c>
      <c r="D248" s="230"/>
      <c r="E248" s="231"/>
      <c r="F248" s="231"/>
      <c r="G248" s="232"/>
      <c r="H248" s="225"/>
      <c r="I248" s="448"/>
      <c r="J248" s="426"/>
      <c r="K248" s="449"/>
      <c r="L248" s="427"/>
      <c r="M248" s="448"/>
      <c r="N248" s="426"/>
      <c r="O248" s="449"/>
      <c r="P248" s="427"/>
      <c r="Q248" s="448"/>
      <c r="R248" s="426"/>
      <c r="S248" s="449"/>
      <c r="T248" s="427"/>
      <c r="U248" s="448"/>
      <c r="V248" s="426"/>
      <c r="W248" s="449"/>
      <c r="X248" s="427"/>
      <c r="Y248" s="448"/>
      <c r="Z248" s="426"/>
      <c r="AA248" s="449"/>
      <c r="AB248" s="427"/>
      <c r="AC248" s="448"/>
      <c r="AD248" s="426"/>
      <c r="AE248" s="449"/>
      <c r="AF248" s="427"/>
      <c r="AG248" s="264"/>
      <c r="AH248" s="265"/>
      <c r="AI248" s="266"/>
      <c r="AJ248" s="267"/>
    </row>
    <row r="249" spans="1:36" s="97" customFormat="1" x14ac:dyDescent="0.25">
      <c r="A249" s="98" t="str">
        <f>IF(H249&lt;&gt;"",MAX($A$7:A248)+1,"")</f>
        <v/>
      </c>
      <c r="B249" s="228" t="str">
        <f>IF(A249="","",PREF_PREGUNTA&amp;" - "&amp;IF(MAX($A$7:$A$156)&gt;99,IF(A249&lt;100,"0",""),"")&amp;IF(A249&lt;10,"0","")&amp;A249&amp;IF(G249&lt;&gt;""," "&amp;G249,""))</f>
        <v/>
      </c>
      <c r="C249" s="62" t="str">
        <f t="shared" si="5"/>
        <v/>
      </c>
      <c r="D249" s="230"/>
      <c r="E249" s="231"/>
      <c r="F249" s="231"/>
      <c r="G249" s="232"/>
      <c r="H249" s="225"/>
      <c r="I249" s="448"/>
      <c r="J249" s="426"/>
      <c r="K249" s="449"/>
      <c r="L249" s="427"/>
      <c r="M249" s="448"/>
      <c r="N249" s="426"/>
      <c r="O249" s="449"/>
      <c r="P249" s="427"/>
      <c r="Q249" s="448"/>
      <c r="R249" s="426"/>
      <c r="S249" s="449"/>
      <c r="T249" s="427"/>
      <c r="U249" s="448"/>
      <c r="V249" s="426"/>
      <c r="W249" s="449"/>
      <c r="X249" s="427"/>
      <c r="Y249" s="448"/>
      <c r="Z249" s="426"/>
      <c r="AA249" s="449"/>
      <c r="AB249" s="427"/>
      <c r="AC249" s="448"/>
      <c r="AD249" s="426"/>
      <c r="AE249" s="449"/>
      <c r="AF249" s="427"/>
      <c r="AG249" s="264"/>
      <c r="AH249" s="265"/>
      <c r="AI249" s="266"/>
      <c r="AJ249" s="267"/>
    </row>
    <row r="250" spans="1:36" s="97" customFormat="1" x14ac:dyDescent="0.25">
      <c r="A250" s="98" t="str">
        <f>IF(H250&lt;&gt;"",MAX($A$7:A249)+1,"")</f>
        <v/>
      </c>
      <c r="B250" s="228" t="str">
        <f>IF(A250="","",PREF_PREGUNTA&amp;" - "&amp;IF(MAX($A$7:$A$156)&gt;99,IF(A250&lt;100,"0",""),"")&amp;IF(A250&lt;10,"0","")&amp;A250&amp;IF(G250&lt;&gt;""," "&amp;G250,""))</f>
        <v/>
      </c>
      <c r="C250" s="62" t="str">
        <f t="shared" si="5"/>
        <v/>
      </c>
      <c r="D250" s="230"/>
      <c r="E250" s="231"/>
      <c r="F250" s="231"/>
      <c r="G250" s="232"/>
      <c r="H250" s="225"/>
      <c r="I250" s="448"/>
      <c r="J250" s="426"/>
      <c r="K250" s="449"/>
      <c r="L250" s="427"/>
      <c r="M250" s="448"/>
      <c r="N250" s="426"/>
      <c r="O250" s="449"/>
      <c r="P250" s="427"/>
      <c r="Q250" s="448"/>
      <c r="R250" s="426"/>
      <c r="S250" s="449"/>
      <c r="T250" s="427"/>
      <c r="U250" s="448"/>
      <c r="V250" s="426"/>
      <c r="W250" s="449"/>
      <c r="X250" s="427"/>
      <c r="Y250" s="448"/>
      <c r="Z250" s="426"/>
      <c r="AA250" s="449"/>
      <c r="AB250" s="427"/>
      <c r="AC250" s="448"/>
      <c r="AD250" s="426"/>
      <c r="AE250" s="449"/>
      <c r="AF250" s="427"/>
      <c r="AG250" s="264"/>
      <c r="AH250" s="265"/>
      <c r="AI250" s="266"/>
      <c r="AJ250" s="267"/>
    </row>
    <row r="251" spans="1:36" s="97" customFormat="1" x14ac:dyDescent="0.25">
      <c r="A251" s="98" t="str">
        <f>IF(H251&lt;&gt;"",MAX($A$7:A250)+1,"")</f>
        <v/>
      </c>
      <c r="B251" s="228" t="str">
        <f>IF(A251="","",PREF_PREGUNTA&amp;" - "&amp;IF(MAX($A$7:$A$156)&gt;99,IF(A251&lt;100,"0",""),"")&amp;IF(A251&lt;10,"0","")&amp;A251&amp;IF(G251&lt;&gt;""," "&amp;G251,""))</f>
        <v/>
      </c>
      <c r="C251" s="62" t="str">
        <f t="shared" si="5"/>
        <v/>
      </c>
      <c r="D251" s="230"/>
      <c r="E251" s="231"/>
      <c r="F251" s="231"/>
      <c r="G251" s="232"/>
      <c r="H251" s="225"/>
      <c r="I251" s="448"/>
      <c r="J251" s="426"/>
      <c r="K251" s="449"/>
      <c r="L251" s="427"/>
      <c r="M251" s="448"/>
      <c r="N251" s="426"/>
      <c r="O251" s="449"/>
      <c r="P251" s="427"/>
      <c r="Q251" s="448"/>
      <c r="R251" s="426"/>
      <c r="S251" s="449"/>
      <c r="T251" s="427"/>
      <c r="U251" s="448"/>
      <c r="V251" s="426"/>
      <c r="W251" s="449"/>
      <c r="X251" s="427"/>
      <c r="Y251" s="448"/>
      <c r="Z251" s="426"/>
      <c r="AA251" s="449"/>
      <c r="AB251" s="427"/>
      <c r="AC251" s="448"/>
      <c r="AD251" s="426"/>
      <c r="AE251" s="449"/>
      <c r="AF251" s="427"/>
      <c r="AG251" s="264"/>
      <c r="AH251" s="265"/>
      <c r="AI251" s="266"/>
      <c r="AJ251" s="267"/>
    </row>
    <row r="252" spans="1:36" s="97" customFormat="1" x14ac:dyDescent="0.25">
      <c r="A252" s="98" t="str">
        <f>IF(H252&lt;&gt;"",MAX($A$7:A251)+1,"")</f>
        <v/>
      </c>
      <c r="B252" s="228" t="str">
        <f>IF(A252="","",PREF_PREGUNTA&amp;" - "&amp;IF(MAX($A$7:$A$156)&gt;99,IF(A252&lt;100,"0",""),"")&amp;IF(A252&lt;10,"0","")&amp;A252&amp;IF(G252&lt;&gt;""," "&amp;G252,""))</f>
        <v/>
      </c>
      <c r="C252" s="62" t="str">
        <f t="shared" si="5"/>
        <v/>
      </c>
      <c r="D252" s="230"/>
      <c r="E252" s="231"/>
      <c r="F252" s="231"/>
      <c r="G252" s="232"/>
      <c r="H252" s="225"/>
      <c r="I252" s="448"/>
      <c r="J252" s="426"/>
      <c r="K252" s="449"/>
      <c r="L252" s="427"/>
      <c r="M252" s="448"/>
      <c r="N252" s="426"/>
      <c r="O252" s="449"/>
      <c r="P252" s="427"/>
      <c r="Q252" s="448"/>
      <c r="R252" s="426"/>
      <c r="S252" s="449"/>
      <c r="T252" s="427"/>
      <c r="U252" s="448"/>
      <c r="V252" s="426"/>
      <c r="W252" s="449"/>
      <c r="X252" s="427"/>
      <c r="Y252" s="448"/>
      <c r="Z252" s="426"/>
      <c r="AA252" s="449"/>
      <c r="AB252" s="427"/>
      <c r="AC252" s="448"/>
      <c r="AD252" s="426"/>
      <c r="AE252" s="449"/>
      <c r="AF252" s="427"/>
      <c r="AG252" s="264"/>
      <c r="AH252" s="265"/>
      <c r="AI252" s="266"/>
      <c r="AJ252" s="267"/>
    </row>
    <row r="253" spans="1:36" s="97" customFormat="1" x14ac:dyDescent="0.25">
      <c r="A253" s="98" t="str">
        <f>IF(H253&lt;&gt;"",MAX($A$7:A252)+1,"")</f>
        <v/>
      </c>
      <c r="B253" s="228" t="str">
        <f>IF(A253="","",PREF_PREGUNTA&amp;" - "&amp;IF(MAX($A$7:$A$156)&gt;99,IF(A253&lt;100,"0",""),"")&amp;IF(A253&lt;10,"0","")&amp;A253&amp;IF(G253&lt;&gt;""," "&amp;G253,""))</f>
        <v/>
      </c>
      <c r="C253" s="62" t="str">
        <f t="shared" si="5"/>
        <v/>
      </c>
      <c r="D253" s="230"/>
      <c r="E253" s="231"/>
      <c r="F253" s="231"/>
      <c r="G253" s="232"/>
      <c r="H253" s="225"/>
      <c r="I253" s="448"/>
      <c r="J253" s="426"/>
      <c r="K253" s="449"/>
      <c r="L253" s="427"/>
      <c r="M253" s="448"/>
      <c r="N253" s="426"/>
      <c r="O253" s="449"/>
      <c r="P253" s="427"/>
      <c r="Q253" s="448"/>
      <c r="R253" s="426"/>
      <c r="S253" s="449"/>
      <c r="T253" s="427"/>
      <c r="U253" s="448"/>
      <c r="V253" s="426"/>
      <c r="W253" s="449"/>
      <c r="X253" s="427"/>
      <c r="Y253" s="448"/>
      <c r="Z253" s="426"/>
      <c r="AA253" s="449"/>
      <c r="AB253" s="427"/>
      <c r="AC253" s="448"/>
      <c r="AD253" s="426"/>
      <c r="AE253" s="449"/>
      <c r="AF253" s="427"/>
      <c r="AG253" s="264"/>
      <c r="AH253" s="265"/>
      <c r="AI253" s="266"/>
      <c r="AJ253" s="267"/>
    </row>
    <row r="254" spans="1:36" s="97" customFormat="1" x14ac:dyDescent="0.25">
      <c r="A254" s="98" t="str">
        <f>IF(H254&lt;&gt;"",MAX($A$7:A253)+1,"")</f>
        <v/>
      </c>
      <c r="B254" s="228" t="str">
        <f>IF(A254="","",PREF_PREGUNTA&amp;" - "&amp;IF(MAX($A$7:$A$156)&gt;99,IF(A254&lt;100,"0",""),"")&amp;IF(A254&lt;10,"0","")&amp;A254&amp;IF(G254&lt;&gt;""," "&amp;G254,""))</f>
        <v/>
      </c>
      <c r="C254" s="62" t="str">
        <f t="shared" si="5"/>
        <v/>
      </c>
      <c r="D254" s="230"/>
      <c r="E254" s="231"/>
      <c r="F254" s="231"/>
      <c r="G254" s="232"/>
      <c r="H254" s="225"/>
      <c r="I254" s="448"/>
      <c r="J254" s="426"/>
      <c r="K254" s="449"/>
      <c r="L254" s="427"/>
      <c r="M254" s="448"/>
      <c r="N254" s="426"/>
      <c r="O254" s="449"/>
      <c r="P254" s="427"/>
      <c r="Q254" s="448"/>
      <c r="R254" s="426"/>
      <c r="S254" s="449"/>
      <c r="T254" s="427"/>
      <c r="U254" s="448"/>
      <c r="V254" s="426"/>
      <c r="W254" s="449"/>
      <c r="X254" s="427"/>
      <c r="Y254" s="448"/>
      <c r="Z254" s="426"/>
      <c r="AA254" s="449"/>
      <c r="AB254" s="427"/>
      <c r="AC254" s="448"/>
      <c r="AD254" s="426"/>
      <c r="AE254" s="449"/>
      <c r="AF254" s="427"/>
      <c r="AG254" s="264"/>
      <c r="AH254" s="265"/>
      <c r="AI254" s="266"/>
      <c r="AJ254" s="267"/>
    </row>
    <row r="255" spans="1:36" s="97" customFormat="1" x14ac:dyDescent="0.25">
      <c r="A255" s="98" t="str">
        <f>IF(H255&lt;&gt;"",MAX($A$7:A254)+1,"")</f>
        <v/>
      </c>
      <c r="B255" s="228" t="str">
        <f>IF(A255="","",PREF_PREGUNTA&amp;" - "&amp;IF(MAX($A$7:$A$156)&gt;99,IF(A255&lt;100,"0",""),"")&amp;IF(A255&lt;10,"0","")&amp;A255&amp;IF(G255&lt;&gt;""," "&amp;G255,""))</f>
        <v/>
      </c>
      <c r="C255" s="62" t="str">
        <f t="shared" si="5"/>
        <v/>
      </c>
      <c r="D255" s="230"/>
      <c r="E255" s="231"/>
      <c r="F255" s="231"/>
      <c r="G255" s="232"/>
      <c r="H255" s="225"/>
      <c r="I255" s="448"/>
      <c r="J255" s="426"/>
      <c r="K255" s="449"/>
      <c r="L255" s="427"/>
      <c r="M255" s="448"/>
      <c r="N255" s="426"/>
      <c r="O255" s="449"/>
      <c r="P255" s="427"/>
      <c r="Q255" s="448"/>
      <c r="R255" s="426"/>
      <c r="S255" s="449"/>
      <c r="T255" s="427"/>
      <c r="U255" s="448"/>
      <c r="V255" s="426"/>
      <c r="W255" s="449"/>
      <c r="X255" s="427"/>
      <c r="Y255" s="448"/>
      <c r="Z255" s="426"/>
      <c r="AA255" s="449"/>
      <c r="AB255" s="427"/>
      <c r="AC255" s="448"/>
      <c r="AD255" s="426"/>
      <c r="AE255" s="449"/>
      <c r="AF255" s="427"/>
      <c r="AG255" s="264"/>
      <c r="AH255" s="265"/>
      <c r="AI255" s="266"/>
      <c r="AJ255" s="267"/>
    </row>
    <row r="256" spans="1:36" s="97" customFormat="1" x14ac:dyDescent="0.25">
      <c r="A256" s="98" t="str">
        <f>IF(H256&lt;&gt;"",MAX($A$7:A255)+1,"")</f>
        <v/>
      </c>
      <c r="B256" s="228" t="str">
        <f>IF(A256="","",PREF_PREGUNTA&amp;" - "&amp;IF(MAX($A$7:$A$156)&gt;99,IF(A256&lt;100,"0",""),"")&amp;IF(A256&lt;10,"0","")&amp;A256&amp;IF(G256&lt;&gt;""," "&amp;G256,""))</f>
        <v/>
      </c>
      <c r="C256" s="62" t="str">
        <f t="shared" si="5"/>
        <v/>
      </c>
      <c r="D256" s="230"/>
      <c r="E256" s="231"/>
      <c r="F256" s="231"/>
      <c r="G256" s="232"/>
      <c r="H256" s="225"/>
      <c r="I256" s="448"/>
      <c r="J256" s="426"/>
      <c r="K256" s="449"/>
      <c r="L256" s="427"/>
      <c r="M256" s="448"/>
      <c r="N256" s="426"/>
      <c r="O256" s="449"/>
      <c r="P256" s="427"/>
      <c r="Q256" s="448"/>
      <c r="R256" s="426"/>
      <c r="S256" s="449"/>
      <c r="T256" s="427"/>
      <c r="U256" s="448"/>
      <c r="V256" s="426"/>
      <c r="W256" s="449"/>
      <c r="X256" s="427"/>
      <c r="Y256" s="448"/>
      <c r="Z256" s="426"/>
      <c r="AA256" s="449"/>
      <c r="AB256" s="427"/>
      <c r="AC256" s="448"/>
      <c r="AD256" s="426"/>
      <c r="AE256" s="449"/>
      <c r="AF256" s="427"/>
      <c r="AG256" s="264"/>
      <c r="AH256" s="265"/>
      <c r="AI256" s="266"/>
      <c r="AJ256" s="267"/>
    </row>
    <row r="257" spans="1:36" s="97" customFormat="1" x14ac:dyDescent="0.25">
      <c r="A257" s="98" t="str">
        <f>IF(H257&lt;&gt;"",MAX($A$7:A256)+1,"")</f>
        <v/>
      </c>
      <c r="B257" s="228" t="str">
        <f>IF(A257="","",PREF_PREGUNTA&amp;" - "&amp;IF(MAX($A$7:$A$156)&gt;99,IF(A257&lt;100,"0",""),"")&amp;IF(A257&lt;10,"0","")&amp;A257&amp;IF(G257&lt;&gt;""," "&amp;G257,""))</f>
        <v/>
      </c>
      <c r="C257" s="62" t="str">
        <f t="shared" si="5"/>
        <v/>
      </c>
      <c r="D257" s="230"/>
      <c r="E257" s="231"/>
      <c r="F257" s="231"/>
      <c r="G257" s="232"/>
      <c r="H257" s="225"/>
      <c r="I257" s="448"/>
      <c r="J257" s="426"/>
      <c r="K257" s="449"/>
      <c r="L257" s="427"/>
      <c r="M257" s="448"/>
      <c r="N257" s="426"/>
      <c r="O257" s="449"/>
      <c r="P257" s="427"/>
      <c r="Q257" s="448"/>
      <c r="R257" s="426"/>
      <c r="S257" s="449"/>
      <c r="T257" s="427"/>
      <c r="U257" s="448"/>
      <c r="V257" s="426"/>
      <c r="W257" s="449"/>
      <c r="X257" s="427"/>
      <c r="Y257" s="448"/>
      <c r="Z257" s="426"/>
      <c r="AA257" s="449"/>
      <c r="AB257" s="427"/>
      <c r="AC257" s="448"/>
      <c r="AD257" s="426"/>
      <c r="AE257" s="449"/>
      <c r="AF257" s="427"/>
      <c r="AG257" s="264"/>
      <c r="AH257" s="265"/>
      <c r="AI257" s="266"/>
      <c r="AJ257" s="267"/>
    </row>
    <row r="258" spans="1:36" s="97" customFormat="1" x14ac:dyDescent="0.25">
      <c r="A258" s="98" t="str">
        <f>IF(H258&lt;&gt;"",MAX($A$7:A257)+1,"")</f>
        <v/>
      </c>
      <c r="B258" s="228" t="str">
        <f>IF(A258="","",PREF_PREGUNTA&amp;" - "&amp;IF(MAX($A$7:$A$156)&gt;99,IF(A258&lt;100,"0",""),"")&amp;IF(A258&lt;10,"0","")&amp;A258&amp;IF(G258&lt;&gt;""," "&amp;G258,""))</f>
        <v/>
      </c>
      <c r="C258" s="62" t="str">
        <f t="shared" si="5"/>
        <v/>
      </c>
      <c r="D258" s="230"/>
      <c r="E258" s="231"/>
      <c r="F258" s="231"/>
      <c r="G258" s="232"/>
      <c r="H258" s="225"/>
      <c r="I258" s="448"/>
      <c r="J258" s="426"/>
      <c r="K258" s="449"/>
      <c r="L258" s="427"/>
      <c r="M258" s="448"/>
      <c r="N258" s="426"/>
      <c r="O258" s="449"/>
      <c r="P258" s="427"/>
      <c r="Q258" s="448"/>
      <c r="R258" s="426"/>
      <c r="S258" s="449"/>
      <c r="T258" s="427"/>
      <c r="U258" s="448"/>
      <c r="V258" s="426"/>
      <c r="W258" s="449"/>
      <c r="X258" s="427"/>
      <c r="Y258" s="448"/>
      <c r="Z258" s="426"/>
      <c r="AA258" s="449"/>
      <c r="AB258" s="427"/>
      <c r="AC258" s="448"/>
      <c r="AD258" s="426"/>
      <c r="AE258" s="449"/>
      <c r="AF258" s="427"/>
      <c r="AG258" s="264"/>
      <c r="AH258" s="265"/>
      <c r="AI258" s="266"/>
      <c r="AJ258" s="267"/>
    </row>
    <row r="259" spans="1:36" s="97" customFormat="1" x14ac:dyDescent="0.25">
      <c r="A259" s="98" t="str">
        <f>IF(H259&lt;&gt;"",MAX($A$7:A258)+1,"")</f>
        <v/>
      </c>
      <c r="B259" s="228" t="str">
        <f>IF(A259="","",PREF_PREGUNTA&amp;" - "&amp;IF(MAX($A$7:$A$156)&gt;99,IF(A259&lt;100,"0",""),"")&amp;IF(A259&lt;10,"0","")&amp;A259&amp;IF(G259&lt;&gt;""," "&amp;G259,""))</f>
        <v/>
      </c>
      <c r="C259" s="62" t="str">
        <f t="shared" si="5"/>
        <v/>
      </c>
      <c r="D259" s="230"/>
      <c r="E259" s="231"/>
      <c r="F259" s="231"/>
      <c r="G259" s="232"/>
      <c r="H259" s="225"/>
      <c r="I259" s="448"/>
      <c r="J259" s="426"/>
      <c r="K259" s="449"/>
      <c r="L259" s="427"/>
      <c r="M259" s="448"/>
      <c r="N259" s="426"/>
      <c r="O259" s="449"/>
      <c r="P259" s="427"/>
      <c r="Q259" s="448"/>
      <c r="R259" s="426"/>
      <c r="S259" s="449"/>
      <c r="T259" s="427"/>
      <c r="U259" s="448"/>
      <c r="V259" s="426"/>
      <c r="W259" s="449"/>
      <c r="X259" s="427"/>
      <c r="Y259" s="448"/>
      <c r="Z259" s="426"/>
      <c r="AA259" s="449"/>
      <c r="AB259" s="427"/>
      <c r="AC259" s="448"/>
      <c r="AD259" s="426"/>
      <c r="AE259" s="449"/>
      <c r="AF259" s="427"/>
      <c r="AG259" s="264"/>
      <c r="AH259" s="265"/>
      <c r="AI259" s="266"/>
      <c r="AJ259" s="267"/>
    </row>
    <row r="260" spans="1:36" s="97" customFormat="1" x14ac:dyDescent="0.25">
      <c r="A260" s="98" t="str">
        <f>IF(H260&lt;&gt;"",MAX($A$7:A259)+1,"")</f>
        <v/>
      </c>
      <c r="B260" s="228" t="str">
        <f>IF(A260="","",PREF_PREGUNTA&amp;" - "&amp;IF(MAX($A$7:$A$156)&gt;99,IF(A260&lt;100,"0",""),"")&amp;IF(A260&lt;10,"0","")&amp;A260&amp;IF(G260&lt;&gt;""," "&amp;G260,""))</f>
        <v/>
      </c>
      <c r="C260" s="62" t="str">
        <f t="shared" si="5"/>
        <v/>
      </c>
      <c r="D260" s="230"/>
      <c r="E260" s="231"/>
      <c r="F260" s="231"/>
      <c r="G260" s="232"/>
      <c r="H260" s="225"/>
      <c r="I260" s="448"/>
      <c r="J260" s="426"/>
      <c r="K260" s="449"/>
      <c r="L260" s="427"/>
      <c r="M260" s="448"/>
      <c r="N260" s="426"/>
      <c r="O260" s="449"/>
      <c r="P260" s="427"/>
      <c r="Q260" s="448"/>
      <c r="R260" s="426"/>
      <c r="S260" s="449"/>
      <c r="T260" s="427"/>
      <c r="U260" s="448"/>
      <c r="V260" s="426"/>
      <c r="W260" s="449"/>
      <c r="X260" s="427"/>
      <c r="Y260" s="448"/>
      <c r="Z260" s="426"/>
      <c r="AA260" s="449"/>
      <c r="AB260" s="427"/>
      <c r="AC260" s="448"/>
      <c r="AD260" s="426"/>
      <c r="AE260" s="449"/>
      <c r="AF260" s="427"/>
      <c r="AG260" s="264"/>
      <c r="AH260" s="265"/>
      <c r="AI260" s="266"/>
      <c r="AJ260" s="267"/>
    </row>
    <row r="261" spans="1:36" s="97" customFormat="1" x14ac:dyDescent="0.25">
      <c r="A261" s="98" t="str">
        <f>IF(H261&lt;&gt;"",MAX($A$7:A260)+1,"")</f>
        <v/>
      </c>
      <c r="B261" s="228" t="str">
        <f>IF(A261="","",PREF_PREGUNTA&amp;" - "&amp;IF(MAX($A$7:$A$156)&gt;99,IF(A261&lt;100,"0",""),"")&amp;IF(A261&lt;10,"0","")&amp;A261&amp;IF(G261&lt;&gt;""," "&amp;G261,""))</f>
        <v/>
      </c>
      <c r="C261" s="62" t="str">
        <f t="shared" si="5"/>
        <v/>
      </c>
      <c r="D261" s="230"/>
      <c r="E261" s="231"/>
      <c r="F261" s="231"/>
      <c r="G261" s="232"/>
      <c r="H261" s="225"/>
      <c r="I261" s="448"/>
      <c r="J261" s="426"/>
      <c r="K261" s="449"/>
      <c r="L261" s="427"/>
      <c r="M261" s="448"/>
      <c r="N261" s="426"/>
      <c r="O261" s="449"/>
      <c r="P261" s="427"/>
      <c r="Q261" s="448"/>
      <c r="R261" s="426"/>
      <c r="S261" s="449"/>
      <c r="T261" s="427"/>
      <c r="U261" s="448"/>
      <c r="V261" s="426"/>
      <c r="W261" s="449"/>
      <c r="X261" s="427"/>
      <c r="Y261" s="448"/>
      <c r="Z261" s="426"/>
      <c r="AA261" s="449"/>
      <c r="AB261" s="427"/>
      <c r="AC261" s="448"/>
      <c r="AD261" s="426"/>
      <c r="AE261" s="449"/>
      <c r="AF261" s="427"/>
      <c r="AG261" s="264"/>
      <c r="AH261" s="265"/>
      <c r="AI261" s="266"/>
      <c r="AJ261" s="267"/>
    </row>
    <row r="262" spans="1:36" s="97" customFormat="1" x14ac:dyDescent="0.25">
      <c r="A262" s="98" t="str">
        <f>IF(H262&lt;&gt;"",MAX($A$7:A261)+1,"")</f>
        <v/>
      </c>
      <c r="B262" s="228" t="str">
        <f>IF(A262="","",PREF_PREGUNTA&amp;" - "&amp;IF(MAX($A$7:$A$156)&gt;99,IF(A262&lt;100,"0",""),"")&amp;IF(A262&lt;10,"0","")&amp;A262&amp;IF(G262&lt;&gt;""," "&amp;G262,""))</f>
        <v/>
      </c>
      <c r="C262" s="62" t="str">
        <f t="shared" si="5"/>
        <v/>
      </c>
      <c r="D262" s="230"/>
      <c r="E262" s="231"/>
      <c r="F262" s="231"/>
      <c r="G262" s="232"/>
      <c r="H262" s="225"/>
      <c r="I262" s="448"/>
      <c r="J262" s="426"/>
      <c r="K262" s="449"/>
      <c r="L262" s="427"/>
      <c r="M262" s="448"/>
      <c r="N262" s="426"/>
      <c r="O262" s="449"/>
      <c r="P262" s="427"/>
      <c r="Q262" s="448"/>
      <c r="R262" s="426"/>
      <c r="S262" s="449"/>
      <c r="T262" s="427"/>
      <c r="U262" s="448"/>
      <c r="V262" s="426"/>
      <c r="W262" s="449"/>
      <c r="X262" s="427"/>
      <c r="Y262" s="448"/>
      <c r="Z262" s="426"/>
      <c r="AA262" s="449"/>
      <c r="AB262" s="427"/>
      <c r="AC262" s="448"/>
      <c r="AD262" s="426"/>
      <c r="AE262" s="449"/>
      <c r="AF262" s="427"/>
      <c r="AG262" s="264"/>
      <c r="AH262" s="265"/>
      <c r="AI262" s="266"/>
      <c r="AJ262" s="267"/>
    </row>
    <row r="263" spans="1:36" s="97" customFormat="1" x14ac:dyDescent="0.25">
      <c r="A263" s="98" t="str">
        <f>IF(H263&lt;&gt;"",MAX($A$7:A262)+1,"")</f>
        <v/>
      </c>
      <c r="B263" s="228" t="str">
        <f>IF(A263="","",PREF_PREGUNTA&amp;" - "&amp;IF(MAX($A$7:$A$156)&gt;99,IF(A263&lt;100,"0",""),"")&amp;IF(A263&lt;10,"0","")&amp;A263&amp;IF(G263&lt;&gt;""," "&amp;G263,""))</f>
        <v/>
      </c>
      <c r="C263" s="62" t="str">
        <f t="shared" ref="C263:C326" si="6">IF(COUNTA(I263:N263)-D263=0,"",COUNTA(I263:N263)-D263)</f>
        <v/>
      </c>
      <c r="D263" s="230"/>
      <c r="E263" s="231"/>
      <c r="F263" s="231"/>
      <c r="G263" s="232"/>
      <c r="H263" s="225"/>
      <c r="I263" s="448"/>
      <c r="J263" s="426"/>
      <c r="K263" s="449"/>
      <c r="L263" s="427"/>
      <c r="M263" s="448"/>
      <c r="N263" s="426"/>
      <c r="O263" s="449"/>
      <c r="P263" s="427"/>
      <c r="Q263" s="448"/>
      <c r="R263" s="426"/>
      <c r="S263" s="449"/>
      <c r="T263" s="427"/>
      <c r="U263" s="448"/>
      <c r="V263" s="426"/>
      <c r="W263" s="449"/>
      <c r="X263" s="427"/>
      <c r="Y263" s="448"/>
      <c r="Z263" s="426"/>
      <c r="AA263" s="449"/>
      <c r="AB263" s="427"/>
      <c r="AC263" s="448"/>
      <c r="AD263" s="426"/>
      <c r="AE263" s="449"/>
      <c r="AF263" s="427"/>
      <c r="AG263" s="264"/>
      <c r="AH263" s="265"/>
      <c r="AI263" s="266"/>
      <c r="AJ263" s="267"/>
    </row>
    <row r="264" spans="1:36" s="97" customFormat="1" x14ac:dyDescent="0.25">
      <c r="A264" s="98" t="str">
        <f>IF(H264&lt;&gt;"",MAX($A$7:A263)+1,"")</f>
        <v/>
      </c>
      <c r="B264" s="228" t="str">
        <f>IF(A264="","",PREF_PREGUNTA&amp;" - "&amp;IF(MAX($A$7:$A$156)&gt;99,IF(A264&lt;100,"0",""),"")&amp;IF(A264&lt;10,"0","")&amp;A264&amp;IF(G264&lt;&gt;""," "&amp;G264,""))</f>
        <v/>
      </c>
      <c r="C264" s="62" t="str">
        <f t="shared" si="6"/>
        <v/>
      </c>
      <c r="D264" s="230"/>
      <c r="E264" s="231"/>
      <c r="F264" s="231"/>
      <c r="G264" s="232"/>
      <c r="H264" s="225"/>
      <c r="I264" s="448"/>
      <c r="J264" s="426"/>
      <c r="K264" s="449"/>
      <c r="L264" s="427"/>
      <c r="M264" s="448"/>
      <c r="N264" s="426"/>
      <c r="O264" s="449"/>
      <c r="P264" s="427"/>
      <c r="Q264" s="448"/>
      <c r="R264" s="426"/>
      <c r="S264" s="449"/>
      <c r="T264" s="427"/>
      <c r="U264" s="448"/>
      <c r="V264" s="426"/>
      <c r="W264" s="449"/>
      <c r="X264" s="427"/>
      <c r="Y264" s="448"/>
      <c r="Z264" s="426"/>
      <c r="AA264" s="449"/>
      <c r="AB264" s="427"/>
      <c r="AC264" s="448"/>
      <c r="AD264" s="426"/>
      <c r="AE264" s="449"/>
      <c r="AF264" s="427"/>
      <c r="AG264" s="264"/>
      <c r="AH264" s="265"/>
      <c r="AI264" s="266"/>
      <c r="AJ264" s="267"/>
    </row>
    <row r="265" spans="1:36" s="97" customFormat="1" x14ac:dyDescent="0.25">
      <c r="A265" s="98" t="str">
        <f>IF(H265&lt;&gt;"",MAX($A$7:A264)+1,"")</f>
        <v/>
      </c>
      <c r="B265" s="228" t="str">
        <f>IF(A265="","",PREF_PREGUNTA&amp;" - "&amp;IF(MAX($A$7:$A$156)&gt;99,IF(A265&lt;100,"0",""),"")&amp;IF(A265&lt;10,"0","")&amp;A265&amp;IF(G265&lt;&gt;""," "&amp;G265,""))</f>
        <v/>
      </c>
      <c r="C265" s="62" t="str">
        <f t="shared" si="6"/>
        <v/>
      </c>
      <c r="D265" s="230"/>
      <c r="E265" s="231"/>
      <c r="F265" s="231"/>
      <c r="G265" s="232"/>
      <c r="H265" s="225"/>
      <c r="I265" s="448"/>
      <c r="J265" s="426"/>
      <c r="K265" s="449"/>
      <c r="L265" s="427"/>
      <c r="M265" s="448"/>
      <c r="N265" s="426"/>
      <c r="O265" s="449"/>
      <c r="P265" s="427"/>
      <c r="Q265" s="448"/>
      <c r="R265" s="426"/>
      <c r="S265" s="449"/>
      <c r="T265" s="427"/>
      <c r="U265" s="448"/>
      <c r="V265" s="426"/>
      <c r="W265" s="449"/>
      <c r="X265" s="427"/>
      <c r="Y265" s="448"/>
      <c r="Z265" s="426"/>
      <c r="AA265" s="449"/>
      <c r="AB265" s="427"/>
      <c r="AC265" s="448"/>
      <c r="AD265" s="426"/>
      <c r="AE265" s="449"/>
      <c r="AF265" s="427"/>
      <c r="AG265" s="264"/>
      <c r="AH265" s="265"/>
      <c r="AI265" s="266"/>
      <c r="AJ265" s="267"/>
    </row>
    <row r="266" spans="1:36" s="97" customFormat="1" x14ac:dyDescent="0.25">
      <c r="A266" s="98" t="str">
        <f>IF(H266&lt;&gt;"",MAX($A$7:A265)+1,"")</f>
        <v/>
      </c>
      <c r="B266" s="228" t="str">
        <f>IF(A266="","",PREF_PREGUNTA&amp;" - "&amp;IF(MAX($A$7:$A$156)&gt;99,IF(A266&lt;100,"0",""),"")&amp;IF(A266&lt;10,"0","")&amp;A266&amp;IF(G266&lt;&gt;""," "&amp;G266,""))</f>
        <v/>
      </c>
      <c r="C266" s="62" t="str">
        <f t="shared" si="6"/>
        <v/>
      </c>
      <c r="D266" s="230"/>
      <c r="E266" s="231"/>
      <c r="F266" s="231"/>
      <c r="G266" s="232"/>
      <c r="H266" s="225"/>
      <c r="I266" s="448"/>
      <c r="J266" s="426"/>
      <c r="K266" s="449"/>
      <c r="L266" s="427"/>
      <c r="M266" s="448"/>
      <c r="N266" s="426"/>
      <c r="O266" s="449"/>
      <c r="P266" s="427"/>
      <c r="Q266" s="448"/>
      <c r="R266" s="426"/>
      <c r="S266" s="449"/>
      <c r="T266" s="427"/>
      <c r="U266" s="448"/>
      <c r="V266" s="426"/>
      <c r="W266" s="449"/>
      <c r="X266" s="427"/>
      <c r="Y266" s="448"/>
      <c r="Z266" s="426"/>
      <c r="AA266" s="449"/>
      <c r="AB266" s="427"/>
      <c r="AC266" s="448"/>
      <c r="AD266" s="426"/>
      <c r="AE266" s="449"/>
      <c r="AF266" s="427"/>
      <c r="AG266" s="264"/>
      <c r="AH266" s="265"/>
      <c r="AI266" s="266"/>
      <c r="AJ266" s="267"/>
    </row>
    <row r="267" spans="1:36" s="97" customFormat="1" x14ac:dyDescent="0.25">
      <c r="A267" s="98" t="str">
        <f>IF(H267&lt;&gt;"",MAX($A$7:A266)+1,"")</f>
        <v/>
      </c>
      <c r="B267" s="228" t="str">
        <f>IF(A267="","",PREF_PREGUNTA&amp;" - "&amp;IF(MAX($A$7:$A$156)&gt;99,IF(A267&lt;100,"0",""),"")&amp;IF(A267&lt;10,"0","")&amp;A267&amp;IF(G267&lt;&gt;""," "&amp;G267,""))</f>
        <v/>
      </c>
      <c r="C267" s="62" t="str">
        <f t="shared" si="6"/>
        <v/>
      </c>
      <c r="D267" s="230"/>
      <c r="E267" s="231"/>
      <c r="F267" s="231"/>
      <c r="G267" s="232"/>
      <c r="H267" s="225"/>
      <c r="I267" s="448"/>
      <c r="J267" s="426"/>
      <c r="K267" s="449"/>
      <c r="L267" s="427"/>
      <c r="M267" s="448"/>
      <c r="N267" s="426"/>
      <c r="O267" s="449"/>
      <c r="P267" s="427"/>
      <c r="Q267" s="448"/>
      <c r="R267" s="426"/>
      <c r="S267" s="449"/>
      <c r="T267" s="427"/>
      <c r="U267" s="448"/>
      <c r="V267" s="426"/>
      <c r="W267" s="449"/>
      <c r="X267" s="427"/>
      <c r="Y267" s="448"/>
      <c r="Z267" s="426"/>
      <c r="AA267" s="449"/>
      <c r="AB267" s="427"/>
      <c r="AC267" s="448"/>
      <c r="AD267" s="426"/>
      <c r="AE267" s="449"/>
      <c r="AF267" s="427"/>
      <c r="AG267" s="264"/>
      <c r="AH267" s="265"/>
      <c r="AI267" s="266"/>
      <c r="AJ267" s="267"/>
    </row>
    <row r="268" spans="1:36" s="97" customFormat="1" x14ac:dyDescent="0.25">
      <c r="A268" s="98" t="str">
        <f>IF(H268&lt;&gt;"",MAX($A$7:A267)+1,"")</f>
        <v/>
      </c>
      <c r="B268" s="228" t="str">
        <f>IF(A268="","",PREF_PREGUNTA&amp;" - "&amp;IF(MAX($A$7:$A$156)&gt;99,IF(A268&lt;100,"0",""),"")&amp;IF(A268&lt;10,"0","")&amp;A268&amp;IF(G268&lt;&gt;""," "&amp;G268,""))</f>
        <v/>
      </c>
      <c r="C268" s="62" t="str">
        <f t="shared" si="6"/>
        <v/>
      </c>
      <c r="D268" s="230"/>
      <c r="E268" s="231"/>
      <c r="F268" s="231"/>
      <c r="G268" s="232"/>
      <c r="H268" s="225"/>
      <c r="I268" s="448"/>
      <c r="J268" s="426"/>
      <c r="K268" s="449"/>
      <c r="L268" s="427"/>
      <c r="M268" s="448"/>
      <c r="N268" s="426"/>
      <c r="O268" s="449"/>
      <c r="P268" s="427"/>
      <c r="Q268" s="448"/>
      <c r="R268" s="426"/>
      <c r="S268" s="449"/>
      <c r="T268" s="427"/>
      <c r="U268" s="448"/>
      <c r="V268" s="426"/>
      <c r="W268" s="449"/>
      <c r="X268" s="427"/>
      <c r="Y268" s="448"/>
      <c r="Z268" s="426"/>
      <c r="AA268" s="449"/>
      <c r="AB268" s="427"/>
      <c r="AC268" s="448"/>
      <c r="AD268" s="426"/>
      <c r="AE268" s="449"/>
      <c r="AF268" s="427"/>
      <c r="AG268" s="264"/>
      <c r="AH268" s="265"/>
      <c r="AI268" s="266"/>
      <c r="AJ268" s="267"/>
    </row>
    <row r="269" spans="1:36" s="97" customFormat="1" x14ac:dyDescent="0.25">
      <c r="A269" s="98" t="str">
        <f>IF(H269&lt;&gt;"",MAX($A$7:A268)+1,"")</f>
        <v/>
      </c>
      <c r="B269" s="228" t="str">
        <f>IF(A269="","",PREF_PREGUNTA&amp;" - "&amp;IF(MAX($A$7:$A$156)&gt;99,IF(A269&lt;100,"0",""),"")&amp;IF(A269&lt;10,"0","")&amp;A269&amp;IF(G269&lt;&gt;""," "&amp;G269,""))</f>
        <v/>
      </c>
      <c r="C269" s="62" t="str">
        <f t="shared" si="6"/>
        <v/>
      </c>
      <c r="D269" s="230"/>
      <c r="E269" s="231"/>
      <c r="F269" s="231"/>
      <c r="G269" s="232"/>
      <c r="H269" s="225"/>
      <c r="I269" s="448"/>
      <c r="J269" s="426"/>
      <c r="K269" s="449"/>
      <c r="L269" s="427"/>
      <c r="M269" s="448"/>
      <c r="N269" s="426"/>
      <c r="O269" s="449"/>
      <c r="P269" s="427"/>
      <c r="Q269" s="448"/>
      <c r="R269" s="426"/>
      <c r="S269" s="449"/>
      <c r="T269" s="427"/>
      <c r="U269" s="448"/>
      <c r="V269" s="426"/>
      <c r="W269" s="449"/>
      <c r="X269" s="427"/>
      <c r="Y269" s="448"/>
      <c r="Z269" s="426"/>
      <c r="AA269" s="449"/>
      <c r="AB269" s="427"/>
      <c r="AC269" s="448"/>
      <c r="AD269" s="426"/>
      <c r="AE269" s="449"/>
      <c r="AF269" s="427"/>
      <c r="AG269" s="264"/>
      <c r="AH269" s="265"/>
      <c r="AI269" s="266"/>
      <c r="AJ269" s="267"/>
    </row>
    <row r="270" spans="1:36" s="97" customFormat="1" x14ac:dyDescent="0.25">
      <c r="A270" s="98" t="str">
        <f>IF(H270&lt;&gt;"",MAX($A$7:A269)+1,"")</f>
        <v/>
      </c>
      <c r="B270" s="228" t="str">
        <f>IF(A270="","",PREF_PREGUNTA&amp;" - "&amp;IF(MAX($A$7:$A$156)&gt;99,IF(A270&lt;100,"0",""),"")&amp;IF(A270&lt;10,"0","")&amp;A270&amp;IF(G270&lt;&gt;""," "&amp;G270,""))</f>
        <v/>
      </c>
      <c r="C270" s="62" t="str">
        <f t="shared" si="6"/>
        <v/>
      </c>
      <c r="D270" s="230"/>
      <c r="E270" s="231"/>
      <c r="F270" s="231"/>
      <c r="G270" s="232"/>
      <c r="H270" s="225"/>
      <c r="I270" s="448"/>
      <c r="J270" s="426"/>
      <c r="K270" s="449"/>
      <c r="L270" s="427"/>
      <c r="M270" s="448"/>
      <c r="N270" s="426"/>
      <c r="O270" s="449"/>
      <c r="P270" s="427"/>
      <c r="Q270" s="448"/>
      <c r="R270" s="426"/>
      <c r="S270" s="449"/>
      <c r="T270" s="427"/>
      <c r="U270" s="448"/>
      <c r="V270" s="426"/>
      <c r="W270" s="449"/>
      <c r="X270" s="427"/>
      <c r="Y270" s="448"/>
      <c r="Z270" s="426"/>
      <c r="AA270" s="449"/>
      <c r="AB270" s="427"/>
      <c r="AC270" s="448"/>
      <c r="AD270" s="426"/>
      <c r="AE270" s="449"/>
      <c r="AF270" s="427"/>
      <c r="AG270" s="264"/>
      <c r="AH270" s="265"/>
      <c r="AI270" s="266"/>
      <c r="AJ270" s="267"/>
    </row>
    <row r="271" spans="1:36" s="97" customFormat="1" x14ac:dyDescent="0.25">
      <c r="A271" s="98" t="str">
        <f>IF(H271&lt;&gt;"",MAX($A$7:A270)+1,"")</f>
        <v/>
      </c>
      <c r="B271" s="228" t="str">
        <f>IF(A271="","",PREF_PREGUNTA&amp;" - "&amp;IF(MAX($A$7:$A$156)&gt;99,IF(A271&lt;100,"0",""),"")&amp;IF(A271&lt;10,"0","")&amp;A271&amp;IF(G271&lt;&gt;""," "&amp;G271,""))</f>
        <v/>
      </c>
      <c r="C271" s="62" t="str">
        <f t="shared" si="6"/>
        <v/>
      </c>
      <c r="D271" s="230"/>
      <c r="E271" s="231"/>
      <c r="F271" s="231"/>
      <c r="G271" s="232"/>
      <c r="H271" s="225"/>
      <c r="I271" s="448"/>
      <c r="J271" s="426"/>
      <c r="K271" s="449"/>
      <c r="L271" s="427"/>
      <c r="M271" s="448"/>
      <c r="N271" s="426"/>
      <c r="O271" s="449"/>
      <c r="P271" s="427"/>
      <c r="Q271" s="448"/>
      <c r="R271" s="426"/>
      <c r="S271" s="449"/>
      <c r="T271" s="427"/>
      <c r="U271" s="448"/>
      <c r="V271" s="426"/>
      <c r="W271" s="449"/>
      <c r="X271" s="427"/>
      <c r="Y271" s="448"/>
      <c r="Z271" s="426"/>
      <c r="AA271" s="449"/>
      <c r="AB271" s="427"/>
      <c r="AC271" s="448"/>
      <c r="AD271" s="426"/>
      <c r="AE271" s="449"/>
      <c r="AF271" s="427"/>
      <c r="AG271" s="264"/>
      <c r="AH271" s="265"/>
      <c r="AI271" s="266"/>
      <c r="AJ271" s="267"/>
    </row>
    <row r="272" spans="1:36" s="97" customFormat="1" x14ac:dyDescent="0.25">
      <c r="A272" s="98" t="str">
        <f>IF(H272&lt;&gt;"",MAX($A$7:A271)+1,"")</f>
        <v/>
      </c>
      <c r="B272" s="228" t="str">
        <f>IF(A272="","",PREF_PREGUNTA&amp;" - "&amp;IF(MAX($A$7:$A$156)&gt;99,IF(A272&lt;100,"0",""),"")&amp;IF(A272&lt;10,"0","")&amp;A272&amp;IF(G272&lt;&gt;""," "&amp;G272,""))</f>
        <v/>
      </c>
      <c r="C272" s="62" t="str">
        <f t="shared" si="6"/>
        <v/>
      </c>
      <c r="D272" s="230"/>
      <c r="E272" s="231"/>
      <c r="F272" s="231"/>
      <c r="G272" s="232"/>
      <c r="H272" s="225"/>
      <c r="I272" s="448"/>
      <c r="J272" s="426"/>
      <c r="K272" s="449"/>
      <c r="L272" s="427"/>
      <c r="M272" s="448"/>
      <c r="N272" s="426"/>
      <c r="O272" s="449"/>
      <c r="P272" s="427"/>
      <c r="Q272" s="448"/>
      <c r="R272" s="426"/>
      <c r="S272" s="449"/>
      <c r="T272" s="427"/>
      <c r="U272" s="448"/>
      <c r="V272" s="426"/>
      <c r="W272" s="449"/>
      <c r="X272" s="427"/>
      <c r="Y272" s="448"/>
      <c r="Z272" s="426"/>
      <c r="AA272" s="449"/>
      <c r="AB272" s="427"/>
      <c r="AC272" s="448"/>
      <c r="AD272" s="426"/>
      <c r="AE272" s="449"/>
      <c r="AF272" s="427"/>
      <c r="AG272" s="264"/>
      <c r="AH272" s="265"/>
      <c r="AI272" s="266"/>
      <c r="AJ272" s="267"/>
    </row>
    <row r="273" spans="1:36" s="97" customFormat="1" x14ac:dyDescent="0.25">
      <c r="A273" s="98" t="str">
        <f>IF(H273&lt;&gt;"",MAX($A$7:A272)+1,"")</f>
        <v/>
      </c>
      <c r="B273" s="228" t="str">
        <f>IF(A273="","",PREF_PREGUNTA&amp;" - "&amp;IF(MAX($A$7:$A$156)&gt;99,IF(A273&lt;100,"0",""),"")&amp;IF(A273&lt;10,"0","")&amp;A273&amp;IF(G273&lt;&gt;""," "&amp;G273,""))</f>
        <v/>
      </c>
      <c r="C273" s="62" t="str">
        <f t="shared" si="6"/>
        <v/>
      </c>
      <c r="D273" s="230"/>
      <c r="E273" s="231"/>
      <c r="F273" s="231"/>
      <c r="G273" s="232"/>
      <c r="H273" s="225"/>
      <c r="I273" s="448"/>
      <c r="J273" s="426"/>
      <c r="K273" s="449"/>
      <c r="L273" s="427"/>
      <c r="M273" s="448"/>
      <c r="N273" s="426"/>
      <c r="O273" s="449"/>
      <c r="P273" s="427"/>
      <c r="Q273" s="448"/>
      <c r="R273" s="426"/>
      <c r="S273" s="449"/>
      <c r="T273" s="427"/>
      <c r="U273" s="448"/>
      <c r="V273" s="426"/>
      <c r="W273" s="449"/>
      <c r="X273" s="427"/>
      <c r="Y273" s="448"/>
      <c r="Z273" s="426"/>
      <c r="AA273" s="449"/>
      <c r="AB273" s="427"/>
      <c r="AC273" s="448"/>
      <c r="AD273" s="426"/>
      <c r="AE273" s="449"/>
      <c r="AF273" s="427"/>
      <c r="AG273" s="264"/>
      <c r="AH273" s="265"/>
      <c r="AI273" s="266"/>
      <c r="AJ273" s="267"/>
    </row>
    <row r="274" spans="1:36" s="97" customFormat="1" x14ac:dyDescent="0.25">
      <c r="A274" s="98" t="str">
        <f>IF(H274&lt;&gt;"",MAX($A$7:A273)+1,"")</f>
        <v/>
      </c>
      <c r="B274" s="228" t="str">
        <f>IF(A274="","",PREF_PREGUNTA&amp;" - "&amp;IF(MAX($A$7:$A$156)&gt;99,IF(A274&lt;100,"0",""),"")&amp;IF(A274&lt;10,"0","")&amp;A274&amp;IF(G274&lt;&gt;""," "&amp;G274,""))</f>
        <v/>
      </c>
      <c r="C274" s="62" t="str">
        <f t="shared" si="6"/>
        <v/>
      </c>
      <c r="D274" s="230"/>
      <c r="E274" s="231"/>
      <c r="F274" s="231"/>
      <c r="G274" s="232"/>
      <c r="H274" s="225"/>
      <c r="I274" s="448"/>
      <c r="J274" s="426"/>
      <c r="K274" s="449"/>
      <c r="L274" s="427"/>
      <c r="M274" s="448"/>
      <c r="N274" s="426"/>
      <c r="O274" s="449"/>
      <c r="P274" s="427"/>
      <c r="Q274" s="448"/>
      <c r="R274" s="426"/>
      <c r="S274" s="449"/>
      <c r="T274" s="427"/>
      <c r="U274" s="448"/>
      <c r="V274" s="426"/>
      <c r="W274" s="449"/>
      <c r="X274" s="427"/>
      <c r="Y274" s="448"/>
      <c r="Z274" s="426"/>
      <c r="AA274" s="449"/>
      <c r="AB274" s="427"/>
      <c r="AC274" s="448"/>
      <c r="AD274" s="426"/>
      <c r="AE274" s="449"/>
      <c r="AF274" s="427"/>
      <c r="AG274" s="264"/>
      <c r="AH274" s="265"/>
      <c r="AI274" s="266"/>
      <c r="AJ274" s="267"/>
    </row>
    <row r="275" spans="1:36" s="97" customFormat="1" x14ac:dyDescent="0.25">
      <c r="A275" s="98" t="str">
        <f>IF(H275&lt;&gt;"",MAX($A$7:A274)+1,"")</f>
        <v/>
      </c>
      <c r="B275" s="228" t="str">
        <f>IF(A275="","",PREF_PREGUNTA&amp;" - "&amp;IF(MAX($A$7:$A$156)&gt;99,IF(A275&lt;100,"0",""),"")&amp;IF(A275&lt;10,"0","")&amp;A275&amp;IF(G275&lt;&gt;""," "&amp;G275,""))</f>
        <v/>
      </c>
      <c r="C275" s="62" t="str">
        <f t="shared" si="6"/>
        <v/>
      </c>
      <c r="D275" s="230"/>
      <c r="E275" s="231"/>
      <c r="F275" s="231"/>
      <c r="G275" s="232"/>
      <c r="H275" s="225"/>
      <c r="I275" s="448"/>
      <c r="J275" s="426"/>
      <c r="K275" s="449"/>
      <c r="L275" s="427"/>
      <c r="M275" s="448"/>
      <c r="N275" s="426"/>
      <c r="O275" s="449"/>
      <c r="P275" s="427"/>
      <c r="Q275" s="448"/>
      <c r="R275" s="426"/>
      <c r="S275" s="449"/>
      <c r="T275" s="427"/>
      <c r="U275" s="448"/>
      <c r="V275" s="426"/>
      <c r="W275" s="449"/>
      <c r="X275" s="427"/>
      <c r="Y275" s="448"/>
      <c r="Z275" s="426"/>
      <c r="AA275" s="449"/>
      <c r="AB275" s="427"/>
      <c r="AC275" s="448"/>
      <c r="AD275" s="426"/>
      <c r="AE275" s="449"/>
      <c r="AF275" s="427"/>
      <c r="AG275" s="264"/>
      <c r="AH275" s="265"/>
      <c r="AI275" s="266"/>
      <c r="AJ275" s="267"/>
    </row>
    <row r="276" spans="1:36" s="97" customFormat="1" x14ac:dyDescent="0.25">
      <c r="A276" s="98" t="str">
        <f>IF(H276&lt;&gt;"",MAX($A$7:A275)+1,"")</f>
        <v/>
      </c>
      <c r="B276" s="228" t="str">
        <f>IF(A276="","",PREF_PREGUNTA&amp;" - "&amp;IF(MAX($A$7:$A$156)&gt;99,IF(A276&lt;100,"0",""),"")&amp;IF(A276&lt;10,"0","")&amp;A276&amp;IF(G276&lt;&gt;""," "&amp;G276,""))</f>
        <v/>
      </c>
      <c r="C276" s="62" t="str">
        <f t="shared" si="6"/>
        <v/>
      </c>
      <c r="D276" s="230"/>
      <c r="E276" s="231"/>
      <c r="F276" s="231"/>
      <c r="G276" s="232"/>
      <c r="H276" s="225"/>
      <c r="I276" s="448"/>
      <c r="J276" s="426"/>
      <c r="K276" s="449"/>
      <c r="L276" s="427"/>
      <c r="M276" s="448"/>
      <c r="N276" s="426"/>
      <c r="O276" s="449"/>
      <c r="P276" s="427"/>
      <c r="Q276" s="448"/>
      <c r="R276" s="426"/>
      <c r="S276" s="449"/>
      <c r="T276" s="427"/>
      <c r="U276" s="448"/>
      <c r="V276" s="426"/>
      <c r="W276" s="449"/>
      <c r="X276" s="427"/>
      <c r="Y276" s="448"/>
      <c r="Z276" s="426"/>
      <c r="AA276" s="449"/>
      <c r="AB276" s="427"/>
      <c r="AC276" s="448"/>
      <c r="AD276" s="426"/>
      <c r="AE276" s="449"/>
      <c r="AF276" s="427"/>
      <c r="AG276" s="264"/>
      <c r="AH276" s="265"/>
      <c r="AI276" s="266"/>
      <c r="AJ276" s="267"/>
    </row>
    <row r="277" spans="1:36" s="97" customFormat="1" x14ac:dyDescent="0.25">
      <c r="A277" s="98" t="str">
        <f>IF(H277&lt;&gt;"",MAX($A$7:A276)+1,"")</f>
        <v/>
      </c>
      <c r="B277" s="228" t="str">
        <f>IF(A277="","",PREF_PREGUNTA&amp;" - "&amp;IF(MAX($A$7:$A$156)&gt;99,IF(A277&lt;100,"0",""),"")&amp;IF(A277&lt;10,"0","")&amp;A277&amp;IF(G277&lt;&gt;""," "&amp;G277,""))</f>
        <v/>
      </c>
      <c r="C277" s="62" t="str">
        <f t="shared" si="6"/>
        <v/>
      </c>
      <c r="D277" s="230"/>
      <c r="E277" s="231"/>
      <c r="F277" s="231"/>
      <c r="G277" s="232"/>
      <c r="H277" s="225"/>
      <c r="I277" s="448"/>
      <c r="J277" s="426"/>
      <c r="K277" s="449"/>
      <c r="L277" s="427"/>
      <c r="M277" s="448"/>
      <c r="N277" s="426"/>
      <c r="O277" s="449"/>
      <c r="P277" s="427"/>
      <c r="Q277" s="448"/>
      <c r="R277" s="426"/>
      <c r="S277" s="449"/>
      <c r="T277" s="427"/>
      <c r="U277" s="448"/>
      <c r="V277" s="426"/>
      <c r="W277" s="449"/>
      <c r="X277" s="427"/>
      <c r="Y277" s="448"/>
      <c r="Z277" s="426"/>
      <c r="AA277" s="449"/>
      <c r="AB277" s="427"/>
      <c r="AC277" s="448"/>
      <c r="AD277" s="426"/>
      <c r="AE277" s="449"/>
      <c r="AF277" s="427"/>
      <c r="AG277" s="264"/>
      <c r="AH277" s="265"/>
      <c r="AI277" s="266"/>
      <c r="AJ277" s="267"/>
    </row>
    <row r="278" spans="1:36" s="97" customFormat="1" x14ac:dyDescent="0.25">
      <c r="A278" s="98" t="str">
        <f>IF(H278&lt;&gt;"",MAX($A$7:A277)+1,"")</f>
        <v/>
      </c>
      <c r="B278" s="228" t="str">
        <f>IF(A278="","",PREF_PREGUNTA&amp;" - "&amp;IF(MAX($A$7:$A$156)&gt;99,IF(A278&lt;100,"0",""),"")&amp;IF(A278&lt;10,"0","")&amp;A278&amp;IF(G278&lt;&gt;""," "&amp;G278,""))</f>
        <v/>
      </c>
      <c r="C278" s="62" t="str">
        <f t="shared" si="6"/>
        <v/>
      </c>
      <c r="D278" s="230"/>
      <c r="E278" s="231"/>
      <c r="F278" s="231"/>
      <c r="G278" s="232"/>
      <c r="H278" s="225"/>
      <c r="I278" s="448"/>
      <c r="J278" s="426"/>
      <c r="K278" s="449"/>
      <c r="L278" s="427"/>
      <c r="M278" s="448"/>
      <c r="N278" s="426"/>
      <c r="O278" s="449"/>
      <c r="P278" s="427"/>
      <c r="Q278" s="448"/>
      <c r="R278" s="426"/>
      <c r="S278" s="449"/>
      <c r="T278" s="427"/>
      <c r="U278" s="448"/>
      <c r="V278" s="426"/>
      <c r="W278" s="449"/>
      <c r="X278" s="427"/>
      <c r="Y278" s="448"/>
      <c r="Z278" s="426"/>
      <c r="AA278" s="449"/>
      <c r="AB278" s="427"/>
      <c r="AC278" s="448"/>
      <c r="AD278" s="426"/>
      <c r="AE278" s="449"/>
      <c r="AF278" s="427"/>
      <c r="AG278" s="264"/>
      <c r="AH278" s="265"/>
      <c r="AI278" s="266"/>
      <c r="AJ278" s="267"/>
    </row>
    <row r="279" spans="1:36" s="97" customFormat="1" x14ac:dyDescent="0.25">
      <c r="A279" s="98" t="str">
        <f>IF(H279&lt;&gt;"",MAX($A$7:A278)+1,"")</f>
        <v/>
      </c>
      <c r="B279" s="228" t="str">
        <f>IF(A279="","",PREF_PREGUNTA&amp;" - "&amp;IF(MAX($A$7:$A$156)&gt;99,IF(A279&lt;100,"0",""),"")&amp;IF(A279&lt;10,"0","")&amp;A279&amp;IF(G279&lt;&gt;""," "&amp;G279,""))</f>
        <v/>
      </c>
      <c r="C279" s="62" t="str">
        <f t="shared" si="6"/>
        <v/>
      </c>
      <c r="D279" s="230"/>
      <c r="E279" s="231"/>
      <c r="F279" s="231"/>
      <c r="G279" s="232"/>
      <c r="H279" s="225"/>
      <c r="I279" s="448"/>
      <c r="J279" s="426"/>
      <c r="K279" s="449"/>
      <c r="L279" s="427"/>
      <c r="M279" s="448"/>
      <c r="N279" s="426"/>
      <c r="O279" s="449"/>
      <c r="P279" s="427"/>
      <c r="Q279" s="448"/>
      <c r="R279" s="426"/>
      <c r="S279" s="449"/>
      <c r="T279" s="427"/>
      <c r="U279" s="448"/>
      <c r="V279" s="426"/>
      <c r="W279" s="449"/>
      <c r="X279" s="427"/>
      <c r="Y279" s="448"/>
      <c r="Z279" s="426"/>
      <c r="AA279" s="449"/>
      <c r="AB279" s="427"/>
      <c r="AC279" s="448"/>
      <c r="AD279" s="426"/>
      <c r="AE279" s="449"/>
      <c r="AF279" s="427"/>
      <c r="AG279" s="264"/>
      <c r="AH279" s="265"/>
      <c r="AI279" s="266"/>
      <c r="AJ279" s="267"/>
    </row>
    <row r="280" spans="1:36" s="97" customFormat="1" x14ac:dyDescent="0.25">
      <c r="A280" s="98" t="str">
        <f>IF(H280&lt;&gt;"",MAX($A$7:A279)+1,"")</f>
        <v/>
      </c>
      <c r="B280" s="228" t="str">
        <f>IF(A280="","",PREF_PREGUNTA&amp;" - "&amp;IF(MAX($A$7:$A$156)&gt;99,IF(A280&lt;100,"0",""),"")&amp;IF(A280&lt;10,"0","")&amp;A280&amp;IF(G280&lt;&gt;""," "&amp;G280,""))</f>
        <v/>
      </c>
      <c r="C280" s="62" t="str">
        <f t="shared" si="6"/>
        <v/>
      </c>
      <c r="D280" s="230"/>
      <c r="E280" s="231"/>
      <c r="F280" s="231"/>
      <c r="G280" s="232"/>
      <c r="H280" s="225"/>
      <c r="I280" s="448"/>
      <c r="J280" s="426"/>
      <c r="K280" s="449"/>
      <c r="L280" s="427"/>
      <c r="M280" s="448"/>
      <c r="N280" s="426"/>
      <c r="O280" s="449"/>
      <c r="P280" s="427"/>
      <c r="Q280" s="448"/>
      <c r="R280" s="426"/>
      <c r="S280" s="449"/>
      <c r="T280" s="427"/>
      <c r="U280" s="448"/>
      <c r="V280" s="426"/>
      <c r="W280" s="449"/>
      <c r="X280" s="427"/>
      <c r="Y280" s="448"/>
      <c r="Z280" s="426"/>
      <c r="AA280" s="449"/>
      <c r="AB280" s="427"/>
      <c r="AC280" s="448"/>
      <c r="AD280" s="426"/>
      <c r="AE280" s="449"/>
      <c r="AF280" s="427"/>
      <c r="AG280" s="264"/>
      <c r="AH280" s="265"/>
      <c r="AI280" s="266"/>
      <c r="AJ280" s="267"/>
    </row>
    <row r="281" spans="1:36" s="97" customFormat="1" x14ac:dyDescent="0.25">
      <c r="A281" s="98" t="str">
        <f>IF(H281&lt;&gt;"",MAX($A$7:A280)+1,"")</f>
        <v/>
      </c>
      <c r="B281" s="228" t="str">
        <f>IF(A281="","",PREF_PREGUNTA&amp;" - "&amp;IF(MAX($A$7:$A$156)&gt;99,IF(A281&lt;100,"0",""),"")&amp;IF(A281&lt;10,"0","")&amp;A281&amp;IF(G281&lt;&gt;""," "&amp;G281,""))</f>
        <v/>
      </c>
      <c r="C281" s="62" t="str">
        <f t="shared" si="6"/>
        <v/>
      </c>
      <c r="D281" s="230"/>
      <c r="E281" s="231"/>
      <c r="F281" s="231"/>
      <c r="G281" s="232"/>
      <c r="H281" s="225"/>
      <c r="I281" s="448"/>
      <c r="J281" s="426"/>
      <c r="K281" s="449"/>
      <c r="L281" s="427"/>
      <c r="M281" s="448"/>
      <c r="N281" s="426"/>
      <c r="O281" s="449"/>
      <c r="P281" s="427"/>
      <c r="Q281" s="448"/>
      <c r="R281" s="426"/>
      <c r="S281" s="449"/>
      <c r="T281" s="427"/>
      <c r="U281" s="448"/>
      <c r="V281" s="426"/>
      <c r="W281" s="449"/>
      <c r="X281" s="427"/>
      <c r="Y281" s="448"/>
      <c r="Z281" s="426"/>
      <c r="AA281" s="449"/>
      <c r="AB281" s="427"/>
      <c r="AC281" s="448"/>
      <c r="AD281" s="426"/>
      <c r="AE281" s="449"/>
      <c r="AF281" s="427"/>
      <c r="AG281" s="264"/>
      <c r="AH281" s="265"/>
      <c r="AI281" s="266"/>
      <c r="AJ281" s="267"/>
    </row>
    <row r="282" spans="1:36" s="97" customFormat="1" x14ac:dyDescent="0.25">
      <c r="A282" s="98" t="str">
        <f>IF(H282&lt;&gt;"",MAX($A$7:A281)+1,"")</f>
        <v/>
      </c>
      <c r="B282" s="228" t="str">
        <f>IF(A282="","",PREF_PREGUNTA&amp;" - "&amp;IF(MAX($A$7:$A$156)&gt;99,IF(A282&lt;100,"0",""),"")&amp;IF(A282&lt;10,"0","")&amp;A282&amp;IF(G282&lt;&gt;""," "&amp;G282,""))</f>
        <v/>
      </c>
      <c r="C282" s="62" t="str">
        <f t="shared" si="6"/>
        <v/>
      </c>
      <c r="D282" s="230"/>
      <c r="E282" s="231"/>
      <c r="F282" s="231"/>
      <c r="G282" s="232"/>
      <c r="H282" s="225"/>
      <c r="I282" s="448"/>
      <c r="J282" s="426"/>
      <c r="K282" s="449"/>
      <c r="L282" s="427"/>
      <c r="M282" s="448"/>
      <c r="N282" s="426"/>
      <c r="O282" s="449"/>
      <c r="P282" s="427"/>
      <c r="Q282" s="448"/>
      <c r="R282" s="426"/>
      <c r="S282" s="449"/>
      <c r="T282" s="427"/>
      <c r="U282" s="448"/>
      <c r="V282" s="426"/>
      <c r="W282" s="449"/>
      <c r="X282" s="427"/>
      <c r="Y282" s="448"/>
      <c r="Z282" s="426"/>
      <c r="AA282" s="449"/>
      <c r="AB282" s="427"/>
      <c r="AC282" s="448"/>
      <c r="AD282" s="426"/>
      <c r="AE282" s="449"/>
      <c r="AF282" s="427"/>
      <c r="AG282" s="264"/>
      <c r="AH282" s="265"/>
      <c r="AI282" s="266"/>
      <c r="AJ282" s="267"/>
    </row>
    <row r="283" spans="1:36" s="97" customFormat="1" x14ac:dyDescent="0.25">
      <c r="A283" s="98" t="str">
        <f>IF(H283&lt;&gt;"",MAX($A$7:A282)+1,"")</f>
        <v/>
      </c>
      <c r="B283" s="228" t="str">
        <f>IF(A283="","",PREF_PREGUNTA&amp;" - "&amp;IF(MAX($A$7:$A$156)&gt;99,IF(A283&lt;100,"0",""),"")&amp;IF(A283&lt;10,"0","")&amp;A283&amp;IF(G283&lt;&gt;""," "&amp;G283,""))</f>
        <v/>
      </c>
      <c r="C283" s="62" t="str">
        <f t="shared" si="6"/>
        <v/>
      </c>
      <c r="D283" s="230"/>
      <c r="E283" s="231"/>
      <c r="F283" s="231"/>
      <c r="G283" s="232"/>
      <c r="H283" s="225"/>
      <c r="I283" s="448"/>
      <c r="J283" s="426"/>
      <c r="K283" s="449"/>
      <c r="L283" s="427"/>
      <c r="M283" s="448"/>
      <c r="N283" s="426"/>
      <c r="O283" s="449"/>
      <c r="P283" s="427"/>
      <c r="Q283" s="448"/>
      <c r="R283" s="426"/>
      <c r="S283" s="449"/>
      <c r="T283" s="427"/>
      <c r="U283" s="448"/>
      <c r="V283" s="426"/>
      <c r="W283" s="449"/>
      <c r="X283" s="427"/>
      <c r="Y283" s="448"/>
      <c r="Z283" s="426"/>
      <c r="AA283" s="449"/>
      <c r="AB283" s="427"/>
      <c r="AC283" s="448"/>
      <c r="AD283" s="426"/>
      <c r="AE283" s="449"/>
      <c r="AF283" s="427"/>
      <c r="AG283" s="264"/>
      <c r="AH283" s="265"/>
      <c r="AI283" s="266"/>
      <c r="AJ283" s="267"/>
    </row>
    <row r="284" spans="1:36" s="97" customFormat="1" x14ac:dyDescent="0.25">
      <c r="A284" s="98" t="str">
        <f>IF(H284&lt;&gt;"",MAX($A$7:A283)+1,"")</f>
        <v/>
      </c>
      <c r="B284" s="228" t="str">
        <f>IF(A284="","",PREF_PREGUNTA&amp;" - "&amp;IF(MAX($A$7:$A$156)&gt;99,IF(A284&lt;100,"0",""),"")&amp;IF(A284&lt;10,"0","")&amp;A284&amp;IF(G284&lt;&gt;""," "&amp;G284,""))</f>
        <v/>
      </c>
      <c r="C284" s="62" t="str">
        <f t="shared" si="6"/>
        <v/>
      </c>
      <c r="D284" s="230"/>
      <c r="E284" s="231"/>
      <c r="F284" s="231"/>
      <c r="G284" s="232"/>
      <c r="H284" s="225"/>
      <c r="I284" s="448"/>
      <c r="J284" s="426"/>
      <c r="K284" s="449"/>
      <c r="L284" s="427"/>
      <c r="M284" s="448"/>
      <c r="N284" s="426"/>
      <c r="O284" s="449"/>
      <c r="P284" s="427"/>
      <c r="Q284" s="448"/>
      <c r="R284" s="426"/>
      <c r="S284" s="449"/>
      <c r="T284" s="427"/>
      <c r="U284" s="448"/>
      <c r="V284" s="426"/>
      <c r="W284" s="449"/>
      <c r="X284" s="427"/>
      <c r="Y284" s="448"/>
      <c r="Z284" s="426"/>
      <c r="AA284" s="449"/>
      <c r="AB284" s="427"/>
      <c r="AC284" s="448"/>
      <c r="AD284" s="426"/>
      <c r="AE284" s="449"/>
      <c r="AF284" s="427"/>
      <c r="AG284" s="264"/>
      <c r="AH284" s="265"/>
      <c r="AI284" s="266"/>
      <c r="AJ284" s="267"/>
    </row>
    <row r="285" spans="1:36" s="97" customFormat="1" x14ac:dyDescent="0.25">
      <c r="A285" s="98" t="str">
        <f>IF(H285&lt;&gt;"",MAX($A$7:A284)+1,"")</f>
        <v/>
      </c>
      <c r="B285" s="228" t="str">
        <f>IF(A285="","",PREF_PREGUNTA&amp;" - "&amp;IF(MAX($A$7:$A$156)&gt;99,IF(A285&lt;100,"0",""),"")&amp;IF(A285&lt;10,"0","")&amp;A285&amp;IF(G285&lt;&gt;""," "&amp;G285,""))</f>
        <v/>
      </c>
      <c r="C285" s="62" t="str">
        <f t="shared" si="6"/>
        <v/>
      </c>
      <c r="D285" s="230"/>
      <c r="E285" s="231"/>
      <c r="F285" s="231"/>
      <c r="G285" s="232"/>
      <c r="H285" s="225"/>
      <c r="I285" s="448"/>
      <c r="J285" s="426"/>
      <c r="K285" s="449"/>
      <c r="L285" s="427"/>
      <c r="M285" s="448"/>
      <c r="N285" s="426"/>
      <c r="O285" s="449"/>
      <c r="P285" s="427"/>
      <c r="Q285" s="448"/>
      <c r="R285" s="426"/>
      <c r="S285" s="449"/>
      <c r="T285" s="427"/>
      <c r="U285" s="448"/>
      <c r="V285" s="426"/>
      <c r="W285" s="449"/>
      <c r="X285" s="427"/>
      <c r="Y285" s="448"/>
      <c r="Z285" s="426"/>
      <c r="AA285" s="449"/>
      <c r="AB285" s="427"/>
      <c r="AC285" s="448"/>
      <c r="AD285" s="426"/>
      <c r="AE285" s="449"/>
      <c r="AF285" s="427"/>
      <c r="AG285" s="264"/>
      <c r="AH285" s="265"/>
      <c r="AI285" s="266"/>
      <c r="AJ285" s="267"/>
    </row>
    <row r="286" spans="1:36" s="97" customFormat="1" x14ac:dyDescent="0.25">
      <c r="A286" s="98" t="str">
        <f>IF(H286&lt;&gt;"",MAX($A$7:A285)+1,"")</f>
        <v/>
      </c>
      <c r="B286" s="228" t="str">
        <f>IF(A286="","",PREF_PREGUNTA&amp;" - "&amp;IF(MAX($A$7:$A$156)&gt;99,IF(A286&lt;100,"0",""),"")&amp;IF(A286&lt;10,"0","")&amp;A286&amp;IF(G286&lt;&gt;""," "&amp;G286,""))</f>
        <v/>
      </c>
      <c r="C286" s="62" t="str">
        <f t="shared" si="6"/>
        <v/>
      </c>
      <c r="D286" s="230"/>
      <c r="E286" s="231"/>
      <c r="F286" s="231"/>
      <c r="G286" s="232"/>
      <c r="H286" s="225"/>
      <c r="I286" s="448"/>
      <c r="J286" s="426"/>
      <c r="K286" s="449"/>
      <c r="L286" s="427"/>
      <c r="M286" s="448"/>
      <c r="N286" s="426"/>
      <c r="O286" s="449"/>
      <c r="P286" s="427"/>
      <c r="Q286" s="448"/>
      <c r="R286" s="426"/>
      <c r="S286" s="449"/>
      <c r="T286" s="427"/>
      <c r="U286" s="448"/>
      <c r="V286" s="426"/>
      <c r="W286" s="449"/>
      <c r="X286" s="427"/>
      <c r="Y286" s="448"/>
      <c r="Z286" s="426"/>
      <c r="AA286" s="449"/>
      <c r="AB286" s="427"/>
      <c r="AC286" s="448"/>
      <c r="AD286" s="426"/>
      <c r="AE286" s="449"/>
      <c r="AF286" s="427"/>
      <c r="AG286" s="264"/>
      <c r="AH286" s="265"/>
      <c r="AI286" s="266"/>
      <c r="AJ286" s="267"/>
    </row>
    <row r="287" spans="1:36" s="97" customFormat="1" x14ac:dyDescent="0.25">
      <c r="A287" s="98" t="str">
        <f>IF(H287&lt;&gt;"",MAX($A$7:A286)+1,"")</f>
        <v/>
      </c>
      <c r="B287" s="228" t="str">
        <f>IF(A287="","",PREF_PREGUNTA&amp;" - "&amp;IF(MAX($A$7:$A$156)&gt;99,IF(A287&lt;100,"0",""),"")&amp;IF(A287&lt;10,"0","")&amp;A287&amp;IF(G287&lt;&gt;""," "&amp;G287,""))</f>
        <v/>
      </c>
      <c r="C287" s="62" t="str">
        <f t="shared" si="6"/>
        <v/>
      </c>
      <c r="D287" s="230"/>
      <c r="E287" s="231"/>
      <c r="F287" s="231"/>
      <c r="G287" s="232"/>
      <c r="H287" s="225"/>
      <c r="I287" s="448"/>
      <c r="J287" s="426"/>
      <c r="K287" s="449"/>
      <c r="L287" s="427"/>
      <c r="M287" s="448"/>
      <c r="N287" s="426"/>
      <c r="O287" s="449"/>
      <c r="P287" s="427"/>
      <c r="Q287" s="448"/>
      <c r="R287" s="426"/>
      <c r="S287" s="449"/>
      <c r="T287" s="427"/>
      <c r="U287" s="448"/>
      <c r="V287" s="426"/>
      <c r="W287" s="449"/>
      <c r="X287" s="427"/>
      <c r="Y287" s="448"/>
      <c r="Z287" s="426"/>
      <c r="AA287" s="449"/>
      <c r="AB287" s="427"/>
      <c r="AC287" s="448"/>
      <c r="AD287" s="426"/>
      <c r="AE287" s="449"/>
      <c r="AF287" s="427"/>
      <c r="AG287" s="264"/>
      <c r="AH287" s="265"/>
      <c r="AI287" s="266"/>
      <c r="AJ287" s="267"/>
    </row>
    <row r="288" spans="1:36" s="97" customFormat="1" x14ac:dyDescent="0.25">
      <c r="A288" s="98" t="str">
        <f>IF(H288&lt;&gt;"",MAX($A$7:A287)+1,"")</f>
        <v/>
      </c>
      <c r="B288" s="228" t="str">
        <f>IF(A288="","",PREF_PREGUNTA&amp;" - "&amp;IF(MAX($A$7:$A$156)&gt;99,IF(A288&lt;100,"0",""),"")&amp;IF(A288&lt;10,"0","")&amp;A288&amp;IF(G288&lt;&gt;""," "&amp;G288,""))</f>
        <v/>
      </c>
      <c r="C288" s="62" t="str">
        <f t="shared" si="6"/>
        <v/>
      </c>
      <c r="D288" s="230"/>
      <c r="E288" s="231"/>
      <c r="F288" s="231"/>
      <c r="G288" s="232"/>
      <c r="H288" s="225"/>
      <c r="I288" s="448"/>
      <c r="J288" s="426"/>
      <c r="K288" s="449"/>
      <c r="L288" s="427"/>
      <c r="M288" s="448"/>
      <c r="N288" s="426"/>
      <c r="O288" s="449"/>
      <c r="P288" s="427"/>
      <c r="Q288" s="448"/>
      <c r="R288" s="426"/>
      <c r="S288" s="449"/>
      <c r="T288" s="427"/>
      <c r="U288" s="448"/>
      <c r="V288" s="426"/>
      <c r="W288" s="449"/>
      <c r="X288" s="427"/>
      <c r="Y288" s="448"/>
      <c r="Z288" s="426"/>
      <c r="AA288" s="449"/>
      <c r="AB288" s="427"/>
      <c r="AC288" s="448"/>
      <c r="AD288" s="426"/>
      <c r="AE288" s="449"/>
      <c r="AF288" s="427"/>
      <c r="AG288" s="264"/>
      <c r="AH288" s="265"/>
      <c r="AI288" s="266"/>
      <c r="AJ288" s="267"/>
    </row>
    <row r="289" spans="1:36" s="97" customFormat="1" x14ac:dyDescent="0.25">
      <c r="A289" s="98" t="str">
        <f>IF(H289&lt;&gt;"",MAX($A$7:A288)+1,"")</f>
        <v/>
      </c>
      <c r="B289" s="228" t="str">
        <f>IF(A289="","",PREF_PREGUNTA&amp;" - "&amp;IF(MAX($A$7:$A$156)&gt;99,IF(A289&lt;100,"0",""),"")&amp;IF(A289&lt;10,"0","")&amp;A289&amp;IF(G289&lt;&gt;""," "&amp;G289,""))</f>
        <v/>
      </c>
      <c r="C289" s="62" t="str">
        <f t="shared" si="6"/>
        <v/>
      </c>
      <c r="D289" s="230"/>
      <c r="E289" s="231"/>
      <c r="F289" s="231"/>
      <c r="G289" s="232"/>
      <c r="H289" s="225"/>
      <c r="I289" s="448"/>
      <c r="J289" s="426"/>
      <c r="K289" s="449"/>
      <c r="L289" s="427"/>
      <c r="M289" s="448"/>
      <c r="N289" s="426"/>
      <c r="O289" s="449"/>
      <c r="P289" s="427"/>
      <c r="Q289" s="448"/>
      <c r="R289" s="426"/>
      <c r="S289" s="449"/>
      <c r="T289" s="427"/>
      <c r="U289" s="448"/>
      <c r="V289" s="426"/>
      <c r="W289" s="449"/>
      <c r="X289" s="427"/>
      <c r="Y289" s="448"/>
      <c r="Z289" s="426"/>
      <c r="AA289" s="449"/>
      <c r="AB289" s="427"/>
      <c r="AC289" s="448"/>
      <c r="AD289" s="426"/>
      <c r="AE289" s="449"/>
      <c r="AF289" s="427"/>
      <c r="AG289" s="264"/>
      <c r="AH289" s="265"/>
      <c r="AI289" s="266"/>
      <c r="AJ289" s="267"/>
    </row>
    <row r="290" spans="1:36" s="97" customFormat="1" x14ac:dyDescent="0.25">
      <c r="A290" s="98" t="str">
        <f>IF(H290&lt;&gt;"",MAX($A$7:A289)+1,"")</f>
        <v/>
      </c>
      <c r="B290" s="228" t="str">
        <f>IF(A290="","",PREF_PREGUNTA&amp;" - "&amp;IF(MAX($A$7:$A$156)&gt;99,IF(A290&lt;100,"0",""),"")&amp;IF(A290&lt;10,"0","")&amp;A290&amp;IF(G290&lt;&gt;""," "&amp;G290,""))</f>
        <v/>
      </c>
      <c r="C290" s="62" t="str">
        <f t="shared" si="6"/>
        <v/>
      </c>
      <c r="D290" s="230"/>
      <c r="E290" s="231"/>
      <c r="F290" s="231"/>
      <c r="G290" s="232"/>
      <c r="H290" s="225"/>
      <c r="I290" s="448"/>
      <c r="J290" s="426"/>
      <c r="K290" s="449"/>
      <c r="L290" s="427"/>
      <c r="M290" s="448"/>
      <c r="N290" s="426"/>
      <c r="O290" s="449"/>
      <c r="P290" s="427"/>
      <c r="Q290" s="448"/>
      <c r="R290" s="426"/>
      <c r="S290" s="449"/>
      <c r="T290" s="427"/>
      <c r="U290" s="448"/>
      <c r="V290" s="426"/>
      <c r="W290" s="449"/>
      <c r="X290" s="427"/>
      <c r="Y290" s="448"/>
      <c r="Z290" s="426"/>
      <c r="AA290" s="449"/>
      <c r="AB290" s="427"/>
      <c r="AC290" s="448"/>
      <c r="AD290" s="426"/>
      <c r="AE290" s="449"/>
      <c r="AF290" s="427"/>
      <c r="AG290" s="264"/>
      <c r="AH290" s="265"/>
      <c r="AI290" s="266"/>
      <c r="AJ290" s="267"/>
    </row>
    <row r="291" spans="1:36" s="97" customFormat="1" x14ac:dyDescent="0.25">
      <c r="A291" s="98" t="str">
        <f>IF(H291&lt;&gt;"",MAX($A$7:A290)+1,"")</f>
        <v/>
      </c>
      <c r="B291" s="228" t="str">
        <f>IF(A291="","",PREF_PREGUNTA&amp;" - "&amp;IF(MAX($A$7:$A$156)&gt;99,IF(A291&lt;100,"0",""),"")&amp;IF(A291&lt;10,"0","")&amp;A291&amp;IF(G291&lt;&gt;""," "&amp;G291,""))</f>
        <v/>
      </c>
      <c r="C291" s="62" t="str">
        <f t="shared" si="6"/>
        <v/>
      </c>
      <c r="D291" s="230"/>
      <c r="E291" s="231"/>
      <c r="F291" s="231"/>
      <c r="G291" s="232"/>
      <c r="H291" s="225"/>
      <c r="I291" s="448"/>
      <c r="J291" s="426"/>
      <c r="K291" s="449"/>
      <c r="L291" s="427"/>
      <c r="M291" s="448"/>
      <c r="N291" s="426"/>
      <c r="O291" s="449"/>
      <c r="P291" s="427"/>
      <c r="Q291" s="448"/>
      <c r="R291" s="426"/>
      <c r="S291" s="449"/>
      <c r="T291" s="427"/>
      <c r="U291" s="448"/>
      <c r="V291" s="426"/>
      <c r="W291" s="449"/>
      <c r="X291" s="427"/>
      <c r="Y291" s="448"/>
      <c r="Z291" s="426"/>
      <c r="AA291" s="449"/>
      <c r="AB291" s="427"/>
      <c r="AC291" s="448"/>
      <c r="AD291" s="426"/>
      <c r="AE291" s="449"/>
      <c r="AF291" s="427"/>
      <c r="AG291" s="264"/>
      <c r="AH291" s="265"/>
      <c r="AI291" s="266"/>
      <c r="AJ291" s="267"/>
    </row>
    <row r="292" spans="1:36" s="97" customFormat="1" x14ac:dyDescent="0.25">
      <c r="A292" s="98" t="str">
        <f>IF(H292&lt;&gt;"",MAX($A$7:A291)+1,"")</f>
        <v/>
      </c>
      <c r="B292" s="228" t="str">
        <f>IF(A292="","",PREF_PREGUNTA&amp;" - "&amp;IF(MAX($A$7:$A$156)&gt;99,IF(A292&lt;100,"0",""),"")&amp;IF(A292&lt;10,"0","")&amp;A292&amp;IF(G292&lt;&gt;""," "&amp;G292,""))</f>
        <v/>
      </c>
      <c r="C292" s="62" t="str">
        <f t="shared" si="6"/>
        <v/>
      </c>
      <c r="D292" s="230"/>
      <c r="E292" s="231"/>
      <c r="F292" s="231"/>
      <c r="G292" s="232"/>
      <c r="H292" s="225"/>
      <c r="I292" s="448"/>
      <c r="J292" s="426"/>
      <c r="K292" s="449"/>
      <c r="L292" s="427"/>
      <c r="M292" s="448"/>
      <c r="N292" s="426"/>
      <c r="O292" s="449"/>
      <c r="P292" s="427"/>
      <c r="Q292" s="448"/>
      <c r="R292" s="426"/>
      <c r="S292" s="449"/>
      <c r="T292" s="427"/>
      <c r="U292" s="448"/>
      <c r="V292" s="426"/>
      <c r="W292" s="449"/>
      <c r="X292" s="427"/>
      <c r="Y292" s="448"/>
      <c r="Z292" s="426"/>
      <c r="AA292" s="449"/>
      <c r="AB292" s="427"/>
      <c r="AC292" s="448"/>
      <c r="AD292" s="426"/>
      <c r="AE292" s="449"/>
      <c r="AF292" s="427"/>
      <c r="AG292" s="264"/>
      <c r="AH292" s="265"/>
      <c r="AI292" s="266"/>
      <c r="AJ292" s="267"/>
    </row>
    <row r="293" spans="1:36" s="97" customFormat="1" x14ac:dyDescent="0.25">
      <c r="A293" s="98" t="str">
        <f>IF(H293&lt;&gt;"",MAX($A$7:A292)+1,"")</f>
        <v/>
      </c>
      <c r="B293" s="228" t="str">
        <f>IF(A293="","",PREF_PREGUNTA&amp;" - "&amp;IF(MAX($A$7:$A$156)&gt;99,IF(A293&lt;100,"0",""),"")&amp;IF(A293&lt;10,"0","")&amp;A293&amp;IF(G293&lt;&gt;""," "&amp;G293,""))</f>
        <v/>
      </c>
      <c r="C293" s="62" t="str">
        <f t="shared" si="6"/>
        <v/>
      </c>
      <c r="D293" s="230"/>
      <c r="E293" s="231"/>
      <c r="F293" s="231"/>
      <c r="G293" s="232"/>
      <c r="H293" s="225"/>
      <c r="I293" s="448"/>
      <c r="J293" s="426"/>
      <c r="K293" s="449"/>
      <c r="L293" s="427"/>
      <c r="M293" s="448"/>
      <c r="N293" s="426"/>
      <c r="O293" s="449"/>
      <c r="P293" s="427"/>
      <c r="Q293" s="448"/>
      <c r="R293" s="426"/>
      <c r="S293" s="449"/>
      <c r="T293" s="427"/>
      <c r="U293" s="448"/>
      <c r="V293" s="426"/>
      <c r="W293" s="449"/>
      <c r="X293" s="427"/>
      <c r="Y293" s="448"/>
      <c r="Z293" s="426"/>
      <c r="AA293" s="449"/>
      <c r="AB293" s="427"/>
      <c r="AC293" s="448"/>
      <c r="AD293" s="426"/>
      <c r="AE293" s="449"/>
      <c r="AF293" s="427"/>
      <c r="AG293" s="264"/>
      <c r="AH293" s="265"/>
      <c r="AI293" s="266"/>
      <c r="AJ293" s="267"/>
    </row>
    <row r="294" spans="1:36" s="97" customFormat="1" x14ac:dyDescent="0.25">
      <c r="A294" s="98" t="str">
        <f>IF(H294&lt;&gt;"",MAX($A$7:A293)+1,"")</f>
        <v/>
      </c>
      <c r="B294" s="228" t="str">
        <f>IF(A294="","",PREF_PREGUNTA&amp;" - "&amp;IF(MAX($A$7:$A$156)&gt;99,IF(A294&lt;100,"0",""),"")&amp;IF(A294&lt;10,"0","")&amp;A294&amp;IF(G294&lt;&gt;""," "&amp;G294,""))</f>
        <v/>
      </c>
      <c r="C294" s="62" t="str">
        <f t="shared" si="6"/>
        <v/>
      </c>
      <c r="D294" s="230"/>
      <c r="E294" s="231"/>
      <c r="F294" s="231"/>
      <c r="G294" s="232"/>
      <c r="H294" s="225"/>
      <c r="I294" s="448"/>
      <c r="J294" s="426"/>
      <c r="K294" s="449"/>
      <c r="L294" s="427"/>
      <c r="M294" s="448"/>
      <c r="N294" s="426"/>
      <c r="O294" s="449"/>
      <c r="P294" s="427"/>
      <c r="Q294" s="448"/>
      <c r="R294" s="426"/>
      <c r="S294" s="449"/>
      <c r="T294" s="427"/>
      <c r="U294" s="448"/>
      <c r="V294" s="426"/>
      <c r="W294" s="449"/>
      <c r="X294" s="427"/>
      <c r="Y294" s="448"/>
      <c r="Z294" s="426"/>
      <c r="AA294" s="449"/>
      <c r="AB294" s="427"/>
      <c r="AC294" s="448"/>
      <c r="AD294" s="426"/>
      <c r="AE294" s="449"/>
      <c r="AF294" s="427"/>
      <c r="AG294" s="264"/>
      <c r="AH294" s="265"/>
      <c r="AI294" s="266"/>
      <c r="AJ294" s="267"/>
    </row>
    <row r="295" spans="1:36" s="97" customFormat="1" x14ac:dyDescent="0.25">
      <c r="A295" s="98" t="str">
        <f>IF(H295&lt;&gt;"",MAX($A$7:A294)+1,"")</f>
        <v/>
      </c>
      <c r="B295" s="228" t="str">
        <f>IF(A295="","",PREF_PREGUNTA&amp;" - "&amp;IF(MAX($A$7:$A$156)&gt;99,IF(A295&lt;100,"0",""),"")&amp;IF(A295&lt;10,"0","")&amp;A295&amp;IF(G295&lt;&gt;""," "&amp;G295,""))</f>
        <v/>
      </c>
      <c r="C295" s="62" t="str">
        <f t="shared" si="6"/>
        <v/>
      </c>
      <c r="D295" s="230"/>
      <c r="E295" s="231"/>
      <c r="F295" s="231"/>
      <c r="G295" s="232"/>
      <c r="H295" s="225"/>
      <c r="I295" s="448"/>
      <c r="J295" s="426"/>
      <c r="K295" s="449"/>
      <c r="L295" s="427"/>
      <c r="M295" s="448"/>
      <c r="N295" s="426"/>
      <c r="O295" s="449"/>
      <c r="P295" s="427"/>
      <c r="Q295" s="448"/>
      <c r="R295" s="426"/>
      <c r="S295" s="449"/>
      <c r="T295" s="427"/>
      <c r="U295" s="448"/>
      <c r="V295" s="426"/>
      <c r="W295" s="449"/>
      <c r="X295" s="427"/>
      <c r="Y295" s="448"/>
      <c r="Z295" s="426"/>
      <c r="AA295" s="449"/>
      <c r="AB295" s="427"/>
      <c r="AC295" s="448"/>
      <c r="AD295" s="426"/>
      <c r="AE295" s="449"/>
      <c r="AF295" s="427"/>
      <c r="AG295" s="264"/>
      <c r="AH295" s="265"/>
      <c r="AI295" s="266"/>
      <c r="AJ295" s="267"/>
    </row>
    <row r="296" spans="1:36" s="97" customFormat="1" x14ac:dyDescent="0.25">
      <c r="A296" s="98" t="str">
        <f>IF(H296&lt;&gt;"",MAX($A$7:A295)+1,"")</f>
        <v/>
      </c>
      <c r="B296" s="228" t="str">
        <f>IF(A296="","",PREF_PREGUNTA&amp;" - "&amp;IF(MAX($A$7:$A$156)&gt;99,IF(A296&lt;100,"0",""),"")&amp;IF(A296&lt;10,"0","")&amp;A296&amp;IF(G296&lt;&gt;""," "&amp;G296,""))</f>
        <v/>
      </c>
      <c r="C296" s="62" t="str">
        <f t="shared" si="6"/>
        <v/>
      </c>
      <c r="D296" s="230"/>
      <c r="E296" s="231"/>
      <c r="F296" s="231"/>
      <c r="G296" s="232"/>
      <c r="H296" s="225"/>
      <c r="I296" s="448"/>
      <c r="J296" s="426"/>
      <c r="K296" s="449"/>
      <c r="L296" s="427"/>
      <c r="M296" s="448"/>
      <c r="N296" s="426"/>
      <c r="O296" s="449"/>
      <c r="P296" s="427"/>
      <c r="Q296" s="448"/>
      <c r="R296" s="426"/>
      <c r="S296" s="449"/>
      <c r="T296" s="427"/>
      <c r="U296" s="448"/>
      <c r="V296" s="426"/>
      <c r="W296" s="449"/>
      <c r="X296" s="427"/>
      <c r="Y296" s="448"/>
      <c r="Z296" s="426"/>
      <c r="AA296" s="449"/>
      <c r="AB296" s="427"/>
      <c r="AC296" s="448"/>
      <c r="AD296" s="426"/>
      <c r="AE296" s="449"/>
      <c r="AF296" s="427"/>
      <c r="AG296" s="264"/>
      <c r="AH296" s="265"/>
      <c r="AI296" s="266"/>
      <c r="AJ296" s="267"/>
    </row>
    <row r="297" spans="1:36" s="97" customFormat="1" x14ac:dyDescent="0.25">
      <c r="A297" s="98" t="str">
        <f>IF(H297&lt;&gt;"",MAX($A$7:A296)+1,"")</f>
        <v/>
      </c>
      <c r="B297" s="228" t="str">
        <f>IF(A297="","",PREF_PREGUNTA&amp;" - "&amp;IF(MAX($A$7:$A$156)&gt;99,IF(A297&lt;100,"0",""),"")&amp;IF(A297&lt;10,"0","")&amp;A297&amp;IF(G297&lt;&gt;""," "&amp;G297,""))</f>
        <v/>
      </c>
      <c r="C297" s="62" t="str">
        <f t="shared" si="6"/>
        <v/>
      </c>
      <c r="D297" s="230"/>
      <c r="E297" s="231"/>
      <c r="F297" s="231"/>
      <c r="G297" s="232"/>
      <c r="H297" s="225"/>
      <c r="I297" s="448"/>
      <c r="J297" s="426"/>
      <c r="K297" s="449"/>
      <c r="L297" s="427"/>
      <c r="M297" s="448"/>
      <c r="N297" s="426"/>
      <c r="O297" s="449"/>
      <c r="P297" s="427"/>
      <c r="Q297" s="448"/>
      <c r="R297" s="426"/>
      <c r="S297" s="449"/>
      <c r="T297" s="427"/>
      <c r="U297" s="448"/>
      <c r="V297" s="426"/>
      <c r="W297" s="449"/>
      <c r="X297" s="427"/>
      <c r="Y297" s="448"/>
      <c r="Z297" s="426"/>
      <c r="AA297" s="449"/>
      <c r="AB297" s="427"/>
      <c r="AC297" s="448"/>
      <c r="AD297" s="426"/>
      <c r="AE297" s="449"/>
      <c r="AF297" s="427"/>
      <c r="AG297" s="264"/>
      <c r="AH297" s="265"/>
      <c r="AI297" s="266"/>
      <c r="AJ297" s="267"/>
    </row>
    <row r="298" spans="1:36" s="97" customFormat="1" x14ac:dyDescent="0.25">
      <c r="A298" s="98" t="str">
        <f>IF(H298&lt;&gt;"",MAX($A$7:A297)+1,"")</f>
        <v/>
      </c>
      <c r="B298" s="228" t="str">
        <f>IF(A298="","",PREF_PREGUNTA&amp;" - "&amp;IF(MAX($A$7:$A$156)&gt;99,IF(A298&lt;100,"0",""),"")&amp;IF(A298&lt;10,"0","")&amp;A298&amp;IF(G298&lt;&gt;""," "&amp;G298,""))</f>
        <v/>
      </c>
      <c r="C298" s="62" t="str">
        <f t="shared" si="6"/>
        <v/>
      </c>
      <c r="D298" s="230"/>
      <c r="E298" s="231"/>
      <c r="F298" s="231"/>
      <c r="G298" s="232"/>
      <c r="H298" s="225"/>
      <c r="I298" s="448"/>
      <c r="J298" s="426"/>
      <c r="K298" s="449"/>
      <c r="L298" s="427"/>
      <c r="M298" s="448"/>
      <c r="N298" s="426"/>
      <c r="O298" s="449"/>
      <c r="P298" s="427"/>
      <c r="Q298" s="448"/>
      <c r="R298" s="426"/>
      <c r="S298" s="449"/>
      <c r="T298" s="427"/>
      <c r="U298" s="448"/>
      <c r="V298" s="426"/>
      <c r="W298" s="449"/>
      <c r="X298" s="427"/>
      <c r="Y298" s="448"/>
      <c r="Z298" s="426"/>
      <c r="AA298" s="449"/>
      <c r="AB298" s="427"/>
      <c r="AC298" s="448"/>
      <c r="AD298" s="426"/>
      <c r="AE298" s="449"/>
      <c r="AF298" s="427"/>
      <c r="AG298" s="264"/>
      <c r="AH298" s="265"/>
      <c r="AI298" s="266"/>
      <c r="AJ298" s="267"/>
    </row>
    <row r="299" spans="1:36" s="97" customFormat="1" x14ac:dyDescent="0.25">
      <c r="A299" s="98" t="str">
        <f>IF(H299&lt;&gt;"",MAX($A$7:A298)+1,"")</f>
        <v/>
      </c>
      <c r="B299" s="228" t="str">
        <f>IF(A299="","",PREF_PREGUNTA&amp;" - "&amp;IF(MAX($A$7:$A$156)&gt;99,IF(A299&lt;100,"0",""),"")&amp;IF(A299&lt;10,"0","")&amp;A299&amp;IF(G299&lt;&gt;""," "&amp;G299,""))</f>
        <v/>
      </c>
      <c r="C299" s="62" t="str">
        <f t="shared" si="6"/>
        <v/>
      </c>
      <c r="D299" s="230"/>
      <c r="E299" s="231"/>
      <c r="F299" s="231"/>
      <c r="G299" s="232"/>
      <c r="H299" s="225"/>
      <c r="I299" s="448"/>
      <c r="J299" s="426"/>
      <c r="K299" s="449"/>
      <c r="L299" s="427"/>
      <c r="M299" s="448"/>
      <c r="N299" s="426"/>
      <c r="O299" s="449"/>
      <c r="P299" s="427"/>
      <c r="Q299" s="448"/>
      <c r="R299" s="426"/>
      <c r="S299" s="449"/>
      <c r="T299" s="427"/>
      <c r="U299" s="448"/>
      <c r="V299" s="426"/>
      <c r="W299" s="449"/>
      <c r="X299" s="427"/>
      <c r="Y299" s="448"/>
      <c r="Z299" s="426"/>
      <c r="AA299" s="449"/>
      <c r="AB299" s="427"/>
      <c r="AC299" s="448"/>
      <c r="AD299" s="426"/>
      <c r="AE299" s="449"/>
      <c r="AF299" s="427"/>
      <c r="AG299" s="264"/>
      <c r="AH299" s="265"/>
      <c r="AI299" s="266"/>
      <c r="AJ299" s="267"/>
    </row>
    <row r="300" spans="1:36" s="97" customFormat="1" x14ac:dyDescent="0.25">
      <c r="A300" s="98" t="str">
        <f>IF(H300&lt;&gt;"",MAX($A$7:A299)+1,"")</f>
        <v/>
      </c>
      <c r="B300" s="228" t="str">
        <f>IF(A300="","",PREF_PREGUNTA&amp;" - "&amp;IF(MAX($A$7:$A$156)&gt;99,IF(A300&lt;100,"0",""),"")&amp;IF(A300&lt;10,"0","")&amp;A300&amp;IF(G300&lt;&gt;""," "&amp;G300,""))</f>
        <v/>
      </c>
      <c r="C300" s="62" t="str">
        <f t="shared" si="6"/>
        <v/>
      </c>
      <c r="D300" s="230"/>
      <c r="E300" s="231"/>
      <c r="F300" s="231"/>
      <c r="G300" s="232"/>
      <c r="H300" s="225"/>
      <c r="I300" s="448"/>
      <c r="J300" s="426"/>
      <c r="K300" s="449"/>
      <c r="L300" s="427"/>
      <c r="M300" s="448"/>
      <c r="N300" s="426"/>
      <c r="O300" s="449"/>
      <c r="P300" s="427"/>
      <c r="Q300" s="448"/>
      <c r="R300" s="426"/>
      <c r="S300" s="449"/>
      <c r="T300" s="427"/>
      <c r="U300" s="448"/>
      <c r="V300" s="426"/>
      <c r="W300" s="449"/>
      <c r="X300" s="427"/>
      <c r="Y300" s="448"/>
      <c r="Z300" s="426"/>
      <c r="AA300" s="449"/>
      <c r="AB300" s="427"/>
      <c r="AC300" s="448"/>
      <c r="AD300" s="426"/>
      <c r="AE300" s="449"/>
      <c r="AF300" s="427"/>
      <c r="AG300" s="264"/>
      <c r="AH300" s="265"/>
      <c r="AI300" s="266"/>
      <c r="AJ300" s="267"/>
    </row>
    <row r="301" spans="1:36" s="97" customFormat="1" x14ac:dyDescent="0.25">
      <c r="A301" s="98" t="str">
        <f>IF(H301&lt;&gt;"",MAX($A$7:A300)+1,"")</f>
        <v/>
      </c>
      <c r="B301" s="228" t="str">
        <f>IF(A301="","",PREF_PREGUNTA&amp;" - "&amp;IF(MAX($A$7:$A$156)&gt;99,IF(A301&lt;100,"0",""),"")&amp;IF(A301&lt;10,"0","")&amp;A301&amp;IF(G301&lt;&gt;""," "&amp;G301,""))</f>
        <v/>
      </c>
      <c r="C301" s="62" t="str">
        <f t="shared" si="6"/>
        <v/>
      </c>
      <c r="D301" s="230"/>
      <c r="E301" s="231"/>
      <c r="F301" s="231"/>
      <c r="G301" s="232"/>
      <c r="H301" s="225"/>
      <c r="I301" s="448"/>
      <c r="J301" s="426"/>
      <c r="K301" s="449"/>
      <c r="L301" s="427"/>
      <c r="M301" s="448"/>
      <c r="N301" s="426"/>
      <c r="O301" s="449"/>
      <c r="P301" s="427"/>
      <c r="Q301" s="448"/>
      <c r="R301" s="426"/>
      <c r="S301" s="449"/>
      <c r="T301" s="427"/>
      <c r="U301" s="448"/>
      <c r="V301" s="426"/>
      <c r="W301" s="449"/>
      <c r="X301" s="427"/>
      <c r="Y301" s="448"/>
      <c r="Z301" s="426"/>
      <c r="AA301" s="449"/>
      <c r="AB301" s="427"/>
      <c r="AC301" s="448"/>
      <c r="AD301" s="426"/>
      <c r="AE301" s="449"/>
      <c r="AF301" s="427"/>
      <c r="AG301" s="264"/>
      <c r="AH301" s="265"/>
      <c r="AI301" s="266"/>
      <c r="AJ301" s="267"/>
    </row>
    <row r="302" spans="1:36" s="97" customFormat="1" x14ac:dyDescent="0.25">
      <c r="A302" s="98" t="str">
        <f>IF(H302&lt;&gt;"",MAX($A$7:A301)+1,"")</f>
        <v/>
      </c>
      <c r="B302" s="228" t="str">
        <f>IF(A302="","",PREF_PREGUNTA&amp;" - "&amp;IF(MAX($A$7:$A$156)&gt;99,IF(A302&lt;100,"0",""),"")&amp;IF(A302&lt;10,"0","")&amp;A302&amp;IF(G302&lt;&gt;""," "&amp;G302,""))</f>
        <v/>
      </c>
      <c r="C302" s="62" t="str">
        <f t="shared" si="6"/>
        <v/>
      </c>
      <c r="D302" s="230"/>
      <c r="E302" s="231"/>
      <c r="F302" s="231"/>
      <c r="G302" s="232"/>
      <c r="H302" s="225"/>
      <c r="I302" s="448"/>
      <c r="J302" s="426"/>
      <c r="K302" s="449"/>
      <c r="L302" s="427"/>
      <c r="M302" s="448"/>
      <c r="N302" s="426"/>
      <c r="O302" s="449"/>
      <c r="P302" s="427"/>
      <c r="Q302" s="448"/>
      <c r="R302" s="426"/>
      <c r="S302" s="449"/>
      <c r="T302" s="427"/>
      <c r="U302" s="448"/>
      <c r="V302" s="426"/>
      <c r="W302" s="449"/>
      <c r="X302" s="427"/>
      <c r="Y302" s="448"/>
      <c r="Z302" s="426"/>
      <c r="AA302" s="449"/>
      <c r="AB302" s="427"/>
      <c r="AC302" s="448"/>
      <c r="AD302" s="426"/>
      <c r="AE302" s="449"/>
      <c r="AF302" s="427"/>
      <c r="AG302" s="264"/>
      <c r="AH302" s="265"/>
      <c r="AI302" s="266"/>
      <c r="AJ302" s="267"/>
    </row>
    <row r="303" spans="1:36" s="97" customFormat="1" x14ac:dyDescent="0.25">
      <c r="A303" s="98" t="str">
        <f>IF(H303&lt;&gt;"",MAX($A$7:A302)+1,"")</f>
        <v/>
      </c>
      <c r="B303" s="228" t="str">
        <f>IF(A303="","",PREF_PREGUNTA&amp;" - "&amp;IF(MAX($A$7:$A$156)&gt;99,IF(A303&lt;100,"0",""),"")&amp;IF(A303&lt;10,"0","")&amp;A303&amp;IF(G303&lt;&gt;""," "&amp;G303,""))</f>
        <v/>
      </c>
      <c r="C303" s="62" t="str">
        <f t="shared" si="6"/>
        <v/>
      </c>
      <c r="D303" s="230"/>
      <c r="E303" s="231"/>
      <c r="F303" s="231"/>
      <c r="G303" s="232"/>
      <c r="H303" s="225"/>
      <c r="I303" s="448"/>
      <c r="J303" s="426"/>
      <c r="K303" s="449"/>
      <c r="L303" s="427"/>
      <c r="M303" s="448"/>
      <c r="N303" s="426"/>
      <c r="O303" s="449"/>
      <c r="P303" s="427"/>
      <c r="Q303" s="448"/>
      <c r="R303" s="426"/>
      <c r="S303" s="449"/>
      <c r="T303" s="427"/>
      <c r="U303" s="448"/>
      <c r="V303" s="426"/>
      <c r="W303" s="449"/>
      <c r="X303" s="427"/>
      <c r="Y303" s="448"/>
      <c r="Z303" s="426"/>
      <c r="AA303" s="449"/>
      <c r="AB303" s="427"/>
      <c r="AC303" s="448"/>
      <c r="AD303" s="426"/>
      <c r="AE303" s="449"/>
      <c r="AF303" s="427"/>
      <c r="AG303" s="264"/>
      <c r="AH303" s="265"/>
      <c r="AI303" s="266"/>
      <c r="AJ303" s="267"/>
    </row>
    <row r="304" spans="1:36" s="97" customFormat="1" x14ac:dyDescent="0.25">
      <c r="A304" s="98" t="str">
        <f>IF(H304&lt;&gt;"",MAX($A$7:A303)+1,"")</f>
        <v/>
      </c>
      <c r="B304" s="228" t="str">
        <f>IF(A304="","",PREF_PREGUNTA&amp;" - "&amp;IF(MAX($A$7:$A$156)&gt;99,IF(A304&lt;100,"0",""),"")&amp;IF(A304&lt;10,"0","")&amp;A304&amp;IF(G304&lt;&gt;""," "&amp;G304,""))</f>
        <v/>
      </c>
      <c r="C304" s="62" t="str">
        <f t="shared" si="6"/>
        <v/>
      </c>
      <c r="D304" s="230"/>
      <c r="E304" s="231"/>
      <c r="F304" s="231"/>
      <c r="G304" s="232"/>
      <c r="H304" s="225"/>
      <c r="I304" s="448"/>
      <c r="J304" s="426"/>
      <c r="K304" s="449"/>
      <c r="L304" s="427"/>
      <c r="M304" s="448"/>
      <c r="N304" s="426"/>
      <c r="O304" s="449"/>
      <c r="P304" s="427"/>
      <c r="Q304" s="448"/>
      <c r="R304" s="426"/>
      <c r="S304" s="449"/>
      <c r="T304" s="427"/>
      <c r="U304" s="448"/>
      <c r="V304" s="426"/>
      <c r="W304" s="449"/>
      <c r="X304" s="427"/>
      <c r="Y304" s="448"/>
      <c r="Z304" s="426"/>
      <c r="AA304" s="449"/>
      <c r="AB304" s="427"/>
      <c r="AC304" s="448"/>
      <c r="AD304" s="426"/>
      <c r="AE304" s="449"/>
      <c r="AF304" s="427"/>
      <c r="AG304" s="264"/>
      <c r="AH304" s="265"/>
      <c r="AI304" s="266"/>
      <c r="AJ304" s="267"/>
    </row>
    <row r="305" spans="1:36" s="97" customFormat="1" x14ac:dyDescent="0.25">
      <c r="A305" s="98" t="str">
        <f>IF(H305&lt;&gt;"",MAX($A$7:A304)+1,"")</f>
        <v/>
      </c>
      <c r="B305" s="228" t="str">
        <f>IF(A305="","",PREF_PREGUNTA&amp;" - "&amp;IF(MAX($A$7:$A$156)&gt;99,IF(A305&lt;100,"0",""),"")&amp;IF(A305&lt;10,"0","")&amp;A305&amp;IF(G305&lt;&gt;""," "&amp;G305,""))</f>
        <v/>
      </c>
      <c r="C305" s="62" t="str">
        <f t="shared" si="6"/>
        <v/>
      </c>
      <c r="D305" s="230"/>
      <c r="E305" s="231"/>
      <c r="F305" s="231"/>
      <c r="G305" s="232"/>
      <c r="H305" s="225"/>
      <c r="I305" s="448"/>
      <c r="J305" s="426"/>
      <c r="K305" s="449"/>
      <c r="L305" s="427"/>
      <c r="M305" s="448"/>
      <c r="N305" s="426"/>
      <c r="O305" s="449"/>
      <c r="P305" s="427"/>
      <c r="Q305" s="448"/>
      <c r="R305" s="426"/>
      <c r="S305" s="449"/>
      <c r="T305" s="427"/>
      <c r="U305" s="448"/>
      <c r="V305" s="426"/>
      <c r="W305" s="449"/>
      <c r="X305" s="427"/>
      <c r="Y305" s="448"/>
      <c r="Z305" s="426"/>
      <c r="AA305" s="449"/>
      <c r="AB305" s="427"/>
      <c r="AC305" s="448"/>
      <c r="AD305" s="426"/>
      <c r="AE305" s="449"/>
      <c r="AF305" s="427"/>
      <c r="AG305" s="264"/>
      <c r="AH305" s="265"/>
      <c r="AI305" s="266"/>
      <c r="AJ305" s="267"/>
    </row>
    <row r="306" spans="1:36" s="97" customFormat="1" x14ac:dyDescent="0.25">
      <c r="A306" s="98" t="str">
        <f>IF(H306&lt;&gt;"",MAX($A$7:A305)+1,"")</f>
        <v/>
      </c>
      <c r="B306" s="228" t="str">
        <f>IF(A306="","",PREF_PREGUNTA&amp;" - "&amp;IF(MAX($A$7:$A$156)&gt;99,IF(A306&lt;100,"0",""),"")&amp;IF(A306&lt;10,"0","")&amp;A306&amp;IF(G306&lt;&gt;""," "&amp;G306,""))</f>
        <v/>
      </c>
      <c r="C306" s="62" t="str">
        <f t="shared" si="6"/>
        <v/>
      </c>
      <c r="D306" s="230"/>
      <c r="E306" s="231"/>
      <c r="F306" s="231"/>
      <c r="G306" s="232"/>
      <c r="H306" s="225"/>
      <c r="I306" s="448"/>
      <c r="J306" s="426"/>
      <c r="K306" s="449"/>
      <c r="L306" s="427"/>
      <c r="M306" s="448"/>
      <c r="N306" s="426"/>
      <c r="O306" s="449"/>
      <c r="P306" s="427"/>
      <c r="Q306" s="448"/>
      <c r="R306" s="426"/>
      <c r="S306" s="449"/>
      <c r="T306" s="427"/>
      <c r="U306" s="448"/>
      <c r="V306" s="426"/>
      <c r="W306" s="449"/>
      <c r="X306" s="427"/>
      <c r="Y306" s="448"/>
      <c r="Z306" s="426"/>
      <c r="AA306" s="449"/>
      <c r="AB306" s="427"/>
      <c r="AC306" s="448"/>
      <c r="AD306" s="426"/>
      <c r="AE306" s="449"/>
      <c r="AF306" s="427"/>
      <c r="AG306" s="264"/>
      <c r="AH306" s="265"/>
      <c r="AI306" s="266"/>
      <c r="AJ306" s="267"/>
    </row>
    <row r="307" spans="1:36" s="97" customFormat="1" x14ac:dyDescent="0.25">
      <c r="A307" s="98" t="str">
        <f>IF(H307&lt;&gt;"",MAX($A$7:A306)+1,"")</f>
        <v/>
      </c>
      <c r="B307" s="228" t="str">
        <f>IF(A307="","",PREF_PREGUNTA&amp;" - "&amp;IF(MAX($A$7:$A$156)&gt;99,IF(A307&lt;100,"0",""),"")&amp;IF(A307&lt;10,"0","")&amp;A307&amp;IF(G307&lt;&gt;""," "&amp;G307,""))</f>
        <v/>
      </c>
      <c r="C307" s="62" t="str">
        <f t="shared" si="6"/>
        <v/>
      </c>
      <c r="D307" s="230"/>
      <c r="E307" s="231"/>
      <c r="F307" s="231"/>
      <c r="G307" s="232"/>
      <c r="H307" s="225"/>
      <c r="I307" s="448"/>
      <c r="J307" s="426"/>
      <c r="K307" s="449"/>
      <c r="L307" s="427"/>
      <c r="M307" s="448"/>
      <c r="N307" s="426"/>
      <c r="O307" s="449"/>
      <c r="P307" s="427"/>
      <c r="Q307" s="448"/>
      <c r="R307" s="426"/>
      <c r="S307" s="449"/>
      <c r="T307" s="427"/>
      <c r="U307" s="448"/>
      <c r="V307" s="426"/>
      <c r="W307" s="449"/>
      <c r="X307" s="427"/>
      <c r="Y307" s="448"/>
      <c r="Z307" s="426"/>
      <c r="AA307" s="449"/>
      <c r="AB307" s="427"/>
      <c r="AC307" s="448"/>
      <c r="AD307" s="426"/>
      <c r="AE307" s="449"/>
      <c r="AF307" s="427"/>
      <c r="AG307" s="264"/>
      <c r="AH307" s="265"/>
      <c r="AI307" s="266"/>
      <c r="AJ307" s="267"/>
    </row>
    <row r="308" spans="1:36" s="97" customFormat="1" x14ac:dyDescent="0.25">
      <c r="A308" s="98" t="str">
        <f>IF(H308&lt;&gt;"",MAX($A$7:A307)+1,"")</f>
        <v/>
      </c>
      <c r="B308" s="228" t="str">
        <f>IF(A308="","",PREF_PREGUNTA&amp;" - "&amp;IF(MAX($A$7:$A$156)&gt;99,IF(A308&lt;100,"0",""),"")&amp;IF(A308&lt;10,"0","")&amp;A308&amp;IF(G308&lt;&gt;""," "&amp;G308,""))</f>
        <v/>
      </c>
      <c r="C308" s="62" t="str">
        <f t="shared" si="6"/>
        <v/>
      </c>
      <c r="D308" s="230"/>
      <c r="E308" s="231"/>
      <c r="F308" s="231"/>
      <c r="G308" s="232"/>
      <c r="H308" s="225"/>
      <c r="I308" s="448"/>
      <c r="J308" s="426"/>
      <c r="K308" s="449"/>
      <c r="L308" s="427"/>
      <c r="M308" s="448"/>
      <c r="N308" s="426"/>
      <c r="O308" s="449"/>
      <c r="P308" s="427"/>
      <c r="Q308" s="448"/>
      <c r="R308" s="426"/>
      <c r="S308" s="449"/>
      <c r="T308" s="427"/>
      <c r="U308" s="448"/>
      <c r="V308" s="426"/>
      <c r="W308" s="449"/>
      <c r="X308" s="427"/>
      <c r="Y308" s="448"/>
      <c r="Z308" s="426"/>
      <c r="AA308" s="449"/>
      <c r="AB308" s="427"/>
      <c r="AC308" s="448"/>
      <c r="AD308" s="426"/>
      <c r="AE308" s="449"/>
      <c r="AF308" s="427"/>
      <c r="AG308" s="264"/>
      <c r="AH308" s="265"/>
      <c r="AI308" s="266"/>
      <c r="AJ308" s="267"/>
    </row>
    <row r="309" spans="1:36" s="97" customFormat="1" x14ac:dyDescent="0.25">
      <c r="A309" s="98" t="str">
        <f>IF(H309&lt;&gt;"",MAX($A$7:A308)+1,"")</f>
        <v/>
      </c>
      <c r="B309" s="228" t="str">
        <f>IF(A309="","",PREF_PREGUNTA&amp;" - "&amp;IF(MAX($A$7:$A$156)&gt;99,IF(A309&lt;100,"0",""),"")&amp;IF(A309&lt;10,"0","")&amp;A309&amp;IF(G309&lt;&gt;""," "&amp;G309,""))</f>
        <v/>
      </c>
      <c r="C309" s="62" t="str">
        <f t="shared" si="6"/>
        <v/>
      </c>
      <c r="D309" s="230"/>
      <c r="E309" s="231"/>
      <c r="F309" s="231"/>
      <c r="G309" s="232"/>
      <c r="H309" s="225"/>
      <c r="I309" s="448"/>
      <c r="J309" s="426"/>
      <c r="K309" s="449"/>
      <c r="L309" s="427"/>
      <c r="M309" s="448"/>
      <c r="N309" s="426"/>
      <c r="O309" s="449"/>
      <c r="P309" s="427"/>
      <c r="Q309" s="448"/>
      <c r="R309" s="426"/>
      <c r="S309" s="449"/>
      <c r="T309" s="427"/>
      <c r="U309" s="448"/>
      <c r="V309" s="426"/>
      <c r="W309" s="449"/>
      <c r="X309" s="427"/>
      <c r="Y309" s="448"/>
      <c r="Z309" s="426"/>
      <c r="AA309" s="449"/>
      <c r="AB309" s="427"/>
      <c r="AC309" s="448"/>
      <c r="AD309" s="426"/>
      <c r="AE309" s="449"/>
      <c r="AF309" s="427"/>
      <c r="AG309" s="264"/>
      <c r="AH309" s="265"/>
      <c r="AI309" s="266"/>
      <c r="AJ309" s="267"/>
    </row>
    <row r="310" spans="1:36" s="97" customFormat="1" x14ac:dyDescent="0.25">
      <c r="A310" s="98" t="str">
        <f>IF(H310&lt;&gt;"",MAX($A$7:A309)+1,"")</f>
        <v/>
      </c>
      <c r="B310" s="228" t="str">
        <f>IF(A310="","",PREF_PREGUNTA&amp;" - "&amp;IF(MAX($A$7:$A$156)&gt;99,IF(A310&lt;100,"0",""),"")&amp;IF(A310&lt;10,"0","")&amp;A310&amp;IF(G310&lt;&gt;""," "&amp;G310,""))</f>
        <v/>
      </c>
      <c r="C310" s="62" t="str">
        <f t="shared" si="6"/>
        <v/>
      </c>
      <c r="D310" s="230"/>
      <c r="E310" s="231"/>
      <c r="F310" s="231"/>
      <c r="G310" s="232"/>
      <c r="H310" s="225"/>
      <c r="I310" s="448"/>
      <c r="J310" s="426"/>
      <c r="K310" s="449"/>
      <c r="L310" s="427"/>
      <c r="M310" s="448"/>
      <c r="N310" s="426"/>
      <c r="O310" s="449"/>
      <c r="P310" s="427"/>
      <c r="Q310" s="448"/>
      <c r="R310" s="426"/>
      <c r="S310" s="449"/>
      <c r="T310" s="427"/>
      <c r="U310" s="448"/>
      <c r="V310" s="426"/>
      <c r="W310" s="449"/>
      <c r="X310" s="427"/>
      <c r="Y310" s="448"/>
      <c r="Z310" s="426"/>
      <c r="AA310" s="449"/>
      <c r="AB310" s="427"/>
      <c r="AC310" s="448"/>
      <c r="AD310" s="426"/>
      <c r="AE310" s="449"/>
      <c r="AF310" s="427"/>
      <c r="AG310" s="264"/>
      <c r="AH310" s="265"/>
      <c r="AI310" s="266"/>
      <c r="AJ310" s="267"/>
    </row>
    <row r="311" spans="1:36" s="97" customFormat="1" x14ac:dyDescent="0.25">
      <c r="A311" s="98" t="str">
        <f>IF(H311&lt;&gt;"",MAX($A$7:A310)+1,"")</f>
        <v/>
      </c>
      <c r="B311" s="228" t="str">
        <f>IF(A311="","",PREF_PREGUNTA&amp;" - "&amp;IF(MAX($A$7:$A$156)&gt;99,IF(A311&lt;100,"0",""),"")&amp;IF(A311&lt;10,"0","")&amp;A311&amp;IF(G311&lt;&gt;""," "&amp;G311,""))</f>
        <v/>
      </c>
      <c r="C311" s="62" t="str">
        <f t="shared" si="6"/>
        <v/>
      </c>
      <c r="D311" s="230"/>
      <c r="E311" s="231"/>
      <c r="F311" s="231"/>
      <c r="G311" s="232"/>
      <c r="H311" s="225"/>
      <c r="I311" s="448"/>
      <c r="J311" s="426"/>
      <c r="K311" s="449"/>
      <c r="L311" s="427"/>
      <c r="M311" s="448"/>
      <c r="N311" s="426"/>
      <c r="O311" s="449"/>
      <c r="P311" s="427"/>
      <c r="Q311" s="448"/>
      <c r="R311" s="426"/>
      <c r="S311" s="449"/>
      <c r="T311" s="427"/>
      <c r="U311" s="448"/>
      <c r="V311" s="426"/>
      <c r="W311" s="449"/>
      <c r="X311" s="427"/>
      <c r="Y311" s="448"/>
      <c r="Z311" s="426"/>
      <c r="AA311" s="449"/>
      <c r="AB311" s="427"/>
      <c r="AC311" s="448"/>
      <c r="AD311" s="426"/>
      <c r="AE311" s="449"/>
      <c r="AF311" s="427"/>
      <c r="AG311" s="264"/>
      <c r="AH311" s="265"/>
      <c r="AI311" s="266"/>
      <c r="AJ311" s="267"/>
    </row>
    <row r="312" spans="1:36" s="97" customFormat="1" x14ac:dyDescent="0.25">
      <c r="A312" s="98" t="str">
        <f>IF(H312&lt;&gt;"",MAX($A$7:A311)+1,"")</f>
        <v/>
      </c>
      <c r="B312" s="228" t="str">
        <f>IF(A312="","",PREF_PREGUNTA&amp;" - "&amp;IF(MAX($A$7:$A$156)&gt;99,IF(A312&lt;100,"0",""),"")&amp;IF(A312&lt;10,"0","")&amp;A312&amp;IF(G312&lt;&gt;""," "&amp;G312,""))</f>
        <v/>
      </c>
      <c r="C312" s="62" t="str">
        <f t="shared" si="6"/>
        <v/>
      </c>
      <c r="D312" s="230"/>
      <c r="E312" s="231"/>
      <c r="F312" s="231"/>
      <c r="G312" s="232"/>
      <c r="H312" s="225"/>
      <c r="I312" s="448"/>
      <c r="J312" s="426"/>
      <c r="K312" s="449"/>
      <c r="L312" s="427"/>
      <c r="M312" s="448"/>
      <c r="N312" s="426"/>
      <c r="O312" s="449"/>
      <c r="P312" s="427"/>
      <c r="Q312" s="448"/>
      <c r="R312" s="426"/>
      <c r="S312" s="449"/>
      <c r="T312" s="427"/>
      <c r="U312" s="448"/>
      <c r="V312" s="426"/>
      <c r="W312" s="449"/>
      <c r="X312" s="427"/>
      <c r="Y312" s="448"/>
      <c r="Z312" s="426"/>
      <c r="AA312" s="449"/>
      <c r="AB312" s="427"/>
      <c r="AC312" s="448"/>
      <c r="AD312" s="426"/>
      <c r="AE312" s="449"/>
      <c r="AF312" s="427"/>
      <c r="AG312" s="264"/>
      <c r="AH312" s="265"/>
      <c r="AI312" s="266"/>
      <c r="AJ312" s="267"/>
    </row>
    <row r="313" spans="1:36" s="97" customFormat="1" x14ac:dyDescent="0.25">
      <c r="A313" s="98" t="str">
        <f>IF(H313&lt;&gt;"",MAX($A$7:A312)+1,"")</f>
        <v/>
      </c>
      <c r="B313" s="228" t="str">
        <f>IF(A313="","",PREF_PREGUNTA&amp;" - "&amp;IF(MAX($A$7:$A$156)&gt;99,IF(A313&lt;100,"0",""),"")&amp;IF(A313&lt;10,"0","")&amp;A313&amp;IF(G313&lt;&gt;""," "&amp;G313,""))</f>
        <v/>
      </c>
      <c r="C313" s="62" t="str">
        <f t="shared" si="6"/>
        <v/>
      </c>
      <c r="D313" s="230"/>
      <c r="E313" s="231"/>
      <c r="F313" s="231"/>
      <c r="G313" s="232"/>
      <c r="H313" s="225"/>
      <c r="I313" s="448"/>
      <c r="J313" s="426"/>
      <c r="K313" s="449"/>
      <c r="L313" s="427"/>
      <c r="M313" s="448"/>
      <c r="N313" s="426"/>
      <c r="O313" s="449"/>
      <c r="P313" s="427"/>
      <c r="Q313" s="448"/>
      <c r="R313" s="426"/>
      <c r="S313" s="449"/>
      <c r="T313" s="427"/>
      <c r="U313" s="448"/>
      <c r="V313" s="426"/>
      <c r="W313" s="449"/>
      <c r="X313" s="427"/>
      <c r="Y313" s="448"/>
      <c r="Z313" s="426"/>
      <c r="AA313" s="449"/>
      <c r="AB313" s="427"/>
      <c r="AC313" s="448"/>
      <c r="AD313" s="426"/>
      <c r="AE313" s="449"/>
      <c r="AF313" s="427"/>
      <c r="AG313" s="264"/>
      <c r="AH313" s="265"/>
      <c r="AI313" s="266"/>
      <c r="AJ313" s="267"/>
    </row>
    <row r="314" spans="1:36" s="97" customFormat="1" x14ac:dyDescent="0.25">
      <c r="A314" s="98" t="str">
        <f>IF(H314&lt;&gt;"",MAX($A$7:A313)+1,"")</f>
        <v/>
      </c>
      <c r="B314" s="228" t="str">
        <f>IF(A314="","",PREF_PREGUNTA&amp;" - "&amp;IF(MAX($A$7:$A$156)&gt;99,IF(A314&lt;100,"0",""),"")&amp;IF(A314&lt;10,"0","")&amp;A314&amp;IF(G314&lt;&gt;""," "&amp;G314,""))</f>
        <v/>
      </c>
      <c r="C314" s="62" t="str">
        <f t="shared" si="6"/>
        <v/>
      </c>
      <c r="D314" s="230"/>
      <c r="E314" s="231"/>
      <c r="F314" s="231"/>
      <c r="G314" s="232"/>
      <c r="H314" s="225"/>
      <c r="I314" s="448"/>
      <c r="J314" s="426"/>
      <c r="K314" s="449"/>
      <c r="L314" s="427"/>
      <c r="M314" s="448"/>
      <c r="N314" s="426"/>
      <c r="O314" s="449"/>
      <c r="P314" s="427"/>
      <c r="Q314" s="448"/>
      <c r="R314" s="426"/>
      <c r="S314" s="449"/>
      <c r="T314" s="427"/>
      <c r="U314" s="448"/>
      <c r="V314" s="426"/>
      <c r="W314" s="449"/>
      <c r="X314" s="427"/>
      <c r="Y314" s="448"/>
      <c r="Z314" s="426"/>
      <c r="AA314" s="449"/>
      <c r="AB314" s="427"/>
      <c r="AC314" s="448"/>
      <c r="AD314" s="426"/>
      <c r="AE314" s="449"/>
      <c r="AF314" s="427"/>
      <c r="AG314" s="264"/>
      <c r="AH314" s="265"/>
      <c r="AI314" s="266"/>
      <c r="AJ314" s="267"/>
    </row>
    <row r="315" spans="1:36" s="97" customFormat="1" x14ac:dyDescent="0.25">
      <c r="A315" s="98" t="str">
        <f>IF(H315&lt;&gt;"",MAX($A$7:A314)+1,"")</f>
        <v/>
      </c>
      <c r="B315" s="228" t="str">
        <f>IF(A315="","",PREF_PREGUNTA&amp;" - "&amp;IF(MAX($A$7:$A$156)&gt;99,IF(A315&lt;100,"0",""),"")&amp;IF(A315&lt;10,"0","")&amp;A315&amp;IF(G315&lt;&gt;""," "&amp;G315,""))</f>
        <v/>
      </c>
      <c r="C315" s="62" t="str">
        <f t="shared" si="6"/>
        <v/>
      </c>
      <c r="D315" s="230"/>
      <c r="E315" s="231"/>
      <c r="F315" s="231"/>
      <c r="G315" s="232"/>
      <c r="H315" s="225"/>
      <c r="I315" s="448"/>
      <c r="J315" s="426"/>
      <c r="K315" s="449"/>
      <c r="L315" s="427"/>
      <c r="M315" s="448"/>
      <c r="N315" s="426"/>
      <c r="O315" s="449"/>
      <c r="P315" s="427"/>
      <c r="Q315" s="448"/>
      <c r="R315" s="426"/>
      <c r="S315" s="449"/>
      <c r="T315" s="427"/>
      <c r="U315" s="448"/>
      <c r="V315" s="426"/>
      <c r="W315" s="449"/>
      <c r="X315" s="427"/>
      <c r="Y315" s="448"/>
      <c r="Z315" s="426"/>
      <c r="AA315" s="449"/>
      <c r="AB315" s="427"/>
      <c r="AC315" s="448"/>
      <c r="AD315" s="426"/>
      <c r="AE315" s="449"/>
      <c r="AF315" s="427"/>
      <c r="AG315" s="264"/>
      <c r="AH315" s="265"/>
      <c r="AI315" s="266"/>
      <c r="AJ315" s="267"/>
    </row>
    <row r="316" spans="1:36" s="97" customFormat="1" x14ac:dyDescent="0.25">
      <c r="A316" s="98" t="str">
        <f>IF(H316&lt;&gt;"",MAX($A$7:A315)+1,"")</f>
        <v/>
      </c>
      <c r="B316" s="228" t="str">
        <f>IF(A316="","",PREF_PREGUNTA&amp;" - "&amp;IF(MAX($A$7:$A$156)&gt;99,IF(A316&lt;100,"0",""),"")&amp;IF(A316&lt;10,"0","")&amp;A316&amp;IF(G316&lt;&gt;""," "&amp;G316,""))</f>
        <v/>
      </c>
      <c r="C316" s="62" t="str">
        <f t="shared" si="6"/>
        <v/>
      </c>
      <c r="D316" s="230"/>
      <c r="E316" s="231"/>
      <c r="F316" s="231"/>
      <c r="G316" s="232"/>
      <c r="H316" s="225"/>
      <c r="I316" s="448"/>
      <c r="J316" s="426"/>
      <c r="K316" s="449"/>
      <c r="L316" s="427"/>
      <c r="M316" s="448"/>
      <c r="N316" s="426"/>
      <c r="O316" s="449"/>
      <c r="P316" s="427"/>
      <c r="Q316" s="448"/>
      <c r="R316" s="426"/>
      <c r="S316" s="449"/>
      <c r="T316" s="427"/>
      <c r="U316" s="448"/>
      <c r="V316" s="426"/>
      <c r="W316" s="449"/>
      <c r="X316" s="427"/>
      <c r="Y316" s="448"/>
      <c r="Z316" s="426"/>
      <c r="AA316" s="449"/>
      <c r="AB316" s="427"/>
      <c r="AC316" s="448"/>
      <c r="AD316" s="426"/>
      <c r="AE316" s="449"/>
      <c r="AF316" s="427"/>
      <c r="AG316" s="264"/>
      <c r="AH316" s="265"/>
      <c r="AI316" s="266"/>
      <c r="AJ316" s="267"/>
    </row>
    <row r="317" spans="1:36" s="97" customFormat="1" x14ac:dyDescent="0.25">
      <c r="A317" s="98" t="str">
        <f>IF(H317&lt;&gt;"",MAX($A$7:A316)+1,"")</f>
        <v/>
      </c>
      <c r="B317" s="228" t="str">
        <f>IF(A317="","",PREF_PREGUNTA&amp;" - "&amp;IF(MAX($A$7:$A$156)&gt;99,IF(A317&lt;100,"0",""),"")&amp;IF(A317&lt;10,"0","")&amp;A317&amp;IF(G317&lt;&gt;""," "&amp;G317,""))</f>
        <v/>
      </c>
      <c r="C317" s="62" t="str">
        <f t="shared" si="6"/>
        <v/>
      </c>
      <c r="D317" s="230"/>
      <c r="E317" s="231"/>
      <c r="F317" s="231"/>
      <c r="G317" s="232"/>
      <c r="H317" s="225"/>
      <c r="I317" s="448"/>
      <c r="J317" s="426"/>
      <c r="K317" s="449"/>
      <c r="L317" s="427"/>
      <c r="M317" s="448"/>
      <c r="N317" s="426"/>
      <c r="O317" s="449"/>
      <c r="P317" s="427"/>
      <c r="Q317" s="448"/>
      <c r="R317" s="426"/>
      <c r="S317" s="449"/>
      <c r="T317" s="427"/>
      <c r="U317" s="448"/>
      <c r="V317" s="426"/>
      <c r="W317" s="449"/>
      <c r="X317" s="427"/>
      <c r="Y317" s="448"/>
      <c r="Z317" s="426"/>
      <c r="AA317" s="449"/>
      <c r="AB317" s="427"/>
      <c r="AC317" s="448"/>
      <c r="AD317" s="426"/>
      <c r="AE317" s="449"/>
      <c r="AF317" s="427"/>
      <c r="AG317" s="264"/>
      <c r="AH317" s="265"/>
      <c r="AI317" s="266"/>
      <c r="AJ317" s="267"/>
    </row>
    <row r="318" spans="1:36" s="97" customFormat="1" x14ac:dyDescent="0.25">
      <c r="A318" s="98" t="str">
        <f>IF(H318&lt;&gt;"",MAX($A$7:A317)+1,"")</f>
        <v/>
      </c>
      <c r="B318" s="228" t="str">
        <f>IF(A318="","",PREF_PREGUNTA&amp;" - "&amp;IF(MAX($A$7:$A$156)&gt;99,IF(A318&lt;100,"0",""),"")&amp;IF(A318&lt;10,"0","")&amp;A318&amp;IF(G318&lt;&gt;""," "&amp;G318,""))</f>
        <v/>
      </c>
      <c r="C318" s="62" t="str">
        <f t="shared" si="6"/>
        <v/>
      </c>
      <c r="D318" s="230"/>
      <c r="E318" s="231"/>
      <c r="F318" s="231"/>
      <c r="G318" s="232"/>
      <c r="H318" s="225"/>
      <c r="I318" s="448"/>
      <c r="J318" s="426"/>
      <c r="K318" s="449"/>
      <c r="L318" s="427"/>
      <c r="M318" s="448"/>
      <c r="N318" s="426"/>
      <c r="O318" s="449"/>
      <c r="P318" s="427"/>
      <c r="Q318" s="448"/>
      <c r="R318" s="426"/>
      <c r="S318" s="449"/>
      <c r="T318" s="427"/>
      <c r="U318" s="448"/>
      <c r="V318" s="426"/>
      <c r="W318" s="449"/>
      <c r="X318" s="427"/>
      <c r="Y318" s="448"/>
      <c r="Z318" s="426"/>
      <c r="AA318" s="449"/>
      <c r="AB318" s="427"/>
      <c r="AC318" s="448"/>
      <c r="AD318" s="426"/>
      <c r="AE318" s="449"/>
      <c r="AF318" s="427"/>
      <c r="AG318" s="264"/>
      <c r="AH318" s="265"/>
      <c r="AI318" s="266"/>
      <c r="AJ318" s="267"/>
    </row>
    <row r="319" spans="1:36" s="97" customFormat="1" x14ac:dyDescent="0.25">
      <c r="A319" s="98" t="str">
        <f>IF(H319&lt;&gt;"",MAX($A$7:A318)+1,"")</f>
        <v/>
      </c>
      <c r="B319" s="228" t="str">
        <f>IF(A319="","",PREF_PREGUNTA&amp;" - "&amp;IF(MAX($A$7:$A$156)&gt;99,IF(A319&lt;100,"0",""),"")&amp;IF(A319&lt;10,"0","")&amp;A319&amp;IF(G319&lt;&gt;""," "&amp;G319,""))</f>
        <v/>
      </c>
      <c r="C319" s="62" t="str">
        <f t="shared" si="6"/>
        <v/>
      </c>
      <c r="D319" s="230"/>
      <c r="E319" s="231"/>
      <c r="F319" s="231"/>
      <c r="G319" s="232"/>
      <c r="H319" s="225"/>
      <c r="I319" s="448"/>
      <c r="J319" s="426"/>
      <c r="K319" s="449"/>
      <c r="L319" s="427"/>
      <c r="M319" s="448"/>
      <c r="N319" s="426"/>
      <c r="O319" s="449"/>
      <c r="P319" s="427"/>
      <c r="Q319" s="448"/>
      <c r="R319" s="426"/>
      <c r="S319" s="449"/>
      <c r="T319" s="427"/>
      <c r="U319" s="448"/>
      <c r="V319" s="426"/>
      <c r="W319" s="449"/>
      <c r="X319" s="427"/>
      <c r="Y319" s="448"/>
      <c r="Z319" s="426"/>
      <c r="AA319" s="449"/>
      <c r="AB319" s="427"/>
      <c r="AC319" s="448"/>
      <c r="AD319" s="426"/>
      <c r="AE319" s="449"/>
      <c r="AF319" s="427"/>
      <c r="AG319" s="264"/>
      <c r="AH319" s="265"/>
      <c r="AI319" s="266"/>
      <c r="AJ319" s="267"/>
    </row>
    <row r="320" spans="1:36" s="97" customFormat="1" x14ac:dyDescent="0.25">
      <c r="A320" s="98" t="str">
        <f>IF(H320&lt;&gt;"",MAX($A$7:A319)+1,"")</f>
        <v/>
      </c>
      <c r="B320" s="228" t="str">
        <f>IF(A320="","",PREF_PREGUNTA&amp;" - "&amp;IF(MAX($A$7:$A$156)&gt;99,IF(A320&lt;100,"0",""),"")&amp;IF(A320&lt;10,"0","")&amp;A320&amp;IF(G320&lt;&gt;""," "&amp;G320,""))</f>
        <v/>
      </c>
      <c r="C320" s="62" t="str">
        <f t="shared" si="6"/>
        <v/>
      </c>
      <c r="D320" s="230"/>
      <c r="E320" s="231"/>
      <c r="F320" s="231"/>
      <c r="G320" s="232"/>
      <c r="H320" s="225"/>
      <c r="I320" s="448"/>
      <c r="J320" s="426"/>
      <c r="K320" s="449"/>
      <c r="L320" s="427"/>
      <c r="M320" s="448"/>
      <c r="N320" s="426"/>
      <c r="O320" s="449"/>
      <c r="P320" s="427"/>
      <c r="Q320" s="448"/>
      <c r="R320" s="426"/>
      <c r="S320" s="449"/>
      <c r="T320" s="427"/>
      <c r="U320" s="448"/>
      <c r="V320" s="426"/>
      <c r="W320" s="449"/>
      <c r="X320" s="427"/>
      <c r="Y320" s="448"/>
      <c r="Z320" s="426"/>
      <c r="AA320" s="449"/>
      <c r="AB320" s="427"/>
      <c r="AC320" s="448"/>
      <c r="AD320" s="426"/>
      <c r="AE320" s="449"/>
      <c r="AF320" s="427"/>
      <c r="AG320" s="264"/>
      <c r="AH320" s="265"/>
      <c r="AI320" s="266"/>
      <c r="AJ320" s="267"/>
    </row>
    <row r="321" spans="1:36" s="97" customFormat="1" x14ac:dyDescent="0.25">
      <c r="A321" s="98" t="str">
        <f>IF(H321&lt;&gt;"",MAX($A$7:A320)+1,"")</f>
        <v/>
      </c>
      <c r="B321" s="228" t="str">
        <f>IF(A321="","",PREF_PREGUNTA&amp;" - "&amp;IF(MAX($A$7:$A$156)&gt;99,IF(A321&lt;100,"0",""),"")&amp;IF(A321&lt;10,"0","")&amp;A321&amp;IF(G321&lt;&gt;""," "&amp;G321,""))</f>
        <v/>
      </c>
      <c r="C321" s="62" t="str">
        <f t="shared" si="6"/>
        <v/>
      </c>
      <c r="D321" s="230"/>
      <c r="E321" s="231"/>
      <c r="F321" s="231"/>
      <c r="G321" s="232"/>
      <c r="H321" s="225"/>
      <c r="I321" s="448"/>
      <c r="J321" s="426"/>
      <c r="K321" s="449"/>
      <c r="L321" s="427"/>
      <c r="M321" s="448"/>
      <c r="N321" s="426"/>
      <c r="O321" s="449"/>
      <c r="P321" s="427"/>
      <c r="Q321" s="448"/>
      <c r="R321" s="426"/>
      <c r="S321" s="449"/>
      <c r="T321" s="427"/>
      <c r="U321" s="448"/>
      <c r="V321" s="426"/>
      <c r="W321" s="449"/>
      <c r="X321" s="427"/>
      <c r="Y321" s="448"/>
      <c r="Z321" s="426"/>
      <c r="AA321" s="449"/>
      <c r="AB321" s="427"/>
      <c r="AC321" s="448"/>
      <c r="AD321" s="426"/>
      <c r="AE321" s="449"/>
      <c r="AF321" s="427"/>
      <c r="AG321" s="264"/>
      <c r="AH321" s="265"/>
      <c r="AI321" s="266"/>
      <c r="AJ321" s="267"/>
    </row>
    <row r="322" spans="1:36" s="97" customFormat="1" x14ac:dyDescent="0.25">
      <c r="A322" s="98" t="str">
        <f>IF(H322&lt;&gt;"",MAX($A$7:A321)+1,"")</f>
        <v/>
      </c>
      <c r="B322" s="228" t="str">
        <f>IF(A322="","",PREF_PREGUNTA&amp;" - "&amp;IF(MAX($A$7:$A$156)&gt;99,IF(A322&lt;100,"0",""),"")&amp;IF(A322&lt;10,"0","")&amp;A322&amp;IF(G322&lt;&gt;""," "&amp;G322,""))</f>
        <v/>
      </c>
      <c r="C322" s="62" t="str">
        <f t="shared" si="6"/>
        <v/>
      </c>
      <c r="D322" s="230"/>
      <c r="E322" s="231"/>
      <c r="F322" s="231"/>
      <c r="G322" s="232"/>
      <c r="H322" s="225"/>
      <c r="I322" s="448"/>
      <c r="J322" s="426"/>
      <c r="K322" s="449"/>
      <c r="L322" s="427"/>
      <c r="M322" s="448"/>
      <c r="N322" s="426"/>
      <c r="O322" s="449"/>
      <c r="P322" s="427"/>
      <c r="Q322" s="448"/>
      <c r="R322" s="426"/>
      <c r="S322" s="449"/>
      <c r="T322" s="427"/>
      <c r="U322" s="448"/>
      <c r="V322" s="426"/>
      <c r="W322" s="449"/>
      <c r="X322" s="427"/>
      <c r="Y322" s="448"/>
      <c r="Z322" s="426"/>
      <c r="AA322" s="449"/>
      <c r="AB322" s="427"/>
      <c r="AC322" s="448"/>
      <c r="AD322" s="426"/>
      <c r="AE322" s="449"/>
      <c r="AF322" s="427"/>
      <c r="AG322" s="264"/>
      <c r="AH322" s="265"/>
      <c r="AI322" s="266"/>
      <c r="AJ322" s="267"/>
    </row>
    <row r="323" spans="1:36" s="97" customFormat="1" x14ac:dyDescent="0.25">
      <c r="A323" s="98" t="str">
        <f>IF(H323&lt;&gt;"",MAX($A$7:A322)+1,"")</f>
        <v/>
      </c>
      <c r="B323" s="228" t="str">
        <f>IF(A323="","",PREF_PREGUNTA&amp;" - "&amp;IF(MAX($A$7:$A$156)&gt;99,IF(A323&lt;100,"0",""),"")&amp;IF(A323&lt;10,"0","")&amp;A323&amp;IF(G323&lt;&gt;""," "&amp;G323,""))</f>
        <v/>
      </c>
      <c r="C323" s="62" t="str">
        <f t="shared" si="6"/>
        <v/>
      </c>
      <c r="D323" s="230"/>
      <c r="E323" s="231"/>
      <c r="F323" s="231"/>
      <c r="G323" s="232"/>
      <c r="H323" s="225"/>
      <c r="I323" s="448"/>
      <c r="J323" s="426"/>
      <c r="K323" s="449"/>
      <c r="L323" s="427"/>
      <c r="M323" s="448"/>
      <c r="N323" s="426"/>
      <c r="O323" s="449"/>
      <c r="P323" s="427"/>
      <c r="Q323" s="448"/>
      <c r="R323" s="426"/>
      <c r="S323" s="449"/>
      <c r="T323" s="427"/>
      <c r="U323" s="448"/>
      <c r="V323" s="426"/>
      <c r="W323" s="449"/>
      <c r="X323" s="427"/>
      <c r="Y323" s="448"/>
      <c r="Z323" s="426"/>
      <c r="AA323" s="449"/>
      <c r="AB323" s="427"/>
      <c r="AC323" s="448"/>
      <c r="AD323" s="426"/>
      <c r="AE323" s="449"/>
      <c r="AF323" s="427"/>
      <c r="AG323" s="264"/>
      <c r="AH323" s="265"/>
      <c r="AI323" s="266"/>
      <c r="AJ323" s="267"/>
    </row>
    <row r="324" spans="1:36" s="97" customFormat="1" x14ac:dyDescent="0.25">
      <c r="A324" s="98" t="str">
        <f>IF(H324&lt;&gt;"",MAX($A$7:A323)+1,"")</f>
        <v/>
      </c>
      <c r="B324" s="228" t="str">
        <f>IF(A324="","",PREF_PREGUNTA&amp;" - "&amp;IF(MAX($A$7:$A$156)&gt;99,IF(A324&lt;100,"0",""),"")&amp;IF(A324&lt;10,"0","")&amp;A324&amp;IF(G324&lt;&gt;""," "&amp;G324,""))</f>
        <v/>
      </c>
      <c r="C324" s="62" t="str">
        <f t="shared" si="6"/>
        <v/>
      </c>
      <c r="D324" s="230"/>
      <c r="E324" s="231"/>
      <c r="F324" s="231"/>
      <c r="G324" s="232"/>
      <c r="H324" s="225"/>
      <c r="I324" s="448"/>
      <c r="J324" s="426"/>
      <c r="K324" s="449"/>
      <c r="L324" s="427"/>
      <c r="M324" s="448"/>
      <c r="N324" s="426"/>
      <c r="O324" s="449"/>
      <c r="P324" s="427"/>
      <c r="Q324" s="448"/>
      <c r="R324" s="426"/>
      <c r="S324" s="449"/>
      <c r="T324" s="427"/>
      <c r="U324" s="448"/>
      <c r="V324" s="426"/>
      <c r="W324" s="449"/>
      <c r="X324" s="427"/>
      <c r="Y324" s="448"/>
      <c r="Z324" s="426"/>
      <c r="AA324" s="449"/>
      <c r="AB324" s="427"/>
      <c r="AC324" s="448"/>
      <c r="AD324" s="426"/>
      <c r="AE324" s="449"/>
      <c r="AF324" s="427"/>
      <c r="AG324" s="264"/>
      <c r="AH324" s="265"/>
      <c r="AI324" s="266"/>
      <c r="AJ324" s="267"/>
    </row>
    <row r="325" spans="1:36" s="97" customFormat="1" x14ac:dyDescent="0.25">
      <c r="A325" s="98" t="str">
        <f>IF(H325&lt;&gt;"",MAX($A$7:A324)+1,"")</f>
        <v/>
      </c>
      <c r="B325" s="228" t="str">
        <f>IF(A325="","",PREF_PREGUNTA&amp;" - "&amp;IF(MAX($A$7:$A$156)&gt;99,IF(A325&lt;100,"0",""),"")&amp;IF(A325&lt;10,"0","")&amp;A325&amp;IF(G325&lt;&gt;""," "&amp;G325,""))</f>
        <v/>
      </c>
      <c r="C325" s="62" t="str">
        <f t="shared" si="6"/>
        <v/>
      </c>
      <c r="D325" s="230"/>
      <c r="E325" s="231"/>
      <c r="F325" s="231"/>
      <c r="G325" s="232"/>
      <c r="H325" s="225"/>
      <c r="I325" s="448"/>
      <c r="J325" s="426"/>
      <c r="K325" s="449"/>
      <c r="L325" s="427"/>
      <c r="M325" s="448"/>
      <c r="N325" s="426"/>
      <c r="O325" s="449"/>
      <c r="P325" s="427"/>
      <c r="Q325" s="448"/>
      <c r="R325" s="426"/>
      <c r="S325" s="449"/>
      <c r="T325" s="427"/>
      <c r="U325" s="448"/>
      <c r="V325" s="426"/>
      <c r="W325" s="449"/>
      <c r="X325" s="427"/>
      <c r="Y325" s="448"/>
      <c r="Z325" s="426"/>
      <c r="AA325" s="449"/>
      <c r="AB325" s="427"/>
      <c r="AC325" s="448"/>
      <c r="AD325" s="426"/>
      <c r="AE325" s="449"/>
      <c r="AF325" s="427"/>
      <c r="AG325" s="264"/>
      <c r="AH325" s="265"/>
      <c r="AI325" s="266"/>
      <c r="AJ325" s="267"/>
    </row>
    <row r="326" spans="1:36" s="97" customFormat="1" x14ac:dyDescent="0.25">
      <c r="A326" s="98" t="str">
        <f>IF(H326&lt;&gt;"",MAX($A$7:A325)+1,"")</f>
        <v/>
      </c>
      <c r="B326" s="228" t="str">
        <f>IF(A326="","",PREF_PREGUNTA&amp;" - "&amp;IF(MAX($A$7:$A$156)&gt;99,IF(A326&lt;100,"0",""),"")&amp;IF(A326&lt;10,"0","")&amp;A326&amp;IF(G326&lt;&gt;""," "&amp;G326,""))</f>
        <v/>
      </c>
      <c r="C326" s="62" t="str">
        <f t="shared" si="6"/>
        <v/>
      </c>
      <c r="D326" s="230"/>
      <c r="E326" s="231"/>
      <c r="F326" s="231"/>
      <c r="G326" s="232"/>
      <c r="H326" s="225"/>
      <c r="I326" s="448"/>
      <c r="J326" s="426"/>
      <c r="K326" s="449"/>
      <c r="L326" s="427"/>
      <c r="M326" s="448"/>
      <c r="N326" s="426"/>
      <c r="O326" s="449"/>
      <c r="P326" s="427"/>
      <c r="Q326" s="448"/>
      <c r="R326" s="426"/>
      <c r="S326" s="449"/>
      <c r="T326" s="427"/>
      <c r="U326" s="448"/>
      <c r="V326" s="426"/>
      <c r="W326" s="449"/>
      <c r="X326" s="427"/>
      <c r="Y326" s="448"/>
      <c r="Z326" s="426"/>
      <c r="AA326" s="449"/>
      <c r="AB326" s="427"/>
      <c r="AC326" s="448"/>
      <c r="AD326" s="426"/>
      <c r="AE326" s="449"/>
      <c r="AF326" s="427"/>
      <c r="AG326" s="264"/>
      <c r="AH326" s="265"/>
      <c r="AI326" s="266"/>
      <c r="AJ326" s="267"/>
    </row>
    <row r="327" spans="1:36" s="97" customFormat="1" x14ac:dyDescent="0.25">
      <c r="A327" s="98" t="str">
        <f>IF(H327&lt;&gt;"",MAX($A$7:A326)+1,"")</f>
        <v/>
      </c>
      <c r="B327" s="228" t="str">
        <f>IF(A327="","",PREF_PREGUNTA&amp;" - "&amp;IF(MAX($A$7:$A$156)&gt;99,IF(A327&lt;100,"0",""),"")&amp;IF(A327&lt;10,"0","")&amp;A327&amp;IF(G327&lt;&gt;""," "&amp;G327,""))</f>
        <v/>
      </c>
      <c r="C327" s="62" t="str">
        <f t="shared" ref="C327:C390" si="7">IF(COUNTA(I327:N327)-D327=0,"",COUNTA(I327:N327)-D327)</f>
        <v/>
      </c>
      <c r="D327" s="230"/>
      <c r="E327" s="231"/>
      <c r="F327" s="231"/>
      <c r="G327" s="232"/>
      <c r="H327" s="225"/>
      <c r="I327" s="448"/>
      <c r="J327" s="426"/>
      <c r="K327" s="449"/>
      <c r="L327" s="427"/>
      <c r="M327" s="448"/>
      <c r="N327" s="426"/>
      <c r="O327" s="449"/>
      <c r="P327" s="427"/>
      <c r="Q327" s="448"/>
      <c r="R327" s="426"/>
      <c r="S327" s="449"/>
      <c r="T327" s="427"/>
      <c r="U327" s="448"/>
      <c r="V327" s="426"/>
      <c r="W327" s="449"/>
      <c r="X327" s="427"/>
      <c r="Y327" s="448"/>
      <c r="Z327" s="426"/>
      <c r="AA327" s="449"/>
      <c r="AB327" s="427"/>
      <c r="AC327" s="448"/>
      <c r="AD327" s="426"/>
      <c r="AE327" s="449"/>
      <c r="AF327" s="427"/>
      <c r="AG327" s="264"/>
      <c r="AH327" s="265"/>
      <c r="AI327" s="266"/>
      <c r="AJ327" s="267"/>
    </row>
    <row r="328" spans="1:36" s="97" customFormat="1" x14ac:dyDescent="0.25">
      <c r="A328" s="98" t="str">
        <f>IF(H328&lt;&gt;"",MAX($A$7:A327)+1,"")</f>
        <v/>
      </c>
      <c r="B328" s="228" t="str">
        <f>IF(A328="","",PREF_PREGUNTA&amp;" - "&amp;IF(MAX($A$7:$A$156)&gt;99,IF(A328&lt;100,"0",""),"")&amp;IF(A328&lt;10,"0","")&amp;A328&amp;IF(G328&lt;&gt;""," "&amp;G328,""))</f>
        <v/>
      </c>
      <c r="C328" s="62" t="str">
        <f t="shared" si="7"/>
        <v/>
      </c>
      <c r="D328" s="230"/>
      <c r="E328" s="231"/>
      <c r="F328" s="231"/>
      <c r="G328" s="232"/>
      <c r="H328" s="225"/>
      <c r="I328" s="448"/>
      <c r="J328" s="426"/>
      <c r="K328" s="449"/>
      <c r="L328" s="427"/>
      <c r="M328" s="448"/>
      <c r="N328" s="426"/>
      <c r="O328" s="449"/>
      <c r="P328" s="427"/>
      <c r="Q328" s="448"/>
      <c r="R328" s="426"/>
      <c r="S328" s="449"/>
      <c r="T328" s="427"/>
      <c r="U328" s="448"/>
      <c r="V328" s="426"/>
      <c r="W328" s="449"/>
      <c r="X328" s="427"/>
      <c r="Y328" s="448"/>
      <c r="Z328" s="426"/>
      <c r="AA328" s="449"/>
      <c r="AB328" s="427"/>
      <c r="AC328" s="448"/>
      <c r="AD328" s="426"/>
      <c r="AE328" s="449"/>
      <c r="AF328" s="427"/>
      <c r="AG328" s="264"/>
      <c r="AH328" s="265"/>
      <c r="AI328" s="266"/>
      <c r="AJ328" s="267"/>
    </row>
    <row r="329" spans="1:36" s="97" customFormat="1" x14ac:dyDescent="0.25">
      <c r="A329" s="98" t="str">
        <f>IF(H329&lt;&gt;"",MAX($A$7:A328)+1,"")</f>
        <v/>
      </c>
      <c r="B329" s="228" t="str">
        <f>IF(A329="","",PREF_PREGUNTA&amp;" - "&amp;IF(MAX($A$7:$A$156)&gt;99,IF(A329&lt;100,"0",""),"")&amp;IF(A329&lt;10,"0","")&amp;A329&amp;IF(G329&lt;&gt;""," "&amp;G329,""))</f>
        <v/>
      </c>
      <c r="C329" s="62" t="str">
        <f t="shared" si="7"/>
        <v/>
      </c>
      <c r="D329" s="230"/>
      <c r="E329" s="231"/>
      <c r="F329" s="231"/>
      <c r="G329" s="232"/>
      <c r="H329" s="225"/>
      <c r="I329" s="448"/>
      <c r="J329" s="426"/>
      <c r="K329" s="449"/>
      <c r="L329" s="427"/>
      <c r="M329" s="448"/>
      <c r="N329" s="426"/>
      <c r="O329" s="449"/>
      <c r="P329" s="427"/>
      <c r="Q329" s="448"/>
      <c r="R329" s="426"/>
      <c r="S329" s="449"/>
      <c r="T329" s="427"/>
      <c r="U329" s="448"/>
      <c r="V329" s="426"/>
      <c r="W329" s="449"/>
      <c r="X329" s="427"/>
      <c r="Y329" s="448"/>
      <c r="Z329" s="426"/>
      <c r="AA329" s="449"/>
      <c r="AB329" s="427"/>
      <c r="AC329" s="448"/>
      <c r="AD329" s="426"/>
      <c r="AE329" s="449"/>
      <c r="AF329" s="427"/>
      <c r="AG329" s="264"/>
      <c r="AH329" s="265"/>
      <c r="AI329" s="266"/>
      <c r="AJ329" s="267"/>
    </row>
    <row r="330" spans="1:36" s="97" customFormat="1" x14ac:dyDescent="0.25">
      <c r="A330" s="98" t="str">
        <f>IF(H330&lt;&gt;"",MAX($A$7:A329)+1,"")</f>
        <v/>
      </c>
      <c r="B330" s="228" t="str">
        <f>IF(A330="","",PREF_PREGUNTA&amp;" - "&amp;IF(MAX($A$7:$A$156)&gt;99,IF(A330&lt;100,"0",""),"")&amp;IF(A330&lt;10,"0","")&amp;A330&amp;IF(G330&lt;&gt;""," "&amp;G330,""))</f>
        <v/>
      </c>
      <c r="C330" s="62" t="str">
        <f t="shared" si="7"/>
        <v/>
      </c>
      <c r="D330" s="230"/>
      <c r="E330" s="231"/>
      <c r="F330" s="231"/>
      <c r="G330" s="232"/>
      <c r="H330" s="225"/>
      <c r="I330" s="448"/>
      <c r="J330" s="426"/>
      <c r="K330" s="449"/>
      <c r="L330" s="427"/>
      <c r="M330" s="448"/>
      <c r="N330" s="426"/>
      <c r="O330" s="449"/>
      <c r="P330" s="427"/>
      <c r="Q330" s="448"/>
      <c r="R330" s="426"/>
      <c r="S330" s="449"/>
      <c r="T330" s="427"/>
      <c r="U330" s="448"/>
      <c r="V330" s="426"/>
      <c r="W330" s="449"/>
      <c r="X330" s="427"/>
      <c r="Y330" s="448"/>
      <c r="Z330" s="426"/>
      <c r="AA330" s="449"/>
      <c r="AB330" s="427"/>
      <c r="AC330" s="448"/>
      <c r="AD330" s="426"/>
      <c r="AE330" s="449"/>
      <c r="AF330" s="427"/>
      <c r="AG330" s="264"/>
      <c r="AH330" s="265"/>
      <c r="AI330" s="266"/>
      <c r="AJ330" s="267"/>
    </row>
    <row r="331" spans="1:36" s="97" customFormat="1" x14ac:dyDescent="0.25">
      <c r="A331" s="98" t="str">
        <f>IF(H331&lt;&gt;"",MAX($A$7:A330)+1,"")</f>
        <v/>
      </c>
      <c r="B331" s="228" t="str">
        <f>IF(A331="","",PREF_PREGUNTA&amp;" - "&amp;IF(MAX($A$7:$A$156)&gt;99,IF(A331&lt;100,"0",""),"")&amp;IF(A331&lt;10,"0","")&amp;A331&amp;IF(G331&lt;&gt;""," "&amp;G331,""))</f>
        <v/>
      </c>
      <c r="C331" s="62" t="str">
        <f t="shared" si="7"/>
        <v/>
      </c>
      <c r="D331" s="230"/>
      <c r="E331" s="231"/>
      <c r="F331" s="231"/>
      <c r="G331" s="232"/>
      <c r="H331" s="225"/>
      <c r="I331" s="448"/>
      <c r="J331" s="426"/>
      <c r="K331" s="449"/>
      <c r="L331" s="427"/>
      <c r="M331" s="448"/>
      <c r="N331" s="426"/>
      <c r="O331" s="449"/>
      <c r="P331" s="427"/>
      <c r="Q331" s="448"/>
      <c r="R331" s="426"/>
      <c r="S331" s="449"/>
      <c r="T331" s="427"/>
      <c r="U331" s="448"/>
      <c r="V331" s="426"/>
      <c r="W331" s="449"/>
      <c r="X331" s="427"/>
      <c r="Y331" s="448"/>
      <c r="Z331" s="426"/>
      <c r="AA331" s="449"/>
      <c r="AB331" s="427"/>
      <c r="AC331" s="448"/>
      <c r="AD331" s="426"/>
      <c r="AE331" s="449"/>
      <c r="AF331" s="427"/>
      <c r="AG331" s="264"/>
      <c r="AH331" s="265"/>
      <c r="AI331" s="266"/>
      <c r="AJ331" s="267"/>
    </row>
    <row r="332" spans="1:36" s="97" customFormat="1" x14ac:dyDescent="0.25">
      <c r="A332" s="98" t="str">
        <f>IF(H332&lt;&gt;"",MAX($A$7:A331)+1,"")</f>
        <v/>
      </c>
      <c r="B332" s="228" t="str">
        <f>IF(A332="","",PREF_PREGUNTA&amp;" - "&amp;IF(MAX($A$7:$A$156)&gt;99,IF(A332&lt;100,"0",""),"")&amp;IF(A332&lt;10,"0","")&amp;A332&amp;IF(G332&lt;&gt;""," "&amp;G332,""))</f>
        <v/>
      </c>
      <c r="C332" s="62" t="str">
        <f t="shared" si="7"/>
        <v/>
      </c>
      <c r="D332" s="230"/>
      <c r="E332" s="231"/>
      <c r="F332" s="231"/>
      <c r="G332" s="232"/>
      <c r="H332" s="225"/>
      <c r="I332" s="448"/>
      <c r="J332" s="426"/>
      <c r="K332" s="449"/>
      <c r="L332" s="427"/>
      <c r="M332" s="448"/>
      <c r="N332" s="426"/>
      <c r="O332" s="449"/>
      <c r="P332" s="427"/>
      <c r="Q332" s="448"/>
      <c r="R332" s="426"/>
      <c r="S332" s="449"/>
      <c r="T332" s="427"/>
      <c r="U332" s="448"/>
      <c r="V332" s="426"/>
      <c r="W332" s="449"/>
      <c r="X332" s="427"/>
      <c r="Y332" s="448"/>
      <c r="Z332" s="426"/>
      <c r="AA332" s="449"/>
      <c r="AB332" s="427"/>
      <c r="AC332" s="448"/>
      <c r="AD332" s="426"/>
      <c r="AE332" s="449"/>
      <c r="AF332" s="427"/>
      <c r="AG332" s="264"/>
      <c r="AH332" s="265"/>
      <c r="AI332" s="266"/>
      <c r="AJ332" s="267"/>
    </row>
    <row r="333" spans="1:36" s="97" customFormat="1" x14ac:dyDescent="0.25">
      <c r="A333" s="98" t="str">
        <f>IF(H333&lt;&gt;"",MAX($A$7:A332)+1,"")</f>
        <v/>
      </c>
      <c r="B333" s="228" t="str">
        <f>IF(A333="","",PREF_PREGUNTA&amp;" - "&amp;IF(MAX($A$7:$A$156)&gt;99,IF(A333&lt;100,"0",""),"")&amp;IF(A333&lt;10,"0","")&amp;A333&amp;IF(G333&lt;&gt;""," "&amp;G333,""))</f>
        <v/>
      </c>
      <c r="C333" s="62" t="str">
        <f t="shared" si="7"/>
        <v/>
      </c>
      <c r="D333" s="230"/>
      <c r="E333" s="231"/>
      <c r="F333" s="231"/>
      <c r="G333" s="232"/>
      <c r="H333" s="225"/>
      <c r="I333" s="448"/>
      <c r="J333" s="426"/>
      <c r="K333" s="449"/>
      <c r="L333" s="427"/>
      <c r="M333" s="448"/>
      <c r="N333" s="426"/>
      <c r="O333" s="449"/>
      <c r="P333" s="427"/>
      <c r="Q333" s="448"/>
      <c r="R333" s="426"/>
      <c r="S333" s="449"/>
      <c r="T333" s="427"/>
      <c r="U333" s="448"/>
      <c r="V333" s="426"/>
      <c r="W333" s="449"/>
      <c r="X333" s="427"/>
      <c r="Y333" s="448"/>
      <c r="Z333" s="426"/>
      <c r="AA333" s="449"/>
      <c r="AB333" s="427"/>
      <c r="AC333" s="448"/>
      <c r="AD333" s="426"/>
      <c r="AE333" s="449"/>
      <c r="AF333" s="427"/>
      <c r="AG333" s="264"/>
      <c r="AH333" s="265"/>
      <c r="AI333" s="266"/>
      <c r="AJ333" s="267"/>
    </row>
    <row r="334" spans="1:36" s="97" customFormat="1" x14ac:dyDescent="0.25">
      <c r="A334" s="98" t="str">
        <f>IF(H334&lt;&gt;"",MAX($A$7:A333)+1,"")</f>
        <v/>
      </c>
      <c r="B334" s="228" t="str">
        <f>IF(A334="","",PREF_PREGUNTA&amp;" - "&amp;IF(MAX($A$7:$A$156)&gt;99,IF(A334&lt;100,"0",""),"")&amp;IF(A334&lt;10,"0","")&amp;A334&amp;IF(G334&lt;&gt;""," "&amp;G334,""))</f>
        <v/>
      </c>
      <c r="C334" s="62" t="str">
        <f t="shared" si="7"/>
        <v/>
      </c>
      <c r="D334" s="230"/>
      <c r="E334" s="231"/>
      <c r="F334" s="231"/>
      <c r="G334" s="232"/>
      <c r="H334" s="225"/>
      <c r="I334" s="448"/>
      <c r="J334" s="426"/>
      <c r="K334" s="449"/>
      <c r="L334" s="427"/>
      <c r="M334" s="448"/>
      <c r="N334" s="426"/>
      <c r="O334" s="449"/>
      <c r="P334" s="427"/>
      <c r="Q334" s="448"/>
      <c r="R334" s="426"/>
      <c r="S334" s="449"/>
      <c r="T334" s="427"/>
      <c r="U334" s="448"/>
      <c r="V334" s="426"/>
      <c r="W334" s="449"/>
      <c r="X334" s="427"/>
      <c r="Y334" s="448"/>
      <c r="Z334" s="426"/>
      <c r="AA334" s="449"/>
      <c r="AB334" s="427"/>
      <c r="AC334" s="448"/>
      <c r="AD334" s="426"/>
      <c r="AE334" s="449"/>
      <c r="AF334" s="427"/>
      <c r="AG334" s="264"/>
      <c r="AH334" s="265"/>
      <c r="AI334" s="266"/>
      <c r="AJ334" s="267"/>
    </row>
    <row r="335" spans="1:36" s="97" customFormat="1" x14ac:dyDescent="0.25">
      <c r="A335" s="98" t="str">
        <f>IF(H335&lt;&gt;"",MAX($A$7:A334)+1,"")</f>
        <v/>
      </c>
      <c r="B335" s="228" t="str">
        <f>IF(A335="","",PREF_PREGUNTA&amp;" - "&amp;IF(MAX($A$7:$A$156)&gt;99,IF(A335&lt;100,"0",""),"")&amp;IF(A335&lt;10,"0","")&amp;A335&amp;IF(G335&lt;&gt;""," "&amp;G335,""))</f>
        <v/>
      </c>
      <c r="C335" s="62" t="str">
        <f t="shared" si="7"/>
        <v/>
      </c>
      <c r="D335" s="230"/>
      <c r="E335" s="231"/>
      <c r="F335" s="231"/>
      <c r="G335" s="232"/>
      <c r="H335" s="225"/>
      <c r="I335" s="448"/>
      <c r="J335" s="426"/>
      <c r="K335" s="449"/>
      <c r="L335" s="427"/>
      <c r="M335" s="448"/>
      <c r="N335" s="426"/>
      <c r="O335" s="449"/>
      <c r="P335" s="427"/>
      <c r="Q335" s="448"/>
      <c r="R335" s="426"/>
      <c r="S335" s="449"/>
      <c r="T335" s="427"/>
      <c r="U335" s="448"/>
      <c r="V335" s="426"/>
      <c r="W335" s="449"/>
      <c r="X335" s="427"/>
      <c r="Y335" s="448"/>
      <c r="Z335" s="426"/>
      <c r="AA335" s="449"/>
      <c r="AB335" s="427"/>
      <c r="AC335" s="448"/>
      <c r="AD335" s="426"/>
      <c r="AE335" s="449"/>
      <c r="AF335" s="427"/>
      <c r="AG335" s="264"/>
      <c r="AH335" s="265"/>
      <c r="AI335" s="266"/>
      <c r="AJ335" s="267"/>
    </row>
    <row r="336" spans="1:36" s="97" customFormat="1" x14ac:dyDescent="0.25">
      <c r="A336" s="98" t="str">
        <f>IF(H336&lt;&gt;"",MAX($A$7:A335)+1,"")</f>
        <v/>
      </c>
      <c r="B336" s="228" t="str">
        <f>IF(A336="","",PREF_PREGUNTA&amp;" - "&amp;IF(MAX($A$7:$A$156)&gt;99,IF(A336&lt;100,"0",""),"")&amp;IF(A336&lt;10,"0","")&amp;A336&amp;IF(G336&lt;&gt;""," "&amp;G336,""))</f>
        <v/>
      </c>
      <c r="C336" s="62" t="str">
        <f t="shared" si="7"/>
        <v/>
      </c>
      <c r="D336" s="230"/>
      <c r="E336" s="231"/>
      <c r="F336" s="231"/>
      <c r="G336" s="232"/>
      <c r="H336" s="225"/>
      <c r="I336" s="448"/>
      <c r="J336" s="426"/>
      <c r="K336" s="449"/>
      <c r="L336" s="427"/>
      <c r="M336" s="448"/>
      <c r="N336" s="426"/>
      <c r="O336" s="449"/>
      <c r="P336" s="427"/>
      <c r="Q336" s="448"/>
      <c r="R336" s="426"/>
      <c r="S336" s="449"/>
      <c r="T336" s="427"/>
      <c r="U336" s="448"/>
      <c r="V336" s="426"/>
      <c r="W336" s="449"/>
      <c r="X336" s="427"/>
      <c r="Y336" s="448"/>
      <c r="Z336" s="426"/>
      <c r="AA336" s="449"/>
      <c r="AB336" s="427"/>
      <c r="AC336" s="448"/>
      <c r="AD336" s="426"/>
      <c r="AE336" s="449"/>
      <c r="AF336" s="427"/>
      <c r="AG336" s="264"/>
      <c r="AH336" s="265"/>
      <c r="AI336" s="266"/>
      <c r="AJ336" s="267"/>
    </row>
    <row r="337" spans="1:36" s="97" customFormat="1" x14ac:dyDescent="0.25">
      <c r="A337" s="98" t="str">
        <f>IF(H337&lt;&gt;"",MAX($A$7:A336)+1,"")</f>
        <v/>
      </c>
      <c r="B337" s="228" t="str">
        <f>IF(A337="","",PREF_PREGUNTA&amp;" - "&amp;IF(MAX($A$7:$A$156)&gt;99,IF(A337&lt;100,"0",""),"")&amp;IF(A337&lt;10,"0","")&amp;A337&amp;IF(G337&lt;&gt;""," "&amp;G337,""))</f>
        <v/>
      </c>
      <c r="C337" s="62" t="str">
        <f t="shared" si="7"/>
        <v/>
      </c>
      <c r="D337" s="230"/>
      <c r="E337" s="231"/>
      <c r="F337" s="231"/>
      <c r="G337" s="232"/>
      <c r="H337" s="225"/>
      <c r="I337" s="448"/>
      <c r="J337" s="426"/>
      <c r="K337" s="449"/>
      <c r="L337" s="427"/>
      <c r="M337" s="448"/>
      <c r="N337" s="426"/>
      <c r="O337" s="449"/>
      <c r="P337" s="427"/>
      <c r="Q337" s="448"/>
      <c r="R337" s="426"/>
      <c r="S337" s="449"/>
      <c r="T337" s="427"/>
      <c r="U337" s="448"/>
      <c r="V337" s="426"/>
      <c r="W337" s="449"/>
      <c r="X337" s="427"/>
      <c r="Y337" s="448"/>
      <c r="Z337" s="426"/>
      <c r="AA337" s="449"/>
      <c r="AB337" s="427"/>
      <c r="AC337" s="448"/>
      <c r="AD337" s="426"/>
      <c r="AE337" s="449"/>
      <c r="AF337" s="427"/>
      <c r="AG337" s="264"/>
      <c r="AH337" s="265"/>
      <c r="AI337" s="266"/>
      <c r="AJ337" s="267"/>
    </row>
    <row r="338" spans="1:36" s="97" customFormat="1" x14ac:dyDescent="0.25">
      <c r="A338" s="98" t="str">
        <f>IF(H338&lt;&gt;"",MAX($A$7:A337)+1,"")</f>
        <v/>
      </c>
      <c r="B338" s="228" t="str">
        <f>IF(A338="","",PREF_PREGUNTA&amp;" - "&amp;IF(MAX($A$7:$A$156)&gt;99,IF(A338&lt;100,"0",""),"")&amp;IF(A338&lt;10,"0","")&amp;A338&amp;IF(G338&lt;&gt;""," "&amp;G338,""))</f>
        <v/>
      </c>
      <c r="C338" s="62" t="str">
        <f t="shared" si="7"/>
        <v/>
      </c>
      <c r="D338" s="230"/>
      <c r="E338" s="231"/>
      <c r="F338" s="231"/>
      <c r="G338" s="232"/>
      <c r="H338" s="225"/>
      <c r="I338" s="448"/>
      <c r="J338" s="426"/>
      <c r="K338" s="449"/>
      <c r="L338" s="427"/>
      <c r="M338" s="448"/>
      <c r="N338" s="426"/>
      <c r="O338" s="449"/>
      <c r="P338" s="427"/>
      <c r="Q338" s="448"/>
      <c r="R338" s="426"/>
      <c r="S338" s="449"/>
      <c r="T338" s="427"/>
      <c r="U338" s="448"/>
      <c r="V338" s="426"/>
      <c r="W338" s="449"/>
      <c r="X338" s="427"/>
      <c r="Y338" s="448"/>
      <c r="Z338" s="426"/>
      <c r="AA338" s="449"/>
      <c r="AB338" s="427"/>
      <c r="AC338" s="448"/>
      <c r="AD338" s="426"/>
      <c r="AE338" s="449"/>
      <c r="AF338" s="427"/>
      <c r="AG338" s="264"/>
      <c r="AH338" s="265"/>
      <c r="AI338" s="266"/>
      <c r="AJ338" s="267"/>
    </row>
    <row r="339" spans="1:36" s="97" customFormat="1" x14ac:dyDescent="0.25">
      <c r="A339" s="98" t="str">
        <f>IF(H339&lt;&gt;"",MAX($A$7:A338)+1,"")</f>
        <v/>
      </c>
      <c r="B339" s="228" t="str">
        <f>IF(A339="","",PREF_PREGUNTA&amp;" - "&amp;IF(MAX($A$7:$A$156)&gt;99,IF(A339&lt;100,"0",""),"")&amp;IF(A339&lt;10,"0","")&amp;A339&amp;IF(G339&lt;&gt;""," "&amp;G339,""))</f>
        <v/>
      </c>
      <c r="C339" s="62" t="str">
        <f t="shared" si="7"/>
        <v/>
      </c>
      <c r="D339" s="230"/>
      <c r="E339" s="231"/>
      <c r="F339" s="231"/>
      <c r="G339" s="232"/>
      <c r="H339" s="225"/>
      <c r="I339" s="448"/>
      <c r="J339" s="426"/>
      <c r="K339" s="449"/>
      <c r="L339" s="427"/>
      <c r="M339" s="448"/>
      <c r="N339" s="426"/>
      <c r="O339" s="449"/>
      <c r="P339" s="427"/>
      <c r="Q339" s="448"/>
      <c r="R339" s="426"/>
      <c r="S339" s="449"/>
      <c r="T339" s="427"/>
      <c r="U339" s="448"/>
      <c r="V339" s="426"/>
      <c r="W339" s="449"/>
      <c r="X339" s="427"/>
      <c r="Y339" s="448"/>
      <c r="Z339" s="426"/>
      <c r="AA339" s="449"/>
      <c r="AB339" s="427"/>
      <c r="AC339" s="448"/>
      <c r="AD339" s="426"/>
      <c r="AE339" s="449"/>
      <c r="AF339" s="427"/>
      <c r="AG339" s="264"/>
      <c r="AH339" s="265"/>
      <c r="AI339" s="266"/>
      <c r="AJ339" s="267"/>
    </row>
    <row r="340" spans="1:36" s="97" customFormat="1" x14ac:dyDescent="0.25">
      <c r="A340" s="98" t="str">
        <f>IF(H340&lt;&gt;"",MAX($A$7:A339)+1,"")</f>
        <v/>
      </c>
      <c r="B340" s="228" t="str">
        <f>IF(A340="","",PREF_PREGUNTA&amp;" - "&amp;IF(MAX($A$7:$A$156)&gt;99,IF(A340&lt;100,"0",""),"")&amp;IF(A340&lt;10,"0","")&amp;A340&amp;IF(G340&lt;&gt;""," "&amp;G340,""))</f>
        <v/>
      </c>
      <c r="C340" s="62" t="str">
        <f t="shared" si="7"/>
        <v/>
      </c>
      <c r="D340" s="230"/>
      <c r="E340" s="231"/>
      <c r="F340" s="231"/>
      <c r="G340" s="232"/>
      <c r="H340" s="225"/>
      <c r="I340" s="448"/>
      <c r="J340" s="426"/>
      <c r="K340" s="449"/>
      <c r="L340" s="427"/>
      <c r="M340" s="448"/>
      <c r="N340" s="426"/>
      <c r="O340" s="449"/>
      <c r="P340" s="427"/>
      <c r="Q340" s="448"/>
      <c r="R340" s="426"/>
      <c r="S340" s="449"/>
      <c r="T340" s="427"/>
      <c r="U340" s="448"/>
      <c r="V340" s="426"/>
      <c r="W340" s="449"/>
      <c r="X340" s="427"/>
      <c r="Y340" s="448"/>
      <c r="Z340" s="426"/>
      <c r="AA340" s="449"/>
      <c r="AB340" s="427"/>
      <c r="AC340" s="448"/>
      <c r="AD340" s="426"/>
      <c r="AE340" s="449"/>
      <c r="AF340" s="427"/>
      <c r="AG340" s="264"/>
      <c r="AH340" s="265"/>
      <c r="AI340" s="266"/>
      <c r="AJ340" s="267"/>
    </row>
    <row r="341" spans="1:36" s="97" customFormat="1" x14ac:dyDescent="0.25">
      <c r="A341" s="98" t="str">
        <f>IF(H341&lt;&gt;"",MAX($A$7:A340)+1,"")</f>
        <v/>
      </c>
      <c r="B341" s="228" t="str">
        <f>IF(A341="","",PREF_PREGUNTA&amp;" - "&amp;IF(MAX($A$7:$A$156)&gt;99,IF(A341&lt;100,"0",""),"")&amp;IF(A341&lt;10,"0","")&amp;A341&amp;IF(G341&lt;&gt;""," "&amp;G341,""))</f>
        <v/>
      </c>
      <c r="C341" s="62" t="str">
        <f t="shared" si="7"/>
        <v/>
      </c>
      <c r="D341" s="230"/>
      <c r="E341" s="231"/>
      <c r="F341" s="231"/>
      <c r="G341" s="232"/>
      <c r="H341" s="225"/>
      <c r="I341" s="448"/>
      <c r="J341" s="426"/>
      <c r="K341" s="449"/>
      <c r="L341" s="427"/>
      <c r="M341" s="448"/>
      <c r="N341" s="426"/>
      <c r="O341" s="449"/>
      <c r="P341" s="427"/>
      <c r="Q341" s="448"/>
      <c r="R341" s="426"/>
      <c r="S341" s="449"/>
      <c r="T341" s="427"/>
      <c r="U341" s="448"/>
      <c r="V341" s="426"/>
      <c r="W341" s="449"/>
      <c r="X341" s="427"/>
      <c r="Y341" s="448"/>
      <c r="Z341" s="426"/>
      <c r="AA341" s="449"/>
      <c r="AB341" s="427"/>
      <c r="AC341" s="448"/>
      <c r="AD341" s="426"/>
      <c r="AE341" s="449"/>
      <c r="AF341" s="427"/>
      <c r="AG341" s="264"/>
      <c r="AH341" s="265"/>
      <c r="AI341" s="266"/>
      <c r="AJ341" s="267"/>
    </row>
    <row r="342" spans="1:36" s="97" customFormat="1" x14ac:dyDescent="0.25">
      <c r="A342" s="98" t="str">
        <f>IF(H342&lt;&gt;"",MAX($A$7:A341)+1,"")</f>
        <v/>
      </c>
      <c r="B342" s="228" t="str">
        <f>IF(A342="","",PREF_PREGUNTA&amp;" - "&amp;IF(MAX($A$7:$A$156)&gt;99,IF(A342&lt;100,"0",""),"")&amp;IF(A342&lt;10,"0","")&amp;A342&amp;IF(G342&lt;&gt;""," "&amp;G342,""))</f>
        <v/>
      </c>
      <c r="C342" s="62" t="str">
        <f t="shared" si="7"/>
        <v/>
      </c>
      <c r="D342" s="230"/>
      <c r="E342" s="231"/>
      <c r="F342" s="231"/>
      <c r="G342" s="232"/>
      <c r="H342" s="225"/>
      <c r="I342" s="448"/>
      <c r="J342" s="426"/>
      <c r="K342" s="449"/>
      <c r="L342" s="427"/>
      <c r="M342" s="448"/>
      <c r="N342" s="426"/>
      <c r="O342" s="449"/>
      <c r="P342" s="427"/>
      <c r="Q342" s="448"/>
      <c r="R342" s="426"/>
      <c r="S342" s="449"/>
      <c r="T342" s="427"/>
      <c r="U342" s="448"/>
      <c r="V342" s="426"/>
      <c r="W342" s="449"/>
      <c r="X342" s="427"/>
      <c r="Y342" s="448"/>
      <c r="Z342" s="426"/>
      <c r="AA342" s="449"/>
      <c r="AB342" s="427"/>
      <c r="AC342" s="448"/>
      <c r="AD342" s="426"/>
      <c r="AE342" s="449"/>
      <c r="AF342" s="427"/>
      <c r="AG342" s="264"/>
      <c r="AH342" s="265"/>
      <c r="AI342" s="266"/>
      <c r="AJ342" s="267"/>
    </row>
    <row r="343" spans="1:36" s="97" customFormat="1" x14ac:dyDescent="0.25">
      <c r="A343" s="98" t="str">
        <f>IF(H343&lt;&gt;"",MAX($A$7:A342)+1,"")</f>
        <v/>
      </c>
      <c r="B343" s="228" t="str">
        <f>IF(A343="","",PREF_PREGUNTA&amp;" - "&amp;IF(MAX($A$7:$A$156)&gt;99,IF(A343&lt;100,"0",""),"")&amp;IF(A343&lt;10,"0","")&amp;A343&amp;IF(G343&lt;&gt;""," "&amp;G343,""))</f>
        <v/>
      </c>
      <c r="C343" s="62" t="str">
        <f t="shared" si="7"/>
        <v/>
      </c>
      <c r="D343" s="230"/>
      <c r="E343" s="231"/>
      <c r="F343" s="231"/>
      <c r="G343" s="232"/>
      <c r="H343" s="225"/>
      <c r="I343" s="448"/>
      <c r="J343" s="426"/>
      <c r="K343" s="449"/>
      <c r="L343" s="427"/>
      <c r="M343" s="448"/>
      <c r="N343" s="426"/>
      <c r="O343" s="449"/>
      <c r="P343" s="427"/>
      <c r="Q343" s="448"/>
      <c r="R343" s="426"/>
      <c r="S343" s="449"/>
      <c r="T343" s="427"/>
      <c r="U343" s="448"/>
      <c r="V343" s="426"/>
      <c r="W343" s="449"/>
      <c r="X343" s="427"/>
      <c r="Y343" s="448"/>
      <c r="Z343" s="426"/>
      <c r="AA343" s="449"/>
      <c r="AB343" s="427"/>
      <c r="AC343" s="448"/>
      <c r="AD343" s="426"/>
      <c r="AE343" s="449"/>
      <c r="AF343" s="427"/>
      <c r="AG343" s="264"/>
      <c r="AH343" s="265"/>
      <c r="AI343" s="266"/>
      <c r="AJ343" s="267"/>
    </row>
    <row r="344" spans="1:36" s="97" customFormat="1" x14ac:dyDescent="0.25">
      <c r="A344" s="98" t="str">
        <f>IF(H344&lt;&gt;"",MAX($A$7:A343)+1,"")</f>
        <v/>
      </c>
      <c r="B344" s="228" t="str">
        <f>IF(A344="","",PREF_PREGUNTA&amp;" - "&amp;IF(MAX($A$7:$A$156)&gt;99,IF(A344&lt;100,"0",""),"")&amp;IF(A344&lt;10,"0","")&amp;A344&amp;IF(G344&lt;&gt;""," "&amp;G344,""))</f>
        <v/>
      </c>
      <c r="C344" s="62" t="str">
        <f t="shared" si="7"/>
        <v/>
      </c>
      <c r="D344" s="230"/>
      <c r="E344" s="231"/>
      <c r="F344" s="231"/>
      <c r="G344" s="232"/>
      <c r="H344" s="225"/>
      <c r="I344" s="448"/>
      <c r="J344" s="426"/>
      <c r="K344" s="449"/>
      <c r="L344" s="427"/>
      <c r="M344" s="448"/>
      <c r="N344" s="426"/>
      <c r="O344" s="449"/>
      <c r="P344" s="427"/>
      <c r="Q344" s="448"/>
      <c r="R344" s="426"/>
      <c r="S344" s="449"/>
      <c r="T344" s="427"/>
      <c r="U344" s="448"/>
      <c r="V344" s="426"/>
      <c r="W344" s="449"/>
      <c r="X344" s="427"/>
      <c r="Y344" s="448"/>
      <c r="Z344" s="426"/>
      <c r="AA344" s="449"/>
      <c r="AB344" s="427"/>
      <c r="AC344" s="448"/>
      <c r="AD344" s="426"/>
      <c r="AE344" s="449"/>
      <c r="AF344" s="427"/>
      <c r="AG344" s="264"/>
      <c r="AH344" s="265"/>
      <c r="AI344" s="266"/>
      <c r="AJ344" s="267"/>
    </row>
    <row r="345" spans="1:36" s="97" customFormat="1" x14ac:dyDescent="0.25">
      <c r="A345" s="98" t="str">
        <f>IF(H345&lt;&gt;"",MAX($A$7:A344)+1,"")</f>
        <v/>
      </c>
      <c r="B345" s="228" t="str">
        <f>IF(A345="","",PREF_PREGUNTA&amp;" - "&amp;IF(MAX($A$7:$A$156)&gt;99,IF(A345&lt;100,"0",""),"")&amp;IF(A345&lt;10,"0","")&amp;A345&amp;IF(G345&lt;&gt;""," "&amp;G345,""))</f>
        <v/>
      </c>
      <c r="C345" s="62" t="str">
        <f t="shared" si="7"/>
        <v/>
      </c>
      <c r="D345" s="230"/>
      <c r="E345" s="231"/>
      <c r="F345" s="231"/>
      <c r="G345" s="232"/>
      <c r="H345" s="225"/>
      <c r="I345" s="448"/>
      <c r="J345" s="426"/>
      <c r="K345" s="449"/>
      <c r="L345" s="427"/>
      <c r="M345" s="448"/>
      <c r="N345" s="426"/>
      <c r="O345" s="449"/>
      <c r="P345" s="427"/>
      <c r="Q345" s="448"/>
      <c r="R345" s="426"/>
      <c r="S345" s="449"/>
      <c r="T345" s="427"/>
      <c r="U345" s="448"/>
      <c r="V345" s="426"/>
      <c r="W345" s="449"/>
      <c r="X345" s="427"/>
      <c r="Y345" s="448"/>
      <c r="Z345" s="426"/>
      <c r="AA345" s="449"/>
      <c r="AB345" s="427"/>
      <c r="AC345" s="448"/>
      <c r="AD345" s="426"/>
      <c r="AE345" s="449"/>
      <c r="AF345" s="427"/>
      <c r="AG345" s="264"/>
      <c r="AH345" s="265"/>
      <c r="AI345" s="266"/>
      <c r="AJ345" s="267"/>
    </row>
    <row r="346" spans="1:36" s="97" customFormat="1" x14ac:dyDescent="0.25">
      <c r="A346" s="98" t="str">
        <f>IF(H346&lt;&gt;"",MAX($A$7:A345)+1,"")</f>
        <v/>
      </c>
      <c r="B346" s="228" t="str">
        <f>IF(A346="","",PREF_PREGUNTA&amp;" - "&amp;IF(MAX($A$7:$A$156)&gt;99,IF(A346&lt;100,"0",""),"")&amp;IF(A346&lt;10,"0","")&amp;A346&amp;IF(G346&lt;&gt;""," "&amp;G346,""))</f>
        <v/>
      </c>
      <c r="C346" s="62" t="str">
        <f t="shared" si="7"/>
        <v/>
      </c>
      <c r="D346" s="230"/>
      <c r="E346" s="231"/>
      <c r="F346" s="231"/>
      <c r="G346" s="232"/>
      <c r="H346" s="225"/>
      <c r="I346" s="448"/>
      <c r="J346" s="426"/>
      <c r="K346" s="449"/>
      <c r="L346" s="427"/>
      <c r="M346" s="448"/>
      <c r="N346" s="426"/>
      <c r="O346" s="449"/>
      <c r="P346" s="427"/>
      <c r="Q346" s="448"/>
      <c r="R346" s="426"/>
      <c r="S346" s="449"/>
      <c r="T346" s="427"/>
      <c r="U346" s="448"/>
      <c r="V346" s="426"/>
      <c r="W346" s="449"/>
      <c r="X346" s="427"/>
      <c r="Y346" s="448"/>
      <c r="Z346" s="426"/>
      <c r="AA346" s="449"/>
      <c r="AB346" s="427"/>
      <c r="AC346" s="448"/>
      <c r="AD346" s="426"/>
      <c r="AE346" s="449"/>
      <c r="AF346" s="427"/>
      <c r="AG346" s="264"/>
      <c r="AH346" s="265"/>
      <c r="AI346" s="266"/>
      <c r="AJ346" s="267"/>
    </row>
    <row r="347" spans="1:36" s="97" customFormat="1" x14ac:dyDescent="0.25">
      <c r="A347" s="98" t="str">
        <f>IF(H347&lt;&gt;"",MAX($A$7:A346)+1,"")</f>
        <v/>
      </c>
      <c r="B347" s="228" t="str">
        <f>IF(A347="","",PREF_PREGUNTA&amp;" - "&amp;IF(MAX($A$7:$A$156)&gt;99,IF(A347&lt;100,"0",""),"")&amp;IF(A347&lt;10,"0","")&amp;A347&amp;IF(G347&lt;&gt;""," "&amp;G347,""))</f>
        <v/>
      </c>
      <c r="C347" s="62" t="str">
        <f t="shared" si="7"/>
        <v/>
      </c>
      <c r="D347" s="230"/>
      <c r="E347" s="231"/>
      <c r="F347" s="231"/>
      <c r="G347" s="232"/>
      <c r="H347" s="225"/>
      <c r="I347" s="448"/>
      <c r="J347" s="426"/>
      <c r="K347" s="449"/>
      <c r="L347" s="427"/>
      <c r="M347" s="448"/>
      <c r="N347" s="426"/>
      <c r="O347" s="449"/>
      <c r="P347" s="427"/>
      <c r="Q347" s="448"/>
      <c r="R347" s="426"/>
      <c r="S347" s="449"/>
      <c r="T347" s="427"/>
      <c r="U347" s="448"/>
      <c r="V347" s="426"/>
      <c r="W347" s="449"/>
      <c r="X347" s="427"/>
      <c r="Y347" s="448"/>
      <c r="Z347" s="426"/>
      <c r="AA347" s="449"/>
      <c r="AB347" s="427"/>
      <c r="AC347" s="448"/>
      <c r="AD347" s="426"/>
      <c r="AE347" s="449"/>
      <c r="AF347" s="427"/>
      <c r="AG347" s="264"/>
      <c r="AH347" s="265"/>
      <c r="AI347" s="266"/>
      <c r="AJ347" s="267"/>
    </row>
    <row r="348" spans="1:36" s="97" customFormat="1" x14ac:dyDescent="0.25">
      <c r="A348" s="98" t="str">
        <f>IF(H348&lt;&gt;"",MAX($A$7:A347)+1,"")</f>
        <v/>
      </c>
      <c r="B348" s="228" t="str">
        <f>IF(A348="","",PREF_PREGUNTA&amp;" - "&amp;IF(MAX($A$7:$A$156)&gt;99,IF(A348&lt;100,"0",""),"")&amp;IF(A348&lt;10,"0","")&amp;A348&amp;IF(G348&lt;&gt;""," "&amp;G348,""))</f>
        <v/>
      </c>
      <c r="C348" s="62" t="str">
        <f t="shared" si="7"/>
        <v/>
      </c>
      <c r="D348" s="230"/>
      <c r="E348" s="231"/>
      <c r="F348" s="231"/>
      <c r="G348" s="232"/>
      <c r="H348" s="225"/>
      <c r="I348" s="448"/>
      <c r="J348" s="426"/>
      <c r="K348" s="449"/>
      <c r="L348" s="427"/>
      <c r="M348" s="448"/>
      <c r="N348" s="426"/>
      <c r="O348" s="449"/>
      <c r="P348" s="427"/>
      <c r="Q348" s="448"/>
      <c r="R348" s="426"/>
      <c r="S348" s="449"/>
      <c r="T348" s="427"/>
      <c r="U348" s="448"/>
      <c r="V348" s="426"/>
      <c r="W348" s="449"/>
      <c r="X348" s="427"/>
      <c r="Y348" s="448"/>
      <c r="Z348" s="426"/>
      <c r="AA348" s="449"/>
      <c r="AB348" s="427"/>
      <c r="AC348" s="448"/>
      <c r="AD348" s="426"/>
      <c r="AE348" s="449"/>
      <c r="AF348" s="427"/>
      <c r="AG348" s="264"/>
      <c r="AH348" s="265"/>
      <c r="AI348" s="266"/>
      <c r="AJ348" s="267"/>
    </row>
    <row r="349" spans="1:36" s="97" customFormat="1" x14ac:dyDescent="0.25">
      <c r="A349" s="98" t="str">
        <f>IF(H349&lt;&gt;"",MAX($A$7:A348)+1,"")</f>
        <v/>
      </c>
      <c r="B349" s="228" t="str">
        <f>IF(A349="","",PREF_PREGUNTA&amp;" - "&amp;IF(MAX($A$7:$A$156)&gt;99,IF(A349&lt;100,"0",""),"")&amp;IF(A349&lt;10,"0","")&amp;A349&amp;IF(G349&lt;&gt;""," "&amp;G349,""))</f>
        <v/>
      </c>
      <c r="C349" s="62" t="str">
        <f t="shared" si="7"/>
        <v/>
      </c>
      <c r="D349" s="230"/>
      <c r="E349" s="231"/>
      <c r="F349" s="231"/>
      <c r="G349" s="232"/>
      <c r="H349" s="225"/>
      <c r="I349" s="448"/>
      <c r="J349" s="426"/>
      <c r="K349" s="449"/>
      <c r="L349" s="427"/>
      <c r="M349" s="448"/>
      <c r="N349" s="426"/>
      <c r="O349" s="449"/>
      <c r="P349" s="427"/>
      <c r="Q349" s="448"/>
      <c r="R349" s="426"/>
      <c r="S349" s="449"/>
      <c r="T349" s="427"/>
      <c r="U349" s="448"/>
      <c r="V349" s="426"/>
      <c r="W349" s="449"/>
      <c r="X349" s="427"/>
      <c r="Y349" s="448"/>
      <c r="Z349" s="426"/>
      <c r="AA349" s="449"/>
      <c r="AB349" s="427"/>
      <c r="AC349" s="448"/>
      <c r="AD349" s="426"/>
      <c r="AE349" s="449"/>
      <c r="AF349" s="427"/>
      <c r="AG349" s="264"/>
      <c r="AH349" s="265"/>
      <c r="AI349" s="266"/>
      <c r="AJ349" s="267"/>
    </row>
    <row r="350" spans="1:36" s="97" customFormat="1" x14ac:dyDescent="0.25">
      <c r="A350" s="98" t="str">
        <f>IF(H350&lt;&gt;"",MAX($A$7:A349)+1,"")</f>
        <v/>
      </c>
      <c r="B350" s="228" t="str">
        <f>IF(A350="","",PREF_PREGUNTA&amp;" - "&amp;IF(MAX($A$7:$A$156)&gt;99,IF(A350&lt;100,"0",""),"")&amp;IF(A350&lt;10,"0","")&amp;A350&amp;IF(G350&lt;&gt;""," "&amp;G350,""))</f>
        <v/>
      </c>
      <c r="C350" s="62" t="str">
        <f t="shared" si="7"/>
        <v/>
      </c>
      <c r="D350" s="230"/>
      <c r="E350" s="231"/>
      <c r="F350" s="231"/>
      <c r="G350" s="232"/>
      <c r="H350" s="225"/>
      <c r="I350" s="448"/>
      <c r="J350" s="426"/>
      <c r="K350" s="449"/>
      <c r="L350" s="427"/>
      <c r="M350" s="448"/>
      <c r="N350" s="426"/>
      <c r="O350" s="449"/>
      <c r="P350" s="427"/>
      <c r="Q350" s="448"/>
      <c r="R350" s="426"/>
      <c r="S350" s="449"/>
      <c r="T350" s="427"/>
      <c r="U350" s="448"/>
      <c r="V350" s="426"/>
      <c r="W350" s="449"/>
      <c r="X350" s="427"/>
      <c r="Y350" s="448"/>
      <c r="Z350" s="426"/>
      <c r="AA350" s="449"/>
      <c r="AB350" s="427"/>
      <c r="AC350" s="448"/>
      <c r="AD350" s="426"/>
      <c r="AE350" s="449"/>
      <c r="AF350" s="427"/>
      <c r="AG350" s="264"/>
      <c r="AH350" s="265"/>
      <c r="AI350" s="266"/>
      <c r="AJ350" s="267"/>
    </row>
    <row r="351" spans="1:36" s="97" customFormat="1" x14ac:dyDescent="0.25">
      <c r="A351" s="98" t="str">
        <f>IF(H351&lt;&gt;"",MAX($A$7:A350)+1,"")</f>
        <v/>
      </c>
      <c r="B351" s="228" t="str">
        <f>IF(A351="","",PREF_PREGUNTA&amp;" - "&amp;IF(MAX($A$7:$A$156)&gt;99,IF(A351&lt;100,"0",""),"")&amp;IF(A351&lt;10,"0","")&amp;A351&amp;IF(G351&lt;&gt;""," "&amp;G351,""))</f>
        <v/>
      </c>
      <c r="C351" s="62" t="str">
        <f t="shared" si="7"/>
        <v/>
      </c>
      <c r="D351" s="230"/>
      <c r="E351" s="231"/>
      <c r="F351" s="231"/>
      <c r="G351" s="232"/>
      <c r="H351" s="225"/>
      <c r="I351" s="448"/>
      <c r="J351" s="426"/>
      <c r="K351" s="449"/>
      <c r="L351" s="427"/>
      <c r="M351" s="448"/>
      <c r="N351" s="426"/>
      <c r="O351" s="449"/>
      <c r="P351" s="427"/>
      <c r="Q351" s="448"/>
      <c r="R351" s="426"/>
      <c r="S351" s="449"/>
      <c r="T351" s="427"/>
      <c r="U351" s="448"/>
      <c r="V351" s="426"/>
      <c r="W351" s="449"/>
      <c r="X351" s="427"/>
      <c r="Y351" s="448"/>
      <c r="Z351" s="426"/>
      <c r="AA351" s="449"/>
      <c r="AB351" s="427"/>
      <c r="AC351" s="448"/>
      <c r="AD351" s="426"/>
      <c r="AE351" s="449"/>
      <c r="AF351" s="427"/>
      <c r="AG351" s="264"/>
      <c r="AH351" s="265"/>
      <c r="AI351" s="266"/>
      <c r="AJ351" s="267"/>
    </row>
    <row r="352" spans="1:36" s="97" customFormat="1" x14ac:dyDescent="0.25">
      <c r="A352" s="98" t="str">
        <f>IF(H352&lt;&gt;"",MAX($A$7:A351)+1,"")</f>
        <v/>
      </c>
      <c r="B352" s="228" t="str">
        <f>IF(A352="","",PREF_PREGUNTA&amp;" - "&amp;IF(MAX($A$7:$A$156)&gt;99,IF(A352&lt;100,"0",""),"")&amp;IF(A352&lt;10,"0","")&amp;A352&amp;IF(G352&lt;&gt;""," "&amp;G352,""))</f>
        <v/>
      </c>
      <c r="C352" s="62" t="str">
        <f t="shared" si="7"/>
        <v/>
      </c>
      <c r="D352" s="230"/>
      <c r="E352" s="231"/>
      <c r="F352" s="231"/>
      <c r="G352" s="232"/>
      <c r="H352" s="225"/>
      <c r="I352" s="448"/>
      <c r="J352" s="426"/>
      <c r="K352" s="449"/>
      <c r="L352" s="427"/>
      <c r="M352" s="448"/>
      <c r="N352" s="426"/>
      <c r="O352" s="449"/>
      <c r="P352" s="427"/>
      <c r="Q352" s="448"/>
      <c r="R352" s="426"/>
      <c r="S352" s="449"/>
      <c r="T352" s="427"/>
      <c r="U352" s="448"/>
      <c r="V352" s="426"/>
      <c r="W352" s="449"/>
      <c r="X352" s="427"/>
      <c r="Y352" s="448"/>
      <c r="Z352" s="426"/>
      <c r="AA352" s="449"/>
      <c r="AB352" s="427"/>
      <c r="AC352" s="448"/>
      <c r="AD352" s="426"/>
      <c r="AE352" s="449"/>
      <c r="AF352" s="427"/>
      <c r="AG352" s="264"/>
      <c r="AH352" s="265"/>
      <c r="AI352" s="266"/>
      <c r="AJ352" s="267"/>
    </row>
    <row r="353" spans="1:36" s="97" customFormat="1" x14ac:dyDescent="0.25">
      <c r="A353" s="98" t="str">
        <f>IF(H353&lt;&gt;"",MAX($A$7:A352)+1,"")</f>
        <v/>
      </c>
      <c r="B353" s="228" t="str">
        <f>IF(A353="","",PREF_PREGUNTA&amp;" - "&amp;IF(MAX($A$7:$A$156)&gt;99,IF(A353&lt;100,"0",""),"")&amp;IF(A353&lt;10,"0","")&amp;A353&amp;IF(G353&lt;&gt;""," "&amp;G353,""))</f>
        <v/>
      </c>
      <c r="C353" s="62" t="str">
        <f t="shared" si="7"/>
        <v/>
      </c>
      <c r="D353" s="230"/>
      <c r="E353" s="231"/>
      <c r="F353" s="231"/>
      <c r="G353" s="232"/>
      <c r="H353" s="225"/>
      <c r="I353" s="448"/>
      <c r="J353" s="426"/>
      <c r="K353" s="449"/>
      <c r="L353" s="427"/>
      <c r="M353" s="448"/>
      <c r="N353" s="426"/>
      <c r="O353" s="449"/>
      <c r="P353" s="427"/>
      <c r="Q353" s="448"/>
      <c r="R353" s="426"/>
      <c r="S353" s="449"/>
      <c r="T353" s="427"/>
      <c r="U353" s="448"/>
      <c r="V353" s="426"/>
      <c r="W353" s="449"/>
      <c r="X353" s="427"/>
      <c r="Y353" s="448"/>
      <c r="Z353" s="426"/>
      <c r="AA353" s="449"/>
      <c r="AB353" s="427"/>
      <c r="AC353" s="448"/>
      <c r="AD353" s="426"/>
      <c r="AE353" s="449"/>
      <c r="AF353" s="427"/>
      <c r="AG353" s="264"/>
      <c r="AH353" s="265"/>
      <c r="AI353" s="266"/>
      <c r="AJ353" s="267"/>
    </row>
    <row r="354" spans="1:36" s="97" customFormat="1" x14ac:dyDescent="0.25">
      <c r="A354" s="98" t="str">
        <f>IF(H354&lt;&gt;"",MAX($A$7:A353)+1,"")</f>
        <v/>
      </c>
      <c r="B354" s="228" t="str">
        <f>IF(A354="","",PREF_PREGUNTA&amp;" - "&amp;IF(MAX($A$7:$A$156)&gt;99,IF(A354&lt;100,"0",""),"")&amp;IF(A354&lt;10,"0","")&amp;A354&amp;IF(G354&lt;&gt;""," "&amp;G354,""))</f>
        <v/>
      </c>
      <c r="C354" s="62" t="str">
        <f t="shared" si="7"/>
        <v/>
      </c>
      <c r="D354" s="230"/>
      <c r="E354" s="231"/>
      <c r="F354" s="231"/>
      <c r="G354" s="232"/>
      <c r="H354" s="225"/>
      <c r="I354" s="448"/>
      <c r="J354" s="426"/>
      <c r="K354" s="449"/>
      <c r="L354" s="427"/>
      <c r="M354" s="448"/>
      <c r="N354" s="426"/>
      <c r="O354" s="449"/>
      <c r="P354" s="427"/>
      <c r="Q354" s="448"/>
      <c r="R354" s="426"/>
      <c r="S354" s="449"/>
      <c r="T354" s="427"/>
      <c r="U354" s="448"/>
      <c r="V354" s="426"/>
      <c r="W354" s="449"/>
      <c r="X354" s="427"/>
      <c r="Y354" s="448"/>
      <c r="Z354" s="426"/>
      <c r="AA354" s="449"/>
      <c r="AB354" s="427"/>
      <c r="AC354" s="448"/>
      <c r="AD354" s="426"/>
      <c r="AE354" s="449"/>
      <c r="AF354" s="427"/>
      <c r="AG354" s="264"/>
      <c r="AH354" s="265"/>
      <c r="AI354" s="266"/>
      <c r="AJ354" s="267"/>
    </row>
    <row r="355" spans="1:36" s="97" customFormat="1" x14ac:dyDescent="0.25">
      <c r="A355" s="98" t="str">
        <f>IF(H355&lt;&gt;"",MAX($A$7:A354)+1,"")</f>
        <v/>
      </c>
      <c r="B355" s="228" t="str">
        <f>IF(A355="","",PREF_PREGUNTA&amp;" - "&amp;IF(MAX($A$7:$A$156)&gt;99,IF(A355&lt;100,"0",""),"")&amp;IF(A355&lt;10,"0","")&amp;A355&amp;IF(G355&lt;&gt;""," "&amp;G355,""))</f>
        <v/>
      </c>
      <c r="C355" s="62" t="str">
        <f t="shared" si="7"/>
        <v/>
      </c>
      <c r="D355" s="230"/>
      <c r="E355" s="231"/>
      <c r="F355" s="231"/>
      <c r="G355" s="232"/>
      <c r="H355" s="225"/>
      <c r="I355" s="448"/>
      <c r="J355" s="426"/>
      <c r="K355" s="449"/>
      <c r="L355" s="427"/>
      <c r="M355" s="448"/>
      <c r="N355" s="426"/>
      <c r="O355" s="449"/>
      <c r="P355" s="427"/>
      <c r="Q355" s="448"/>
      <c r="R355" s="426"/>
      <c r="S355" s="449"/>
      <c r="T355" s="427"/>
      <c r="U355" s="448"/>
      <c r="V355" s="426"/>
      <c r="W355" s="449"/>
      <c r="X355" s="427"/>
      <c r="Y355" s="448"/>
      <c r="Z355" s="426"/>
      <c r="AA355" s="449"/>
      <c r="AB355" s="427"/>
      <c r="AC355" s="448"/>
      <c r="AD355" s="426"/>
      <c r="AE355" s="449"/>
      <c r="AF355" s="427"/>
      <c r="AG355" s="264"/>
      <c r="AH355" s="265"/>
      <c r="AI355" s="266"/>
      <c r="AJ355" s="267"/>
    </row>
    <row r="356" spans="1:36" s="97" customFormat="1" x14ac:dyDescent="0.25">
      <c r="A356" s="98" t="str">
        <f>IF(H356&lt;&gt;"",MAX($A$7:A355)+1,"")</f>
        <v/>
      </c>
      <c r="B356" s="228" t="str">
        <f>IF(A356="","",PREF_PREGUNTA&amp;" - "&amp;IF(MAX($A$7:$A$156)&gt;99,IF(A356&lt;100,"0",""),"")&amp;IF(A356&lt;10,"0","")&amp;A356&amp;IF(G356&lt;&gt;""," "&amp;G356,""))</f>
        <v/>
      </c>
      <c r="C356" s="62" t="str">
        <f t="shared" si="7"/>
        <v/>
      </c>
      <c r="D356" s="230"/>
      <c r="E356" s="231"/>
      <c r="F356" s="231"/>
      <c r="G356" s="232"/>
      <c r="H356" s="225"/>
      <c r="I356" s="448"/>
      <c r="J356" s="426"/>
      <c r="K356" s="449"/>
      <c r="L356" s="427"/>
      <c r="M356" s="448"/>
      <c r="N356" s="426"/>
      <c r="O356" s="449"/>
      <c r="P356" s="427"/>
      <c r="Q356" s="448"/>
      <c r="R356" s="426"/>
      <c r="S356" s="449"/>
      <c r="T356" s="427"/>
      <c r="U356" s="448"/>
      <c r="V356" s="426"/>
      <c r="W356" s="449"/>
      <c r="X356" s="427"/>
      <c r="Y356" s="448"/>
      <c r="Z356" s="426"/>
      <c r="AA356" s="449"/>
      <c r="AB356" s="427"/>
      <c r="AC356" s="448"/>
      <c r="AD356" s="426"/>
      <c r="AE356" s="449"/>
      <c r="AF356" s="427"/>
      <c r="AG356" s="264"/>
      <c r="AH356" s="265"/>
      <c r="AI356" s="266"/>
      <c r="AJ356" s="267"/>
    </row>
    <row r="357" spans="1:36" s="97" customFormat="1" x14ac:dyDescent="0.25">
      <c r="A357" s="98" t="str">
        <f>IF(H357&lt;&gt;"",MAX($A$7:A356)+1,"")</f>
        <v/>
      </c>
      <c r="B357" s="228" t="str">
        <f>IF(A357="","",PREF_PREGUNTA&amp;" - "&amp;IF(MAX($A$7:$A$156)&gt;99,IF(A357&lt;100,"0",""),"")&amp;IF(A357&lt;10,"0","")&amp;A357&amp;IF(G357&lt;&gt;""," "&amp;G357,""))</f>
        <v/>
      </c>
      <c r="C357" s="62" t="str">
        <f t="shared" si="7"/>
        <v/>
      </c>
      <c r="D357" s="230"/>
      <c r="E357" s="231"/>
      <c r="F357" s="231"/>
      <c r="G357" s="232"/>
      <c r="H357" s="225"/>
      <c r="I357" s="448"/>
      <c r="J357" s="426"/>
      <c r="K357" s="449"/>
      <c r="L357" s="427"/>
      <c r="M357" s="448"/>
      <c r="N357" s="426"/>
      <c r="O357" s="449"/>
      <c r="P357" s="427"/>
      <c r="Q357" s="448"/>
      <c r="R357" s="426"/>
      <c r="S357" s="449"/>
      <c r="T357" s="427"/>
      <c r="U357" s="448"/>
      <c r="V357" s="426"/>
      <c r="W357" s="449"/>
      <c r="X357" s="427"/>
      <c r="Y357" s="448"/>
      <c r="Z357" s="426"/>
      <c r="AA357" s="449"/>
      <c r="AB357" s="427"/>
      <c r="AC357" s="448"/>
      <c r="AD357" s="426"/>
      <c r="AE357" s="449"/>
      <c r="AF357" s="427"/>
      <c r="AG357" s="264"/>
      <c r="AH357" s="265"/>
      <c r="AI357" s="266"/>
      <c r="AJ357" s="267"/>
    </row>
    <row r="358" spans="1:36" s="97" customFormat="1" x14ac:dyDescent="0.25">
      <c r="A358" s="98" t="str">
        <f>IF(H358&lt;&gt;"",MAX($A$7:A357)+1,"")</f>
        <v/>
      </c>
      <c r="B358" s="228" t="str">
        <f>IF(A358="","",PREF_PREGUNTA&amp;" - "&amp;IF(MAX($A$7:$A$156)&gt;99,IF(A358&lt;100,"0",""),"")&amp;IF(A358&lt;10,"0","")&amp;A358&amp;IF(G358&lt;&gt;""," "&amp;G358,""))</f>
        <v/>
      </c>
      <c r="C358" s="62" t="str">
        <f t="shared" si="7"/>
        <v/>
      </c>
      <c r="D358" s="230"/>
      <c r="E358" s="231"/>
      <c r="F358" s="231"/>
      <c r="G358" s="232"/>
      <c r="H358" s="225"/>
      <c r="I358" s="448"/>
      <c r="J358" s="426"/>
      <c r="K358" s="449"/>
      <c r="L358" s="427"/>
      <c r="M358" s="448"/>
      <c r="N358" s="426"/>
      <c r="O358" s="449"/>
      <c r="P358" s="427"/>
      <c r="Q358" s="448"/>
      <c r="R358" s="426"/>
      <c r="S358" s="449"/>
      <c r="T358" s="427"/>
      <c r="U358" s="448"/>
      <c r="V358" s="426"/>
      <c r="W358" s="449"/>
      <c r="X358" s="427"/>
      <c r="Y358" s="448"/>
      <c r="Z358" s="426"/>
      <c r="AA358" s="449"/>
      <c r="AB358" s="427"/>
      <c r="AC358" s="448"/>
      <c r="AD358" s="426"/>
      <c r="AE358" s="449"/>
      <c r="AF358" s="427"/>
      <c r="AG358" s="264"/>
      <c r="AH358" s="265"/>
      <c r="AI358" s="266"/>
      <c r="AJ358" s="267"/>
    </row>
    <row r="359" spans="1:36" s="97" customFormat="1" x14ac:dyDescent="0.25">
      <c r="A359" s="98" t="str">
        <f>IF(H359&lt;&gt;"",MAX($A$7:A358)+1,"")</f>
        <v/>
      </c>
      <c r="B359" s="228" t="str">
        <f>IF(A359="","",PREF_PREGUNTA&amp;" - "&amp;IF(MAX($A$7:$A$156)&gt;99,IF(A359&lt;100,"0",""),"")&amp;IF(A359&lt;10,"0","")&amp;A359&amp;IF(G359&lt;&gt;""," "&amp;G359,""))</f>
        <v/>
      </c>
      <c r="C359" s="62" t="str">
        <f t="shared" si="7"/>
        <v/>
      </c>
      <c r="D359" s="230"/>
      <c r="E359" s="231"/>
      <c r="F359" s="231"/>
      <c r="G359" s="232"/>
      <c r="H359" s="225"/>
      <c r="I359" s="448"/>
      <c r="J359" s="426"/>
      <c r="K359" s="449"/>
      <c r="L359" s="427"/>
      <c r="M359" s="448"/>
      <c r="N359" s="426"/>
      <c r="O359" s="449"/>
      <c r="P359" s="427"/>
      <c r="Q359" s="448"/>
      <c r="R359" s="426"/>
      <c r="S359" s="449"/>
      <c r="T359" s="427"/>
      <c r="U359" s="448"/>
      <c r="V359" s="426"/>
      <c r="W359" s="449"/>
      <c r="X359" s="427"/>
      <c r="Y359" s="448"/>
      <c r="Z359" s="426"/>
      <c r="AA359" s="449"/>
      <c r="AB359" s="427"/>
      <c r="AC359" s="448"/>
      <c r="AD359" s="426"/>
      <c r="AE359" s="449"/>
      <c r="AF359" s="427"/>
      <c r="AG359" s="264"/>
      <c r="AH359" s="265"/>
      <c r="AI359" s="266"/>
      <c r="AJ359" s="267"/>
    </row>
    <row r="360" spans="1:36" s="97" customFormat="1" x14ac:dyDescent="0.25">
      <c r="A360" s="98" t="str">
        <f>IF(H360&lt;&gt;"",MAX($A$7:A359)+1,"")</f>
        <v/>
      </c>
      <c r="B360" s="228" t="str">
        <f>IF(A360="","",PREF_PREGUNTA&amp;" - "&amp;IF(MAX($A$7:$A$156)&gt;99,IF(A360&lt;100,"0",""),"")&amp;IF(A360&lt;10,"0","")&amp;A360&amp;IF(G360&lt;&gt;""," "&amp;G360,""))</f>
        <v/>
      </c>
      <c r="C360" s="62" t="str">
        <f t="shared" si="7"/>
        <v/>
      </c>
      <c r="D360" s="230"/>
      <c r="E360" s="231"/>
      <c r="F360" s="231"/>
      <c r="G360" s="232"/>
      <c r="H360" s="225"/>
      <c r="I360" s="448"/>
      <c r="J360" s="426"/>
      <c r="K360" s="449"/>
      <c r="L360" s="427"/>
      <c r="M360" s="448"/>
      <c r="N360" s="426"/>
      <c r="O360" s="449"/>
      <c r="P360" s="427"/>
      <c r="Q360" s="448"/>
      <c r="R360" s="426"/>
      <c r="S360" s="449"/>
      <c r="T360" s="427"/>
      <c r="U360" s="448"/>
      <c r="V360" s="426"/>
      <c r="W360" s="449"/>
      <c r="X360" s="427"/>
      <c r="Y360" s="448"/>
      <c r="Z360" s="426"/>
      <c r="AA360" s="449"/>
      <c r="AB360" s="427"/>
      <c r="AC360" s="448"/>
      <c r="AD360" s="426"/>
      <c r="AE360" s="449"/>
      <c r="AF360" s="427"/>
      <c r="AG360" s="264"/>
      <c r="AH360" s="265"/>
      <c r="AI360" s="266"/>
      <c r="AJ360" s="267"/>
    </row>
    <row r="361" spans="1:36" s="97" customFormat="1" x14ac:dyDescent="0.25">
      <c r="A361" s="98" t="str">
        <f>IF(H361&lt;&gt;"",MAX($A$7:A360)+1,"")</f>
        <v/>
      </c>
      <c r="B361" s="228" t="str">
        <f>IF(A361="","",PREF_PREGUNTA&amp;" - "&amp;IF(MAX($A$7:$A$156)&gt;99,IF(A361&lt;100,"0",""),"")&amp;IF(A361&lt;10,"0","")&amp;A361&amp;IF(G361&lt;&gt;""," "&amp;G361,""))</f>
        <v/>
      </c>
      <c r="C361" s="62" t="str">
        <f t="shared" si="7"/>
        <v/>
      </c>
      <c r="D361" s="230"/>
      <c r="E361" s="231"/>
      <c r="F361" s="231"/>
      <c r="G361" s="232"/>
      <c r="H361" s="225"/>
      <c r="I361" s="448"/>
      <c r="J361" s="426"/>
      <c r="K361" s="449"/>
      <c r="L361" s="427"/>
      <c r="M361" s="448"/>
      <c r="N361" s="426"/>
      <c r="O361" s="449"/>
      <c r="P361" s="427"/>
      <c r="Q361" s="448"/>
      <c r="R361" s="426"/>
      <c r="S361" s="449"/>
      <c r="T361" s="427"/>
      <c r="U361" s="448"/>
      <c r="V361" s="426"/>
      <c r="W361" s="449"/>
      <c r="X361" s="427"/>
      <c r="Y361" s="448"/>
      <c r="Z361" s="426"/>
      <c r="AA361" s="449"/>
      <c r="AB361" s="427"/>
      <c r="AC361" s="448"/>
      <c r="AD361" s="426"/>
      <c r="AE361" s="449"/>
      <c r="AF361" s="427"/>
      <c r="AG361" s="264"/>
      <c r="AH361" s="265"/>
      <c r="AI361" s="266"/>
      <c r="AJ361" s="267"/>
    </row>
    <row r="362" spans="1:36" s="97" customFormat="1" x14ac:dyDescent="0.25">
      <c r="A362" s="98" t="str">
        <f>IF(H362&lt;&gt;"",MAX($A$7:A361)+1,"")</f>
        <v/>
      </c>
      <c r="B362" s="228" t="str">
        <f>IF(A362="","",PREF_PREGUNTA&amp;" - "&amp;IF(MAX($A$7:$A$156)&gt;99,IF(A362&lt;100,"0",""),"")&amp;IF(A362&lt;10,"0","")&amp;A362&amp;IF(G362&lt;&gt;""," "&amp;G362,""))</f>
        <v/>
      </c>
      <c r="C362" s="62" t="str">
        <f t="shared" si="7"/>
        <v/>
      </c>
      <c r="D362" s="230"/>
      <c r="E362" s="231"/>
      <c r="F362" s="231"/>
      <c r="G362" s="232"/>
      <c r="H362" s="225"/>
      <c r="I362" s="448"/>
      <c r="J362" s="426"/>
      <c r="K362" s="449"/>
      <c r="L362" s="427"/>
      <c r="M362" s="448"/>
      <c r="N362" s="426"/>
      <c r="O362" s="449"/>
      <c r="P362" s="427"/>
      <c r="Q362" s="448"/>
      <c r="R362" s="426"/>
      <c r="S362" s="449"/>
      <c r="T362" s="427"/>
      <c r="U362" s="448"/>
      <c r="V362" s="426"/>
      <c r="W362" s="449"/>
      <c r="X362" s="427"/>
      <c r="Y362" s="448"/>
      <c r="Z362" s="426"/>
      <c r="AA362" s="449"/>
      <c r="AB362" s="427"/>
      <c r="AC362" s="448"/>
      <c r="AD362" s="426"/>
      <c r="AE362" s="449"/>
      <c r="AF362" s="427"/>
      <c r="AG362" s="264"/>
      <c r="AH362" s="265"/>
      <c r="AI362" s="266"/>
      <c r="AJ362" s="267"/>
    </row>
    <row r="363" spans="1:36" s="97" customFormat="1" x14ac:dyDescent="0.25">
      <c r="A363" s="98" t="str">
        <f>IF(H363&lt;&gt;"",MAX($A$7:A362)+1,"")</f>
        <v/>
      </c>
      <c r="B363" s="228" t="str">
        <f>IF(A363="","",PREF_PREGUNTA&amp;" - "&amp;IF(MAX($A$7:$A$156)&gt;99,IF(A363&lt;100,"0",""),"")&amp;IF(A363&lt;10,"0","")&amp;A363&amp;IF(G363&lt;&gt;""," "&amp;G363,""))</f>
        <v/>
      </c>
      <c r="C363" s="62" t="str">
        <f t="shared" si="7"/>
        <v/>
      </c>
      <c r="D363" s="230"/>
      <c r="E363" s="231"/>
      <c r="F363" s="231"/>
      <c r="G363" s="232"/>
      <c r="H363" s="225"/>
      <c r="I363" s="448"/>
      <c r="J363" s="426"/>
      <c r="K363" s="449"/>
      <c r="L363" s="427"/>
      <c r="M363" s="448"/>
      <c r="N363" s="426"/>
      <c r="O363" s="449"/>
      <c r="P363" s="427"/>
      <c r="Q363" s="448"/>
      <c r="R363" s="426"/>
      <c r="S363" s="449"/>
      <c r="T363" s="427"/>
      <c r="U363" s="448"/>
      <c r="V363" s="426"/>
      <c r="W363" s="449"/>
      <c r="X363" s="427"/>
      <c r="Y363" s="448"/>
      <c r="Z363" s="426"/>
      <c r="AA363" s="449"/>
      <c r="AB363" s="427"/>
      <c r="AC363" s="448"/>
      <c r="AD363" s="426"/>
      <c r="AE363" s="449"/>
      <c r="AF363" s="427"/>
      <c r="AG363" s="264"/>
      <c r="AH363" s="265"/>
      <c r="AI363" s="266"/>
      <c r="AJ363" s="267"/>
    </row>
    <row r="364" spans="1:36" s="97" customFormat="1" x14ac:dyDescent="0.25">
      <c r="A364" s="98" t="str">
        <f>IF(H364&lt;&gt;"",MAX($A$7:A363)+1,"")</f>
        <v/>
      </c>
      <c r="B364" s="228" t="str">
        <f>IF(A364="","",PREF_PREGUNTA&amp;" - "&amp;IF(MAX($A$7:$A$156)&gt;99,IF(A364&lt;100,"0",""),"")&amp;IF(A364&lt;10,"0","")&amp;A364&amp;IF(G364&lt;&gt;""," "&amp;G364,""))</f>
        <v/>
      </c>
      <c r="C364" s="62" t="str">
        <f t="shared" si="7"/>
        <v/>
      </c>
      <c r="D364" s="230"/>
      <c r="E364" s="231"/>
      <c r="F364" s="231"/>
      <c r="G364" s="232"/>
      <c r="H364" s="225"/>
      <c r="I364" s="448"/>
      <c r="J364" s="426"/>
      <c r="K364" s="449"/>
      <c r="L364" s="427"/>
      <c r="M364" s="448"/>
      <c r="N364" s="426"/>
      <c r="O364" s="449"/>
      <c r="P364" s="427"/>
      <c r="Q364" s="448"/>
      <c r="R364" s="426"/>
      <c r="S364" s="449"/>
      <c r="T364" s="427"/>
      <c r="U364" s="448"/>
      <c r="V364" s="426"/>
      <c r="W364" s="449"/>
      <c r="X364" s="427"/>
      <c r="Y364" s="448"/>
      <c r="Z364" s="426"/>
      <c r="AA364" s="449"/>
      <c r="AB364" s="427"/>
      <c r="AC364" s="448"/>
      <c r="AD364" s="426"/>
      <c r="AE364" s="449"/>
      <c r="AF364" s="427"/>
      <c r="AG364" s="264"/>
      <c r="AH364" s="265"/>
      <c r="AI364" s="266"/>
      <c r="AJ364" s="267"/>
    </row>
    <row r="365" spans="1:36" s="97" customFormat="1" x14ac:dyDescent="0.25">
      <c r="A365" s="98" t="str">
        <f>IF(H365&lt;&gt;"",MAX($A$7:A364)+1,"")</f>
        <v/>
      </c>
      <c r="B365" s="228" t="str">
        <f>IF(A365="","",PREF_PREGUNTA&amp;" - "&amp;IF(MAX($A$7:$A$156)&gt;99,IF(A365&lt;100,"0",""),"")&amp;IF(A365&lt;10,"0","")&amp;A365&amp;IF(G365&lt;&gt;""," "&amp;G365,""))</f>
        <v/>
      </c>
      <c r="C365" s="62" t="str">
        <f t="shared" si="7"/>
        <v/>
      </c>
      <c r="D365" s="230"/>
      <c r="E365" s="231"/>
      <c r="F365" s="231"/>
      <c r="G365" s="232"/>
      <c r="H365" s="225"/>
      <c r="I365" s="448"/>
      <c r="J365" s="426"/>
      <c r="K365" s="449"/>
      <c r="L365" s="427"/>
      <c r="M365" s="448"/>
      <c r="N365" s="426"/>
      <c r="O365" s="449"/>
      <c r="P365" s="427"/>
      <c r="Q365" s="448"/>
      <c r="R365" s="426"/>
      <c r="S365" s="449"/>
      <c r="T365" s="427"/>
      <c r="U365" s="448"/>
      <c r="V365" s="426"/>
      <c r="W365" s="449"/>
      <c r="X365" s="427"/>
      <c r="Y365" s="448"/>
      <c r="Z365" s="426"/>
      <c r="AA365" s="449"/>
      <c r="AB365" s="427"/>
      <c r="AC365" s="448"/>
      <c r="AD365" s="426"/>
      <c r="AE365" s="449"/>
      <c r="AF365" s="427"/>
      <c r="AG365" s="264"/>
      <c r="AH365" s="265"/>
      <c r="AI365" s="266"/>
      <c r="AJ365" s="267"/>
    </row>
    <row r="366" spans="1:36" s="97" customFormat="1" x14ac:dyDescent="0.25">
      <c r="A366" s="98" t="str">
        <f>IF(H366&lt;&gt;"",MAX($A$7:A365)+1,"")</f>
        <v/>
      </c>
      <c r="B366" s="228" t="str">
        <f>IF(A366="","",PREF_PREGUNTA&amp;" - "&amp;IF(MAX($A$7:$A$156)&gt;99,IF(A366&lt;100,"0",""),"")&amp;IF(A366&lt;10,"0","")&amp;A366&amp;IF(G366&lt;&gt;""," "&amp;G366,""))</f>
        <v/>
      </c>
      <c r="C366" s="62" t="str">
        <f t="shared" si="7"/>
        <v/>
      </c>
      <c r="D366" s="230"/>
      <c r="E366" s="231"/>
      <c r="F366" s="231"/>
      <c r="G366" s="232"/>
      <c r="H366" s="225"/>
      <c r="I366" s="448"/>
      <c r="J366" s="426"/>
      <c r="K366" s="449"/>
      <c r="L366" s="427"/>
      <c r="M366" s="448"/>
      <c r="N366" s="426"/>
      <c r="O366" s="449"/>
      <c r="P366" s="427"/>
      <c r="Q366" s="448"/>
      <c r="R366" s="426"/>
      <c r="S366" s="449"/>
      <c r="T366" s="427"/>
      <c r="U366" s="448"/>
      <c r="V366" s="426"/>
      <c r="W366" s="449"/>
      <c r="X366" s="427"/>
      <c r="Y366" s="448"/>
      <c r="Z366" s="426"/>
      <c r="AA366" s="449"/>
      <c r="AB366" s="427"/>
      <c r="AC366" s="448"/>
      <c r="AD366" s="426"/>
      <c r="AE366" s="449"/>
      <c r="AF366" s="427"/>
      <c r="AG366" s="264"/>
      <c r="AH366" s="265"/>
      <c r="AI366" s="266"/>
      <c r="AJ366" s="267"/>
    </row>
    <row r="367" spans="1:36" s="97" customFormat="1" x14ac:dyDescent="0.25">
      <c r="A367" s="98" t="str">
        <f>IF(H367&lt;&gt;"",MAX($A$7:A366)+1,"")</f>
        <v/>
      </c>
      <c r="B367" s="228" t="str">
        <f>IF(A367="","",PREF_PREGUNTA&amp;" - "&amp;IF(MAX($A$7:$A$156)&gt;99,IF(A367&lt;100,"0",""),"")&amp;IF(A367&lt;10,"0","")&amp;A367&amp;IF(G367&lt;&gt;""," "&amp;G367,""))</f>
        <v/>
      </c>
      <c r="C367" s="62" t="str">
        <f t="shared" si="7"/>
        <v/>
      </c>
      <c r="D367" s="230"/>
      <c r="E367" s="231"/>
      <c r="F367" s="231"/>
      <c r="G367" s="232"/>
      <c r="H367" s="225"/>
      <c r="I367" s="448"/>
      <c r="J367" s="426"/>
      <c r="K367" s="449"/>
      <c r="L367" s="427"/>
      <c r="M367" s="448"/>
      <c r="N367" s="426"/>
      <c r="O367" s="449"/>
      <c r="P367" s="427"/>
      <c r="Q367" s="448"/>
      <c r="R367" s="426"/>
      <c r="S367" s="449"/>
      <c r="T367" s="427"/>
      <c r="U367" s="448"/>
      <c r="V367" s="426"/>
      <c r="W367" s="449"/>
      <c r="X367" s="427"/>
      <c r="Y367" s="448"/>
      <c r="Z367" s="426"/>
      <c r="AA367" s="449"/>
      <c r="AB367" s="427"/>
      <c r="AC367" s="448"/>
      <c r="AD367" s="426"/>
      <c r="AE367" s="449"/>
      <c r="AF367" s="427"/>
      <c r="AG367" s="264"/>
      <c r="AH367" s="265"/>
      <c r="AI367" s="266"/>
      <c r="AJ367" s="267"/>
    </row>
    <row r="368" spans="1:36" s="97" customFormat="1" x14ac:dyDescent="0.25">
      <c r="A368" s="98" t="str">
        <f>IF(H368&lt;&gt;"",MAX($A$7:A367)+1,"")</f>
        <v/>
      </c>
      <c r="B368" s="228" t="str">
        <f>IF(A368="","",PREF_PREGUNTA&amp;" - "&amp;IF(MAX($A$7:$A$156)&gt;99,IF(A368&lt;100,"0",""),"")&amp;IF(A368&lt;10,"0","")&amp;A368&amp;IF(G368&lt;&gt;""," "&amp;G368,""))</f>
        <v/>
      </c>
      <c r="C368" s="62" t="str">
        <f t="shared" si="7"/>
        <v/>
      </c>
      <c r="D368" s="230"/>
      <c r="E368" s="231"/>
      <c r="F368" s="231"/>
      <c r="G368" s="232"/>
      <c r="H368" s="225"/>
      <c r="I368" s="448"/>
      <c r="J368" s="426"/>
      <c r="K368" s="449"/>
      <c r="L368" s="427"/>
      <c r="M368" s="448"/>
      <c r="N368" s="426"/>
      <c r="O368" s="449"/>
      <c r="P368" s="427"/>
      <c r="Q368" s="448"/>
      <c r="R368" s="426"/>
      <c r="S368" s="449"/>
      <c r="T368" s="427"/>
      <c r="U368" s="448"/>
      <c r="V368" s="426"/>
      <c r="W368" s="449"/>
      <c r="X368" s="427"/>
      <c r="Y368" s="448"/>
      <c r="Z368" s="426"/>
      <c r="AA368" s="449"/>
      <c r="AB368" s="427"/>
      <c r="AC368" s="448"/>
      <c r="AD368" s="426"/>
      <c r="AE368" s="449"/>
      <c r="AF368" s="427"/>
      <c r="AG368" s="264"/>
      <c r="AH368" s="265"/>
      <c r="AI368" s="266"/>
      <c r="AJ368" s="267"/>
    </row>
    <row r="369" spans="1:36" s="97" customFormat="1" x14ac:dyDescent="0.25">
      <c r="A369" s="98" t="str">
        <f>IF(H369&lt;&gt;"",MAX($A$7:A368)+1,"")</f>
        <v/>
      </c>
      <c r="B369" s="228" t="str">
        <f>IF(A369="","",PREF_PREGUNTA&amp;" - "&amp;IF(MAX($A$7:$A$156)&gt;99,IF(A369&lt;100,"0",""),"")&amp;IF(A369&lt;10,"0","")&amp;A369&amp;IF(G369&lt;&gt;""," "&amp;G369,""))</f>
        <v/>
      </c>
      <c r="C369" s="62" t="str">
        <f t="shared" si="7"/>
        <v/>
      </c>
      <c r="D369" s="230"/>
      <c r="E369" s="231"/>
      <c r="F369" s="231"/>
      <c r="G369" s="232"/>
      <c r="H369" s="225"/>
      <c r="I369" s="448"/>
      <c r="J369" s="426"/>
      <c r="K369" s="449"/>
      <c r="L369" s="427"/>
      <c r="M369" s="448"/>
      <c r="N369" s="426"/>
      <c r="O369" s="449"/>
      <c r="P369" s="427"/>
      <c r="Q369" s="448"/>
      <c r="R369" s="426"/>
      <c r="S369" s="449"/>
      <c r="T369" s="427"/>
      <c r="U369" s="448"/>
      <c r="V369" s="426"/>
      <c r="W369" s="449"/>
      <c r="X369" s="427"/>
      <c r="Y369" s="448"/>
      <c r="Z369" s="426"/>
      <c r="AA369" s="449"/>
      <c r="AB369" s="427"/>
      <c r="AC369" s="448"/>
      <c r="AD369" s="426"/>
      <c r="AE369" s="449"/>
      <c r="AF369" s="427"/>
      <c r="AG369" s="264"/>
      <c r="AH369" s="265"/>
      <c r="AI369" s="266"/>
      <c r="AJ369" s="267"/>
    </row>
    <row r="370" spans="1:36" s="97" customFormat="1" x14ac:dyDescent="0.25">
      <c r="A370" s="98" t="str">
        <f>IF(H370&lt;&gt;"",MAX($A$7:A369)+1,"")</f>
        <v/>
      </c>
      <c r="B370" s="228" t="str">
        <f>IF(A370="","",PREF_PREGUNTA&amp;" - "&amp;IF(MAX($A$7:$A$156)&gt;99,IF(A370&lt;100,"0",""),"")&amp;IF(A370&lt;10,"0","")&amp;A370&amp;IF(G370&lt;&gt;""," "&amp;G370,""))</f>
        <v/>
      </c>
      <c r="C370" s="62" t="str">
        <f t="shared" si="7"/>
        <v/>
      </c>
      <c r="D370" s="230"/>
      <c r="E370" s="231"/>
      <c r="F370" s="231"/>
      <c r="G370" s="232"/>
      <c r="H370" s="225"/>
      <c r="I370" s="448"/>
      <c r="J370" s="426"/>
      <c r="K370" s="449"/>
      <c r="L370" s="427"/>
      <c r="M370" s="448"/>
      <c r="N370" s="426"/>
      <c r="O370" s="449"/>
      <c r="P370" s="427"/>
      <c r="Q370" s="448"/>
      <c r="R370" s="426"/>
      <c r="S370" s="449"/>
      <c r="T370" s="427"/>
      <c r="U370" s="448"/>
      <c r="V370" s="426"/>
      <c r="W370" s="449"/>
      <c r="X370" s="427"/>
      <c r="Y370" s="448"/>
      <c r="Z370" s="426"/>
      <c r="AA370" s="449"/>
      <c r="AB370" s="427"/>
      <c r="AC370" s="448"/>
      <c r="AD370" s="426"/>
      <c r="AE370" s="449"/>
      <c r="AF370" s="427"/>
      <c r="AG370" s="264"/>
      <c r="AH370" s="265"/>
      <c r="AI370" s="266"/>
      <c r="AJ370" s="267"/>
    </row>
    <row r="371" spans="1:36" s="97" customFormat="1" x14ac:dyDescent="0.25">
      <c r="A371" s="98" t="str">
        <f>IF(H371&lt;&gt;"",MAX($A$7:A370)+1,"")</f>
        <v/>
      </c>
      <c r="B371" s="228" t="str">
        <f>IF(A371="","",PREF_PREGUNTA&amp;" - "&amp;IF(MAX($A$7:$A$156)&gt;99,IF(A371&lt;100,"0",""),"")&amp;IF(A371&lt;10,"0","")&amp;A371&amp;IF(G371&lt;&gt;""," "&amp;G371,""))</f>
        <v/>
      </c>
      <c r="C371" s="62" t="str">
        <f t="shared" si="7"/>
        <v/>
      </c>
      <c r="D371" s="230"/>
      <c r="E371" s="231"/>
      <c r="F371" s="231"/>
      <c r="G371" s="232"/>
      <c r="H371" s="225"/>
      <c r="I371" s="448"/>
      <c r="J371" s="426"/>
      <c r="K371" s="449"/>
      <c r="L371" s="427"/>
      <c r="M371" s="448"/>
      <c r="N371" s="426"/>
      <c r="O371" s="449"/>
      <c r="P371" s="427"/>
      <c r="Q371" s="448"/>
      <c r="R371" s="426"/>
      <c r="S371" s="449"/>
      <c r="T371" s="427"/>
      <c r="U371" s="448"/>
      <c r="V371" s="426"/>
      <c r="W371" s="449"/>
      <c r="X371" s="427"/>
      <c r="Y371" s="448"/>
      <c r="Z371" s="426"/>
      <c r="AA371" s="449"/>
      <c r="AB371" s="427"/>
      <c r="AC371" s="448"/>
      <c r="AD371" s="426"/>
      <c r="AE371" s="449"/>
      <c r="AF371" s="427"/>
      <c r="AG371" s="264"/>
      <c r="AH371" s="265"/>
      <c r="AI371" s="266"/>
      <c r="AJ371" s="267"/>
    </row>
    <row r="372" spans="1:36" s="97" customFormat="1" x14ac:dyDescent="0.25">
      <c r="A372" s="98" t="str">
        <f>IF(H372&lt;&gt;"",MAX($A$7:A371)+1,"")</f>
        <v/>
      </c>
      <c r="B372" s="228" t="str">
        <f>IF(A372="","",PREF_PREGUNTA&amp;" - "&amp;IF(MAX($A$7:$A$156)&gt;99,IF(A372&lt;100,"0",""),"")&amp;IF(A372&lt;10,"0","")&amp;A372&amp;IF(G372&lt;&gt;""," "&amp;G372,""))</f>
        <v/>
      </c>
      <c r="C372" s="62" t="str">
        <f t="shared" si="7"/>
        <v/>
      </c>
      <c r="D372" s="230"/>
      <c r="E372" s="231"/>
      <c r="F372" s="231"/>
      <c r="G372" s="232"/>
      <c r="H372" s="225"/>
      <c r="I372" s="448"/>
      <c r="J372" s="426"/>
      <c r="K372" s="449"/>
      <c r="L372" s="427"/>
      <c r="M372" s="448"/>
      <c r="N372" s="426"/>
      <c r="O372" s="449"/>
      <c r="P372" s="427"/>
      <c r="Q372" s="448"/>
      <c r="R372" s="426"/>
      <c r="S372" s="449"/>
      <c r="T372" s="427"/>
      <c r="U372" s="448"/>
      <c r="V372" s="426"/>
      <c r="W372" s="449"/>
      <c r="X372" s="427"/>
      <c r="Y372" s="448"/>
      <c r="Z372" s="426"/>
      <c r="AA372" s="449"/>
      <c r="AB372" s="427"/>
      <c r="AC372" s="448"/>
      <c r="AD372" s="426"/>
      <c r="AE372" s="449"/>
      <c r="AF372" s="427"/>
      <c r="AG372" s="264"/>
      <c r="AH372" s="265"/>
      <c r="AI372" s="266"/>
      <c r="AJ372" s="267"/>
    </row>
    <row r="373" spans="1:36" s="97" customFormat="1" x14ac:dyDescent="0.25">
      <c r="A373" s="98" t="str">
        <f>IF(H373&lt;&gt;"",MAX($A$7:A372)+1,"")</f>
        <v/>
      </c>
      <c r="B373" s="228" t="str">
        <f>IF(A373="","",PREF_PREGUNTA&amp;" - "&amp;IF(MAX($A$7:$A$156)&gt;99,IF(A373&lt;100,"0",""),"")&amp;IF(A373&lt;10,"0","")&amp;A373&amp;IF(G373&lt;&gt;""," "&amp;G373,""))</f>
        <v/>
      </c>
      <c r="C373" s="62" t="str">
        <f t="shared" si="7"/>
        <v/>
      </c>
      <c r="D373" s="230"/>
      <c r="E373" s="231"/>
      <c r="F373" s="231"/>
      <c r="G373" s="232"/>
      <c r="H373" s="225"/>
      <c r="I373" s="448"/>
      <c r="J373" s="426"/>
      <c r="K373" s="449"/>
      <c r="L373" s="427"/>
      <c r="M373" s="448"/>
      <c r="N373" s="426"/>
      <c r="O373" s="449"/>
      <c r="P373" s="427"/>
      <c r="Q373" s="448"/>
      <c r="R373" s="426"/>
      <c r="S373" s="449"/>
      <c r="T373" s="427"/>
      <c r="U373" s="448"/>
      <c r="V373" s="426"/>
      <c r="W373" s="449"/>
      <c r="X373" s="427"/>
      <c r="Y373" s="448"/>
      <c r="Z373" s="426"/>
      <c r="AA373" s="449"/>
      <c r="AB373" s="427"/>
      <c r="AC373" s="448"/>
      <c r="AD373" s="426"/>
      <c r="AE373" s="449"/>
      <c r="AF373" s="427"/>
      <c r="AG373" s="264"/>
      <c r="AH373" s="265"/>
      <c r="AI373" s="266"/>
      <c r="AJ373" s="267"/>
    </row>
    <row r="374" spans="1:36" s="97" customFormat="1" x14ac:dyDescent="0.25">
      <c r="A374" s="98" t="str">
        <f>IF(H374&lt;&gt;"",MAX($A$7:A373)+1,"")</f>
        <v/>
      </c>
      <c r="B374" s="228" t="str">
        <f>IF(A374="","",PREF_PREGUNTA&amp;" - "&amp;IF(MAX($A$7:$A$156)&gt;99,IF(A374&lt;100,"0",""),"")&amp;IF(A374&lt;10,"0","")&amp;A374&amp;IF(G374&lt;&gt;""," "&amp;G374,""))</f>
        <v/>
      </c>
      <c r="C374" s="62" t="str">
        <f t="shared" si="7"/>
        <v/>
      </c>
      <c r="D374" s="230"/>
      <c r="E374" s="231"/>
      <c r="F374" s="231"/>
      <c r="G374" s="232"/>
      <c r="H374" s="225"/>
      <c r="I374" s="448"/>
      <c r="J374" s="426"/>
      <c r="K374" s="449"/>
      <c r="L374" s="427"/>
      <c r="M374" s="448"/>
      <c r="N374" s="426"/>
      <c r="O374" s="449"/>
      <c r="P374" s="427"/>
      <c r="Q374" s="448"/>
      <c r="R374" s="426"/>
      <c r="S374" s="449"/>
      <c r="T374" s="427"/>
      <c r="U374" s="448"/>
      <c r="V374" s="426"/>
      <c r="W374" s="449"/>
      <c r="X374" s="427"/>
      <c r="Y374" s="448"/>
      <c r="Z374" s="426"/>
      <c r="AA374" s="449"/>
      <c r="AB374" s="427"/>
      <c r="AC374" s="448"/>
      <c r="AD374" s="426"/>
      <c r="AE374" s="449"/>
      <c r="AF374" s="427"/>
      <c r="AG374" s="264"/>
      <c r="AH374" s="265"/>
      <c r="AI374" s="266"/>
      <c r="AJ374" s="267"/>
    </row>
    <row r="375" spans="1:36" s="97" customFormat="1" x14ac:dyDescent="0.25">
      <c r="A375" s="98" t="str">
        <f>IF(H375&lt;&gt;"",MAX($A$7:A374)+1,"")</f>
        <v/>
      </c>
      <c r="B375" s="228" t="str">
        <f>IF(A375="","",PREF_PREGUNTA&amp;" - "&amp;IF(MAX($A$7:$A$156)&gt;99,IF(A375&lt;100,"0",""),"")&amp;IF(A375&lt;10,"0","")&amp;A375&amp;IF(G375&lt;&gt;""," "&amp;G375,""))</f>
        <v/>
      </c>
      <c r="C375" s="62" t="str">
        <f t="shared" si="7"/>
        <v/>
      </c>
      <c r="D375" s="230"/>
      <c r="E375" s="231"/>
      <c r="F375" s="231"/>
      <c r="G375" s="232"/>
      <c r="H375" s="225"/>
      <c r="I375" s="448"/>
      <c r="J375" s="426"/>
      <c r="K375" s="449"/>
      <c r="L375" s="427"/>
      <c r="M375" s="448"/>
      <c r="N375" s="426"/>
      <c r="O375" s="449"/>
      <c r="P375" s="427"/>
      <c r="Q375" s="448"/>
      <c r="R375" s="426"/>
      <c r="S375" s="449"/>
      <c r="T375" s="427"/>
      <c r="U375" s="448"/>
      <c r="V375" s="426"/>
      <c r="W375" s="449"/>
      <c r="X375" s="427"/>
      <c r="Y375" s="448"/>
      <c r="Z375" s="426"/>
      <c r="AA375" s="449"/>
      <c r="AB375" s="427"/>
      <c r="AC375" s="448"/>
      <c r="AD375" s="426"/>
      <c r="AE375" s="449"/>
      <c r="AF375" s="427"/>
      <c r="AG375" s="264"/>
      <c r="AH375" s="265"/>
      <c r="AI375" s="266"/>
      <c r="AJ375" s="267"/>
    </row>
    <row r="376" spans="1:36" s="97" customFormat="1" x14ac:dyDescent="0.25">
      <c r="A376" s="98" t="str">
        <f>IF(H376&lt;&gt;"",MAX($A$7:A375)+1,"")</f>
        <v/>
      </c>
      <c r="B376" s="228" t="str">
        <f>IF(A376="","",PREF_PREGUNTA&amp;" - "&amp;IF(MAX($A$7:$A$156)&gt;99,IF(A376&lt;100,"0",""),"")&amp;IF(A376&lt;10,"0","")&amp;A376&amp;IF(G376&lt;&gt;""," "&amp;G376,""))</f>
        <v/>
      </c>
      <c r="C376" s="62" t="str">
        <f t="shared" si="7"/>
        <v/>
      </c>
      <c r="D376" s="230"/>
      <c r="E376" s="231"/>
      <c r="F376" s="231"/>
      <c r="G376" s="232"/>
      <c r="H376" s="225"/>
      <c r="I376" s="448"/>
      <c r="J376" s="426"/>
      <c r="K376" s="449"/>
      <c r="L376" s="427"/>
      <c r="M376" s="448"/>
      <c r="N376" s="426"/>
      <c r="O376" s="449"/>
      <c r="P376" s="427"/>
      <c r="Q376" s="448"/>
      <c r="R376" s="426"/>
      <c r="S376" s="449"/>
      <c r="T376" s="427"/>
      <c r="U376" s="448"/>
      <c r="V376" s="426"/>
      <c r="W376" s="449"/>
      <c r="X376" s="427"/>
      <c r="Y376" s="448"/>
      <c r="Z376" s="426"/>
      <c r="AA376" s="449"/>
      <c r="AB376" s="427"/>
      <c r="AC376" s="448"/>
      <c r="AD376" s="426"/>
      <c r="AE376" s="449"/>
      <c r="AF376" s="427"/>
      <c r="AG376" s="264"/>
      <c r="AH376" s="265"/>
      <c r="AI376" s="266"/>
      <c r="AJ376" s="267"/>
    </row>
    <row r="377" spans="1:36" s="97" customFormat="1" x14ac:dyDescent="0.25">
      <c r="A377" s="98" t="str">
        <f>IF(H377&lt;&gt;"",MAX($A$7:A376)+1,"")</f>
        <v/>
      </c>
      <c r="B377" s="228" t="str">
        <f>IF(A377="","",PREF_PREGUNTA&amp;" - "&amp;IF(MAX($A$7:$A$156)&gt;99,IF(A377&lt;100,"0",""),"")&amp;IF(A377&lt;10,"0","")&amp;A377&amp;IF(G377&lt;&gt;""," "&amp;G377,""))</f>
        <v/>
      </c>
      <c r="C377" s="62" t="str">
        <f t="shared" si="7"/>
        <v/>
      </c>
      <c r="D377" s="230"/>
      <c r="E377" s="231"/>
      <c r="F377" s="231"/>
      <c r="G377" s="232"/>
      <c r="H377" s="225"/>
      <c r="I377" s="448"/>
      <c r="J377" s="426"/>
      <c r="K377" s="449"/>
      <c r="L377" s="427"/>
      <c r="M377" s="448"/>
      <c r="N377" s="426"/>
      <c r="O377" s="449"/>
      <c r="P377" s="427"/>
      <c r="Q377" s="448"/>
      <c r="R377" s="426"/>
      <c r="S377" s="449"/>
      <c r="T377" s="427"/>
      <c r="U377" s="448"/>
      <c r="V377" s="426"/>
      <c r="W377" s="449"/>
      <c r="X377" s="427"/>
      <c r="Y377" s="448"/>
      <c r="Z377" s="426"/>
      <c r="AA377" s="449"/>
      <c r="AB377" s="427"/>
      <c r="AC377" s="448"/>
      <c r="AD377" s="426"/>
      <c r="AE377" s="449"/>
      <c r="AF377" s="427"/>
      <c r="AG377" s="264"/>
      <c r="AH377" s="265"/>
      <c r="AI377" s="266"/>
      <c r="AJ377" s="267"/>
    </row>
    <row r="378" spans="1:36" s="97" customFormat="1" x14ac:dyDescent="0.25">
      <c r="A378" s="98" t="str">
        <f>IF(H378&lt;&gt;"",MAX($A$7:A377)+1,"")</f>
        <v/>
      </c>
      <c r="B378" s="228" t="str">
        <f>IF(A378="","",PREF_PREGUNTA&amp;" - "&amp;IF(MAX($A$7:$A$156)&gt;99,IF(A378&lt;100,"0",""),"")&amp;IF(A378&lt;10,"0","")&amp;A378&amp;IF(G378&lt;&gt;""," "&amp;G378,""))</f>
        <v/>
      </c>
      <c r="C378" s="62" t="str">
        <f t="shared" si="7"/>
        <v/>
      </c>
      <c r="D378" s="230"/>
      <c r="E378" s="231"/>
      <c r="F378" s="231"/>
      <c r="G378" s="232"/>
      <c r="H378" s="225"/>
      <c r="I378" s="448"/>
      <c r="J378" s="426"/>
      <c r="K378" s="449"/>
      <c r="L378" s="427"/>
      <c r="M378" s="448"/>
      <c r="N378" s="426"/>
      <c r="O378" s="449"/>
      <c r="P378" s="427"/>
      <c r="Q378" s="448"/>
      <c r="R378" s="426"/>
      <c r="S378" s="449"/>
      <c r="T378" s="427"/>
      <c r="U378" s="448"/>
      <c r="V378" s="426"/>
      <c r="W378" s="449"/>
      <c r="X378" s="427"/>
      <c r="Y378" s="448"/>
      <c r="Z378" s="426"/>
      <c r="AA378" s="449"/>
      <c r="AB378" s="427"/>
      <c r="AC378" s="448"/>
      <c r="AD378" s="426"/>
      <c r="AE378" s="449"/>
      <c r="AF378" s="427"/>
      <c r="AG378" s="264"/>
      <c r="AH378" s="265"/>
      <c r="AI378" s="266"/>
      <c r="AJ378" s="267"/>
    </row>
    <row r="379" spans="1:36" s="97" customFormat="1" x14ac:dyDescent="0.25">
      <c r="A379" s="98" t="str">
        <f>IF(H379&lt;&gt;"",MAX($A$7:A378)+1,"")</f>
        <v/>
      </c>
      <c r="B379" s="228" t="str">
        <f>IF(A379="","",PREF_PREGUNTA&amp;" - "&amp;IF(MAX($A$7:$A$156)&gt;99,IF(A379&lt;100,"0",""),"")&amp;IF(A379&lt;10,"0","")&amp;A379&amp;IF(G379&lt;&gt;""," "&amp;G379,""))</f>
        <v/>
      </c>
      <c r="C379" s="62" t="str">
        <f t="shared" si="7"/>
        <v/>
      </c>
      <c r="D379" s="230"/>
      <c r="E379" s="231"/>
      <c r="F379" s="231"/>
      <c r="G379" s="232"/>
      <c r="H379" s="225"/>
      <c r="I379" s="448"/>
      <c r="J379" s="426"/>
      <c r="K379" s="449"/>
      <c r="L379" s="427"/>
      <c r="M379" s="448"/>
      <c r="N379" s="426"/>
      <c r="O379" s="449"/>
      <c r="P379" s="427"/>
      <c r="Q379" s="448"/>
      <c r="R379" s="426"/>
      <c r="S379" s="449"/>
      <c r="T379" s="427"/>
      <c r="U379" s="448"/>
      <c r="V379" s="426"/>
      <c r="W379" s="449"/>
      <c r="X379" s="427"/>
      <c r="Y379" s="448"/>
      <c r="Z379" s="426"/>
      <c r="AA379" s="449"/>
      <c r="AB379" s="427"/>
      <c r="AC379" s="448"/>
      <c r="AD379" s="426"/>
      <c r="AE379" s="449"/>
      <c r="AF379" s="427"/>
      <c r="AG379" s="264"/>
      <c r="AH379" s="265"/>
      <c r="AI379" s="266"/>
      <c r="AJ379" s="267"/>
    </row>
    <row r="380" spans="1:36" s="97" customFormat="1" x14ac:dyDescent="0.25">
      <c r="A380" s="98" t="str">
        <f>IF(H380&lt;&gt;"",MAX($A$7:A379)+1,"")</f>
        <v/>
      </c>
      <c r="B380" s="228" t="str">
        <f>IF(A380="","",PREF_PREGUNTA&amp;" - "&amp;IF(MAX($A$7:$A$156)&gt;99,IF(A380&lt;100,"0",""),"")&amp;IF(A380&lt;10,"0","")&amp;A380&amp;IF(G380&lt;&gt;""," "&amp;G380,""))</f>
        <v/>
      </c>
      <c r="C380" s="62" t="str">
        <f t="shared" si="7"/>
        <v/>
      </c>
      <c r="D380" s="230"/>
      <c r="E380" s="231"/>
      <c r="F380" s="231"/>
      <c r="G380" s="232"/>
      <c r="H380" s="225"/>
      <c r="I380" s="448"/>
      <c r="J380" s="426"/>
      <c r="K380" s="449"/>
      <c r="L380" s="427"/>
      <c r="M380" s="448"/>
      <c r="N380" s="426"/>
      <c r="O380" s="449"/>
      <c r="P380" s="427"/>
      <c r="Q380" s="448"/>
      <c r="R380" s="426"/>
      <c r="S380" s="449"/>
      <c r="T380" s="427"/>
      <c r="U380" s="448"/>
      <c r="V380" s="426"/>
      <c r="W380" s="449"/>
      <c r="X380" s="427"/>
      <c r="Y380" s="448"/>
      <c r="Z380" s="426"/>
      <c r="AA380" s="449"/>
      <c r="AB380" s="427"/>
      <c r="AC380" s="448"/>
      <c r="AD380" s="426"/>
      <c r="AE380" s="449"/>
      <c r="AF380" s="427"/>
      <c r="AG380" s="264"/>
      <c r="AH380" s="265"/>
      <c r="AI380" s="266"/>
      <c r="AJ380" s="267"/>
    </row>
    <row r="381" spans="1:36" s="97" customFormat="1" x14ac:dyDescent="0.25">
      <c r="A381" s="98" t="str">
        <f>IF(H381&lt;&gt;"",MAX($A$7:A380)+1,"")</f>
        <v/>
      </c>
      <c r="B381" s="228" t="str">
        <f>IF(A381="","",PREF_PREGUNTA&amp;" - "&amp;IF(MAX($A$7:$A$156)&gt;99,IF(A381&lt;100,"0",""),"")&amp;IF(A381&lt;10,"0","")&amp;A381&amp;IF(G381&lt;&gt;""," "&amp;G381,""))</f>
        <v/>
      </c>
      <c r="C381" s="62" t="str">
        <f t="shared" si="7"/>
        <v/>
      </c>
      <c r="D381" s="230"/>
      <c r="E381" s="231"/>
      <c r="F381" s="231"/>
      <c r="G381" s="232"/>
      <c r="H381" s="225"/>
      <c r="I381" s="448"/>
      <c r="J381" s="426"/>
      <c r="K381" s="449"/>
      <c r="L381" s="427"/>
      <c r="M381" s="448"/>
      <c r="N381" s="426"/>
      <c r="O381" s="449"/>
      <c r="P381" s="427"/>
      <c r="Q381" s="448"/>
      <c r="R381" s="426"/>
      <c r="S381" s="449"/>
      <c r="T381" s="427"/>
      <c r="U381" s="448"/>
      <c r="V381" s="426"/>
      <c r="W381" s="449"/>
      <c r="X381" s="427"/>
      <c r="Y381" s="448"/>
      <c r="Z381" s="426"/>
      <c r="AA381" s="449"/>
      <c r="AB381" s="427"/>
      <c r="AC381" s="448"/>
      <c r="AD381" s="426"/>
      <c r="AE381" s="449"/>
      <c r="AF381" s="427"/>
      <c r="AG381" s="264"/>
      <c r="AH381" s="265"/>
      <c r="AI381" s="266"/>
      <c r="AJ381" s="267"/>
    </row>
    <row r="382" spans="1:36" s="97" customFormat="1" x14ac:dyDescent="0.25">
      <c r="A382" s="98" t="str">
        <f>IF(H382&lt;&gt;"",MAX($A$7:A381)+1,"")</f>
        <v/>
      </c>
      <c r="B382" s="228" t="str">
        <f>IF(A382="","",PREF_PREGUNTA&amp;" - "&amp;IF(MAX($A$7:$A$156)&gt;99,IF(A382&lt;100,"0",""),"")&amp;IF(A382&lt;10,"0","")&amp;A382&amp;IF(G382&lt;&gt;""," "&amp;G382,""))</f>
        <v/>
      </c>
      <c r="C382" s="62" t="str">
        <f t="shared" si="7"/>
        <v/>
      </c>
      <c r="D382" s="230"/>
      <c r="E382" s="231"/>
      <c r="F382" s="231"/>
      <c r="G382" s="232"/>
      <c r="H382" s="225"/>
      <c r="I382" s="448"/>
      <c r="J382" s="426"/>
      <c r="K382" s="449"/>
      <c r="L382" s="427"/>
      <c r="M382" s="448"/>
      <c r="N382" s="426"/>
      <c r="O382" s="449"/>
      <c r="P382" s="427"/>
      <c r="Q382" s="448"/>
      <c r="R382" s="426"/>
      <c r="S382" s="449"/>
      <c r="T382" s="427"/>
      <c r="U382" s="448"/>
      <c r="V382" s="426"/>
      <c r="W382" s="449"/>
      <c r="X382" s="427"/>
      <c r="Y382" s="448"/>
      <c r="Z382" s="426"/>
      <c r="AA382" s="449"/>
      <c r="AB382" s="427"/>
      <c r="AC382" s="448"/>
      <c r="AD382" s="426"/>
      <c r="AE382" s="449"/>
      <c r="AF382" s="427"/>
      <c r="AG382" s="264"/>
      <c r="AH382" s="265"/>
      <c r="AI382" s="266"/>
      <c r="AJ382" s="267"/>
    </row>
    <row r="383" spans="1:36" s="97" customFormat="1" x14ac:dyDescent="0.25">
      <c r="A383" s="98" t="str">
        <f>IF(H383&lt;&gt;"",MAX($A$7:A382)+1,"")</f>
        <v/>
      </c>
      <c r="B383" s="228" t="str">
        <f>IF(A383="","",PREF_PREGUNTA&amp;" - "&amp;IF(MAX($A$7:$A$156)&gt;99,IF(A383&lt;100,"0",""),"")&amp;IF(A383&lt;10,"0","")&amp;A383&amp;IF(G383&lt;&gt;""," "&amp;G383,""))</f>
        <v/>
      </c>
      <c r="C383" s="62" t="str">
        <f t="shared" si="7"/>
        <v/>
      </c>
      <c r="D383" s="230"/>
      <c r="E383" s="231"/>
      <c r="F383" s="231"/>
      <c r="G383" s="232"/>
      <c r="H383" s="225"/>
      <c r="I383" s="448"/>
      <c r="J383" s="426"/>
      <c r="K383" s="449"/>
      <c r="L383" s="427"/>
      <c r="M383" s="448"/>
      <c r="N383" s="426"/>
      <c r="O383" s="449"/>
      <c r="P383" s="427"/>
      <c r="Q383" s="448"/>
      <c r="R383" s="426"/>
      <c r="S383" s="449"/>
      <c r="T383" s="427"/>
      <c r="U383" s="448"/>
      <c r="V383" s="426"/>
      <c r="W383" s="449"/>
      <c r="X383" s="427"/>
      <c r="Y383" s="448"/>
      <c r="Z383" s="426"/>
      <c r="AA383" s="449"/>
      <c r="AB383" s="427"/>
      <c r="AC383" s="448"/>
      <c r="AD383" s="426"/>
      <c r="AE383" s="449"/>
      <c r="AF383" s="427"/>
      <c r="AG383" s="264"/>
      <c r="AH383" s="265"/>
      <c r="AI383" s="266"/>
      <c r="AJ383" s="267"/>
    </row>
    <row r="384" spans="1:36" s="97" customFormat="1" x14ac:dyDescent="0.25">
      <c r="A384" s="98" t="str">
        <f>IF(H384&lt;&gt;"",MAX($A$7:A383)+1,"")</f>
        <v/>
      </c>
      <c r="B384" s="228" t="str">
        <f>IF(A384="","",PREF_PREGUNTA&amp;" - "&amp;IF(MAX($A$7:$A$156)&gt;99,IF(A384&lt;100,"0",""),"")&amp;IF(A384&lt;10,"0","")&amp;A384&amp;IF(G384&lt;&gt;""," "&amp;G384,""))</f>
        <v/>
      </c>
      <c r="C384" s="62" t="str">
        <f t="shared" si="7"/>
        <v/>
      </c>
      <c r="D384" s="230"/>
      <c r="E384" s="231"/>
      <c r="F384" s="231"/>
      <c r="G384" s="232"/>
      <c r="H384" s="225"/>
      <c r="I384" s="448"/>
      <c r="J384" s="426"/>
      <c r="K384" s="449"/>
      <c r="L384" s="427"/>
      <c r="M384" s="448"/>
      <c r="N384" s="426"/>
      <c r="O384" s="449"/>
      <c r="P384" s="427"/>
      <c r="Q384" s="448"/>
      <c r="R384" s="426"/>
      <c r="S384" s="449"/>
      <c r="T384" s="427"/>
      <c r="U384" s="448"/>
      <c r="V384" s="426"/>
      <c r="W384" s="449"/>
      <c r="X384" s="427"/>
      <c r="Y384" s="448"/>
      <c r="Z384" s="426"/>
      <c r="AA384" s="449"/>
      <c r="AB384" s="427"/>
      <c r="AC384" s="448"/>
      <c r="AD384" s="426"/>
      <c r="AE384" s="449"/>
      <c r="AF384" s="427"/>
      <c r="AG384" s="264"/>
      <c r="AH384" s="265"/>
      <c r="AI384" s="266"/>
      <c r="AJ384" s="267"/>
    </row>
    <row r="385" spans="1:36" s="97" customFormat="1" x14ac:dyDescent="0.25">
      <c r="A385" s="98" t="str">
        <f>IF(H385&lt;&gt;"",MAX($A$7:A384)+1,"")</f>
        <v/>
      </c>
      <c r="B385" s="228" t="str">
        <f>IF(A385="","",PREF_PREGUNTA&amp;" - "&amp;IF(MAX($A$7:$A$156)&gt;99,IF(A385&lt;100,"0",""),"")&amp;IF(A385&lt;10,"0","")&amp;A385&amp;IF(G385&lt;&gt;""," "&amp;G385,""))</f>
        <v/>
      </c>
      <c r="C385" s="62" t="str">
        <f t="shared" si="7"/>
        <v/>
      </c>
      <c r="D385" s="230"/>
      <c r="E385" s="231"/>
      <c r="F385" s="231"/>
      <c r="G385" s="232"/>
      <c r="H385" s="225"/>
      <c r="I385" s="448"/>
      <c r="J385" s="426"/>
      <c r="K385" s="449"/>
      <c r="L385" s="427"/>
      <c r="M385" s="448"/>
      <c r="N385" s="426"/>
      <c r="O385" s="449"/>
      <c r="P385" s="427"/>
      <c r="Q385" s="448"/>
      <c r="R385" s="426"/>
      <c r="S385" s="449"/>
      <c r="T385" s="427"/>
      <c r="U385" s="448"/>
      <c r="V385" s="426"/>
      <c r="W385" s="449"/>
      <c r="X385" s="427"/>
      <c r="Y385" s="448"/>
      <c r="Z385" s="426"/>
      <c r="AA385" s="449"/>
      <c r="AB385" s="427"/>
      <c r="AC385" s="448"/>
      <c r="AD385" s="426"/>
      <c r="AE385" s="449"/>
      <c r="AF385" s="427"/>
      <c r="AG385" s="264"/>
      <c r="AH385" s="265"/>
      <c r="AI385" s="266"/>
      <c r="AJ385" s="267"/>
    </row>
    <row r="386" spans="1:36" s="97" customFormat="1" x14ac:dyDescent="0.25">
      <c r="A386" s="98" t="str">
        <f>IF(H386&lt;&gt;"",MAX($A$7:A385)+1,"")</f>
        <v/>
      </c>
      <c r="B386" s="228" t="str">
        <f>IF(A386="","",PREF_PREGUNTA&amp;" - "&amp;IF(MAX($A$7:$A$156)&gt;99,IF(A386&lt;100,"0",""),"")&amp;IF(A386&lt;10,"0","")&amp;A386&amp;IF(G386&lt;&gt;""," "&amp;G386,""))</f>
        <v/>
      </c>
      <c r="C386" s="62" t="str">
        <f t="shared" si="7"/>
        <v/>
      </c>
      <c r="D386" s="230"/>
      <c r="E386" s="231"/>
      <c r="F386" s="231"/>
      <c r="G386" s="232"/>
      <c r="H386" s="225"/>
      <c r="I386" s="448"/>
      <c r="J386" s="426"/>
      <c r="K386" s="449"/>
      <c r="L386" s="427"/>
      <c r="M386" s="448"/>
      <c r="N386" s="426"/>
      <c r="O386" s="449"/>
      <c r="P386" s="427"/>
      <c r="Q386" s="448"/>
      <c r="R386" s="426"/>
      <c r="S386" s="449"/>
      <c r="T386" s="427"/>
      <c r="U386" s="448"/>
      <c r="V386" s="426"/>
      <c r="W386" s="449"/>
      <c r="X386" s="427"/>
      <c r="Y386" s="448"/>
      <c r="Z386" s="426"/>
      <c r="AA386" s="449"/>
      <c r="AB386" s="427"/>
      <c r="AC386" s="448"/>
      <c r="AD386" s="426"/>
      <c r="AE386" s="449"/>
      <c r="AF386" s="427"/>
      <c r="AG386" s="264"/>
      <c r="AH386" s="265"/>
      <c r="AI386" s="266"/>
      <c r="AJ386" s="267"/>
    </row>
    <row r="387" spans="1:36" s="97" customFormat="1" x14ac:dyDescent="0.25">
      <c r="A387" s="98" t="str">
        <f>IF(H387&lt;&gt;"",MAX($A$7:A386)+1,"")</f>
        <v/>
      </c>
      <c r="B387" s="228" t="str">
        <f>IF(A387="","",PREF_PREGUNTA&amp;" - "&amp;IF(MAX($A$7:$A$156)&gt;99,IF(A387&lt;100,"0",""),"")&amp;IF(A387&lt;10,"0","")&amp;A387&amp;IF(G387&lt;&gt;""," "&amp;G387,""))</f>
        <v/>
      </c>
      <c r="C387" s="62" t="str">
        <f t="shared" si="7"/>
        <v/>
      </c>
      <c r="D387" s="230"/>
      <c r="E387" s="231"/>
      <c r="F387" s="231"/>
      <c r="G387" s="232"/>
      <c r="H387" s="225"/>
      <c r="I387" s="448"/>
      <c r="J387" s="426"/>
      <c r="K387" s="449"/>
      <c r="L387" s="427"/>
      <c r="M387" s="448"/>
      <c r="N387" s="426"/>
      <c r="O387" s="449"/>
      <c r="P387" s="427"/>
      <c r="Q387" s="448"/>
      <c r="R387" s="426"/>
      <c r="S387" s="449"/>
      <c r="T387" s="427"/>
      <c r="U387" s="448"/>
      <c r="V387" s="426"/>
      <c r="W387" s="449"/>
      <c r="X387" s="427"/>
      <c r="Y387" s="448"/>
      <c r="Z387" s="426"/>
      <c r="AA387" s="449"/>
      <c r="AB387" s="427"/>
      <c r="AC387" s="448"/>
      <c r="AD387" s="426"/>
      <c r="AE387" s="449"/>
      <c r="AF387" s="427"/>
      <c r="AG387" s="264"/>
      <c r="AH387" s="265"/>
      <c r="AI387" s="266"/>
      <c r="AJ387" s="267"/>
    </row>
    <row r="388" spans="1:36" s="97" customFormat="1" x14ac:dyDescent="0.25">
      <c r="A388" s="98" t="str">
        <f>IF(H388&lt;&gt;"",MAX($A$7:A387)+1,"")</f>
        <v/>
      </c>
      <c r="B388" s="228" t="str">
        <f>IF(A388="","",PREF_PREGUNTA&amp;" - "&amp;IF(MAX($A$7:$A$156)&gt;99,IF(A388&lt;100,"0",""),"")&amp;IF(A388&lt;10,"0","")&amp;A388&amp;IF(G388&lt;&gt;""," "&amp;G388,""))</f>
        <v/>
      </c>
      <c r="C388" s="62" t="str">
        <f t="shared" si="7"/>
        <v/>
      </c>
      <c r="D388" s="230"/>
      <c r="E388" s="231"/>
      <c r="F388" s="231"/>
      <c r="G388" s="232"/>
      <c r="H388" s="225"/>
      <c r="I388" s="448"/>
      <c r="J388" s="426"/>
      <c r="K388" s="449"/>
      <c r="L388" s="427"/>
      <c r="M388" s="448"/>
      <c r="N388" s="426"/>
      <c r="O388" s="449"/>
      <c r="P388" s="427"/>
      <c r="Q388" s="448"/>
      <c r="R388" s="426"/>
      <c r="S388" s="449"/>
      <c r="T388" s="427"/>
      <c r="U388" s="448"/>
      <c r="V388" s="426"/>
      <c r="W388" s="449"/>
      <c r="X388" s="427"/>
      <c r="Y388" s="448"/>
      <c r="Z388" s="426"/>
      <c r="AA388" s="449"/>
      <c r="AB388" s="427"/>
      <c r="AC388" s="448"/>
      <c r="AD388" s="426"/>
      <c r="AE388" s="449"/>
      <c r="AF388" s="427"/>
      <c r="AG388" s="264"/>
      <c r="AH388" s="265"/>
      <c r="AI388" s="266"/>
      <c r="AJ388" s="267"/>
    </row>
    <row r="389" spans="1:36" s="97" customFormat="1" x14ac:dyDescent="0.25">
      <c r="A389" s="98" t="str">
        <f>IF(H389&lt;&gt;"",MAX($A$7:A388)+1,"")</f>
        <v/>
      </c>
      <c r="B389" s="228" t="str">
        <f>IF(A389="","",PREF_PREGUNTA&amp;" - "&amp;IF(MAX($A$7:$A$156)&gt;99,IF(A389&lt;100,"0",""),"")&amp;IF(A389&lt;10,"0","")&amp;A389&amp;IF(G389&lt;&gt;""," "&amp;G389,""))</f>
        <v/>
      </c>
      <c r="C389" s="62" t="str">
        <f t="shared" si="7"/>
        <v/>
      </c>
      <c r="D389" s="230"/>
      <c r="E389" s="231"/>
      <c r="F389" s="231"/>
      <c r="G389" s="232"/>
      <c r="H389" s="225"/>
      <c r="I389" s="448"/>
      <c r="J389" s="426"/>
      <c r="K389" s="449"/>
      <c r="L389" s="427"/>
      <c r="M389" s="448"/>
      <c r="N389" s="426"/>
      <c r="O389" s="449"/>
      <c r="P389" s="427"/>
      <c r="Q389" s="448"/>
      <c r="R389" s="426"/>
      <c r="S389" s="449"/>
      <c r="T389" s="427"/>
      <c r="U389" s="448"/>
      <c r="V389" s="426"/>
      <c r="W389" s="449"/>
      <c r="X389" s="427"/>
      <c r="Y389" s="448"/>
      <c r="Z389" s="426"/>
      <c r="AA389" s="449"/>
      <c r="AB389" s="427"/>
      <c r="AC389" s="448"/>
      <c r="AD389" s="426"/>
      <c r="AE389" s="449"/>
      <c r="AF389" s="427"/>
      <c r="AG389" s="264"/>
      <c r="AH389" s="265"/>
      <c r="AI389" s="266"/>
      <c r="AJ389" s="267"/>
    </row>
    <row r="390" spans="1:36" s="97" customFormat="1" x14ac:dyDescent="0.25">
      <c r="A390" s="98" t="str">
        <f>IF(H390&lt;&gt;"",MAX($A$7:A389)+1,"")</f>
        <v/>
      </c>
      <c r="B390" s="228" t="str">
        <f>IF(A390="","",PREF_PREGUNTA&amp;" - "&amp;IF(MAX($A$7:$A$156)&gt;99,IF(A390&lt;100,"0",""),"")&amp;IF(A390&lt;10,"0","")&amp;A390&amp;IF(G390&lt;&gt;""," "&amp;G390,""))</f>
        <v/>
      </c>
      <c r="C390" s="62" t="str">
        <f t="shared" si="7"/>
        <v/>
      </c>
      <c r="D390" s="230"/>
      <c r="E390" s="231"/>
      <c r="F390" s="231"/>
      <c r="G390" s="232"/>
      <c r="H390" s="225"/>
      <c r="I390" s="448"/>
      <c r="J390" s="426"/>
      <c r="K390" s="449"/>
      <c r="L390" s="427"/>
      <c r="M390" s="448"/>
      <c r="N390" s="426"/>
      <c r="O390" s="449"/>
      <c r="P390" s="427"/>
      <c r="Q390" s="448"/>
      <c r="R390" s="426"/>
      <c r="S390" s="449"/>
      <c r="T390" s="427"/>
      <c r="U390" s="448"/>
      <c r="V390" s="426"/>
      <c r="W390" s="449"/>
      <c r="X390" s="427"/>
      <c r="Y390" s="448"/>
      <c r="Z390" s="426"/>
      <c r="AA390" s="449"/>
      <c r="AB390" s="427"/>
      <c r="AC390" s="448"/>
      <c r="AD390" s="426"/>
      <c r="AE390" s="449"/>
      <c r="AF390" s="427"/>
      <c r="AG390" s="264"/>
      <c r="AH390" s="265"/>
      <c r="AI390" s="266"/>
      <c r="AJ390" s="267"/>
    </row>
    <row r="391" spans="1:36" s="97" customFormat="1" x14ac:dyDescent="0.25">
      <c r="A391" s="98" t="str">
        <f>IF(H391&lt;&gt;"",MAX($A$7:A390)+1,"")</f>
        <v/>
      </c>
      <c r="B391" s="228" t="str">
        <f>IF(A391="","",PREF_PREGUNTA&amp;" - "&amp;IF(MAX($A$7:$A$156)&gt;99,IF(A391&lt;100,"0",""),"")&amp;IF(A391&lt;10,"0","")&amp;A391&amp;IF(G391&lt;&gt;""," "&amp;G391,""))</f>
        <v/>
      </c>
      <c r="C391" s="62" t="str">
        <f t="shared" ref="C391:C454" si="8">IF(COUNTA(I391:N391)-D391=0,"",COUNTA(I391:N391)-D391)</f>
        <v/>
      </c>
      <c r="D391" s="230"/>
      <c r="E391" s="231"/>
      <c r="F391" s="231"/>
      <c r="G391" s="232"/>
      <c r="H391" s="225"/>
      <c r="I391" s="448"/>
      <c r="J391" s="426"/>
      <c r="K391" s="449"/>
      <c r="L391" s="427"/>
      <c r="M391" s="448"/>
      <c r="N391" s="426"/>
      <c r="O391" s="449"/>
      <c r="P391" s="427"/>
      <c r="Q391" s="448"/>
      <c r="R391" s="426"/>
      <c r="S391" s="449"/>
      <c r="T391" s="427"/>
      <c r="U391" s="448"/>
      <c r="V391" s="426"/>
      <c r="W391" s="449"/>
      <c r="X391" s="427"/>
      <c r="Y391" s="448"/>
      <c r="Z391" s="426"/>
      <c r="AA391" s="449"/>
      <c r="AB391" s="427"/>
      <c r="AC391" s="448"/>
      <c r="AD391" s="426"/>
      <c r="AE391" s="449"/>
      <c r="AF391" s="427"/>
      <c r="AG391" s="264"/>
      <c r="AH391" s="265"/>
      <c r="AI391" s="266"/>
      <c r="AJ391" s="267"/>
    </row>
    <row r="392" spans="1:36" s="97" customFormat="1" x14ac:dyDescent="0.25">
      <c r="A392" s="98" t="str">
        <f>IF(H392&lt;&gt;"",MAX($A$7:A391)+1,"")</f>
        <v/>
      </c>
      <c r="B392" s="228" t="str">
        <f>IF(A392="","",PREF_PREGUNTA&amp;" - "&amp;IF(MAX($A$7:$A$156)&gt;99,IF(A392&lt;100,"0",""),"")&amp;IF(A392&lt;10,"0","")&amp;A392&amp;IF(G392&lt;&gt;""," "&amp;G392,""))</f>
        <v/>
      </c>
      <c r="C392" s="62" t="str">
        <f t="shared" si="8"/>
        <v/>
      </c>
      <c r="D392" s="230"/>
      <c r="E392" s="231"/>
      <c r="F392" s="231"/>
      <c r="G392" s="232"/>
      <c r="H392" s="225"/>
      <c r="I392" s="448"/>
      <c r="J392" s="426"/>
      <c r="K392" s="449"/>
      <c r="L392" s="427"/>
      <c r="M392" s="448"/>
      <c r="N392" s="426"/>
      <c r="O392" s="449"/>
      <c r="P392" s="427"/>
      <c r="Q392" s="448"/>
      <c r="R392" s="426"/>
      <c r="S392" s="449"/>
      <c r="T392" s="427"/>
      <c r="U392" s="448"/>
      <c r="V392" s="426"/>
      <c r="W392" s="449"/>
      <c r="X392" s="427"/>
      <c r="Y392" s="448"/>
      <c r="Z392" s="426"/>
      <c r="AA392" s="449"/>
      <c r="AB392" s="427"/>
      <c r="AC392" s="448"/>
      <c r="AD392" s="426"/>
      <c r="AE392" s="449"/>
      <c r="AF392" s="427"/>
      <c r="AG392" s="264"/>
      <c r="AH392" s="265"/>
      <c r="AI392" s="266"/>
      <c r="AJ392" s="267"/>
    </row>
    <row r="393" spans="1:36" s="97" customFormat="1" x14ac:dyDescent="0.25">
      <c r="A393" s="98" t="str">
        <f>IF(H393&lt;&gt;"",MAX($A$7:A392)+1,"")</f>
        <v/>
      </c>
      <c r="B393" s="228" t="str">
        <f>IF(A393="","",PREF_PREGUNTA&amp;" - "&amp;IF(MAX($A$7:$A$156)&gt;99,IF(A393&lt;100,"0",""),"")&amp;IF(A393&lt;10,"0","")&amp;A393&amp;IF(G393&lt;&gt;""," "&amp;G393,""))</f>
        <v/>
      </c>
      <c r="C393" s="62" t="str">
        <f t="shared" si="8"/>
        <v/>
      </c>
      <c r="D393" s="230"/>
      <c r="E393" s="231"/>
      <c r="F393" s="231"/>
      <c r="G393" s="232"/>
      <c r="H393" s="225"/>
      <c r="I393" s="448"/>
      <c r="J393" s="426"/>
      <c r="K393" s="449"/>
      <c r="L393" s="427"/>
      <c r="M393" s="448"/>
      <c r="N393" s="426"/>
      <c r="O393" s="449"/>
      <c r="P393" s="427"/>
      <c r="Q393" s="448"/>
      <c r="R393" s="426"/>
      <c r="S393" s="449"/>
      <c r="T393" s="427"/>
      <c r="U393" s="448"/>
      <c r="V393" s="426"/>
      <c r="W393" s="449"/>
      <c r="X393" s="427"/>
      <c r="Y393" s="448"/>
      <c r="Z393" s="426"/>
      <c r="AA393" s="449"/>
      <c r="AB393" s="427"/>
      <c r="AC393" s="448"/>
      <c r="AD393" s="426"/>
      <c r="AE393" s="449"/>
      <c r="AF393" s="427"/>
      <c r="AG393" s="264"/>
      <c r="AH393" s="265"/>
      <c r="AI393" s="266"/>
      <c r="AJ393" s="267"/>
    </row>
    <row r="394" spans="1:36" s="97" customFormat="1" x14ac:dyDescent="0.25">
      <c r="A394" s="98" t="str">
        <f>IF(H394&lt;&gt;"",MAX($A$7:A393)+1,"")</f>
        <v/>
      </c>
      <c r="B394" s="228" t="str">
        <f>IF(A394="","",PREF_PREGUNTA&amp;" - "&amp;IF(MAX($A$7:$A$156)&gt;99,IF(A394&lt;100,"0",""),"")&amp;IF(A394&lt;10,"0","")&amp;A394&amp;IF(G394&lt;&gt;""," "&amp;G394,""))</f>
        <v/>
      </c>
      <c r="C394" s="62" t="str">
        <f t="shared" si="8"/>
        <v/>
      </c>
      <c r="D394" s="230"/>
      <c r="E394" s="231"/>
      <c r="F394" s="231"/>
      <c r="G394" s="232"/>
      <c r="H394" s="225"/>
      <c r="I394" s="448"/>
      <c r="J394" s="426"/>
      <c r="K394" s="449"/>
      <c r="L394" s="427"/>
      <c r="M394" s="448"/>
      <c r="N394" s="426"/>
      <c r="O394" s="449"/>
      <c r="P394" s="427"/>
      <c r="Q394" s="448"/>
      <c r="R394" s="426"/>
      <c r="S394" s="449"/>
      <c r="T394" s="427"/>
      <c r="U394" s="448"/>
      <c r="V394" s="426"/>
      <c r="W394" s="449"/>
      <c r="X394" s="427"/>
      <c r="Y394" s="448"/>
      <c r="Z394" s="426"/>
      <c r="AA394" s="449"/>
      <c r="AB394" s="427"/>
      <c r="AC394" s="448"/>
      <c r="AD394" s="426"/>
      <c r="AE394" s="449"/>
      <c r="AF394" s="427"/>
      <c r="AG394" s="264"/>
      <c r="AH394" s="265"/>
      <c r="AI394" s="266"/>
      <c r="AJ394" s="267"/>
    </row>
    <row r="395" spans="1:36" s="97" customFormat="1" x14ac:dyDescent="0.25">
      <c r="A395" s="98" t="str">
        <f>IF(H395&lt;&gt;"",MAX($A$7:A394)+1,"")</f>
        <v/>
      </c>
      <c r="B395" s="228" t="str">
        <f>IF(A395="","",PREF_PREGUNTA&amp;" - "&amp;IF(MAX($A$7:$A$156)&gt;99,IF(A395&lt;100,"0",""),"")&amp;IF(A395&lt;10,"0","")&amp;A395&amp;IF(G395&lt;&gt;""," "&amp;G395,""))</f>
        <v/>
      </c>
      <c r="C395" s="62" t="str">
        <f t="shared" si="8"/>
        <v/>
      </c>
      <c r="D395" s="230"/>
      <c r="E395" s="231"/>
      <c r="F395" s="231"/>
      <c r="G395" s="232"/>
      <c r="H395" s="225"/>
      <c r="I395" s="448"/>
      <c r="J395" s="426"/>
      <c r="K395" s="449"/>
      <c r="L395" s="427"/>
      <c r="M395" s="448"/>
      <c r="N395" s="426"/>
      <c r="O395" s="449"/>
      <c r="P395" s="427"/>
      <c r="Q395" s="448"/>
      <c r="R395" s="426"/>
      <c r="S395" s="449"/>
      <c r="T395" s="427"/>
      <c r="U395" s="448"/>
      <c r="V395" s="426"/>
      <c r="W395" s="449"/>
      <c r="X395" s="427"/>
      <c r="Y395" s="448"/>
      <c r="Z395" s="426"/>
      <c r="AA395" s="449"/>
      <c r="AB395" s="427"/>
      <c r="AC395" s="448"/>
      <c r="AD395" s="426"/>
      <c r="AE395" s="449"/>
      <c r="AF395" s="427"/>
      <c r="AG395" s="264"/>
      <c r="AH395" s="265"/>
      <c r="AI395" s="266"/>
      <c r="AJ395" s="267"/>
    </row>
    <row r="396" spans="1:36" s="97" customFormat="1" x14ac:dyDescent="0.25">
      <c r="A396" s="98" t="str">
        <f>IF(H396&lt;&gt;"",MAX($A$7:A395)+1,"")</f>
        <v/>
      </c>
      <c r="B396" s="228" t="str">
        <f>IF(A396="","",PREF_PREGUNTA&amp;" - "&amp;IF(MAX($A$7:$A$156)&gt;99,IF(A396&lt;100,"0",""),"")&amp;IF(A396&lt;10,"0","")&amp;A396&amp;IF(G396&lt;&gt;""," "&amp;G396,""))</f>
        <v/>
      </c>
      <c r="C396" s="62" t="str">
        <f t="shared" si="8"/>
        <v/>
      </c>
      <c r="D396" s="230"/>
      <c r="E396" s="231"/>
      <c r="F396" s="231"/>
      <c r="G396" s="232"/>
      <c r="H396" s="225"/>
      <c r="I396" s="448"/>
      <c r="J396" s="426"/>
      <c r="K396" s="449"/>
      <c r="L396" s="427"/>
      <c r="M396" s="448"/>
      <c r="N396" s="426"/>
      <c r="O396" s="449"/>
      <c r="P396" s="427"/>
      <c r="Q396" s="448"/>
      <c r="R396" s="426"/>
      <c r="S396" s="449"/>
      <c r="T396" s="427"/>
      <c r="U396" s="448"/>
      <c r="V396" s="426"/>
      <c r="W396" s="449"/>
      <c r="X396" s="427"/>
      <c r="Y396" s="448"/>
      <c r="Z396" s="426"/>
      <c r="AA396" s="449"/>
      <c r="AB396" s="427"/>
      <c r="AC396" s="448"/>
      <c r="AD396" s="426"/>
      <c r="AE396" s="449"/>
      <c r="AF396" s="427"/>
      <c r="AG396" s="264"/>
      <c r="AH396" s="265"/>
      <c r="AI396" s="266"/>
      <c r="AJ396" s="267"/>
    </row>
    <row r="397" spans="1:36" s="97" customFormat="1" x14ac:dyDescent="0.25">
      <c r="A397" s="98" t="str">
        <f>IF(H397&lt;&gt;"",MAX($A$7:A396)+1,"")</f>
        <v/>
      </c>
      <c r="B397" s="228" t="str">
        <f>IF(A397="","",PREF_PREGUNTA&amp;" - "&amp;IF(MAX($A$7:$A$156)&gt;99,IF(A397&lt;100,"0",""),"")&amp;IF(A397&lt;10,"0","")&amp;A397&amp;IF(G397&lt;&gt;""," "&amp;G397,""))</f>
        <v/>
      </c>
      <c r="C397" s="62" t="str">
        <f t="shared" si="8"/>
        <v/>
      </c>
      <c r="D397" s="230"/>
      <c r="E397" s="231"/>
      <c r="F397" s="231"/>
      <c r="G397" s="232"/>
      <c r="H397" s="225"/>
      <c r="I397" s="448"/>
      <c r="J397" s="426"/>
      <c r="K397" s="449"/>
      <c r="L397" s="427"/>
      <c r="M397" s="448"/>
      <c r="N397" s="426"/>
      <c r="O397" s="449"/>
      <c r="P397" s="427"/>
      <c r="Q397" s="448"/>
      <c r="R397" s="426"/>
      <c r="S397" s="449"/>
      <c r="T397" s="427"/>
      <c r="U397" s="448"/>
      <c r="V397" s="426"/>
      <c r="W397" s="449"/>
      <c r="X397" s="427"/>
      <c r="Y397" s="448"/>
      <c r="Z397" s="426"/>
      <c r="AA397" s="449"/>
      <c r="AB397" s="427"/>
      <c r="AC397" s="448"/>
      <c r="AD397" s="426"/>
      <c r="AE397" s="449"/>
      <c r="AF397" s="427"/>
      <c r="AG397" s="264"/>
      <c r="AH397" s="265"/>
      <c r="AI397" s="266"/>
      <c r="AJ397" s="267"/>
    </row>
    <row r="398" spans="1:36" s="97" customFormat="1" x14ac:dyDescent="0.25">
      <c r="A398" s="98" t="str">
        <f>IF(H398&lt;&gt;"",MAX($A$7:A397)+1,"")</f>
        <v/>
      </c>
      <c r="B398" s="228" t="str">
        <f>IF(A398="","",PREF_PREGUNTA&amp;" - "&amp;IF(MAX($A$7:$A$156)&gt;99,IF(A398&lt;100,"0",""),"")&amp;IF(A398&lt;10,"0","")&amp;A398&amp;IF(G398&lt;&gt;""," "&amp;G398,""))</f>
        <v/>
      </c>
      <c r="C398" s="62" t="str">
        <f t="shared" si="8"/>
        <v/>
      </c>
      <c r="D398" s="230"/>
      <c r="E398" s="231"/>
      <c r="F398" s="231"/>
      <c r="G398" s="232"/>
      <c r="H398" s="225"/>
      <c r="I398" s="448"/>
      <c r="J398" s="426"/>
      <c r="K398" s="449"/>
      <c r="L398" s="427"/>
      <c r="M398" s="448"/>
      <c r="N398" s="426"/>
      <c r="O398" s="449"/>
      <c r="P398" s="427"/>
      <c r="Q398" s="448"/>
      <c r="R398" s="426"/>
      <c r="S398" s="449"/>
      <c r="T398" s="427"/>
      <c r="U398" s="448"/>
      <c r="V398" s="426"/>
      <c r="W398" s="449"/>
      <c r="X398" s="427"/>
      <c r="Y398" s="448"/>
      <c r="Z398" s="426"/>
      <c r="AA398" s="449"/>
      <c r="AB398" s="427"/>
      <c r="AC398" s="448"/>
      <c r="AD398" s="426"/>
      <c r="AE398" s="449"/>
      <c r="AF398" s="427"/>
      <c r="AG398" s="264"/>
      <c r="AH398" s="265"/>
      <c r="AI398" s="266"/>
      <c r="AJ398" s="267"/>
    </row>
    <row r="399" spans="1:36" s="97" customFormat="1" x14ac:dyDescent="0.25">
      <c r="A399" s="98" t="str">
        <f>IF(H399&lt;&gt;"",MAX($A$7:A398)+1,"")</f>
        <v/>
      </c>
      <c r="B399" s="228" t="str">
        <f>IF(A399="","",PREF_PREGUNTA&amp;" - "&amp;IF(MAX($A$7:$A$156)&gt;99,IF(A399&lt;100,"0",""),"")&amp;IF(A399&lt;10,"0","")&amp;A399&amp;IF(G399&lt;&gt;""," "&amp;G399,""))</f>
        <v/>
      </c>
      <c r="C399" s="62" t="str">
        <f t="shared" si="8"/>
        <v/>
      </c>
      <c r="D399" s="230"/>
      <c r="E399" s="231"/>
      <c r="F399" s="231"/>
      <c r="G399" s="232"/>
      <c r="H399" s="225"/>
      <c r="I399" s="448"/>
      <c r="J399" s="426"/>
      <c r="K399" s="449"/>
      <c r="L399" s="427"/>
      <c r="M399" s="448"/>
      <c r="N399" s="426"/>
      <c r="O399" s="449"/>
      <c r="P399" s="427"/>
      <c r="Q399" s="448"/>
      <c r="R399" s="426"/>
      <c r="S399" s="449"/>
      <c r="T399" s="427"/>
      <c r="U399" s="448"/>
      <c r="V399" s="426"/>
      <c r="W399" s="449"/>
      <c r="X399" s="427"/>
      <c r="Y399" s="448"/>
      <c r="Z399" s="426"/>
      <c r="AA399" s="449"/>
      <c r="AB399" s="427"/>
      <c r="AC399" s="448"/>
      <c r="AD399" s="426"/>
      <c r="AE399" s="449"/>
      <c r="AF399" s="427"/>
      <c r="AG399" s="264"/>
      <c r="AH399" s="265"/>
      <c r="AI399" s="266"/>
      <c r="AJ399" s="267"/>
    </row>
    <row r="400" spans="1:36" s="97" customFormat="1" x14ac:dyDescent="0.25">
      <c r="A400" s="98" t="str">
        <f>IF(H400&lt;&gt;"",MAX($A$7:A399)+1,"")</f>
        <v/>
      </c>
      <c r="B400" s="228" t="str">
        <f>IF(A400="","",PREF_PREGUNTA&amp;" - "&amp;IF(MAX($A$7:$A$156)&gt;99,IF(A400&lt;100,"0",""),"")&amp;IF(A400&lt;10,"0","")&amp;A400&amp;IF(G400&lt;&gt;""," "&amp;G400,""))</f>
        <v/>
      </c>
      <c r="C400" s="62" t="str">
        <f t="shared" si="8"/>
        <v/>
      </c>
      <c r="D400" s="230"/>
      <c r="E400" s="231"/>
      <c r="F400" s="231"/>
      <c r="G400" s="232"/>
      <c r="H400" s="225"/>
      <c r="I400" s="448"/>
      <c r="J400" s="426"/>
      <c r="K400" s="449"/>
      <c r="L400" s="427"/>
      <c r="M400" s="448"/>
      <c r="N400" s="426"/>
      <c r="O400" s="449"/>
      <c r="P400" s="427"/>
      <c r="Q400" s="448"/>
      <c r="R400" s="426"/>
      <c r="S400" s="449"/>
      <c r="T400" s="427"/>
      <c r="U400" s="448"/>
      <c r="V400" s="426"/>
      <c r="W400" s="449"/>
      <c r="X400" s="427"/>
      <c r="Y400" s="448"/>
      <c r="Z400" s="426"/>
      <c r="AA400" s="449"/>
      <c r="AB400" s="427"/>
      <c r="AC400" s="448"/>
      <c r="AD400" s="426"/>
      <c r="AE400" s="449"/>
      <c r="AF400" s="427"/>
      <c r="AG400" s="264"/>
      <c r="AH400" s="265"/>
      <c r="AI400" s="266"/>
      <c r="AJ400" s="267"/>
    </row>
    <row r="401" spans="1:36" s="97" customFormat="1" x14ac:dyDescent="0.25">
      <c r="A401" s="98" t="str">
        <f>IF(H401&lt;&gt;"",MAX($A$7:A400)+1,"")</f>
        <v/>
      </c>
      <c r="B401" s="228" t="str">
        <f>IF(A401="","",PREF_PREGUNTA&amp;" - "&amp;IF(MAX($A$7:$A$156)&gt;99,IF(A401&lt;100,"0",""),"")&amp;IF(A401&lt;10,"0","")&amp;A401&amp;IF(G401&lt;&gt;""," "&amp;G401,""))</f>
        <v/>
      </c>
      <c r="C401" s="62" t="str">
        <f t="shared" si="8"/>
        <v/>
      </c>
      <c r="D401" s="230"/>
      <c r="E401" s="231"/>
      <c r="F401" s="231"/>
      <c r="G401" s="232"/>
      <c r="H401" s="225"/>
      <c r="I401" s="448"/>
      <c r="J401" s="426"/>
      <c r="K401" s="449"/>
      <c r="L401" s="427"/>
      <c r="M401" s="448"/>
      <c r="N401" s="426"/>
      <c r="O401" s="449"/>
      <c r="P401" s="427"/>
      <c r="Q401" s="448"/>
      <c r="R401" s="426"/>
      <c r="S401" s="449"/>
      <c r="T401" s="427"/>
      <c r="U401" s="448"/>
      <c r="V401" s="426"/>
      <c r="W401" s="449"/>
      <c r="X401" s="427"/>
      <c r="Y401" s="448"/>
      <c r="Z401" s="426"/>
      <c r="AA401" s="449"/>
      <c r="AB401" s="427"/>
      <c r="AC401" s="448"/>
      <c r="AD401" s="426"/>
      <c r="AE401" s="449"/>
      <c r="AF401" s="427"/>
      <c r="AG401" s="264"/>
      <c r="AH401" s="265"/>
      <c r="AI401" s="266"/>
      <c r="AJ401" s="267"/>
    </row>
    <row r="402" spans="1:36" s="97" customFormat="1" x14ac:dyDescent="0.25">
      <c r="A402" s="98" t="str">
        <f>IF(H402&lt;&gt;"",MAX($A$7:A401)+1,"")</f>
        <v/>
      </c>
      <c r="B402" s="228" t="str">
        <f>IF(A402="","",PREF_PREGUNTA&amp;" - "&amp;IF(MAX($A$7:$A$156)&gt;99,IF(A402&lt;100,"0",""),"")&amp;IF(A402&lt;10,"0","")&amp;A402&amp;IF(G402&lt;&gt;""," "&amp;G402,""))</f>
        <v/>
      </c>
      <c r="C402" s="62" t="str">
        <f t="shared" si="8"/>
        <v/>
      </c>
      <c r="D402" s="230"/>
      <c r="E402" s="231"/>
      <c r="F402" s="231"/>
      <c r="G402" s="232"/>
      <c r="H402" s="225"/>
      <c r="I402" s="448"/>
      <c r="J402" s="426"/>
      <c r="K402" s="449"/>
      <c r="L402" s="427"/>
      <c r="M402" s="448"/>
      <c r="N402" s="426"/>
      <c r="O402" s="449"/>
      <c r="P402" s="427"/>
      <c r="Q402" s="448"/>
      <c r="R402" s="426"/>
      <c r="S402" s="449"/>
      <c r="T402" s="427"/>
      <c r="U402" s="448"/>
      <c r="V402" s="426"/>
      <c r="W402" s="449"/>
      <c r="X402" s="427"/>
      <c r="Y402" s="448"/>
      <c r="Z402" s="426"/>
      <c r="AA402" s="449"/>
      <c r="AB402" s="427"/>
      <c r="AC402" s="448"/>
      <c r="AD402" s="426"/>
      <c r="AE402" s="449"/>
      <c r="AF402" s="427"/>
      <c r="AG402" s="264"/>
      <c r="AH402" s="265"/>
      <c r="AI402" s="266"/>
      <c r="AJ402" s="267"/>
    </row>
    <row r="403" spans="1:36" s="97" customFormat="1" x14ac:dyDescent="0.25">
      <c r="A403" s="98" t="str">
        <f>IF(H403&lt;&gt;"",MAX($A$7:A402)+1,"")</f>
        <v/>
      </c>
      <c r="B403" s="228" t="str">
        <f>IF(A403="","",PREF_PREGUNTA&amp;" - "&amp;IF(MAX($A$7:$A$156)&gt;99,IF(A403&lt;100,"0",""),"")&amp;IF(A403&lt;10,"0","")&amp;A403&amp;IF(G403&lt;&gt;""," "&amp;G403,""))</f>
        <v/>
      </c>
      <c r="C403" s="62" t="str">
        <f t="shared" si="8"/>
        <v/>
      </c>
      <c r="D403" s="230"/>
      <c r="E403" s="231"/>
      <c r="F403" s="231"/>
      <c r="G403" s="232"/>
      <c r="H403" s="225"/>
      <c r="I403" s="448"/>
      <c r="J403" s="426"/>
      <c r="K403" s="449"/>
      <c r="L403" s="427"/>
      <c r="M403" s="448"/>
      <c r="N403" s="426"/>
      <c r="O403" s="449"/>
      <c r="P403" s="427"/>
      <c r="Q403" s="448"/>
      <c r="R403" s="426"/>
      <c r="S403" s="449"/>
      <c r="T403" s="427"/>
      <c r="U403" s="448"/>
      <c r="V403" s="426"/>
      <c r="W403" s="449"/>
      <c r="X403" s="427"/>
      <c r="Y403" s="448"/>
      <c r="Z403" s="426"/>
      <c r="AA403" s="449"/>
      <c r="AB403" s="427"/>
      <c r="AC403" s="448"/>
      <c r="AD403" s="426"/>
      <c r="AE403" s="449"/>
      <c r="AF403" s="427"/>
      <c r="AG403" s="264"/>
      <c r="AH403" s="265"/>
      <c r="AI403" s="266"/>
      <c r="AJ403" s="267"/>
    </row>
    <row r="404" spans="1:36" s="97" customFormat="1" x14ac:dyDescent="0.25">
      <c r="A404" s="98" t="str">
        <f>IF(H404&lt;&gt;"",MAX($A$7:A403)+1,"")</f>
        <v/>
      </c>
      <c r="B404" s="228" t="str">
        <f>IF(A404="","",PREF_PREGUNTA&amp;" - "&amp;IF(MAX($A$7:$A$156)&gt;99,IF(A404&lt;100,"0",""),"")&amp;IF(A404&lt;10,"0","")&amp;A404&amp;IF(G404&lt;&gt;""," "&amp;G404,""))</f>
        <v/>
      </c>
      <c r="C404" s="62" t="str">
        <f t="shared" si="8"/>
        <v/>
      </c>
      <c r="D404" s="230"/>
      <c r="E404" s="231"/>
      <c r="F404" s="231"/>
      <c r="G404" s="232"/>
      <c r="H404" s="225"/>
      <c r="I404" s="448"/>
      <c r="J404" s="426"/>
      <c r="K404" s="449"/>
      <c r="L404" s="427"/>
      <c r="M404" s="448"/>
      <c r="N404" s="426"/>
      <c r="O404" s="449"/>
      <c r="P404" s="427"/>
      <c r="Q404" s="448"/>
      <c r="R404" s="426"/>
      <c r="S404" s="449"/>
      <c r="T404" s="427"/>
      <c r="U404" s="448"/>
      <c r="V404" s="426"/>
      <c r="W404" s="449"/>
      <c r="X404" s="427"/>
      <c r="Y404" s="448"/>
      <c r="Z404" s="426"/>
      <c r="AA404" s="449"/>
      <c r="AB404" s="427"/>
      <c r="AC404" s="448"/>
      <c r="AD404" s="426"/>
      <c r="AE404" s="449"/>
      <c r="AF404" s="427"/>
      <c r="AG404" s="264"/>
      <c r="AH404" s="265"/>
      <c r="AI404" s="266"/>
      <c r="AJ404" s="267"/>
    </row>
    <row r="405" spans="1:36" s="97" customFormat="1" x14ac:dyDescent="0.25">
      <c r="A405" s="98" t="str">
        <f>IF(H405&lt;&gt;"",MAX($A$7:A404)+1,"")</f>
        <v/>
      </c>
      <c r="B405" s="228" t="str">
        <f>IF(A405="","",PREF_PREGUNTA&amp;" - "&amp;IF(MAX($A$7:$A$156)&gt;99,IF(A405&lt;100,"0",""),"")&amp;IF(A405&lt;10,"0","")&amp;A405&amp;IF(G405&lt;&gt;""," "&amp;G405,""))</f>
        <v/>
      </c>
      <c r="C405" s="62" t="str">
        <f t="shared" si="8"/>
        <v/>
      </c>
      <c r="D405" s="230"/>
      <c r="E405" s="231"/>
      <c r="F405" s="231"/>
      <c r="G405" s="232"/>
      <c r="H405" s="225"/>
      <c r="I405" s="448"/>
      <c r="J405" s="426"/>
      <c r="K405" s="449"/>
      <c r="L405" s="427"/>
      <c r="M405" s="448"/>
      <c r="N405" s="426"/>
      <c r="O405" s="449"/>
      <c r="P405" s="427"/>
      <c r="Q405" s="448"/>
      <c r="R405" s="426"/>
      <c r="S405" s="449"/>
      <c r="T405" s="427"/>
      <c r="U405" s="448"/>
      <c r="V405" s="426"/>
      <c r="W405" s="449"/>
      <c r="X405" s="427"/>
      <c r="Y405" s="448"/>
      <c r="Z405" s="426"/>
      <c r="AA405" s="449"/>
      <c r="AB405" s="427"/>
      <c r="AC405" s="448"/>
      <c r="AD405" s="426"/>
      <c r="AE405" s="449"/>
      <c r="AF405" s="427"/>
      <c r="AG405" s="264"/>
      <c r="AH405" s="265"/>
      <c r="AI405" s="266"/>
      <c r="AJ405" s="267"/>
    </row>
    <row r="406" spans="1:36" s="97" customFormat="1" x14ac:dyDescent="0.25">
      <c r="A406" s="98" t="str">
        <f>IF(H406&lt;&gt;"",MAX($A$7:A405)+1,"")</f>
        <v/>
      </c>
      <c r="B406" s="228" t="str">
        <f>IF(A406="","",PREF_PREGUNTA&amp;" - "&amp;IF(MAX($A$7:$A$156)&gt;99,IF(A406&lt;100,"0",""),"")&amp;IF(A406&lt;10,"0","")&amp;A406&amp;IF(G406&lt;&gt;""," "&amp;G406,""))</f>
        <v/>
      </c>
      <c r="C406" s="62" t="str">
        <f t="shared" si="8"/>
        <v/>
      </c>
      <c r="D406" s="230"/>
      <c r="E406" s="231"/>
      <c r="F406" s="231"/>
      <c r="G406" s="232"/>
      <c r="H406" s="225"/>
      <c r="I406" s="448"/>
      <c r="J406" s="426"/>
      <c r="K406" s="449"/>
      <c r="L406" s="427"/>
      <c r="M406" s="448"/>
      <c r="N406" s="426"/>
      <c r="O406" s="449"/>
      <c r="P406" s="427"/>
      <c r="Q406" s="448"/>
      <c r="R406" s="426"/>
      <c r="S406" s="449"/>
      <c r="T406" s="427"/>
      <c r="U406" s="448"/>
      <c r="V406" s="426"/>
      <c r="W406" s="449"/>
      <c r="X406" s="427"/>
      <c r="Y406" s="448"/>
      <c r="Z406" s="426"/>
      <c r="AA406" s="449"/>
      <c r="AB406" s="427"/>
      <c r="AC406" s="448"/>
      <c r="AD406" s="426"/>
      <c r="AE406" s="449"/>
      <c r="AF406" s="427"/>
      <c r="AG406" s="264"/>
      <c r="AH406" s="265"/>
      <c r="AI406" s="266"/>
      <c r="AJ406" s="267"/>
    </row>
    <row r="407" spans="1:36" s="97" customFormat="1" x14ac:dyDescent="0.25">
      <c r="A407" s="98" t="str">
        <f>IF(H407&lt;&gt;"",MAX($A$7:A406)+1,"")</f>
        <v/>
      </c>
      <c r="B407" s="228" t="str">
        <f>IF(A407="","",PREF_PREGUNTA&amp;" - "&amp;IF(MAX($A$7:$A$156)&gt;99,IF(A407&lt;100,"0",""),"")&amp;IF(A407&lt;10,"0","")&amp;A407&amp;IF(G407&lt;&gt;""," "&amp;G407,""))</f>
        <v/>
      </c>
      <c r="C407" s="62" t="str">
        <f t="shared" si="8"/>
        <v/>
      </c>
      <c r="D407" s="230"/>
      <c r="E407" s="231"/>
      <c r="F407" s="231"/>
      <c r="G407" s="232"/>
      <c r="H407" s="225"/>
      <c r="I407" s="448"/>
      <c r="J407" s="426"/>
      <c r="K407" s="449"/>
      <c r="L407" s="427"/>
      <c r="M407" s="448"/>
      <c r="N407" s="426"/>
      <c r="O407" s="449"/>
      <c r="P407" s="427"/>
      <c r="Q407" s="448"/>
      <c r="R407" s="426"/>
      <c r="S407" s="449"/>
      <c r="T407" s="427"/>
      <c r="U407" s="448"/>
      <c r="V407" s="426"/>
      <c r="W407" s="449"/>
      <c r="X407" s="427"/>
      <c r="Y407" s="448"/>
      <c r="Z407" s="426"/>
      <c r="AA407" s="449"/>
      <c r="AB407" s="427"/>
      <c r="AC407" s="448"/>
      <c r="AD407" s="426"/>
      <c r="AE407" s="449"/>
      <c r="AF407" s="427"/>
      <c r="AG407" s="264"/>
      <c r="AH407" s="265"/>
      <c r="AI407" s="266"/>
      <c r="AJ407" s="267"/>
    </row>
    <row r="408" spans="1:36" s="97" customFormat="1" x14ac:dyDescent="0.25">
      <c r="A408" s="98" t="str">
        <f>IF(H408&lt;&gt;"",MAX($A$7:A407)+1,"")</f>
        <v/>
      </c>
      <c r="B408" s="228" t="str">
        <f>IF(A408="","",PREF_PREGUNTA&amp;" - "&amp;IF(MAX($A$7:$A$156)&gt;99,IF(A408&lt;100,"0",""),"")&amp;IF(A408&lt;10,"0","")&amp;A408&amp;IF(G408&lt;&gt;""," "&amp;G408,""))</f>
        <v/>
      </c>
      <c r="C408" s="62" t="str">
        <f t="shared" si="8"/>
        <v/>
      </c>
      <c r="D408" s="230"/>
      <c r="E408" s="231"/>
      <c r="F408" s="231"/>
      <c r="G408" s="232"/>
      <c r="H408" s="225"/>
      <c r="I408" s="448"/>
      <c r="J408" s="426"/>
      <c r="K408" s="449"/>
      <c r="L408" s="427"/>
      <c r="M408" s="448"/>
      <c r="N408" s="426"/>
      <c r="O408" s="449"/>
      <c r="P408" s="427"/>
      <c r="Q408" s="448"/>
      <c r="R408" s="426"/>
      <c r="S408" s="449"/>
      <c r="T408" s="427"/>
      <c r="U408" s="448"/>
      <c r="V408" s="426"/>
      <c r="W408" s="449"/>
      <c r="X408" s="427"/>
      <c r="Y408" s="448"/>
      <c r="Z408" s="426"/>
      <c r="AA408" s="449"/>
      <c r="AB408" s="427"/>
      <c r="AC408" s="448"/>
      <c r="AD408" s="426"/>
      <c r="AE408" s="449"/>
      <c r="AF408" s="427"/>
      <c r="AG408" s="264"/>
      <c r="AH408" s="265"/>
      <c r="AI408" s="266"/>
      <c r="AJ408" s="267"/>
    </row>
    <row r="409" spans="1:36" s="97" customFormat="1" x14ac:dyDescent="0.25">
      <c r="A409" s="98" t="str">
        <f>IF(H409&lt;&gt;"",MAX($A$7:A408)+1,"")</f>
        <v/>
      </c>
      <c r="B409" s="228" t="str">
        <f>IF(A409="","",PREF_PREGUNTA&amp;" - "&amp;IF(MAX($A$7:$A$156)&gt;99,IF(A409&lt;100,"0",""),"")&amp;IF(A409&lt;10,"0","")&amp;A409&amp;IF(G409&lt;&gt;""," "&amp;G409,""))</f>
        <v/>
      </c>
      <c r="C409" s="62" t="str">
        <f t="shared" si="8"/>
        <v/>
      </c>
      <c r="D409" s="230"/>
      <c r="E409" s="231"/>
      <c r="F409" s="231"/>
      <c r="G409" s="232"/>
      <c r="H409" s="225"/>
      <c r="I409" s="448"/>
      <c r="J409" s="426"/>
      <c r="K409" s="449"/>
      <c r="L409" s="427"/>
      <c r="M409" s="448"/>
      <c r="N409" s="426"/>
      <c r="O409" s="449"/>
      <c r="P409" s="427"/>
      <c r="Q409" s="448"/>
      <c r="R409" s="426"/>
      <c r="S409" s="449"/>
      <c r="T409" s="427"/>
      <c r="U409" s="448"/>
      <c r="V409" s="426"/>
      <c r="W409" s="449"/>
      <c r="X409" s="427"/>
      <c r="Y409" s="448"/>
      <c r="Z409" s="426"/>
      <c r="AA409" s="449"/>
      <c r="AB409" s="427"/>
      <c r="AC409" s="448"/>
      <c r="AD409" s="426"/>
      <c r="AE409" s="449"/>
      <c r="AF409" s="427"/>
      <c r="AG409" s="264"/>
      <c r="AH409" s="265"/>
      <c r="AI409" s="266"/>
      <c r="AJ409" s="267"/>
    </row>
    <row r="410" spans="1:36" s="97" customFormat="1" x14ac:dyDescent="0.25">
      <c r="A410" s="98" t="str">
        <f>IF(H410&lt;&gt;"",MAX($A$7:A409)+1,"")</f>
        <v/>
      </c>
      <c r="B410" s="228" t="str">
        <f>IF(A410="","",PREF_PREGUNTA&amp;" - "&amp;IF(MAX($A$7:$A$156)&gt;99,IF(A410&lt;100,"0",""),"")&amp;IF(A410&lt;10,"0","")&amp;A410&amp;IF(G410&lt;&gt;""," "&amp;G410,""))</f>
        <v/>
      </c>
      <c r="C410" s="62" t="str">
        <f t="shared" si="8"/>
        <v/>
      </c>
      <c r="D410" s="230"/>
      <c r="E410" s="231"/>
      <c r="F410" s="231"/>
      <c r="G410" s="232"/>
      <c r="H410" s="225"/>
      <c r="I410" s="448"/>
      <c r="J410" s="426"/>
      <c r="K410" s="449"/>
      <c r="L410" s="427"/>
      <c r="M410" s="448"/>
      <c r="N410" s="426"/>
      <c r="O410" s="449"/>
      <c r="P410" s="427"/>
      <c r="Q410" s="448"/>
      <c r="R410" s="426"/>
      <c r="S410" s="449"/>
      <c r="T410" s="427"/>
      <c r="U410" s="448"/>
      <c r="V410" s="426"/>
      <c r="W410" s="449"/>
      <c r="X410" s="427"/>
      <c r="Y410" s="448"/>
      <c r="Z410" s="426"/>
      <c r="AA410" s="449"/>
      <c r="AB410" s="427"/>
      <c r="AC410" s="448"/>
      <c r="AD410" s="426"/>
      <c r="AE410" s="449"/>
      <c r="AF410" s="427"/>
      <c r="AG410" s="264"/>
      <c r="AH410" s="265"/>
      <c r="AI410" s="266"/>
      <c r="AJ410" s="267"/>
    </row>
    <row r="411" spans="1:36" s="97" customFormat="1" x14ac:dyDescent="0.25">
      <c r="A411" s="98" t="str">
        <f>IF(H411&lt;&gt;"",MAX($A$7:A410)+1,"")</f>
        <v/>
      </c>
      <c r="B411" s="228" t="str">
        <f>IF(A411="","",PREF_PREGUNTA&amp;" - "&amp;IF(MAX($A$7:$A$156)&gt;99,IF(A411&lt;100,"0",""),"")&amp;IF(A411&lt;10,"0","")&amp;A411&amp;IF(G411&lt;&gt;""," "&amp;G411,""))</f>
        <v/>
      </c>
      <c r="C411" s="62" t="str">
        <f t="shared" si="8"/>
        <v/>
      </c>
      <c r="D411" s="230"/>
      <c r="E411" s="231"/>
      <c r="F411" s="231"/>
      <c r="G411" s="232"/>
      <c r="H411" s="225"/>
      <c r="I411" s="448"/>
      <c r="J411" s="426"/>
      <c r="K411" s="449"/>
      <c r="L411" s="427"/>
      <c r="M411" s="448"/>
      <c r="N411" s="426"/>
      <c r="O411" s="449"/>
      <c r="P411" s="427"/>
      <c r="Q411" s="448"/>
      <c r="R411" s="426"/>
      <c r="S411" s="449"/>
      <c r="T411" s="427"/>
      <c r="U411" s="448"/>
      <c r="V411" s="426"/>
      <c r="W411" s="449"/>
      <c r="X411" s="427"/>
      <c r="Y411" s="448"/>
      <c r="Z411" s="426"/>
      <c r="AA411" s="449"/>
      <c r="AB411" s="427"/>
      <c r="AC411" s="448"/>
      <c r="AD411" s="426"/>
      <c r="AE411" s="449"/>
      <c r="AF411" s="427"/>
      <c r="AG411" s="264"/>
      <c r="AH411" s="265"/>
      <c r="AI411" s="266"/>
      <c r="AJ411" s="267"/>
    </row>
    <row r="412" spans="1:36" s="97" customFormat="1" x14ac:dyDescent="0.25">
      <c r="A412" s="98" t="str">
        <f>IF(H412&lt;&gt;"",MAX($A$7:A411)+1,"")</f>
        <v/>
      </c>
      <c r="B412" s="228" t="str">
        <f>IF(A412="","",PREF_PREGUNTA&amp;" - "&amp;IF(MAX($A$7:$A$156)&gt;99,IF(A412&lt;100,"0",""),"")&amp;IF(A412&lt;10,"0","")&amp;A412&amp;IF(G412&lt;&gt;""," "&amp;G412,""))</f>
        <v/>
      </c>
      <c r="C412" s="62" t="str">
        <f t="shared" si="8"/>
        <v/>
      </c>
      <c r="D412" s="230"/>
      <c r="E412" s="231"/>
      <c r="F412" s="231"/>
      <c r="G412" s="232"/>
      <c r="H412" s="225"/>
      <c r="I412" s="448"/>
      <c r="J412" s="426"/>
      <c r="K412" s="449"/>
      <c r="L412" s="427"/>
      <c r="M412" s="448"/>
      <c r="N412" s="426"/>
      <c r="O412" s="449"/>
      <c r="P412" s="427"/>
      <c r="Q412" s="448"/>
      <c r="R412" s="426"/>
      <c r="S412" s="449"/>
      <c r="T412" s="427"/>
      <c r="U412" s="448"/>
      <c r="V412" s="426"/>
      <c r="W412" s="449"/>
      <c r="X412" s="427"/>
      <c r="Y412" s="448"/>
      <c r="Z412" s="426"/>
      <c r="AA412" s="449"/>
      <c r="AB412" s="427"/>
      <c r="AC412" s="448"/>
      <c r="AD412" s="426"/>
      <c r="AE412" s="449"/>
      <c r="AF412" s="427"/>
      <c r="AG412" s="264"/>
      <c r="AH412" s="265"/>
      <c r="AI412" s="266"/>
      <c r="AJ412" s="267"/>
    </row>
    <row r="413" spans="1:36" s="97" customFormat="1" x14ac:dyDescent="0.25">
      <c r="A413" s="98" t="str">
        <f>IF(H413&lt;&gt;"",MAX($A$7:A412)+1,"")</f>
        <v/>
      </c>
      <c r="B413" s="228" t="str">
        <f>IF(A413="","",PREF_PREGUNTA&amp;" - "&amp;IF(MAX($A$7:$A$156)&gt;99,IF(A413&lt;100,"0",""),"")&amp;IF(A413&lt;10,"0","")&amp;A413&amp;IF(G413&lt;&gt;""," "&amp;G413,""))</f>
        <v/>
      </c>
      <c r="C413" s="62" t="str">
        <f t="shared" si="8"/>
        <v/>
      </c>
      <c r="D413" s="230"/>
      <c r="E413" s="231"/>
      <c r="F413" s="231"/>
      <c r="G413" s="232"/>
      <c r="H413" s="225"/>
      <c r="I413" s="448"/>
      <c r="J413" s="426"/>
      <c r="K413" s="449"/>
      <c r="L413" s="427"/>
      <c r="M413" s="448"/>
      <c r="N413" s="426"/>
      <c r="O413" s="449"/>
      <c r="P413" s="427"/>
      <c r="Q413" s="448"/>
      <c r="R413" s="426"/>
      <c r="S413" s="449"/>
      <c r="T413" s="427"/>
      <c r="U413" s="448"/>
      <c r="V413" s="426"/>
      <c r="W413" s="449"/>
      <c r="X413" s="427"/>
      <c r="Y413" s="448"/>
      <c r="Z413" s="426"/>
      <c r="AA413" s="449"/>
      <c r="AB413" s="427"/>
      <c r="AC413" s="448"/>
      <c r="AD413" s="426"/>
      <c r="AE413" s="449"/>
      <c r="AF413" s="427"/>
      <c r="AG413" s="264"/>
      <c r="AH413" s="265"/>
      <c r="AI413" s="266"/>
      <c r="AJ413" s="267"/>
    </row>
    <row r="414" spans="1:36" s="97" customFormat="1" x14ac:dyDescent="0.25">
      <c r="A414" s="98" t="str">
        <f>IF(H414&lt;&gt;"",MAX($A$7:A413)+1,"")</f>
        <v/>
      </c>
      <c r="B414" s="228" t="str">
        <f>IF(A414="","",PREF_PREGUNTA&amp;" - "&amp;IF(MAX($A$7:$A$156)&gt;99,IF(A414&lt;100,"0",""),"")&amp;IF(A414&lt;10,"0","")&amp;A414&amp;IF(G414&lt;&gt;""," "&amp;G414,""))</f>
        <v/>
      </c>
      <c r="C414" s="62" t="str">
        <f t="shared" si="8"/>
        <v/>
      </c>
      <c r="D414" s="230"/>
      <c r="E414" s="231"/>
      <c r="F414" s="231"/>
      <c r="G414" s="232"/>
      <c r="H414" s="225"/>
      <c r="I414" s="448"/>
      <c r="J414" s="426"/>
      <c r="K414" s="449"/>
      <c r="L414" s="427"/>
      <c r="M414" s="448"/>
      <c r="N414" s="426"/>
      <c r="O414" s="449"/>
      <c r="P414" s="427"/>
      <c r="Q414" s="448"/>
      <c r="R414" s="426"/>
      <c r="S414" s="449"/>
      <c r="T414" s="427"/>
      <c r="U414" s="448"/>
      <c r="V414" s="426"/>
      <c r="W414" s="449"/>
      <c r="X414" s="427"/>
      <c r="Y414" s="448"/>
      <c r="Z414" s="426"/>
      <c r="AA414" s="449"/>
      <c r="AB414" s="427"/>
      <c r="AC414" s="448"/>
      <c r="AD414" s="426"/>
      <c r="AE414" s="449"/>
      <c r="AF414" s="427"/>
      <c r="AG414" s="264"/>
      <c r="AH414" s="265"/>
      <c r="AI414" s="266"/>
      <c r="AJ414" s="267"/>
    </row>
    <row r="415" spans="1:36" s="97" customFormat="1" x14ac:dyDescent="0.25">
      <c r="A415" s="98" t="str">
        <f>IF(H415&lt;&gt;"",MAX($A$7:A414)+1,"")</f>
        <v/>
      </c>
      <c r="B415" s="228" t="str">
        <f>IF(A415="","",PREF_PREGUNTA&amp;" - "&amp;IF(MAX($A$7:$A$156)&gt;99,IF(A415&lt;100,"0",""),"")&amp;IF(A415&lt;10,"0","")&amp;A415&amp;IF(G415&lt;&gt;""," "&amp;G415,""))</f>
        <v/>
      </c>
      <c r="C415" s="62" t="str">
        <f t="shared" si="8"/>
        <v/>
      </c>
      <c r="D415" s="230"/>
      <c r="E415" s="231"/>
      <c r="F415" s="231"/>
      <c r="G415" s="232"/>
      <c r="H415" s="225"/>
      <c r="I415" s="448"/>
      <c r="J415" s="426"/>
      <c r="K415" s="449"/>
      <c r="L415" s="427"/>
      <c r="M415" s="448"/>
      <c r="N415" s="426"/>
      <c r="O415" s="449"/>
      <c r="P415" s="427"/>
      <c r="Q415" s="448"/>
      <c r="R415" s="426"/>
      <c r="S415" s="449"/>
      <c r="T415" s="427"/>
      <c r="U415" s="448"/>
      <c r="V415" s="426"/>
      <c r="W415" s="449"/>
      <c r="X415" s="427"/>
      <c r="Y415" s="448"/>
      <c r="Z415" s="426"/>
      <c r="AA415" s="449"/>
      <c r="AB415" s="427"/>
      <c r="AC415" s="448"/>
      <c r="AD415" s="426"/>
      <c r="AE415" s="449"/>
      <c r="AF415" s="427"/>
      <c r="AG415" s="264"/>
      <c r="AH415" s="265"/>
      <c r="AI415" s="266"/>
      <c r="AJ415" s="267"/>
    </row>
    <row r="416" spans="1:36" s="97" customFormat="1" x14ac:dyDescent="0.25">
      <c r="A416" s="98" t="str">
        <f>IF(H416&lt;&gt;"",MAX($A$7:A415)+1,"")</f>
        <v/>
      </c>
      <c r="B416" s="228" t="str">
        <f>IF(A416="","",PREF_PREGUNTA&amp;" - "&amp;IF(MAX($A$7:$A$156)&gt;99,IF(A416&lt;100,"0",""),"")&amp;IF(A416&lt;10,"0","")&amp;A416&amp;IF(G416&lt;&gt;""," "&amp;G416,""))</f>
        <v/>
      </c>
      <c r="C416" s="62" t="str">
        <f t="shared" si="8"/>
        <v/>
      </c>
      <c r="D416" s="230"/>
      <c r="E416" s="231"/>
      <c r="F416" s="231"/>
      <c r="G416" s="232"/>
      <c r="H416" s="225"/>
      <c r="I416" s="448"/>
      <c r="J416" s="426"/>
      <c r="K416" s="449"/>
      <c r="L416" s="427"/>
      <c r="M416" s="448"/>
      <c r="N416" s="426"/>
      <c r="O416" s="449"/>
      <c r="P416" s="427"/>
      <c r="Q416" s="448"/>
      <c r="R416" s="426"/>
      <c r="S416" s="449"/>
      <c r="T416" s="427"/>
      <c r="U416" s="448"/>
      <c r="V416" s="426"/>
      <c r="W416" s="449"/>
      <c r="X416" s="427"/>
      <c r="Y416" s="448"/>
      <c r="Z416" s="426"/>
      <c r="AA416" s="449"/>
      <c r="AB416" s="427"/>
      <c r="AC416" s="448"/>
      <c r="AD416" s="426"/>
      <c r="AE416" s="449"/>
      <c r="AF416" s="427"/>
      <c r="AG416" s="264"/>
      <c r="AH416" s="265"/>
      <c r="AI416" s="266"/>
      <c r="AJ416" s="267"/>
    </row>
    <row r="417" spans="1:36" s="97" customFormat="1" x14ac:dyDescent="0.25">
      <c r="A417" s="98" t="str">
        <f>IF(H417&lt;&gt;"",MAX($A$7:A416)+1,"")</f>
        <v/>
      </c>
      <c r="B417" s="228" t="str">
        <f>IF(A417="","",PREF_PREGUNTA&amp;" - "&amp;IF(MAX($A$7:$A$156)&gt;99,IF(A417&lt;100,"0",""),"")&amp;IF(A417&lt;10,"0","")&amp;A417&amp;IF(G417&lt;&gt;""," "&amp;G417,""))</f>
        <v/>
      </c>
      <c r="C417" s="62" t="str">
        <f t="shared" si="8"/>
        <v/>
      </c>
      <c r="D417" s="230"/>
      <c r="E417" s="231"/>
      <c r="F417" s="231"/>
      <c r="G417" s="232"/>
      <c r="H417" s="225"/>
      <c r="I417" s="448"/>
      <c r="J417" s="426"/>
      <c r="K417" s="449"/>
      <c r="L417" s="427"/>
      <c r="M417" s="448"/>
      <c r="N417" s="426"/>
      <c r="O417" s="449"/>
      <c r="P417" s="427"/>
      <c r="Q417" s="448"/>
      <c r="R417" s="426"/>
      <c r="S417" s="449"/>
      <c r="T417" s="427"/>
      <c r="U417" s="448"/>
      <c r="V417" s="426"/>
      <c r="W417" s="449"/>
      <c r="X417" s="427"/>
      <c r="Y417" s="448"/>
      <c r="Z417" s="426"/>
      <c r="AA417" s="449"/>
      <c r="AB417" s="427"/>
      <c r="AC417" s="448"/>
      <c r="AD417" s="426"/>
      <c r="AE417" s="449"/>
      <c r="AF417" s="427"/>
      <c r="AG417" s="264"/>
      <c r="AH417" s="265"/>
      <c r="AI417" s="266"/>
      <c r="AJ417" s="267"/>
    </row>
    <row r="418" spans="1:36" s="97" customFormat="1" x14ac:dyDescent="0.25">
      <c r="A418" s="98" t="str">
        <f>IF(H418&lt;&gt;"",MAX($A$7:A417)+1,"")</f>
        <v/>
      </c>
      <c r="B418" s="228" t="str">
        <f>IF(A418="","",PREF_PREGUNTA&amp;" - "&amp;IF(MAX($A$7:$A$156)&gt;99,IF(A418&lt;100,"0",""),"")&amp;IF(A418&lt;10,"0","")&amp;A418&amp;IF(G418&lt;&gt;""," "&amp;G418,""))</f>
        <v/>
      </c>
      <c r="C418" s="62" t="str">
        <f t="shared" si="8"/>
        <v/>
      </c>
      <c r="D418" s="230"/>
      <c r="E418" s="231"/>
      <c r="F418" s="231"/>
      <c r="G418" s="232"/>
      <c r="H418" s="225"/>
      <c r="I418" s="448"/>
      <c r="J418" s="426"/>
      <c r="K418" s="449"/>
      <c r="L418" s="427"/>
      <c r="M418" s="448"/>
      <c r="N418" s="426"/>
      <c r="O418" s="449"/>
      <c r="P418" s="427"/>
      <c r="Q418" s="448"/>
      <c r="R418" s="426"/>
      <c r="S418" s="449"/>
      <c r="T418" s="427"/>
      <c r="U418" s="448"/>
      <c r="V418" s="426"/>
      <c r="W418" s="449"/>
      <c r="X418" s="427"/>
      <c r="Y418" s="448"/>
      <c r="Z418" s="426"/>
      <c r="AA418" s="449"/>
      <c r="AB418" s="427"/>
      <c r="AC418" s="448"/>
      <c r="AD418" s="426"/>
      <c r="AE418" s="449"/>
      <c r="AF418" s="427"/>
      <c r="AG418" s="264"/>
      <c r="AH418" s="265"/>
      <c r="AI418" s="266"/>
      <c r="AJ418" s="267"/>
    </row>
    <row r="419" spans="1:36" s="97" customFormat="1" x14ac:dyDescent="0.25">
      <c r="A419" s="98" t="str">
        <f>IF(H419&lt;&gt;"",MAX($A$7:A418)+1,"")</f>
        <v/>
      </c>
      <c r="B419" s="228" t="str">
        <f>IF(A419="","",PREF_PREGUNTA&amp;" - "&amp;IF(MAX($A$7:$A$156)&gt;99,IF(A419&lt;100,"0",""),"")&amp;IF(A419&lt;10,"0","")&amp;A419&amp;IF(G419&lt;&gt;""," "&amp;G419,""))</f>
        <v/>
      </c>
      <c r="C419" s="62" t="str">
        <f t="shared" si="8"/>
        <v/>
      </c>
      <c r="D419" s="230"/>
      <c r="E419" s="231"/>
      <c r="F419" s="231"/>
      <c r="G419" s="232"/>
      <c r="H419" s="225"/>
      <c r="I419" s="448"/>
      <c r="J419" s="426"/>
      <c r="K419" s="449"/>
      <c r="L419" s="427"/>
      <c r="M419" s="448"/>
      <c r="N419" s="426"/>
      <c r="O419" s="449"/>
      <c r="P419" s="427"/>
      <c r="Q419" s="448"/>
      <c r="R419" s="426"/>
      <c r="S419" s="449"/>
      <c r="T419" s="427"/>
      <c r="U419" s="448"/>
      <c r="V419" s="426"/>
      <c r="W419" s="449"/>
      <c r="X419" s="427"/>
      <c r="Y419" s="448"/>
      <c r="Z419" s="426"/>
      <c r="AA419" s="449"/>
      <c r="AB419" s="427"/>
      <c r="AC419" s="448"/>
      <c r="AD419" s="426"/>
      <c r="AE419" s="449"/>
      <c r="AF419" s="427"/>
      <c r="AG419" s="264"/>
      <c r="AH419" s="265"/>
      <c r="AI419" s="266"/>
      <c r="AJ419" s="267"/>
    </row>
    <row r="420" spans="1:36" s="97" customFormat="1" x14ac:dyDescent="0.25">
      <c r="A420" s="98" t="str">
        <f>IF(H420&lt;&gt;"",MAX($A$7:A419)+1,"")</f>
        <v/>
      </c>
      <c r="B420" s="228" t="str">
        <f>IF(A420="","",PREF_PREGUNTA&amp;" - "&amp;IF(MAX($A$7:$A$156)&gt;99,IF(A420&lt;100,"0",""),"")&amp;IF(A420&lt;10,"0","")&amp;A420&amp;IF(G420&lt;&gt;""," "&amp;G420,""))</f>
        <v/>
      </c>
      <c r="C420" s="62" t="str">
        <f t="shared" si="8"/>
        <v/>
      </c>
      <c r="D420" s="230"/>
      <c r="E420" s="231"/>
      <c r="F420" s="231"/>
      <c r="G420" s="232"/>
      <c r="H420" s="225"/>
      <c r="I420" s="448"/>
      <c r="J420" s="426"/>
      <c r="K420" s="449"/>
      <c r="L420" s="427"/>
      <c r="M420" s="448"/>
      <c r="N420" s="426"/>
      <c r="O420" s="449"/>
      <c r="P420" s="427"/>
      <c r="Q420" s="448"/>
      <c r="R420" s="426"/>
      <c r="S420" s="449"/>
      <c r="T420" s="427"/>
      <c r="U420" s="448"/>
      <c r="V420" s="426"/>
      <c r="W420" s="449"/>
      <c r="X420" s="427"/>
      <c r="Y420" s="448"/>
      <c r="Z420" s="426"/>
      <c r="AA420" s="449"/>
      <c r="AB420" s="427"/>
      <c r="AC420" s="448"/>
      <c r="AD420" s="426"/>
      <c r="AE420" s="449"/>
      <c r="AF420" s="427"/>
      <c r="AG420" s="264"/>
      <c r="AH420" s="265"/>
      <c r="AI420" s="266"/>
      <c r="AJ420" s="267"/>
    </row>
    <row r="421" spans="1:36" s="97" customFormat="1" x14ac:dyDescent="0.25">
      <c r="A421" s="98" t="str">
        <f>IF(H421&lt;&gt;"",MAX($A$7:A420)+1,"")</f>
        <v/>
      </c>
      <c r="B421" s="228" t="str">
        <f>IF(A421="","",PREF_PREGUNTA&amp;" - "&amp;IF(MAX($A$7:$A$156)&gt;99,IF(A421&lt;100,"0",""),"")&amp;IF(A421&lt;10,"0","")&amp;A421&amp;IF(G421&lt;&gt;""," "&amp;G421,""))</f>
        <v/>
      </c>
      <c r="C421" s="62" t="str">
        <f t="shared" si="8"/>
        <v/>
      </c>
      <c r="D421" s="230"/>
      <c r="E421" s="231"/>
      <c r="F421" s="231"/>
      <c r="G421" s="232"/>
      <c r="H421" s="225"/>
      <c r="I421" s="448"/>
      <c r="J421" s="426"/>
      <c r="K421" s="449"/>
      <c r="L421" s="427"/>
      <c r="M421" s="448"/>
      <c r="N421" s="426"/>
      <c r="O421" s="449"/>
      <c r="P421" s="427"/>
      <c r="Q421" s="448"/>
      <c r="R421" s="426"/>
      <c r="S421" s="449"/>
      <c r="T421" s="427"/>
      <c r="U421" s="448"/>
      <c r="V421" s="426"/>
      <c r="W421" s="449"/>
      <c r="X421" s="427"/>
      <c r="Y421" s="448"/>
      <c r="Z421" s="426"/>
      <c r="AA421" s="449"/>
      <c r="AB421" s="427"/>
      <c r="AC421" s="448"/>
      <c r="AD421" s="426"/>
      <c r="AE421" s="449"/>
      <c r="AF421" s="427"/>
      <c r="AG421" s="264"/>
      <c r="AH421" s="265"/>
      <c r="AI421" s="266"/>
      <c r="AJ421" s="267"/>
    </row>
    <row r="422" spans="1:36" s="97" customFormat="1" x14ac:dyDescent="0.25">
      <c r="A422" s="98" t="str">
        <f>IF(H422&lt;&gt;"",MAX($A$7:A421)+1,"")</f>
        <v/>
      </c>
      <c r="B422" s="228" t="str">
        <f>IF(A422="","",PREF_PREGUNTA&amp;" - "&amp;IF(MAX($A$7:$A$156)&gt;99,IF(A422&lt;100,"0",""),"")&amp;IF(A422&lt;10,"0","")&amp;A422&amp;IF(G422&lt;&gt;""," "&amp;G422,""))</f>
        <v/>
      </c>
      <c r="C422" s="62" t="str">
        <f t="shared" si="8"/>
        <v/>
      </c>
      <c r="D422" s="230"/>
      <c r="E422" s="231"/>
      <c r="F422" s="231"/>
      <c r="G422" s="232"/>
      <c r="H422" s="225"/>
      <c r="I422" s="448"/>
      <c r="J422" s="426"/>
      <c r="K422" s="449"/>
      <c r="L422" s="427"/>
      <c r="M422" s="448"/>
      <c r="N422" s="426"/>
      <c r="O422" s="449"/>
      <c r="P422" s="427"/>
      <c r="Q422" s="448"/>
      <c r="R422" s="426"/>
      <c r="S422" s="449"/>
      <c r="T422" s="427"/>
      <c r="U422" s="448"/>
      <c r="V422" s="426"/>
      <c r="W422" s="449"/>
      <c r="X422" s="427"/>
      <c r="Y422" s="448"/>
      <c r="Z422" s="426"/>
      <c r="AA422" s="449"/>
      <c r="AB422" s="427"/>
      <c r="AC422" s="448"/>
      <c r="AD422" s="426"/>
      <c r="AE422" s="449"/>
      <c r="AF422" s="427"/>
      <c r="AG422" s="264"/>
      <c r="AH422" s="265"/>
      <c r="AI422" s="266"/>
      <c r="AJ422" s="267"/>
    </row>
    <row r="423" spans="1:36" s="97" customFormat="1" x14ac:dyDescent="0.25">
      <c r="A423" s="98" t="str">
        <f>IF(H423&lt;&gt;"",MAX($A$7:A422)+1,"")</f>
        <v/>
      </c>
      <c r="B423" s="228" t="str">
        <f>IF(A423="","",PREF_PREGUNTA&amp;" - "&amp;IF(MAX($A$7:$A$156)&gt;99,IF(A423&lt;100,"0",""),"")&amp;IF(A423&lt;10,"0","")&amp;A423&amp;IF(G423&lt;&gt;""," "&amp;G423,""))</f>
        <v/>
      </c>
      <c r="C423" s="62" t="str">
        <f t="shared" si="8"/>
        <v/>
      </c>
      <c r="D423" s="230"/>
      <c r="E423" s="231"/>
      <c r="F423" s="231"/>
      <c r="G423" s="232"/>
      <c r="H423" s="225"/>
      <c r="I423" s="448"/>
      <c r="J423" s="426"/>
      <c r="K423" s="449"/>
      <c r="L423" s="427"/>
      <c r="M423" s="448"/>
      <c r="N423" s="426"/>
      <c r="O423" s="449"/>
      <c r="P423" s="427"/>
      <c r="Q423" s="448"/>
      <c r="R423" s="426"/>
      <c r="S423" s="449"/>
      <c r="T423" s="427"/>
      <c r="U423" s="448"/>
      <c r="V423" s="426"/>
      <c r="W423" s="449"/>
      <c r="X423" s="427"/>
      <c r="Y423" s="448"/>
      <c r="Z423" s="426"/>
      <c r="AA423" s="449"/>
      <c r="AB423" s="427"/>
      <c r="AC423" s="448"/>
      <c r="AD423" s="426"/>
      <c r="AE423" s="449"/>
      <c r="AF423" s="427"/>
      <c r="AG423" s="264"/>
      <c r="AH423" s="265"/>
      <c r="AI423" s="266"/>
      <c r="AJ423" s="267"/>
    </row>
    <row r="424" spans="1:36" s="97" customFormat="1" x14ac:dyDescent="0.25">
      <c r="A424" s="98" t="str">
        <f>IF(H424&lt;&gt;"",MAX($A$7:A423)+1,"")</f>
        <v/>
      </c>
      <c r="B424" s="228" t="str">
        <f>IF(A424="","",PREF_PREGUNTA&amp;" - "&amp;IF(MAX($A$7:$A$156)&gt;99,IF(A424&lt;100,"0",""),"")&amp;IF(A424&lt;10,"0","")&amp;A424&amp;IF(G424&lt;&gt;""," "&amp;G424,""))</f>
        <v/>
      </c>
      <c r="C424" s="62" t="str">
        <f t="shared" si="8"/>
        <v/>
      </c>
      <c r="D424" s="230"/>
      <c r="E424" s="231"/>
      <c r="F424" s="231"/>
      <c r="G424" s="232"/>
      <c r="H424" s="225"/>
      <c r="I424" s="448"/>
      <c r="J424" s="426"/>
      <c r="K424" s="449"/>
      <c r="L424" s="427"/>
      <c r="M424" s="448"/>
      <c r="N424" s="426"/>
      <c r="O424" s="449"/>
      <c r="P424" s="427"/>
      <c r="Q424" s="448"/>
      <c r="R424" s="426"/>
      <c r="S424" s="449"/>
      <c r="T424" s="427"/>
      <c r="U424" s="448"/>
      <c r="V424" s="426"/>
      <c r="W424" s="449"/>
      <c r="X424" s="427"/>
      <c r="Y424" s="448"/>
      <c r="Z424" s="426"/>
      <c r="AA424" s="449"/>
      <c r="AB424" s="427"/>
      <c r="AC424" s="448"/>
      <c r="AD424" s="426"/>
      <c r="AE424" s="449"/>
      <c r="AF424" s="427"/>
      <c r="AG424" s="264"/>
      <c r="AH424" s="265"/>
      <c r="AI424" s="266"/>
      <c r="AJ424" s="267"/>
    </row>
    <row r="425" spans="1:36" s="97" customFormat="1" x14ac:dyDescent="0.25">
      <c r="A425" s="98" t="str">
        <f>IF(H425&lt;&gt;"",MAX($A$7:A424)+1,"")</f>
        <v/>
      </c>
      <c r="B425" s="228" t="str">
        <f>IF(A425="","",PREF_PREGUNTA&amp;" - "&amp;IF(MAX($A$7:$A$156)&gt;99,IF(A425&lt;100,"0",""),"")&amp;IF(A425&lt;10,"0","")&amp;A425&amp;IF(G425&lt;&gt;""," "&amp;G425,""))</f>
        <v/>
      </c>
      <c r="C425" s="62" t="str">
        <f t="shared" si="8"/>
        <v/>
      </c>
      <c r="D425" s="230"/>
      <c r="E425" s="231"/>
      <c r="F425" s="231"/>
      <c r="G425" s="232"/>
      <c r="H425" s="225"/>
      <c r="I425" s="448"/>
      <c r="J425" s="426"/>
      <c r="K425" s="449"/>
      <c r="L425" s="427"/>
      <c r="M425" s="448"/>
      <c r="N425" s="426"/>
      <c r="O425" s="449"/>
      <c r="P425" s="427"/>
      <c r="Q425" s="448"/>
      <c r="R425" s="426"/>
      <c r="S425" s="449"/>
      <c r="T425" s="427"/>
      <c r="U425" s="448"/>
      <c r="V425" s="426"/>
      <c r="W425" s="449"/>
      <c r="X425" s="427"/>
      <c r="Y425" s="448"/>
      <c r="Z425" s="426"/>
      <c r="AA425" s="449"/>
      <c r="AB425" s="427"/>
      <c r="AC425" s="448"/>
      <c r="AD425" s="426"/>
      <c r="AE425" s="449"/>
      <c r="AF425" s="427"/>
      <c r="AG425" s="264"/>
      <c r="AH425" s="265"/>
      <c r="AI425" s="266"/>
      <c r="AJ425" s="267"/>
    </row>
    <row r="426" spans="1:36" s="97" customFormat="1" x14ac:dyDescent="0.25">
      <c r="A426" s="98" t="str">
        <f>IF(H426&lt;&gt;"",MAX($A$7:A425)+1,"")</f>
        <v/>
      </c>
      <c r="B426" s="228" t="str">
        <f>IF(A426="","",PREF_PREGUNTA&amp;" - "&amp;IF(MAX($A$7:$A$156)&gt;99,IF(A426&lt;100,"0",""),"")&amp;IF(A426&lt;10,"0","")&amp;A426&amp;IF(G426&lt;&gt;""," "&amp;G426,""))</f>
        <v/>
      </c>
      <c r="C426" s="62" t="str">
        <f t="shared" si="8"/>
        <v/>
      </c>
      <c r="D426" s="230"/>
      <c r="E426" s="231"/>
      <c r="F426" s="231"/>
      <c r="G426" s="232"/>
      <c r="H426" s="225"/>
      <c r="I426" s="448"/>
      <c r="J426" s="426"/>
      <c r="K426" s="449"/>
      <c r="L426" s="427"/>
      <c r="M426" s="448"/>
      <c r="N426" s="426"/>
      <c r="O426" s="449"/>
      <c r="P426" s="427"/>
      <c r="Q426" s="448"/>
      <c r="R426" s="426"/>
      <c r="S426" s="449"/>
      <c r="T426" s="427"/>
      <c r="U426" s="448"/>
      <c r="V426" s="426"/>
      <c r="W426" s="449"/>
      <c r="X426" s="427"/>
      <c r="Y426" s="448"/>
      <c r="Z426" s="426"/>
      <c r="AA426" s="449"/>
      <c r="AB426" s="427"/>
      <c r="AC426" s="448"/>
      <c r="AD426" s="426"/>
      <c r="AE426" s="449"/>
      <c r="AF426" s="427"/>
      <c r="AG426" s="264"/>
      <c r="AH426" s="265"/>
      <c r="AI426" s="266"/>
      <c r="AJ426" s="267"/>
    </row>
    <row r="427" spans="1:36" s="97" customFormat="1" x14ac:dyDescent="0.25">
      <c r="A427" s="98" t="str">
        <f>IF(H427&lt;&gt;"",MAX($A$7:A426)+1,"")</f>
        <v/>
      </c>
      <c r="B427" s="228" t="str">
        <f>IF(A427="","",PREF_PREGUNTA&amp;" - "&amp;IF(MAX($A$7:$A$156)&gt;99,IF(A427&lt;100,"0",""),"")&amp;IF(A427&lt;10,"0","")&amp;A427&amp;IF(G427&lt;&gt;""," "&amp;G427,""))</f>
        <v/>
      </c>
      <c r="C427" s="62" t="str">
        <f t="shared" si="8"/>
        <v/>
      </c>
      <c r="D427" s="230"/>
      <c r="E427" s="231"/>
      <c r="F427" s="231"/>
      <c r="G427" s="232"/>
      <c r="H427" s="225"/>
      <c r="I427" s="448"/>
      <c r="J427" s="426"/>
      <c r="K427" s="449"/>
      <c r="L427" s="427"/>
      <c r="M427" s="448"/>
      <c r="N427" s="426"/>
      <c r="O427" s="449"/>
      <c r="P427" s="427"/>
      <c r="Q427" s="448"/>
      <c r="R427" s="426"/>
      <c r="S427" s="449"/>
      <c r="T427" s="427"/>
      <c r="U427" s="448"/>
      <c r="V427" s="426"/>
      <c r="W427" s="449"/>
      <c r="X427" s="427"/>
      <c r="Y427" s="448"/>
      <c r="Z427" s="426"/>
      <c r="AA427" s="449"/>
      <c r="AB427" s="427"/>
      <c r="AC427" s="448"/>
      <c r="AD427" s="426"/>
      <c r="AE427" s="449"/>
      <c r="AF427" s="427"/>
      <c r="AG427" s="264"/>
      <c r="AH427" s="265"/>
      <c r="AI427" s="266"/>
      <c r="AJ427" s="267"/>
    </row>
    <row r="428" spans="1:36" s="97" customFormat="1" x14ac:dyDescent="0.25">
      <c r="A428" s="98" t="str">
        <f>IF(H428&lt;&gt;"",MAX($A$7:A427)+1,"")</f>
        <v/>
      </c>
      <c r="B428" s="228" t="str">
        <f>IF(A428="","",PREF_PREGUNTA&amp;" - "&amp;IF(MAX($A$7:$A$156)&gt;99,IF(A428&lt;100,"0",""),"")&amp;IF(A428&lt;10,"0","")&amp;A428&amp;IF(G428&lt;&gt;""," "&amp;G428,""))</f>
        <v/>
      </c>
      <c r="C428" s="62" t="str">
        <f t="shared" si="8"/>
        <v/>
      </c>
      <c r="D428" s="230"/>
      <c r="E428" s="231"/>
      <c r="F428" s="231"/>
      <c r="G428" s="232"/>
      <c r="H428" s="225"/>
      <c r="I428" s="448"/>
      <c r="J428" s="426"/>
      <c r="K428" s="449"/>
      <c r="L428" s="427"/>
      <c r="M428" s="448"/>
      <c r="N428" s="426"/>
      <c r="O428" s="449"/>
      <c r="P428" s="427"/>
      <c r="Q428" s="448"/>
      <c r="R428" s="426"/>
      <c r="S428" s="449"/>
      <c r="T428" s="427"/>
      <c r="U428" s="448"/>
      <c r="V428" s="426"/>
      <c r="W428" s="449"/>
      <c r="X428" s="427"/>
      <c r="Y428" s="448"/>
      <c r="Z428" s="426"/>
      <c r="AA428" s="449"/>
      <c r="AB428" s="427"/>
      <c r="AC428" s="448"/>
      <c r="AD428" s="426"/>
      <c r="AE428" s="449"/>
      <c r="AF428" s="427"/>
      <c r="AG428" s="264"/>
      <c r="AH428" s="265"/>
      <c r="AI428" s="266"/>
      <c r="AJ428" s="267"/>
    </row>
    <row r="429" spans="1:36" s="97" customFormat="1" x14ac:dyDescent="0.25">
      <c r="A429" s="98" t="str">
        <f>IF(H429&lt;&gt;"",MAX($A$7:A428)+1,"")</f>
        <v/>
      </c>
      <c r="B429" s="228" t="str">
        <f>IF(A429="","",PREF_PREGUNTA&amp;" - "&amp;IF(MAX($A$7:$A$156)&gt;99,IF(A429&lt;100,"0",""),"")&amp;IF(A429&lt;10,"0","")&amp;A429&amp;IF(G429&lt;&gt;""," "&amp;G429,""))</f>
        <v/>
      </c>
      <c r="C429" s="62" t="str">
        <f t="shared" si="8"/>
        <v/>
      </c>
      <c r="D429" s="230"/>
      <c r="E429" s="231"/>
      <c r="F429" s="231"/>
      <c r="G429" s="232"/>
      <c r="H429" s="225"/>
      <c r="I429" s="448"/>
      <c r="J429" s="426"/>
      <c r="K429" s="449"/>
      <c r="L429" s="427"/>
      <c r="M429" s="448"/>
      <c r="N429" s="426"/>
      <c r="O429" s="449"/>
      <c r="P429" s="427"/>
      <c r="Q429" s="448"/>
      <c r="R429" s="426"/>
      <c r="S429" s="449"/>
      <c r="T429" s="427"/>
      <c r="U429" s="448"/>
      <c r="V429" s="426"/>
      <c r="W429" s="449"/>
      <c r="X429" s="427"/>
      <c r="Y429" s="448"/>
      <c r="Z429" s="426"/>
      <c r="AA429" s="449"/>
      <c r="AB429" s="427"/>
      <c r="AC429" s="448"/>
      <c r="AD429" s="426"/>
      <c r="AE429" s="449"/>
      <c r="AF429" s="427"/>
      <c r="AG429" s="264"/>
      <c r="AH429" s="265"/>
      <c r="AI429" s="266"/>
      <c r="AJ429" s="267"/>
    </row>
    <row r="430" spans="1:36" s="97" customFormat="1" x14ac:dyDescent="0.25">
      <c r="A430" s="98" t="str">
        <f>IF(H430&lt;&gt;"",MAX($A$7:A429)+1,"")</f>
        <v/>
      </c>
      <c r="B430" s="228" t="str">
        <f>IF(A430="","",PREF_PREGUNTA&amp;" - "&amp;IF(MAX($A$7:$A$156)&gt;99,IF(A430&lt;100,"0",""),"")&amp;IF(A430&lt;10,"0","")&amp;A430&amp;IF(G430&lt;&gt;""," "&amp;G430,""))</f>
        <v/>
      </c>
      <c r="C430" s="62" t="str">
        <f t="shared" si="8"/>
        <v/>
      </c>
      <c r="D430" s="230"/>
      <c r="E430" s="231"/>
      <c r="F430" s="231"/>
      <c r="G430" s="232"/>
      <c r="H430" s="225"/>
      <c r="I430" s="448"/>
      <c r="J430" s="426"/>
      <c r="K430" s="449"/>
      <c r="L430" s="427"/>
      <c r="M430" s="448"/>
      <c r="N430" s="426"/>
      <c r="O430" s="449"/>
      <c r="P430" s="427"/>
      <c r="Q430" s="448"/>
      <c r="R430" s="426"/>
      <c r="S430" s="449"/>
      <c r="T430" s="427"/>
      <c r="U430" s="448"/>
      <c r="V430" s="426"/>
      <c r="W430" s="449"/>
      <c r="X430" s="427"/>
      <c r="Y430" s="448"/>
      <c r="Z430" s="426"/>
      <c r="AA430" s="449"/>
      <c r="AB430" s="427"/>
      <c r="AC430" s="448"/>
      <c r="AD430" s="426"/>
      <c r="AE430" s="449"/>
      <c r="AF430" s="427"/>
      <c r="AG430" s="264"/>
      <c r="AH430" s="265"/>
      <c r="AI430" s="266"/>
      <c r="AJ430" s="267"/>
    </row>
    <row r="431" spans="1:36" s="97" customFormat="1" x14ac:dyDescent="0.25">
      <c r="A431" s="98" t="str">
        <f>IF(H431&lt;&gt;"",MAX($A$7:A430)+1,"")</f>
        <v/>
      </c>
      <c r="B431" s="228" t="str">
        <f>IF(A431="","",PREF_PREGUNTA&amp;" - "&amp;IF(MAX($A$7:$A$156)&gt;99,IF(A431&lt;100,"0",""),"")&amp;IF(A431&lt;10,"0","")&amp;A431&amp;IF(G431&lt;&gt;""," "&amp;G431,""))</f>
        <v/>
      </c>
      <c r="C431" s="62" t="str">
        <f t="shared" si="8"/>
        <v/>
      </c>
      <c r="D431" s="230"/>
      <c r="E431" s="231"/>
      <c r="F431" s="231"/>
      <c r="G431" s="232"/>
      <c r="H431" s="225"/>
      <c r="I431" s="448"/>
      <c r="J431" s="426"/>
      <c r="K431" s="449"/>
      <c r="L431" s="427"/>
      <c r="M431" s="448"/>
      <c r="N431" s="426"/>
      <c r="O431" s="449"/>
      <c r="P431" s="427"/>
      <c r="Q431" s="448"/>
      <c r="R431" s="426"/>
      <c r="S431" s="449"/>
      <c r="T431" s="427"/>
      <c r="U431" s="448"/>
      <c r="V431" s="426"/>
      <c r="W431" s="449"/>
      <c r="X431" s="427"/>
      <c r="Y431" s="448"/>
      <c r="Z431" s="426"/>
      <c r="AA431" s="449"/>
      <c r="AB431" s="427"/>
      <c r="AC431" s="448"/>
      <c r="AD431" s="426"/>
      <c r="AE431" s="449"/>
      <c r="AF431" s="427"/>
      <c r="AG431" s="264"/>
      <c r="AH431" s="265"/>
      <c r="AI431" s="266"/>
      <c r="AJ431" s="267"/>
    </row>
    <row r="432" spans="1:36" s="97" customFormat="1" x14ac:dyDescent="0.25">
      <c r="A432" s="98" t="str">
        <f>IF(H432&lt;&gt;"",MAX($A$7:A431)+1,"")</f>
        <v/>
      </c>
      <c r="B432" s="228" t="str">
        <f>IF(A432="","",PREF_PREGUNTA&amp;" - "&amp;IF(MAX($A$7:$A$156)&gt;99,IF(A432&lt;100,"0",""),"")&amp;IF(A432&lt;10,"0","")&amp;A432&amp;IF(G432&lt;&gt;""," "&amp;G432,""))</f>
        <v/>
      </c>
      <c r="C432" s="62" t="str">
        <f t="shared" si="8"/>
        <v/>
      </c>
      <c r="D432" s="230"/>
      <c r="E432" s="231"/>
      <c r="F432" s="231"/>
      <c r="G432" s="232"/>
      <c r="H432" s="225"/>
      <c r="I432" s="448"/>
      <c r="J432" s="426"/>
      <c r="K432" s="449"/>
      <c r="L432" s="427"/>
      <c r="M432" s="448"/>
      <c r="N432" s="426"/>
      <c r="O432" s="449"/>
      <c r="P432" s="427"/>
      <c r="Q432" s="448"/>
      <c r="R432" s="426"/>
      <c r="S432" s="449"/>
      <c r="T432" s="427"/>
      <c r="U432" s="448"/>
      <c r="V432" s="426"/>
      <c r="W432" s="449"/>
      <c r="X432" s="427"/>
      <c r="Y432" s="448"/>
      <c r="Z432" s="426"/>
      <c r="AA432" s="449"/>
      <c r="AB432" s="427"/>
      <c r="AC432" s="448"/>
      <c r="AD432" s="426"/>
      <c r="AE432" s="449"/>
      <c r="AF432" s="427"/>
      <c r="AG432" s="264"/>
      <c r="AH432" s="265"/>
      <c r="AI432" s="266"/>
      <c r="AJ432" s="267"/>
    </row>
    <row r="433" spans="1:36" s="97" customFormat="1" x14ac:dyDescent="0.25">
      <c r="A433" s="98" t="str">
        <f>IF(H433&lt;&gt;"",MAX($A$7:A432)+1,"")</f>
        <v/>
      </c>
      <c r="B433" s="228" t="str">
        <f>IF(A433="","",PREF_PREGUNTA&amp;" - "&amp;IF(MAX($A$7:$A$156)&gt;99,IF(A433&lt;100,"0",""),"")&amp;IF(A433&lt;10,"0","")&amp;A433&amp;IF(G433&lt;&gt;""," "&amp;G433,""))</f>
        <v/>
      </c>
      <c r="C433" s="62" t="str">
        <f t="shared" si="8"/>
        <v/>
      </c>
      <c r="D433" s="230"/>
      <c r="E433" s="231"/>
      <c r="F433" s="231"/>
      <c r="G433" s="232"/>
      <c r="H433" s="225"/>
      <c r="I433" s="448"/>
      <c r="J433" s="426"/>
      <c r="K433" s="449"/>
      <c r="L433" s="427"/>
      <c r="M433" s="448"/>
      <c r="N433" s="426"/>
      <c r="O433" s="449"/>
      <c r="P433" s="427"/>
      <c r="Q433" s="448"/>
      <c r="R433" s="426"/>
      <c r="S433" s="449"/>
      <c r="T433" s="427"/>
      <c r="U433" s="448"/>
      <c r="V433" s="426"/>
      <c r="W433" s="449"/>
      <c r="X433" s="427"/>
      <c r="Y433" s="448"/>
      <c r="Z433" s="426"/>
      <c r="AA433" s="449"/>
      <c r="AB433" s="427"/>
      <c r="AC433" s="448"/>
      <c r="AD433" s="426"/>
      <c r="AE433" s="449"/>
      <c r="AF433" s="427"/>
      <c r="AG433" s="264"/>
      <c r="AH433" s="265"/>
      <c r="AI433" s="266"/>
      <c r="AJ433" s="267"/>
    </row>
    <row r="434" spans="1:36" s="97" customFormat="1" x14ac:dyDescent="0.25">
      <c r="A434" s="98" t="str">
        <f>IF(H434&lt;&gt;"",MAX($A$7:A433)+1,"")</f>
        <v/>
      </c>
      <c r="B434" s="228" t="str">
        <f>IF(A434="","",PREF_PREGUNTA&amp;" - "&amp;IF(MAX($A$7:$A$156)&gt;99,IF(A434&lt;100,"0",""),"")&amp;IF(A434&lt;10,"0","")&amp;A434&amp;IF(G434&lt;&gt;""," "&amp;G434,""))</f>
        <v/>
      </c>
      <c r="C434" s="62" t="str">
        <f t="shared" si="8"/>
        <v/>
      </c>
      <c r="D434" s="230"/>
      <c r="E434" s="231"/>
      <c r="F434" s="231"/>
      <c r="G434" s="232"/>
      <c r="H434" s="225"/>
      <c r="I434" s="448"/>
      <c r="J434" s="426"/>
      <c r="K434" s="449"/>
      <c r="L434" s="427"/>
      <c r="M434" s="448"/>
      <c r="N434" s="426"/>
      <c r="O434" s="449"/>
      <c r="P434" s="427"/>
      <c r="Q434" s="448"/>
      <c r="R434" s="426"/>
      <c r="S434" s="449"/>
      <c r="T434" s="427"/>
      <c r="U434" s="448"/>
      <c r="V434" s="426"/>
      <c r="W434" s="449"/>
      <c r="X434" s="427"/>
      <c r="Y434" s="448"/>
      <c r="Z434" s="426"/>
      <c r="AA434" s="449"/>
      <c r="AB434" s="427"/>
      <c r="AC434" s="448"/>
      <c r="AD434" s="426"/>
      <c r="AE434" s="449"/>
      <c r="AF434" s="427"/>
      <c r="AG434" s="264"/>
      <c r="AH434" s="265"/>
      <c r="AI434" s="266"/>
      <c r="AJ434" s="267"/>
    </row>
    <row r="435" spans="1:36" s="97" customFormat="1" x14ac:dyDescent="0.25">
      <c r="A435" s="98" t="str">
        <f>IF(H435&lt;&gt;"",MAX($A$7:A434)+1,"")</f>
        <v/>
      </c>
      <c r="B435" s="228" t="str">
        <f>IF(A435="","",PREF_PREGUNTA&amp;" - "&amp;IF(MAX($A$7:$A$156)&gt;99,IF(A435&lt;100,"0",""),"")&amp;IF(A435&lt;10,"0","")&amp;A435&amp;IF(G435&lt;&gt;""," "&amp;G435,""))</f>
        <v/>
      </c>
      <c r="C435" s="62" t="str">
        <f t="shared" si="8"/>
        <v/>
      </c>
      <c r="D435" s="230"/>
      <c r="E435" s="231"/>
      <c r="F435" s="231"/>
      <c r="G435" s="232"/>
      <c r="H435" s="225"/>
      <c r="I435" s="448"/>
      <c r="J435" s="426"/>
      <c r="K435" s="449"/>
      <c r="L435" s="427"/>
      <c r="M435" s="448"/>
      <c r="N435" s="426"/>
      <c r="O435" s="449"/>
      <c r="P435" s="427"/>
      <c r="Q435" s="448"/>
      <c r="R435" s="426"/>
      <c r="S435" s="449"/>
      <c r="T435" s="427"/>
      <c r="U435" s="448"/>
      <c r="V435" s="426"/>
      <c r="W435" s="449"/>
      <c r="X435" s="427"/>
      <c r="Y435" s="448"/>
      <c r="Z435" s="426"/>
      <c r="AA435" s="449"/>
      <c r="AB435" s="427"/>
      <c r="AC435" s="448"/>
      <c r="AD435" s="426"/>
      <c r="AE435" s="449"/>
      <c r="AF435" s="427"/>
      <c r="AG435" s="264"/>
      <c r="AH435" s="265"/>
      <c r="AI435" s="266"/>
      <c r="AJ435" s="267"/>
    </row>
    <row r="436" spans="1:36" s="97" customFormat="1" x14ac:dyDescent="0.25">
      <c r="A436" s="98" t="str">
        <f>IF(H436&lt;&gt;"",MAX($A$7:A435)+1,"")</f>
        <v/>
      </c>
      <c r="B436" s="228" t="str">
        <f>IF(A436="","",PREF_PREGUNTA&amp;" - "&amp;IF(MAX($A$7:$A$156)&gt;99,IF(A436&lt;100,"0",""),"")&amp;IF(A436&lt;10,"0","")&amp;A436&amp;IF(G436&lt;&gt;""," "&amp;G436,""))</f>
        <v/>
      </c>
      <c r="C436" s="62" t="str">
        <f t="shared" si="8"/>
        <v/>
      </c>
      <c r="D436" s="230"/>
      <c r="E436" s="231"/>
      <c r="F436" s="231"/>
      <c r="G436" s="232"/>
      <c r="H436" s="225"/>
      <c r="I436" s="448"/>
      <c r="J436" s="426"/>
      <c r="K436" s="449"/>
      <c r="L436" s="427"/>
      <c r="M436" s="448"/>
      <c r="N436" s="426"/>
      <c r="O436" s="449"/>
      <c r="P436" s="427"/>
      <c r="Q436" s="448"/>
      <c r="R436" s="426"/>
      <c r="S436" s="449"/>
      <c r="T436" s="427"/>
      <c r="U436" s="448"/>
      <c r="V436" s="426"/>
      <c r="W436" s="449"/>
      <c r="X436" s="427"/>
      <c r="Y436" s="448"/>
      <c r="Z436" s="426"/>
      <c r="AA436" s="449"/>
      <c r="AB436" s="427"/>
      <c r="AC436" s="448"/>
      <c r="AD436" s="426"/>
      <c r="AE436" s="449"/>
      <c r="AF436" s="427"/>
      <c r="AG436" s="264"/>
      <c r="AH436" s="265"/>
      <c r="AI436" s="266"/>
      <c r="AJ436" s="267"/>
    </row>
    <row r="437" spans="1:36" s="97" customFormat="1" x14ac:dyDescent="0.25">
      <c r="A437" s="98" t="str">
        <f>IF(H437&lt;&gt;"",MAX($A$7:A436)+1,"")</f>
        <v/>
      </c>
      <c r="B437" s="228" t="str">
        <f>IF(A437="","",PREF_PREGUNTA&amp;" - "&amp;IF(MAX($A$7:$A$156)&gt;99,IF(A437&lt;100,"0",""),"")&amp;IF(A437&lt;10,"0","")&amp;A437&amp;IF(G437&lt;&gt;""," "&amp;G437,""))</f>
        <v/>
      </c>
      <c r="C437" s="62" t="str">
        <f t="shared" si="8"/>
        <v/>
      </c>
      <c r="D437" s="230"/>
      <c r="E437" s="231"/>
      <c r="F437" s="231"/>
      <c r="G437" s="232"/>
      <c r="H437" s="225"/>
      <c r="I437" s="448"/>
      <c r="J437" s="426"/>
      <c r="K437" s="449"/>
      <c r="L437" s="427"/>
      <c r="M437" s="448"/>
      <c r="N437" s="426"/>
      <c r="O437" s="449"/>
      <c r="P437" s="427"/>
      <c r="Q437" s="448"/>
      <c r="R437" s="426"/>
      <c r="S437" s="449"/>
      <c r="T437" s="427"/>
      <c r="U437" s="448"/>
      <c r="V437" s="426"/>
      <c r="W437" s="449"/>
      <c r="X437" s="427"/>
      <c r="Y437" s="448"/>
      <c r="Z437" s="426"/>
      <c r="AA437" s="449"/>
      <c r="AB437" s="427"/>
      <c r="AC437" s="448"/>
      <c r="AD437" s="426"/>
      <c r="AE437" s="449"/>
      <c r="AF437" s="427"/>
      <c r="AG437" s="264"/>
      <c r="AH437" s="265"/>
      <c r="AI437" s="266"/>
      <c r="AJ437" s="267"/>
    </row>
    <row r="438" spans="1:36" s="97" customFormat="1" x14ac:dyDescent="0.25">
      <c r="A438" s="98" t="str">
        <f>IF(H438&lt;&gt;"",MAX($A$7:A437)+1,"")</f>
        <v/>
      </c>
      <c r="B438" s="228" t="str">
        <f>IF(A438="","",PREF_PREGUNTA&amp;" - "&amp;IF(MAX($A$7:$A$156)&gt;99,IF(A438&lt;100,"0",""),"")&amp;IF(A438&lt;10,"0","")&amp;A438&amp;IF(G438&lt;&gt;""," "&amp;G438,""))</f>
        <v/>
      </c>
      <c r="C438" s="62" t="str">
        <f t="shared" si="8"/>
        <v/>
      </c>
      <c r="D438" s="230"/>
      <c r="E438" s="231"/>
      <c r="F438" s="231"/>
      <c r="G438" s="232"/>
      <c r="H438" s="225"/>
      <c r="I438" s="448"/>
      <c r="J438" s="426"/>
      <c r="K438" s="449"/>
      <c r="L438" s="427"/>
      <c r="M438" s="448"/>
      <c r="N438" s="426"/>
      <c r="O438" s="449"/>
      <c r="P438" s="427"/>
      <c r="Q438" s="448"/>
      <c r="R438" s="426"/>
      <c r="S438" s="449"/>
      <c r="T438" s="427"/>
      <c r="U438" s="448"/>
      <c r="V438" s="426"/>
      <c r="W438" s="449"/>
      <c r="X438" s="427"/>
      <c r="Y438" s="448"/>
      <c r="Z438" s="426"/>
      <c r="AA438" s="449"/>
      <c r="AB438" s="427"/>
      <c r="AC438" s="448"/>
      <c r="AD438" s="426"/>
      <c r="AE438" s="449"/>
      <c r="AF438" s="427"/>
      <c r="AG438" s="264"/>
      <c r="AH438" s="265"/>
      <c r="AI438" s="266"/>
      <c r="AJ438" s="267"/>
    </row>
    <row r="439" spans="1:36" s="97" customFormat="1" x14ac:dyDescent="0.25">
      <c r="A439" s="98" t="str">
        <f>IF(H439&lt;&gt;"",MAX($A$7:A438)+1,"")</f>
        <v/>
      </c>
      <c r="B439" s="228" t="str">
        <f>IF(A439="","",PREF_PREGUNTA&amp;" - "&amp;IF(MAX($A$7:$A$156)&gt;99,IF(A439&lt;100,"0",""),"")&amp;IF(A439&lt;10,"0","")&amp;A439&amp;IF(G439&lt;&gt;""," "&amp;G439,""))</f>
        <v/>
      </c>
      <c r="C439" s="62" t="str">
        <f t="shared" si="8"/>
        <v/>
      </c>
      <c r="D439" s="230"/>
      <c r="E439" s="231"/>
      <c r="F439" s="231"/>
      <c r="G439" s="232"/>
      <c r="H439" s="225"/>
      <c r="I439" s="448"/>
      <c r="J439" s="426"/>
      <c r="K439" s="449"/>
      <c r="L439" s="427"/>
      <c r="M439" s="448"/>
      <c r="N439" s="426"/>
      <c r="O439" s="449"/>
      <c r="P439" s="427"/>
      <c r="Q439" s="448"/>
      <c r="R439" s="426"/>
      <c r="S439" s="449"/>
      <c r="T439" s="427"/>
      <c r="U439" s="448"/>
      <c r="V439" s="426"/>
      <c r="W439" s="449"/>
      <c r="X439" s="427"/>
      <c r="Y439" s="448"/>
      <c r="Z439" s="426"/>
      <c r="AA439" s="449"/>
      <c r="AB439" s="427"/>
      <c r="AC439" s="448"/>
      <c r="AD439" s="426"/>
      <c r="AE439" s="449"/>
      <c r="AF439" s="427"/>
      <c r="AG439" s="264"/>
      <c r="AH439" s="265"/>
      <c r="AI439" s="266"/>
      <c r="AJ439" s="267"/>
    </row>
    <row r="440" spans="1:36" s="97" customFormat="1" x14ac:dyDescent="0.25">
      <c r="A440" s="98" t="str">
        <f>IF(H440&lt;&gt;"",MAX($A$7:A439)+1,"")</f>
        <v/>
      </c>
      <c r="B440" s="228" t="str">
        <f>IF(A440="","",PREF_PREGUNTA&amp;" - "&amp;IF(MAX($A$7:$A$156)&gt;99,IF(A440&lt;100,"0",""),"")&amp;IF(A440&lt;10,"0","")&amp;A440&amp;IF(G440&lt;&gt;""," "&amp;G440,""))</f>
        <v/>
      </c>
      <c r="C440" s="62" t="str">
        <f t="shared" si="8"/>
        <v/>
      </c>
      <c r="D440" s="230"/>
      <c r="E440" s="231"/>
      <c r="F440" s="231"/>
      <c r="G440" s="232"/>
      <c r="H440" s="225"/>
      <c r="I440" s="448"/>
      <c r="J440" s="426"/>
      <c r="K440" s="449"/>
      <c r="L440" s="427"/>
      <c r="M440" s="448"/>
      <c r="N440" s="426"/>
      <c r="O440" s="449"/>
      <c r="P440" s="427"/>
      <c r="Q440" s="448"/>
      <c r="R440" s="426"/>
      <c r="S440" s="449"/>
      <c r="T440" s="427"/>
      <c r="U440" s="448"/>
      <c r="V440" s="426"/>
      <c r="W440" s="449"/>
      <c r="X440" s="427"/>
      <c r="Y440" s="448"/>
      <c r="Z440" s="426"/>
      <c r="AA440" s="449"/>
      <c r="AB440" s="427"/>
      <c r="AC440" s="448"/>
      <c r="AD440" s="426"/>
      <c r="AE440" s="449"/>
      <c r="AF440" s="427"/>
      <c r="AG440" s="264"/>
      <c r="AH440" s="265"/>
      <c r="AI440" s="266"/>
      <c r="AJ440" s="267"/>
    </row>
    <row r="441" spans="1:36" s="97" customFormat="1" x14ac:dyDescent="0.25">
      <c r="A441" s="98" t="str">
        <f>IF(H441&lt;&gt;"",MAX($A$7:A440)+1,"")</f>
        <v/>
      </c>
      <c r="B441" s="228" t="str">
        <f>IF(A441="","",PREF_PREGUNTA&amp;" - "&amp;IF(MAX($A$7:$A$156)&gt;99,IF(A441&lt;100,"0",""),"")&amp;IF(A441&lt;10,"0","")&amp;A441&amp;IF(G441&lt;&gt;""," "&amp;G441,""))</f>
        <v/>
      </c>
      <c r="C441" s="62" t="str">
        <f t="shared" si="8"/>
        <v/>
      </c>
      <c r="D441" s="230"/>
      <c r="E441" s="231"/>
      <c r="F441" s="231"/>
      <c r="G441" s="232"/>
      <c r="H441" s="225"/>
      <c r="I441" s="448"/>
      <c r="J441" s="426"/>
      <c r="K441" s="449"/>
      <c r="L441" s="427"/>
      <c r="M441" s="448"/>
      <c r="N441" s="426"/>
      <c r="O441" s="449"/>
      <c r="P441" s="427"/>
      <c r="Q441" s="448"/>
      <c r="R441" s="426"/>
      <c r="S441" s="449"/>
      <c r="T441" s="427"/>
      <c r="U441" s="448"/>
      <c r="V441" s="426"/>
      <c r="W441" s="449"/>
      <c r="X441" s="427"/>
      <c r="Y441" s="448"/>
      <c r="Z441" s="426"/>
      <c r="AA441" s="449"/>
      <c r="AB441" s="427"/>
      <c r="AC441" s="448"/>
      <c r="AD441" s="426"/>
      <c r="AE441" s="449"/>
      <c r="AF441" s="427"/>
      <c r="AG441" s="264"/>
      <c r="AH441" s="265"/>
      <c r="AI441" s="266"/>
      <c r="AJ441" s="267"/>
    </row>
    <row r="442" spans="1:36" s="97" customFormat="1" x14ac:dyDescent="0.25">
      <c r="A442" s="98" t="str">
        <f>IF(H442&lt;&gt;"",MAX($A$7:A441)+1,"")</f>
        <v/>
      </c>
      <c r="B442" s="228" t="str">
        <f>IF(A442="","",PREF_PREGUNTA&amp;" - "&amp;IF(MAX($A$7:$A$156)&gt;99,IF(A442&lt;100,"0",""),"")&amp;IF(A442&lt;10,"0","")&amp;A442&amp;IF(G442&lt;&gt;""," "&amp;G442,""))</f>
        <v/>
      </c>
      <c r="C442" s="62" t="str">
        <f t="shared" si="8"/>
        <v/>
      </c>
      <c r="D442" s="230"/>
      <c r="E442" s="231"/>
      <c r="F442" s="231"/>
      <c r="G442" s="232"/>
      <c r="H442" s="225"/>
      <c r="I442" s="448"/>
      <c r="J442" s="426"/>
      <c r="K442" s="449"/>
      <c r="L442" s="427"/>
      <c r="M442" s="448"/>
      <c r="N442" s="426"/>
      <c r="O442" s="449"/>
      <c r="P442" s="427"/>
      <c r="Q442" s="448"/>
      <c r="R442" s="426"/>
      <c r="S442" s="449"/>
      <c r="T442" s="427"/>
      <c r="U442" s="448"/>
      <c r="V442" s="426"/>
      <c r="W442" s="449"/>
      <c r="X442" s="427"/>
      <c r="Y442" s="448"/>
      <c r="Z442" s="426"/>
      <c r="AA442" s="449"/>
      <c r="AB442" s="427"/>
      <c r="AC442" s="448"/>
      <c r="AD442" s="426"/>
      <c r="AE442" s="449"/>
      <c r="AF442" s="427"/>
      <c r="AG442" s="264"/>
      <c r="AH442" s="265"/>
      <c r="AI442" s="266"/>
      <c r="AJ442" s="267"/>
    </row>
    <row r="443" spans="1:36" s="97" customFormat="1" x14ac:dyDescent="0.25">
      <c r="A443" s="98" t="str">
        <f>IF(H443&lt;&gt;"",MAX($A$7:A442)+1,"")</f>
        <v/>
      </c>
      <c r="B443" s="228" t="str">
        <f>IF(A443="","",PREF_PREGUNTA&amp;" - "&amp;IF(MAX($A$7:$A$156)&gt;99,IF(A443&lt;100,"0",""),"")&amp;IF(A443&lt;10,"0","")&amp;A443&amp;IF(G443&lt;&gt;""," "&amp;G443,""))</f>
        <v/>
      </c>
      <c r="C443" s="62" t="str">
        <f t="shared" si="8"/>
        <v/>
      </c>
      <c r="D443" s="230"/>
      <c r="E443" s="231"/>
      <c r="F443" s="231"/>
      <c r="G443" s="232"/>
      <c r="H443" s="225"/>
      <c r="I443" s="448"/>
      <c r="J443" s="426"/>
      <c r="K443" s="449"/>
      <c r="L443" s="427"/>
      <c r="M443" s="448"/>
      <c r="N443" s="426"/>
      <c r="O443" s="449"/>
      <c r="P443" s="427"/>
      <c r="Q443" s="448"/>
      <c r="R443" s="426"/>
      <c r="S443" s="449"/>
      <c r="T443" s="427"/>
      <c r="U443" s="448"/>
      <c r="V443" s="426"/>
      <c r="W443" s="449"/>
      <c r="X443" s="427"/>
      <c r="Y443" s="448"/>
      <c r="Z443" s="426"/>
      <c r="AA443" s="449"/>
      <c r="AB443" s="427"/>
      <c r="AC443" s="448"/>
      <c r="AD443" s="426"/>
      <c r="AE443" s="449"/>
      <c r="AF443" s="427"/>
      <c r="AG443" s="264"/>
      <c r="AH443" s="265"/>
      <c r="AI443" s="266"/>
      <c r="AJ443" s="267"/>
    </row>
    <row r="444" spans="1:36" s="97" customFormat="1" x14ac:dyDescent="0.25">
      <c r="A444" s="98" t="str">
        <f>IF(H444&lt;&gt;"",MAX($A$7:A443)+1,"")</f>
        <v/>
      </c>
      <c r="B444" s="228" t="str">
        <f>IF(A444="","",PREF_PREGUNTA&amp;" - "&amp;IF(MAX($A$7:$A$156)&gt;99,IF(A444&lt;100,"0",""),"")&amp;IF(A444&lt;10,"0","")&amp;A444&amp;IF(G444&lt;&gt;""," "&amp;G444,""))</f>
        <v/>
      </c>
      <c r="C444" s="62" t="str">
        <f t="shared" si="8"/>
        <v/>
      </c>
      <c r="D444" s="230"/>
      <c r="E444" s="231"/>
      <c r="F444" s="231"/>
      <c r="G444" s="232"/>
      <c r="H444" s="225"/>
      <c r="I444" s="448"/>
      <c r="J444" s="426"/>
      <c r="K444" s="449"/>
      <c r="L444" s="427"/>
      <c r="M444" s="448"/>
      <c r="N444" s="426"/>
      <c r="O444" s="449"/>
      <c r="P444" s="427"/>
      <c r="Q444" s="448"/>
      <c r="R444" s="426"/>
      <c r="S444" s="449"/>
      <c r="T444" s="427"/>
      <c r="U444" s="448"/>
      <c r="V444" s="426"/>
      <c r="W444" s="449"/>
      <c r="X444" s="427"/>
      <c r="Y444" s="448"/>
      <c r="Z444" s="426"/>
      <c r="AA444" s="449"/>
      <c r="AB444" s="427"/>
      <c r="AC444" s="448"/>
      <c r="AD444" s="426"/>
      <c r="AE444" s="449"/>
      <c r="AF444" s="427"/>
      <c r="AG444" s="264"/>
      <c r="AH444" s="265"/>
      <c r="AI444" s="266"/>
      <c r="AJ444" s="267"/>
    </row>
    <row r="445" spans="1:36" s="97" customFormat="1" x14ac:dyDescent="0.25">
      <c r="A445" s="98" t="str">
        <f>IF(H445&lt;&gt;"",MAX($A$7:A444)+1,"")</f>
        <v/>
      </c>
      <c r="B445" s="228" t="str">
        <f>IF(A445="","",PREF_PREGUNTA&amp;" - "&amp;IF(MAX($A$7:$A$156)&gt;99,IF(A445&lt;100,"0",""),"")&amp;IF(A445&lt;10,"0","")&amp;A445&amp;IF(G445&lt;&gt;""," "&amp;G445,""))</f>
        <v/>
      </c>
      <c r="C445" s="62" t="str">
        <f t="shared" si="8"/>
        <v/>
      </c>
      <c r="D445" s="230"/>
      <c r="E445" s="231"/>
      <c r="F445" s="231"/>
      <c r="G445" s="232"/>
      <c r="H445" s="225"/>
      <c r="I445" s="448"/>
      <c r="J445" s="426"/>
      <c r="K445" s="449"/>
      <c r="L445" s="427"/>
      <c r="M445" s="448"/>
      <c r="N445" s="426"/>
      <c r="O445" s="449"/>
      <c r="P445" s="427"/>
      <c r="Q445" s="448"/>
      <c r="R445" s="426"/>
      <c r="S445" s="449"/>
      <c r="T445" s="427"/>
      <c r="U445" s="448"/>
      <c r="V445" s="426"/>
      <c r="W445" s="449"/>
      <c r="X445" s="427"/>
      <c r="Y445" s="448"/>
      <c r="Z445" s="426"/>
      <c r="AA445" s="449"/>
      <c r="AB445" s="427"/>
      <c r="AC445" s="448"/>
      <c r="AD445" s="426"/>
      <c r="AE445" s="449"/>
      <c r="AF445" s="427"/>
      <c r="AG445" s="264"/>
      <c r="AH445" s="265"/>
      <c r="AI445" s="266"/>
      <c r="AJ445" s="267"/>
    </row>
    <row r="446" spans="1:36" s="97" customFormat="1" x14ac:dyDescent="0.25">
      <c r="A446" s="98" t="str">
        <f>IF(H446&lt;&gt;"",MAX($A$7:A445)+1,"")</f>
        <v/>
      </c>
      <c r="B446" s="228" t="str">
        <f>IF(A446="","",PREF_PREGUNTA&amp;" - "&amp;IF(MAX($A$7:$A$156)&gt;99,IF(A446&lt;100,"0",""),"")&amp;IF(A446&lt;10,"0","")&amp;A446&amp;IF(G446&lt;&gt;""," "&amp;G446,""))</f>
        <v/>
      </c>
      <c r="C446" s="62" t="str">
        <f t="shared" si="8"/>
        <v/>
      </c>
      <c r="D446" s="230"/>
      <c r="E446" s="231"/>
      <c r="F446" s="231"/>
      <c r="G446" s="232"/>
      <c r="H446" s="225"/>
      <c r="I446" s="448"/>
      <c r="J446" s="426"/>
      <c r="K446" s="449"/>
      <c r="L446" s="427"/>
      <c r="M446" s="448"/>
      <c r="N446" s="426"/>
      <c r="O446" s="449"/>
      <c r="P446" s="427"/>
      <c r="Q446" s="448"/>
      <c r="R446" s="426"/>
      <c r="S446" s="449"/>
      <c r="T446" s="427"/>
      <c r="U446" s="448"/>
      <c r="V446" s="426"/>
      <c r="W446" s="449"/>
      <c r="X446" s="427"/>
      <c r="Y446" s="448"/>
      <c r="Z446" s="426"/>
      <c r="AA446" s="449"/>
      <c r="AB446" s="427"/>
      <c r="AC446" s="448"/>
      <c r="AD446" s="426"/>
      <c r="AE446" s="449"/>
      <c r="AF446" s="427"/>
      <c r="AG446" s="264"/>
      <c r="AH446" s="265"/>
      <c r="AI446" s="266"/>
      <c r="AJ446" s="267"/>
    </row>
    <row r="447" spans="1:36" s="97" customFormat="1" x14ac:dyDescent="0.25">
      <c r="A447" s="98" t="str">
        <f>IF(H447&lt;&gt;"",MAX($A$7:A446)+1,"")</f>
        <v/>
      </c>
      <c r="B447" s="228" t="str">
        <f>IF(A447="","",PREF_PREGUNTA&amp;" - "&amp;IF(MAX($A$7:$A$156)&gt;99,IF(A447&lt;100,"0",""),"")&amp;IF(A447&lt;10,"0","")&amp;A447&amp;IF(G447&lt;&gt;""," "&amp;G447,""))</f>
        <v/>
      </c>
      <c r="C447" s="62" t="str">
        <f t="shared" si="8"/>
        <v/>
      </c>
      <c r="D447" s="230"/>
      <c r="E447" s="231"/>
      <c r="F447" s="231"/>
      <c r="G447" s="232"/>
      <c r="H447" s="225"/>
      <c r="I447" s="448"/>
      <c r="J447" s="426"/>
      <c r="K447" s="449"/>
      <c r="L447" s="427"/>
      <c r="M447" s="448"/>
      <c r="N447" s="426"/>
      <c r="O447" s="449"/>
      <c r="P447" s="427"/>
      <c r="Q447" s="448"/>
      <c r="R447" s="426"/>
      <c r="S447" s="449"/>
      <c r="T447" s="427"/>
      <c r="U447" s="448"/>
      <c r="V447" s="426"/>
      <c r="W447" s="449"/>
      <c r="X447" s="427"/>
      <c r="Y447" s="448"/>
      <c r="Z447" s="426"/>
      <c r="AA447" s="449"/>
      <c r="AB447" s="427"/>
      <c r="AC447" s="448"/>
      <c r="AD447" s="426"/>
      <c r="AE447" s="449"/>
      <c r="AF447" s="427"/>
      <c r="AG447" s="264"/>
      <c r="AH447" s="265"/>
      <c r="AI447" s="266"/>
      <c r="AJ447" s="267"/>
    </row>
    <row r="448" spans="1:36" s="97" customFormat="1" x14ac:dyDescent="0.25">
      <c r="A448" s="98" t="str">
        <f>IF(H448&lt;&gt;"",MAX($A$7:A447)+1,"")</f>
        <v/>
      </c>
      <c r="B448" s="228" t="str">
        <f>IF(A448="","",PREF_PREGUNTA&amp;" - "&amp;IF(MAX($A$7:$A$156)&gt;99,IF(A448&lt;100,"0",""),"")&amp;IF(A448&lt;10,"0","")&amp;A448&amp;IF(G448&lt;&gt;""," "&amp;G448,""))</f>
        <v/>
      </c>
      <c r="C448" s="62" t="str">
        <f t="shared" si="8"/>
        <v/>
      </c>
      <c r="D448" s="230"/>
      <c r="E448" s="231"/>
      <c r="F448" s="231"/>
      <c r="G448" s="232"/>
      <c r="H448" s="225"/>
      <c r="I448" s="448"/>
      <c r="J448" s="426"/>
      <c r="K448" s="449"/>
      <c r="L448" s="427"/>
      <c r="M448" s="448"/>
      <c r="N448" s="426"/>
      <c r="O448" s="449"/>
      <c r="P448" s="427"/>
      <c r="Q448" s="448"/>
      <c r="R448" s="426"/>
      <c r="S448" s="449"/>
      <c r="T448" s="427"/>
      <c r="U448" s="448"/>
      <c r="V448" s="426"/>
      <c r="W448" s="449"/>
      <c r="X448" s="427"/>
      <c r="Y448" s="448"/>
      <c r="Z448" s="426"/>
      <c r="AA448" s="449"/>
      <c r="AB448" s="427"/>
      <c r="AC448" s="448"/>
      <c r="AD448" s="426"/>
      <c r="AE448" s="449"/>
      <c r="AF448" s="427"/>
      <c r="AG448" s="264"/>
      <c r="AH448" s="265"/>
      <c r="AI448" s="266"/>
      <c r="AJ448" s="267"/>
    </row>
    <row r="449" spans="1:36" s="97" customFormat="1" x14ac:dyDescent="0.25">
      <c r="A449" s="98" t="str">
        <f>IF(H449&lt;&gt;"",MAX($A$7:A448)+1,"")</f>
        <v/>
      </c>
      <c r="B449" s="228" t="str">
        <f>IF(A449="","",PREF_PREGUNTA&amp;" - "&amp;IF(MAX($A$7:$A$156)&gt;99,IF(A449&lt;100,"0",""),"")&amp;IF(A449&lt;10,"0","")&amp;A449&amp;IF(G449&lt;&gt;""," "&amp;G449,""))</f>
        <v/>
      </c>
      <c r="C449" s="62" t="str">
        <f t="shared" si="8"/>
        <v/>
      </c>
      <c r="D449" s="230"/>
      <c r="E449" s="231"/>
      <c r="F449" s="231"/>
      <c r="G449" s="232"/>
      <c r="H449" s="225"/>
      <c r="I449" s="448"/>
      <c r="J449" s="426"/>
      <c r="K449" s="449"/>
      <c r="L449" s="427"/>
      <c r="M449" s="448"/>
      <c r="N449" s="426"/>
      <c r="O449" s="449"/>
      <c r="P449" s="427"/>
      <c r="Q449" s="448"/>
      <c r="R449" s="426"/>
      <c r="S449" s="449"/>
      <c r="T449" s="427"/>
      <c r="U449" s="448"/>
      <c r="V449" s="426"/>
      <c r="W449" s="449"/>
      <c r="X449" s="427"/>
      <c r="Y449" s="448"/>
      <c r="Z449" s="426"/>
      <c r="AA449" s="449"/>
      <c r="AB449" s="427"/>
      <c r="AC449" s="448"/>
      <c r="AD449" s="426"/>
      <c r="AE449" s="449"/>
      <c r="AF449" s="427"/>
      <c r="AG449" s="264"/>
      <c r="AH449" s="265"/>
      <c r="AI449" s="266"/>
      <c r="AJ449" s="267"/>
    </row>
    <row r="450" spans="1:36" s="97" customFormat="1" x14ac:dyDescent="0.25">
      <c r="A450" s="98" t="str">
        <f>IF(H450&lt;&gt;"",MAX($A$7:A449)+1,"")</f>
        <v/>
      </c>
      <c r="B450" s="228" t="str">
        <f>IF(A450="","",PREF_PREGUNTA&amp;" - "&amp;IF(MAX($A$7:$A$156)&gt;99,IF(A450&lt;100,"0",""),"")&amp;IF(A450&lt;10,"0","")&amp;A450&amp;IF(G450&lt;&gt;""," "&amp;G450,""))</f>
        <v/>
      </c>
      <c r="C450" s="62" t="str">
        <f t="shared" si="8"/>
        <v/>
      </c>
      <c r="D450" s="230"/>
      <c r="E450" s="231"/>
      <c r="F450" s="231"/>
      <c r="G450" s="232"/>
      <c r="H450" s="225"/>
      <c r="I450" s="448"/>
      <c r="J450" s="426"/>
      <c r="K450" s="449"/>
      <c r="L450" s="427"/>
      <c r="M450" s="448"/>
      <c r="N450" s="426"/>
      <c r="O450" s="449"/>
      <c r="P450" s="427"/>
      <c r="Q450" s="448"/>
      <c r="R450" s="426"/>
      <c r="S450" s="449"/>
      <c r="T450" s="427"/>
      <c r="U450" s="448"/>
      <c r="V450" s="426"/>
      <c r="W450" s="449"/>
      <c r="X450" s="427"/>
      <c r="Y450" s="448"/>
      <c r="Z450" s="426"/>
      <c r="AA450" s="449"/>
      <c r="AB450" s="427"/>
      <c r="AC450" s="448"/>
      <c r="AD450" s="426"/>
      <c r="AE450" s="449"/>
      <c r="AF450" s="427"/>
      <c r="AG450" s="264"/>
      <c r="AH450" s="265"/>
      <c r="AI450" s="266"/>
      <c r="AJ450" s="267"/>
    </row>
    <row r="451" spans="1:36" s="97" customFormat="1" x14ac:dyDescent="0.25">
      <c r="A451" s="98" t="str">
        <f>IF(H451&lt;&gt;"",MAX($A$7:A450)+1,"")</f>
        <v/>
      </c>
      <c r="B451" s="228" t="str">
        <f>IF(A451="","",PREF_PREGUNTA&amp;" - "&amp;IF(MAX($A$7:$A$156)&gt;99,IF(A451&lt;100,"0",""),"")&amp;IF(A451&lt;10,"0","")&amp;A451&amp;IF(G451&lt;&gt;""," "&amp;G451,""))</f>
        <v/>
      </c>
      <c r="C451" s="62" t="str">
        <f t="shared" si="8"/>
        <v/>
      </c>
      <c r="D451" s="230"/>
      <c r="E451" s="231"/>
      <c r="F451" s="231"/>
      <c r="G451" s="232"/>
      <c r="H451" s="225"/>
      <c r="I451" s="448"/>
      <c r="J451" s="426"/>
      <c r="K451" s="449"/>
      <c r="L451" s="427"/>
      <c r="M451" s="448"/>
      <c r="N451" s="426"/>
      <c r="O451" s="449"/>
      <c r="P451" s="427"/>
      <c r="Q451" s="448"/>
      <c r="R451" s="426"/>
      <c r="S451" s="449"/>
      <c r="T451" s="427"/>
      <c r="U451" s="448"/>
      <c r="V451" s="426"/>
      <c r="W451" s="449"/>
      <c r="X451" s="427"/>
      <c r="Y451" s="448"/>
      <c r="Z451" s="426"/>
      <c r="AA451" s="449"/>
      <c r="AB451" s="427"/>
      <c r="AC451" s="448"/>
      <c r="AD451" s="426"/>
      <c r="AE451" s="449"/>
      <c r="AF451" s="427"/>
      <c r="AG451" s="264"/>
      <c r="AH451" s="265"/>
      <c r="AI451" s="266"/>
      <c r="AJ451" s="267"/>
    </row>
    <row r="452" spans="1:36" s="97" customFormat="1" x14ac:dyDescent="0.25">
      <c r="A452" s="98" t="str">
        <f>IF(H452&lt;&gt;"",MAX($A$7:A451)+1,"")</f>
        <v/>
      </c>
      <c r="B452" s="228" t="str">
        <f>IF(A452="","",PREF_PREGUNTA&amp;" - "&amp;IF(MAX($A$7:$A$156)&gt;99,IF(A452&lt;100,"0",""),"")&amp;IF(A452&lt;10,"0","")&amp;A452&amp;IF(G452&lt;&gt;""," "&amp;G452,""))</f>
        <v/>
      </c>
      <c r="C452" s="62" t="str">
        <f t="shared" si="8"/>
        <v/>
      </c>
      <c r="D452" s="230"/>
      <c r="E452" s="231"/>
      <c r="F452" s="231"/>
      <c r="G452" s="232"/>
      <c r="H452" s="225"/>
      <c r="I452" s="448"/>
      <c r="J452" s="426"/>
      <c r="K452" s="449"/>
      <c r="L452" s="427"/>
      <c r="M452" s="448"/>
      <c r="N452" s="426"/>
      <c r="O452" s="449"/>
      <c r="P452" s="427"/>
      <c r="Q452" s="448"/>
      <c r="R452" s="426"/>
      <c r="S452" s="449"/>
      <c r="T452" s="427"/>
      <c r="U452" s="448"/>
      <c r="V452" s="426"/>
      <c r="W452" s="449"/>
      <c r="X452" s="427"/>
      <c r="Y452" s="448"/>
      <c r="Z452" s="426"/>
      <c r="AA452" s="449"/>
      <c r="AB452" s="427"/>
      <c r="AC452" s="448"/>
      <c r="AD452" s="426"/>
      <c r="AE452" s="449"/>
      <c r="AF452" s="427"/>
      <c r="AG452" s="264"/>
      <c r="AH452" s="265"/>
      <c r="AI452" s="266"/>
      <c r="AJ452" s="267"/>
    </row>
    <row r="453" spans="1:36" s="97" customFormat="1" x14ac:dyDescent="0.25">
      <c r="A453" s="98" t="str">
        <f>IF(H453&lt;&gt;"",MAX($A$7:A452)+1,"")</f>
        <v/>
      </c>
      <c r="B453" s="228" t="str">
        <f>IF(A453="","",PREF_PREGUNTA&amp;" - "&amp;IF(MAX($A$7:$A$156)&gt;99,IF(A453&lt;100,"0",""),"")&amp;IF(A453&lt;10,"0","")&amp;A453&amp;IF(G453&lt;&gt;""," "&amp;G453,""))</f>
        <v/>
      </c>
      <c r="C453" s="62" t="str">
        <f t="shared" si="8"/>
        <v/>
      </c>
      <c r="D453" s="230"/>
      <c r="E453" s="231"/>
      <c r="F453" s="231"/>
      <c r="G453" s="232"/>
      <c r="H453" s="225"/>
      <c r="I453" s="448"/>
      <c r="J453" s="426"/>
      <c r="K453" s="449"/>
      <c r="L453" s="427"/>
      <c r="M453" s="448"/>
      <c r="N453" s="426"/>
      <c r="O453" s="449"/>
      <c r="P453" s="427"/>
      <c r="Q453" s="448"/>
      <c r="R453" s="426"/>
      <c r="S453" s="449"/>
      <c r="T453" s="427"/>
      <c r="U453" s="448"/>
      <c r="V453" s="426"/>
      <c r="W453" s="449"/>
      <c r="X453" s="427"/>
      <c r="Y453" s="448"/>
      <c r="Z453" s="426"/>
      <c r="AA453" s="449"/>
      <c r="AB453" s="427"/>
      <c r="AC453" s="448"/>
      <c r="AD453" s="426"/>
      <c r="AE453" s="449"/>
      <c r="AF453" s="427"/>
      <c r="AG453" s="264"/>
      <c r="AH453" s="265"/>
      <c r="AI453" s="266"/>
      <c r="AJ453" s="267"/>
    </row>
    <row r="454" spans="1:36" s="97" customFormat="1" x14ac:dyDescent="0.25">
      <c r="A454" s="98" t="str">
        <f>IF(H454&lt;&gt;"",MAX($A$7:A453)+1,"")</f>
        <v/>
      </c>
      <c r="B454" s="228" t="str">
        <f>IF(A454="","",PREF_PREGUNTA&amp;" - "&amp;IF(MAX($A$7:$A$156)&gt;99,IF(A454&lt;100,"0",""),"")&amp;IF(A454&lt;10,"0","")&amp;A454&amp;IF(G454&lt;&gt;""," "&amp;G454,""))</f>
        <v/>
      </c>
      <c r="C454" s="62" t="str">
        <f t="shared" si="8"/>
        <v/>
      </c>
      <c r="D454" s="230"/>
      <c r="E454" s="231"/>
      <c r="F454" s="231"/>
      <c r="G454" s="232"/>
      <c r="H454" s="225"/>
      <c r="I454" s="448"/>
      <c r="J454" s="426"/>
      <c r="K454" s="449"/>
      <c r="L454" s="427"/>
      <c r="M454" s="448"/>
      <c r="N454" s="426"/>
      <c r="O454" s="449"/>
      <c r="P454" s="427"/>
      <c r="Q454" s="448"/>
      <c r="R454" s="426"/>
      <c r="S454" s="449"/>
      <c r="T454" s="427"/>
      <c r="U454" s="448"/>
      <c r="V454" s="426"/>
      <c r="W454" s="449"/>
      <c r="X454" s="427"/>
      <c r="Y454" s="448"/>
      <c r="Z454" s="426"/>
      <c r="AA454" s="449"/>
      <c r="AB454" s="427"/>
      <c r="AC454" s="448"/>
      <c r="AD454" s="426"/>
      <c r="AE454" s="449"/>
      <c r="AF454" s="427"/>
      <c r="AG454" s="264"/>
      <c r="AH454" s="265"/>
      <c r="AI454" s="266"/>
      <c r="AJ454" s="267"/>
    </row>
    <row r="455" spans="1:36" s="97" customFormat="1" x14ac:dyDescent="0.25">
      <c r="A455" s="98" t="str">
        <f>IF(H455&lt;&gt;"",MAX($A$7:A454)+1,"")</f>
        <v/>
      </c>
      <c r="B455" s="228" t="str">
        <f>IF(A455="","",PREF_PREGUNTA&amp;" - "&amp;IF(MAX($A$7:$A$156)&gt;99,IF(A455&lt;100,"0",""),"")&amp;IF(A455&lt;10,"0","")&amp;A455&amp;IF(G455&lt;&gt;""," "&amp;G455,""))</f>
        <v/>
      </c>
      <c r="C455" s="62" t="str">
        <f t="shared" ref="C455:C506" si="9">IF(COUNTA(I455:N455)-D455=0,"",COUNTA(I455:N455)-D455)</f>
        <v/>
      </c>
      <c r="D455" s="230"/>
      <c r="E455" s="231"/>
      <c r="F455" s="231"/>
      <c r="G455" s="232"/>
      <c r="H455" s="225"/>
      <c r="I455" s="448"/>
      <c r="J455" s="426"/>
      <c r="K455" s="449"/>
      <c r="L455" s="427"/>
      <c r="M455" s="448"/>
      <c r="N455" s="426"/>
      <c r="O455" s="449"/>
      <c r="P455" s="427"/>
      <c r="Q455" s="448"/>
      <c r="R455" s="426"/>
      <c r="S455" s="449"/>
      <c r="T455" s="427"/>
      <c r="U455" s="448"/>
      <c r="V455" s="426"/>
      <c r="W455" s="449"/>
      <c r="X455" s="427"/>
      <c r="Y455" s="448"/>
      <c r="Z455" s="426"/>
      <c r="AA455" s="449"/>
      <c r="AB455" s="427"/>
      <c r="AC455" s="448"/>
      <c r="AD455" s="426"/>
      <c r="AE455" s="449"/>
      <c r="AF455" s="427"/>
      <c r="AG455" s="264"/>
      <c r="AH455" s="265"/>
      <c r="AI455" s="266"/>
      <c r="AJ455" s="267"/>
    </row>
    <row r="456" spans="1:36" s="97" customFormat="1" x14ac:dyDescent="0.25">
      <c r="A456" s="98" t="str">
        <f>IF(H456&lt;&gt;"",MAX($A$7:A455)+1,"")</f>
        <v/>
      </c>
      <c r="B456" s="228" t="str">
        <f>IF(A456="","",PREF_PREGUNTA&amp;" - "&amp;IF(MAX($A$7:$A$156)&gt;99,IF(A456&lt;100,"0",""),"")&amp;IF(A456&lt;10,"0","")&amp;A456&amp;IF(G456&lt;&gt;""," "&amp;G456,""))</f>
        <v/>
      </c>
      <c r="C456" s="62" t="str">
        <f t="shared" si="9"/>
        <v/>
      </c>
      <c r="D456" s="230"/>
      <c r="E456" s="231"/>
      <c r="F456" s="231"/>
      <c r="G456" s="232"/>
      <c r="H456" s="225"/>
      <c r="I456" s="448"/>
      <c r="J456" s="426"/>
      <c r="K456" s="449"/>
      <c r="L456" s="427"/>
      <c r="M456" s="448"/>
      <c r="N456" s="426"/>
      <c r="O456" s="449"/>
      <c r="P456" s="427"/>
      <c r="Q456" s="448"/>
      <c r="R456" s="426"/>
      <c r="S456" s="449"/>
      <c r="T456" s="427"/>
      <c r="U456" s="448"/>
      <c r="V456" s="426"/>
      <c r="W456" s="449"/>
      <c r="X456" s="427"/>
      <c r="Y456" s="448"/>
      <c r="Z456" s="426"/>
      <c r="AA456" s="449"/>
      <c r="AB456" s="427"/>
      <c r="AC456" s="448"/>
      <c r="AD456" s="426"/>
      <c r="AE456" s="449"/>
      <c r="AF456" s="427"/>
      <c r="AG456" s="264"/>
      <c r="AH456" s="265"/>
      <c r="AI456" s="266"/>
      <c r="AJ456" s="267"/>
    </row>
    <row r="457" spans="1:36" s="97" customFormat="1" x14ac:dyDescent="0.25">
      <c r="A457" s="98" t="str">
        <f>IF(H457&lt;&gt;"",MAX($A$7:A456)+1,"")</f>
        <v/>
      </c>
      <c r="B457" s="228" t="str">
        <f>IF(A457="","",PREF_PREGUNTA&amp;" - "&amp;IF(MAX($A$7:$A$156)&gt;99,IF(A457&lt;100,"0",""),"")&amp;IF(A457&lt;10,"0","")&amp;A457&amp;IF(G457&lt;&gt;""," "&amp;G457,""))</f>
        <v/>
      </c>
      <c r="C457" s="62" t="str">
        <f t="shared" si="9"/>
        <v/>
      </c>
      <c r="D457" s="230"/>
      <c r="E457" s="231"/>
      <c r="F457" s="231"/>
      <c r="G457" s="232"/>
      <c r="H457" s="225"/>
      <c r="I457" s="448"/>
      <c r="J457" s="426"/>
      <c r="K457" s="449"/>
      <c r="L457" s="427"/>
      <c r="M457" s="448"/>
      <c r="N457" s="426"/>
      <c r="O457" s="449"/>
      <c r="P457" s="427"/>
      <c r="Q457" s="448"/>
      <c r="R457" s="426"/>
      <c r="S457" s="449"/>
      <c r="T457" s="427"/>
      <c r="U457" s="448"/>
      <c r="V457" s="426"/>
      <c r="W457" s="449"/>
      <c r="X457" s="427"/>
      <c r="Y457" s="448"/>
      <c r="Z457" s="426"/>
      <c r="AA457" s="449"/>
      <c r="AB457" s="427"/>
      <c r="AC457" s="448"/>
      <c r="AD457" s="426"/>
      <c r="AE457" s="449"/>
      <c r="AF457" s="427"/>
      <c r="AG457" s="264"/>
      <c r="AH457" s="265"/>
      <c r="AI457" s="266"/>
      <c r="AJ457" s="267"/>
    </row>
    <row r="458" spans="1:36" s="97" customFormat="1" x14ac:dyDescent="0.25">
      <c r="A458" s="98" t="str">
        <f>IF(H458&lt;&gt;"",MAX($A$7:A457)+1,"")</f>
        <v/>
      </c>
      <c r="B458" s="228" t="str">
        <f>IF(A458="","",PREF_PREGUNTA&amp;" - "&amp;IF(MAX($A$7:$A$156)&gt;99,IF(A458&lt;100,"0",""),"")&amp;IF(A458&lt;10,"0","")&amp;A458&amp;IF(G458&lt;&gt;""," "&amp;G458,""))</f>
        <v/>
      </c>
      <c r="C458" s="62" t="str">
        <f t="shared" si="9"/>
        <v/>
      </c>
      <c r="D458" s="230"/>
      <c r="E458" s="231"/>
      <c r="F458" s="231"/>
      <c r="G458" s="232"/>
      <c r="H458" s="225"/>
      <c r="I458" s="448"/>
      <c r="J458" s="426"/>
      <c r="K458" s="449"/>
      <c r="L458" s="427"/>
      <c r="M458" s="448"/>
      <c r="N458" s="426"/>
      <c r="O458" s="449"/>
      <c r="P458" s="427"/>
      <c r="Q458" s="448"/>
      <c r="R458" s="426"/>
      <c r="S458" s="449"/>
      <c r="T458" s="427"/>
      <c r="U458" s="448"/>
      <c r="V458" s="426"/>
      <c r="W458" s="449"/>
      <c r="X458" s="427"/>
      <c r="Y458" s="448"/>
      <c r="Z458" s="426"/>
      <c r="AA458" s="449"/>
      <c r="AB458" s="427"/>
      <c r="AC458" s="448"/>
      <c r="AD458" s="426"/>
      <c r="AE458" s="449"/>
      <c r="AF458" s="427"/>
      <c r="AG458" s="264"/>
      <c r="AH458" s="265"/>
      <c r="AI458" s="266"/>
      <c r="AJ458" s="267"/>
    </row>
    <row r="459" spans="1:36" s="97" customFormat="1" x14ac:dyDescent="0.25">
      <c r="A459" s="98" t="str">
        <f>IF(H459&lt;&gt;"",MAX($A$7:A458)+1,"")</f>
        <v/>
      </c>
      <c r="B459" s="228" t="str">
        <f>IF(A459="","",PREF_PREGUNTA&amp;" - "&amp;IF(MAX($A$7:$A$156)&gt;99,IF(A459&lt;100,"0",""),"")&amp;IF(A459&lt;10,"0","")&amp;A459&amp;IF(G459&lt;&gt;""," "&amp;G459,""))</f>
        <v/>
      </c>
      <c r="C459" s="62" t="str">
        <f t="shared" si="9"/>
        <v/>
      </c>
      <c r="D459" s="230"/>
      <c r="E459" s="231"/>
      <c r="F459" s="231"/>
      <c r="G459" s="232"/>
      <c r="H459" s="225"/>
      <c r="I459" s="448"/>
      <c r="J459" s="426"/>
      <c r="K459" s="449"/>
      <c r="L459" s="427"/>
      <c r="M459" s="448"/>
      <c r="N459" s="426"/>
      <c r="O459" s="449"/>
      <c r="P459" s="427"/>
      <c r="Q459" s="448"/>
      <c r="R459" s="426"/>
      <c r="S459" s="449"/>
      <c r="T459" s="427"/>
      <c r="U459" s="448"/>
      <c r="V459" s="426"/>
      <c r="W459" s="449"/>
      <c r="X459" s="427"/>
      <c r="Y459" s="448"/>
      <c r="Z459" s="426"/>
      <c r="AA459" s="449"/>
      <c r="AB459" s="427"/>
      <c r="AC459" s="448"/>
      <c r="AD459" s="426"/>
      <c r="AE459" s="449"/>
      <c r="AF459" s="427"/>
      <c r="AG459" s="264"/>
      <c r="AH459" s="265"/>
      <c r="AI459" s="266"/>
      <c r="AJ459" s="267"/>
    </row>
    <row r="460" spans="1:36" s="97" customFormat="1" x14ac:dyDescent="0.25">
      <c r="A460" s="98" t="str">
        <f>IF(H460&lt;&gt;"",MAX($A$7:A459)+1,"")</f>
        <v/>
      </c>
      <c r="B460" s="228" t="str">
        <f>IF(A460="","",PREF_PREGUNTA&amp;" - "&amp;IF(MAX($A$7:$A$156)&gt;99,IF(A460&lt;100,"0",""),"")&amp;IF(A460&lt;10,"0","")&amp;A460&amp;IF(G460&lt;&gt;""," "&amp;G460,""))</f>
        <v/>
      </c>
      <c r="C460" s="62" t="str">
        <f t="shared" si="9"/>
        <v/>
      </c>
      <c r="D460" s="230"/>
      <c r="E460" s="231"/>
      <c r="F460" s="231"/>
      <c r="G460" s="232"/>
      <c r="H460" s="225"/>
      <c r="I460" s="448"/>
      <c r="J460" s="426"/>
      <c r="K460" s="449"/>
      <c r="L460" s="427"/>
      <c r="M460" s="448"/>
      <c r="N460" s="426"/>
      <c r="O460" s="449"/>
      <c r="P460" s="427"/>
      <c r="Q460" s="448"/>
      <c r="R460" s="426"/>
      <c r="S460" s="449"/>
      <c r="T460" s="427"/>
      <c r="U460" s="448"/>
      <c r="V460" s="426"/>
      <c r="W460" s="449"/>
      <c r="X460" s="427"/>
      <c r="Y460" s="448"/>
      <c r="Z460" s="426"/>
      <c r="AA460" s="449"/>
      <c r="AB460" s="427"/>
      <c r="AC460" s="448"/>
      <c r="AD460" s="426"/>
      <c r="AE460" s="449"/>
      <c r="AF460" s="427"/>
      <c r="AG460" s="264"/>
      <c r="AH460" s="265"/>
      <c r="AI460" s="266"/>
      <c r="AJ460" s="267"/>
    </row>
    <row r="461" spans="1:36" s="97" customFormat="1" x14ac:dyDescent="0.25">
      <c r="A461" s="98" t="str">
        <f>IF(H461&lt;&gt;"",MAX($A$7:A460)+1,"")</f>
        <v/>
      </c>
      <c r="B461" s="228" t="str">
        <f>IF(A461="","",PREF_PREGUNTA&amp;" - "&amp;IF(MAX($A$7:$A$156)&gt;99,IF(A461&lt;100,"0",""),"")&amp;IF(A461&lt;10,"0","")&amp;A461&amp;IF(G461&lt;&gt;""," "&amp;G461,""))</f>
        <v/>
      </c>
      <c r="C461" s="62" t="str">
        <f t="shared" si="9"/>
        <v/>
      </c>
      <c r="D461" s="230"/>
      <c r="E461" s="231"/>
      <c r="F461" s="231"/>
      <c r="G461" s="232"/>
      <c r="H461" s="225"/>
      <c r="I461" s="448"/>
      <c r="J461" s="426"/>
      <c r="K461" s="449"/>
      <c r="L461" s="427"/>
      <c r="M461" s="448"/>
      <c r="N461" s="426"/>
      <c r="O461" s="449"/>
      <c r="P461" s="427"/>
      <c r="Q461" s="448"/>
      <c r="R461" s="426"/>
      <c r="S461" s="449"/>
      <c r="T461" s="427"/>
      <c r="U461" s="448"/>
      <c r="V461" s="426"/>
      <c r="W461" s="449"/>
      <c r="X461" s="427"/>
      <c r="Y461" s="448"/>
      <c r="Z461" s="426"/>
      <c r="AA461" s="449"/>
      <c r="AB461" s="427"/>
      <c r="AC461" s="448"/>
      <c r="AD461" s="426"/>
      <c r="AE461" s="449"/>
      <c r="AF461" s="427"/>
      <c r="AG461" s="264"/>
      <c r="AH461" s="265"/>
      <c r="AI461" s="266"/>
      <c r="AJ461" s="267"/>
    </row>
    <row r="462" spans="1:36" s="97" customFormat="1" x14ac:dyDescent="0.25">
      <c r="A462" s="98" t="str">
        <f>IF(H462&lt;&gt;"",MAX($A$7:A461)+1,"")</f>
        <v/>
      </c>
      <c r="B462" s="228" t="str">
        <f>IF(A462="","",PREF_PREGUNTA&amp;" - "&amp;IF(MAX($A$7:$A$156)&gt;99,IF(A462&lt;100,"0",""),"")&amp;IF(A462&lt;10,"0","")&amp;A462&amp;IF(G462&lt;&gt;""," "&amp;G462,""))</f>
        <v/>
      </c>
      <c r="C462" s="62" t="str">
        <f t="shared" si="9"/>
        <v/>
      </c>
      <c r="D462" s="230"/>
      <c r="E462" s="231"/>
      <c r="F462" s="231"/>
      <c r="G462" s="232"/>
      <c r="H462" s="225"/>
      <c r="I462" s="448"/>
      <c r="J462" s="426"/>
      <c r="K462" s="449"/>
      <c r="L462" s="427"/>
      <c r="M462" s="448"/>
      <c r="N462" s="426"/>
      <c r="O462" s="449"/>
      <c r="P462" s="427"/>
      <c r="Q462" s="448"/>
      <c r="R462" s="426"/>
      <c r="S462" s="449"/>
      <c r="T462" s="427"/>
      <c r="U462" s="448"/>
      <c r="V462" s="426"/>
      <c r="W462" s="449"/>
      <c r="X462" s="427"/>
      <c r="Y462" s="448"/>
      <c r="Z462" s="426"/>
      <c r="AA462" s="449"/>
      <c r="AB462" s="427"/>
      <c r="AC462" s="448"/>
      <c r="AD462" s="426"/>
      <c r="AE462" s="449"/>
      <c r="AF462" s="427"/>
      <c r="AG462" s="264"/>
      <c r="AH462" s="265"/>
      <c r="AI462" s="266"/>
      <c r="AJ462" s="267"/>
    </row>
    <row r="463" spans="1:36" s="97" customFormat="1" x14ac:dyDescent="0.25">
      <c r="A463" s="98" t="str">
        <f>IF(H463&lt;&gt;"",MAX($A$7:A462)+1,"")</f>
        <v/>
      </c>
      <c r="B463" s="228" t="str">
        <f>IF(A463="","",PREF_PREGUNTA&amp;" - "&amp;IF(MAX($A$7:$A$156)&gt;99,IF(A463&lt;100,"0",""),"")&amp;IF(A463&lt;10,"0","")&amp;A463&amp;IF(G463&lt;&gt;""," "&amp;G463,""))</f>
        <v/>
      </c>
      <c r="C463" s="62" t="str">
        <f t="shared" si="9"/>
        <v/>
      </c>
      <c r="D463" s="230"/>
      <c r="E463" s="231"/>
      <c r="F463" s="231"/>
      <c r="G463" s="232"/>
      <c r="H463" s="225"/>
      <c r="I463" s="448"/>
      <c r="J463" s="426"/>
      <c r="K463" s="449"/>
      <c r="L463" s="427"/>
      <c r="M463" s="448"/>
      <c r="N463" s="426"/>
      <c r="O463" s="449"/>
      <c r="P463" s="427"/>
      <c r="Q463" s="448"/>
      <c r="R463" s="426"/>
      <c r="S463" s="449"/>
      <c r="T463" s="427"/>
      <c r="U463" s="448"/>
      <c r="V463" s="426"/>
      <c r="W463" s="449"/>
      <c r="X463" s="427"/>
      <c r="Y463" s="448"/>
      <c r="Z463" s="426"/>
      <c r="AA463" s="449"/>
      <c r="AB463" s="427"/>
      <c r="AC463" s="448"/>
      <c r="AD463" s="426"/>
      <c r="AE463" s="449"/>
      <c r="AF463" s="427"/>
      <c r="AG463" s="264"/>
      <c r="AH463" s="265"/>
      <c r="AI463" s="266"/>
      <c r="AJ463" s="267"/>
    </row>
    <row r="464" spans="1:36" s="97" customFormat="1" x14ac:dyDescent="0.25">
      <c r="A464" s="98" t="str">
        <f>IF(H464&lt;&gt;"",MAX($A$7:A463)+1,"")</f>
        <v/>
      </c>
      <c r="B464" s="228" t="str">
        <f>IF(A464="","",PREF_PREGUNTA&amp;" - "&amp;IF(MAX($A$7:$A$156)&gt;99,IF(A464&lt;100,"0",""),"")&amp;IF(A464&lt;10,"0","")&amp;A464&amp;IF(G464&lt;&gt;""," "&amp;G464,""))</f>
        <v/>
      </c>
      <c r="C464" s="62" t="str">
        <f t="shared" si="9"/>
        <v/>
      </c>
      <c r="D464" s="230"/>
      <c r="E464" s="231"/>
      <c r="F464" s="231"/>
      <c r="G464" s="232"/>
      <c r="H464" s="225"/>
      <c r="I464" s="448"/>
      <c r="J464" s="426"/>
      <c r="K464" s="449"/>
      <c r="L464" s="427"/>
      <c r="M464" s="448"/>
      <c r="N464" s="426"/>
      <c r="O464" s="449"/>
      <c r="P464" s="427"/>
      <c r="Q464" s="448"/>
      <c r="R464" s="426"/>
      <c r="S464" s="449"/>
      <c r="T464" s="427"/>
      <c r="U464" s="448"/>
      <c r="V464" s="426"/>
      <c r="W464" s="449"/>
      <c r="X464" s="427"/>
      <c r="Y464" s="448"/>
      <c r="Z464" s="426"/>
      <c r="AA464" s="449"/>
      <c r="AB464" s="427"/>
      <c r="AC464" s="448"/>
      <c r="AD464" s="426"/>
      <c r="AE464" s="449"/>
      <c r="AF464" s="427"/>
      <c r="AG464" s="264"/>
      <c r="AH464" s="265"/>
      <c r="AI464" s="266"/>
      <c r="AJ464" s="267"/>
    </row>
    <row r="465" spans="1:36" s="97" customFormat="1" x14ac:dyDescent="0.25">
      <c r="A465" s="98" t="str">
        <f>IF(H465&lt;&gt;"",MAX($A$7:A464)+1,"")</f>
        <v/>
      </c>
      <c r="B465" s="228" t="str">
        <f>IF(A465="","",PREF_PREGUNTA&amp;" - "&amp;IF(MAX($A$7:$A$156)&gt;99,IF(A465&lt;100,"0",""),"")&amp;IF(A465&lt;10,"0","")&amp;A465&amp;IF(G465&lt;&gt;""," "&amp;G465,""))</f>
        <v/>
      </c>
      <c r="C465" s="62" t="str">
        <f t="shared" si="9"/>
        <v/>
      </c>
      <c r="D465" s="230"/>
      <c r="E465" s="231"/>
      <c r="F465" s="231"/>
      <c r="G465" s="232"/>
      <c r="H465" s="225"/>
      <c r="I465" s="448"/>
      <c r="J465" s="426"/>
      <c r="K465" s="449"/>
      <c r="L465" s="427"/>
      <c r="M465" s="448"/>
      <c r="N465" s="426"/>
      <c r="O465" s="449"/>
      <c r="P465" s="427"/>
      <c r="Q465" s="448"/>
      <c r="R465" s="426"/>
      <c r="S465" s="449"/>
      <c r="T465" s="427"/>
      <c r="U465" s="448"/>
      <c r="V465" s="426"/>
      <c r="W465" s="449"/>
      <c r="X465" s="427"/>
      <c r="Y465" s="448"/>
      <c r="Z465" s="426"/>
      <c r="AA465" s="449"/>
      <c r="AB465" s="427"/>
      <c r="AC465" s="448"/>
      <c r="AD465" s="426"/>
      <c r="AE465" s="449"/>
      <c r="AF465" s="427"/>
      <c r="AG465" s="264"/>
      <c r="AH465" s="265"/>
      <c r="AI465" s="266"/>
      <c r="AJ465" s="267"/>
    </row>
    <row r="466" spans="1:36" s="97" customFormat="1" x14ac:dyDescent="0.25">
      <c r="A466" s="98" t="str">
        <f>IF(H466&lt;&gt;"",MAX($A$7:A465)+1,"")</f>
        <v/>
      </c>
      <c r="B466" s="228" t="str">
        <f>IF(A466="","",PREF_PREGUNTA&amp;" - "&amp;IF(MAX($A$7:$A$156)&gt;99,IF(A466&lt;100,"0",""),"")&amp;IF(A466&lt;10,"0","")&amp;A466&amp;IF(G466&lt;&gt;""," "&amp;G466,""))</f>
        <v/>
      </c>
      <c r="C466" s="62" t="str">
        <f t="shared" si="9"/>
        <v/>
      </c>
      <c r="D466" s="230"/>
      <c r="E466" s="231"/>
      <c r="F466" s="231"/>
      <c r="G466" s="232"/>
      <c r="H466" s="225"/>
      <c r="I466" s="448"/>
      <c r="J466" s="426"/>
      <c r="K466" s="449"/>
      <c r="L466" s="427"/>
      <c r="M466" s="448"/>
      <c r="N466" s="426"/>
      <c r="O466" s="449"/>
      <c r="P466" s="427"/>
      <c r="Q466" s="448"/>
      <c r="R466" s="426"/>
      <c r="S466" s="449"/>
      <c r="T466" s="427"/>
      <c r="U466" s="448"/>
      <c r="V466" s="426"/>
      <c r="W466" s="449"/>
      <c r="X466" s="427"/>
      <c r="Y466" s="448"/>
      <c r="Z466" s="426"/>
      <c r="AA466" s="449"/>
      <c r="AB466" s="427"/>
      <c r="AC466" s="448"/>
      <c r="AD466" s="426"/>
      <c r="AE466" s="449"/>
      <c r="AF466" s="427"/>
      <c r="AG466" s="264"/>
      <c r="AH466" s="265"/>
      <c r="AI466" s="266"/>
      <c r="AJ466" s="267"/>
    </row>
    <row r="467" spans="1:36" s="97" customFormat="1" x14ac:dyDescent="0.25">
      <c r="A467" s="98" t="str">
        <f>IF(H467&lt;&gt;"",MAX($A$7:A466)+1,"")</f>
        <v/>
      </c>
      <c r="B467" s="228" t="str">
        <f>IF(A467="","",PREF_PREGUNTA&amp;" - "&amp;IF(MAX($A$7:$A$156)&gt;99,IF(A467&lt;100,"0",""),"")&amp;IF(A467&lt;10,"0","")&amp;A467&amp;IF(G467&lt;&gt;""," "&amp;G467,""))</f>
        <v/>
      </c>
      <c r="C467" s="62" t="str">
        <f t="shared" si="9"/>
        <v/>
      </c>
      <c r="D467" s="230"/>
      <c r="E467" s="231"/>
      <c r="F467" s="231"/>
      <c r="G467" s="232"/>
      <c r="H467" s="225"/>
      <c r="I467" s="448"/>
      <c r="J467" s="426"/>
      <c r="K467" s="449"/>
      <c r="L467" s="427"/>
      <c r="M467" s="448"/>
      <c r="N467" s="426"/>
      <c r="O467" s="449"/>
      <c r="P467" s="427"/>
      <c r="Q467" s="448"/>
      <c r="R467" s="426"/>
      <c r="S467" s="449"/>
      <c r="T467" s="427"/>
      <c r="U467" s="448"/>
      <c r="V467" s="426"/>
      <c r="W467" s="449"/>
      <c r="X467" s="427"/>
      <c r="Y467" s="448"/>
      <c r="Z467" s="426"/>
      <c r="AA467" s="449"/>
      <c r="AB467" s="427"/>
      <c r="AC467" s="448"/>
      <c r="AD467" s="426"/>
      <c r="AE467" s="449"/>
      <c r="AF467" s="427"/>
      <c r="AG467" s="264"/>
      <c r="AH467" s="265"/>
      <c r="AI467" s="266"/>
      <c r="AJ467" s="267"/>
    </row>
    <row r="468" spans="1:36" s="97" customFormat="1" x14ac:dyDescent="0.25">
      <c r="A468" s="98" t="str">
        <f>IF(H468&lt;&gt;"",MAX($A$7:A467)+1,"")</f>
        <v/>
      </c>
      <c r="B468" s="228" t="str">
        <f>IF(A468="","",PREF_PREGUNTA&amp;" - "&amp;IF(MAX($A$7:$A$156)&gt;99,IF(A468&lt;100,"0",""),"")&amp;IF(A468&lt;10,"0","")&amp;A468&amp;IF(G468&lt;&gt;""," "&amp;G468,""))</f>
        <v/>
      </c>
      <c r="C468" s="62" t="str">
        <f t="shared" si="9"/>
        <v/>
      </c>
      <c r="D468" s="230"/>
      <c r="E468" s="231"/>
      <c r="F468" s="231"/>
      <c r="G468" s="232"/>
      <c r="H468" s="225"/>
      <c r="I468" s="448"/>
      <c r="J468" s="426"/>
      <c r="K468" s="449"/>
      <c r="L468" s="427"/>
      <c r="M468" s="448"/>
      <c r="N468" s="426"/>
      <c r="O468" s="449"/>
      <c r="P468" s="427"/>
      <c r="Q468" s="448"/>
      <c r="R468" s="426"/>
      <c r="S468" s="449"/>
      <c r="T468" s="427"/>
      <c r="U468" s="448"/>
      <c r="V468" s="426"/>
      <c r="W468" s="449"/>
      <c r="X468" s="427"/>
      <c r="Y468" s="448"/>
      <c r="Z468" s="426"/>
      <c r="AA468" s="449"/>
      <c r="AB468" s="427"/>
      <c r="AC468" s="448"/>
      <c r="AD468" s="426"/>
      <c r="AE468" s="449"/>
      <c r="AF468" s="427"/>
      <c r="AG468" s="264"/>
      <c r="AH468" s="265"/>
      <c r="AI468" s="266"/>
      <c r="AJ468" s="267"/>
    </row>
    <row r="469" spans="1:36" s="97" customFormat="1" x14ac:dyDescent="0.25">
      <c r="A469" s="98" t="str">
        <f>IF(H469&lt;&gt;"",MAX($A$7:A468)+1,"")</f>
        <v/>
      </c>
      <c r="B469" s="228" t="str">
        <f>IF(A469="","",PREF_PREGUNTA&amp;" - "&amp;IF(MAX($A$7:$A$156)&gt;99,IF(A469&lt;100,"0",""),"")&amp;IF(A469&lt;10,"0","")&amp;A469&amp;IF(G469&lt;&gt;""," "&amp;G469,""))</f>
        <v/>
      </c>
      <c r="C469" s="62" t="str">
        <f t="shared" si="9"/>
        <v/>
      </c>
      <c r="D469" s="230"/>
      <c r="E469" s="231"/>
      <c r="F469" s="231"/>
      <c r="G469" s="232"/>
      <c r="H469" s="225"/>
      <c r="I469" s="448"/>
      <c r="J469" s="426"/>
      <c r="K469" s="449"/>
      <c r="L469" s="427"/>
      <c r="M469" s="448"/>
      <c r="N469" s="426"/>
      <c r="O469" s="449"/>
      <c r="P469" s="427"/>
      <c r="Q469" s="448"/>
      <c r="R469" s="426"/>
      <c r="S469" s="449"/>
      <c r="T469" s="427"/>
      <c r="U469" s="448"/>
      <c r="V469" s="426"/>
      <c r="W469" s="449"/>
      <c r="X469" s="427"/>
      <c r="Y469" s="448"/>
      <c r="Z469" s="426"/>
      <c r="AA469" s="449"/>
      <c r="AB469" s="427"/>
      <c r="AC469" s="448"/>
      <c r="AD469" s="426"/>
      <c r="AE469" s="449"/>
      <c r="AF469" s="427"/>
      <c r="AG469" s="264"/>
      <c r="AH469" s="265"/>
      <c r="AI469" s="266"/>
      <c r="AJ469" s="267"/>
    </row>
    <row r="470" spans="1:36" s="97" customFormat="1" x14ac:dyDescent="0.25">
      <c r="A470" s="98" t="str">
        <f>IF(H470&lt;&gt;"",MAX($A$7:A469)+1,"")</f>
        <v/>
      </c>
      <c r="B470" s="228" t="str">
        <f>IF(A470="","",PREF_PREGUNTA&amp;" - "&amp;IF(MAX($A$7:$A$156)&gt;99,IF(A470&lt;100,"0",""),"")&amp;IF(A470&lt;10,"0","")&amp;A470&amp;IF(G470&lt;&gt;""," "&amp;G470,""))</f>
        <v/>
      </c>
      <c r="C470" s="62" t="str">
        <f t="shared" si="9"/>
        <v/>
      </c>
      <c r="D470" s="230"/>
      <c r="E470" s="231"/>
      <c r="F470" s="231"/>
      <c r="G470" s="232"/>
      <c r="H470" s="225"/>
      <c r="I470" s="448"/>
      <c r="J470" s="426"/>
      <c r="K470" s="449"/>
      <c r="L470" s="427"/>
      <c r="M470" s="448"/>
      <c r="N470" s="426"/>
      <c r="O470" s="449"/>
      <c r="P470" s="427"/>
      <c r="Q470" s="448"/>
      <c r="R470" s="426"/>
      <c r="S470" s="449"/>
      <c r="T470" s="427"/>
      <c r="U470" s="448"/>
      <c r="V470" s="426"/>
      <c r="W470" s="449"/>
      <c r="X470" s="427"/>
      <c r="Y470" s="448"/>
      <c r="Z470" s="426"/>
      <c r="AA470" s="449"/>
      <c r="AB470" s="427"/>
      <c r="AC470" s="448"/>
      <c r="AD470" s="426"/>
      <c r="AE470" s="449"/>
      <c r="AF470" s="427"/>
      <c r="AG470" s="264"/>
      <c r="AH470" s="265"/>
      <c r="AI470" s="266"/>
      <c r="AJ470" s="267"/>
    </row>
    <row r="471" spans="1:36" s="97" customFormat="1" x14ac:dyDescent="0.25">
      <c r="A471" s="98" t="str">
        <f>IF(H471&lt;&gt;"",MAX($A$7:A470)+1,"")</f>
        <v/>
      </c>
      <c r="B471" s="228" t="str">
        <f>IF(A471="","",PREF_PREGUNTA&amp;" - "&amp;IF(MAX($A$7:$A$156)&gt;99,IF(A471&lt;100,"0",""),"")&amp;IF(A471&lt;10,"0","")&amp;A471&amp;IF(G471&lt;&gt;""," "&amp;G471,""))</f>
        <v/>
      </c>
      <c r="C471" s="62" t="str">
        <f t="shared" si="9"/>
        <v/>
      </c>
      <c r="D471" s="230"/>
      <c r="E471" s="231"/>
      <c r="F471" s="231"/>
      <c r="G471" s="232"/>
      <c r="H471" s="225"/>
      <c r="I471" s="448"/>
      <c r="J471" s="426"/>
      <c r="K471" s="449"/>
      <c r="L471" s="427"/>
      <c r="M471" s="448"/>
      <c r="N471" s="426"/>
      <c r="O471" s="449"/>
      <c r="P471" s="427"/>
      <c r="Q471" s="448"/>
      <c r="R471" s="426"/>
      <c r="S471" s="449"/>
      <c r="T471" s="427"/>
      <c r="U471" s="448"/>
      <c r="V471" s="426"/>
      <c r="W471" s="449"/>
      <c r="X471" s="427"/>
      <c r="Y471" s="448"/>
      <c r="Z471" s="426"/>
      <c r="AA471" s="449"/>
      <c r="AB471" s="427"/>
      <c r="AC471" s="448"/>
      <c r="AD471" s="426"/>
      <c r="AE471" s="449"/>
      <c r="AF471" s="427"/>
      <c r="AG471" s="264"/>
      <c r="AH471" s="265"/>
      <c r="AI471" s="266"/>
      <c r="AJ471" s="267"/>
    </row>
    <row r="472" spans="1:36" s="97" customFormat="1" x14ac:dyDescent="0.25">
      <c r="A472" s="98" t="str">
        <f>IF(H472&lt;&gt;"",MAX($A$7:A471)+1,"")</f>
        <v/>
      </c>
      <c r="B472" s="228" t="str">
        <f>IF(A472="","",PREF_PREGUNTA&amp;" - "&amp;IF(MAX($A$7:$A$156)&gt;99,IF(A472&lt;100,"0",""),"")&amp;IF(A472&lt;10,"0","")&amp;A472&amp;IF(G472&lt;&gt;""," "&amp;G472,""))</f>
        <v/>
      </c>
      <c r="C472" s="62" t="str">
        <f t="shared" si="9"/>
        <v/>
      </c>
      <c r="D472" s="230"/>
      <c r="E472" s="231"/>
      <c r="F472" s="231"/>
      <c r="G472" s="232"/>
      <c r="H472" s="225"/>
      <c r="I472" s="448"/>
      <c r="J472" s="426"/>
      <c r="K472" s="449"/>
      <c r="L472" s="427"/>
      <c r="M472" s="448"/>
      <c r="N472" s="426"/>
      <c r="O472" s="449"/>
      <c r="P472" s="427"/>
      <c r="Q472" s="448"/>
      <c r="R472" s="426"/>
      <c r="S472" s="449"/>
      <c r="T472" s="427"/>
      <c r="U472" s="448"/>
      <c r="V472" s="426"/>
      <c r="W472" s="449"/>
      <c r="X472" s="427"/>
      <c r="Y472" s="448"/>
      <c r="Z472" s="426"/>
      <c r="AA472" s="449"/>
      <c r="AB472" s="427"/>
      <c r="AC472" s="448"/>
      <c r="AD472" s="426"/>
      <c r="AE472" s="449"/>
      <c r="AF472" s="427"/>
      <c r="AG472" s="264"/>
      <c r="AH472" s="265"/>
      <c r="AI472" s="266"/>
      <c r="AJ472" s="267"/>
    </row>
    <row r="473" spans="1:36" s="97" customFormat="1" x14ac:dyDescent="0.25">
      <c r="A473" s="98" t="str">
        <f>IF(H473&lt;&gt;"",MAX($A$7:A472)+1,"")</f>
        <v/>
      </c>
      <c r="B473" s="228" t="str">
        <f>IF(A473="","",PREF_PREGUNTA&amp;" - "&amp;IF(MAX($A$7:$A$156)&gt;99,IF(A473&lt;100,"0",""),"")&amp;IF(A473&lt;10,"0","")&amp;A473&amp;IF(G473&lt;&gt;""," "&amp;G473,""))</f>
        <v/>
      </c>
      <c r="C473" s="62" t="str">
        <f t="shared" si="9"/>
        <v/>
      </c>
      <c r="D473" s="230"/>
      <c r="E473" s="231"/>
      <c r="F473" s="231"/>
      <c r="G473" s="232"/>
      <c r="H473" s="225"/>
      <c r="I473" s="448"/>
      <c r="J473" s="426"/>
      <c r="K473" s="449"/>
      <c r="L473" s="427"/>
      <c r="M473" s="448"/>
      <c r="N473" s="426"/>
      <c r="O473" s="449"/>
      <c r="P473" s="427"/>
      <c r="Q473" s="448"/>
      <c r="R473" s="426"/>
      <c r="S473" s="449"/>
      <c r="T473" s="427"/>
      <c r="U473" s="448"/>
      <c r="V473" s="426"/>
      <c r="W473" s="449"/>
      <c r="X473" s="427"/>
      <c r="Y473" s="448"/>
      <c r="Z473" s="426"/>
      <c r="AA473" s="449"/>
      <c r="AB473" s="427"/>
      <c r="AC473" s="448"/>
      <c r="AD473" s="426"/>
      <c r="AE473" s="449"/>
      <c r="AF473" s="427"/>
      <c r="AG473" s="264"/>
      <c r="AH473" s="265"/>
      <c r="AI473" s="266"/>
      <c r="AJ473" s="267"/>
    </row>
    <row r="474" spans="1:36" s="97" customFormat="1" x14ac:dyDescent="0.25">
      <c r="A474" s="98" t="str">
        <f>IF(H474&lt;&gt;"",MAX($A$7:A473)+1,"")</f>
        <v/>
      </c>
      <c r="B474" s="228" t="str">
        <f>IF(A474="","",PREF_PREGUNTA&amp;" - "&amp;IF(MAX($A$7:$A$156)&gt;99,IF(A474&lt;100,"0",""),"")&amp;IF(A474&lt;10,"0","")&amp;A474&amp;IF(G474&lt;&gt;""," "&amp;G474,""))</f>
        <v/>
      </c>
      <c r="C474" s="62" t="str">
        <f t="shared" si="9"/>
        <v/>
      </c>
      <c r="D474" s="230"/>
      <c r="E474" s="231"/>
      <c r="F474" s="231"/>
      <c r="G474" s="232"/>
      <c r="H474" s="225"/>
      <c r="I474" s="448"/>
      <c r="J474" s="426"/>
      <c r="K474" s="449"/>
      <c r="L474" s="427"/>
      <c r="M474" s="448"/>
      <c r="N474" s="426"/>
      <c r="O474" s="449"/>
      <c r="P474" s="427"/>
      <c r="Q474" s="448"/>
      <c r="R474" s="426"/>
      <c r="S474" s="449"/>
      <c r="T474" s="427"/>
      <c r="U474" s="448"/>
      <c r="V474" s="426"/>
      <c r="W474" s="449"/>
      <c r="X474" s="427"/>
      <c r="Y474" s="448"/>
      <c r="Z474" s="426"/>
      <c r="AA474" s="449"/>
      <c r="AB474" s="427"/>
      <c r="AC474" s="448"/>
      <c r="AD474" s="426"/>
      <c r="AE474" s="449"/>
      <c r="AF474" s="427"/>
      <c r="AG474" s="264"/>
      <c r="AH474" s="265"/>
      <c r="AI474" s="266"/>
      <c r="AJ474" s="267"/>
    </row>
    <row r="475" spans="1:36" s="97" customFormat="1" x14ac:dyDescent="0.25">
      <c r="A475" s="98" t="str">
        <f>IF(H475&lt;&gt;"",MAX($A$7:A474)+1,"")</f>
        <v/>
      </c>
      <c r="B475" s="228" t="str">
        <f>IF(A475="","",PREF_PREGUNTA&amp;" - "&amp;IF(MAX($A$7:$A$156)&gt;99,IF(A475&lt;100,"0",""),"")&amp;IF(A475&lt;10,"0","")&amp;A475&amp;IF(G475&lt;&gt;""," "&amp;G475,""))</f>
        <v/>
      </c>
      <c r="C475" s="62" t="str">
        <f t="shared" si="9"/>
        <v/>
      </c>
      <c r="D475" s="230"/>
      <c r="E475" s="231"/>
      <c r="F475" s="231"/>
      <c r="G475" s="232"/>
      <c r="H475" s="225"/>
      <c r="I475" s="448"/>
      <c r="J475" s="426"/>
      <c r="K475" s="449"/>
      <c r="L475" s="427"/>
      <c r="M475" s="448"/>
      <c r="N475" s="426"/>
      <c r="O475" s="449"/>
      <c r="P475" s="427"/>
      <c r="Q475" s="448"/>
      <c r="R475" s="426"/>
      <c r="S475" s="449"/>
      <c r="T475" s="427"/>
      <c r="U475" s="448"/>
      <c r="V475" s="426"/>
      <c r="W475" s="449"/>
      <c r="X475" s="427"/>
      <c r="Y475" s="448"/>
      <c r="Z475" s="426"/>
      <c r="AA475" s="449"/>
      <c r="AB475" s="427"/>
      <c r="AC475" s="448"/>
      <c r="AD475" s="426"/>
      <c r="AE475" s="449"/>
      <c r="AF475" s="427"/>
      <c r="AG475" s="264"/>
      <c r="AH475" s="265"/>
      <c r="AI475" s="266"/>
      <c r="AJ475" s="267"/>
    </row>
    <row r="476" spans="1:36" s="97" customFormat="1" x14ac:dyDescent="0.25">
      <c r="A476" s="98" t="str">
        <f>IF(H476&lt;&gt;"",MAX($A$7:A475)+1,"")</f>
        <v/>
      </c>
      <c r="B476" s="228" t="str">
        <f>IF(A476="","",PREF_PREGUNTA&amp;" - "&amp;IF(MAX($A$7:$A$156)&gt;99,IF(A476&lt;100,"0",""),"")&amp;IF(A476&lt;10,"0","")&amp;A476&amp;IF(G476&lt;&gt;""," "&amp;G476,""))</f>
        <v/>
      </c>
      <c r="C476" s="62" t="str">
        <f t="shared" si="9"/>
        <v/>
      </c>
      <c r="D476" s="230"/>
      <c r="E476" s="231"/>
      <c r="F476" s="231"/>
      <c r="G476" s="232"/>
      <c r="H476" s="225"/>
      <c r="I476" s="448"/>
      <c r="J476" s="426"/>
      <c r="K476" s="449"/>
      <c r="L476" s="427"/>
      <c r="M476" s="448"/>
      <c r="N476" s="426"/>
      <c r="O476" s="449"/>
      <c r="P476" s="427"/>
      <c r="Q476" s="448"/>
      <c r="R476" s="426"/>
      <c r="S476" s="449"/>
      <c r="T476" s="427"/>
      <c r="U476" s="448"/>
      <c r="V476" s="426"/>
      <c r="W476" s="449"/>
      <c r="X476" s="427"/>
      <c r="Y476" s="448"/>
      <c r="Z476" s="426"/>
      <c r="AA476" s="449"/>
      <c r="AB476" s="427"/>
      <c r="AC476" s="448"/>
      <c r="AD476" s="426"/>
      <c r="AE476" s="449"/>
      <c r="AF476" s="427"/>
      <c r="AG476" s="264"/>
      <c r="AH476" s="265"/>
      <c r="AI476" s="266"/>
      <c r="AJ476" s="267"/>
    </row>
    <row r="477" spans="1:36" s="97" customFormat="1" x14ac:dyDescent="0.25">
      <c r="A477" s="98" t="str">
        <f>IF(H477&lt;&gt;"",MAX($A$7:A476)+1,"")</f>
        <v/>
      </c>
      <c r="B477" s="228" t="str">
        <f>IF(A477="","",PREF_PREGUNTA&amp;" - "&amp;IF(MAX($A$7:$A$156)&gt;99,IF(A477&lt;100,"0",""),"")&amp;IF(A477&lt;10,"0","")&amp;A477&amp;IF(G477&lt;&gt;""," "&amp;G477,""))</f>
        <v/>
      </c>
      <c r="C477" s="62" t="str">
        <f t="shared" si="9"/>
        <v/>
      </c>
      <c r="D477" s="230"/>
      <c r="E477" s="231"/>
      <c r="F477" s="231"/>
      <c r="G477" s="232"/>
      <c r="H477" s="225"/>
      <c r="I477" s="448"/>
      <c r="J477" s="426"/>
      <c r="K477" s="449"/>
      <c r="L477" s="427"/>
      <c r="M477" s="448"/>
      <c r="N477" s="426"/>
      <c r="O477" s="449"/>
      <c r="P477" s="427"/>
      <c r="Q477" s="448"/>
      <c r="R477" s="426"/>
      <c r="S477" s="449"/>
      <c r="T477" s="427"/>
      <c r="U477" s="448"/>
      <c r="V477" s="426"/>
      <c r="W477" s="449"/>
      <c r="X477" s="427"/>
      <c r="Y477" s="448"/>
      <c r="Z477" s="426"/>
      <c r="AA477" s="449"/>
      <c r="AB477" s="427"/>
      <c r="AC477" s="448"/>
      <c r="AD477" s="426"/>
      <c r="AE477" s="449"/>
      <c r="AF477" s="427"/>
      <c r="AG477" s="264"/>
      <c r="AH477" s="265"/>
      <c r="AI477" s="266"/>
      <c r="AJ477" s="267"/>
    </row>
    <row r="478" spans="1:36" s="97" customFormat="1" x14ac:dyDescent="0.25">
      <c r="A478" s="98" t="str">
        <f>IF(H478&lt;&gt;"",MAX($A$7:A477)+1,"")</f>
        <v/>
      </c>
      <c r="B478" s="228" t="str">
        <f>IF(A478="","",PREF_PREGUNTA&amp;" - "&amp;IF(MAX($A$7:$A$156)&gt;99,IF(A478&lt;100,"0",""),"")&amp;IF(A478&lt;10,"0","")&amp;A478&amp;IF(G478&lt;&gt;""," "&amp;G478,""))</f>
        <v/>
      </c>
      <c r="C478" s="62" t="str">
        <f t="shared" si="9"/>
        <v/>
      </c>
      <c r="D478" s="230"/>
      <c r="E478" s="231"/>
      <c r="F478" s="231"/>
      <c r="G478" s="232"/>
      <c r="H478" s="225"/>
      <c r="I478" s="448"/>
      <c r="J478" s="426"/>
      <c r="K478" s="449"/>
      <c r="L478" s="427"/>
      <c r="M478" s="448"/>
      <c r="N478" s="426"/>
      <c r="O478" s="449"/>
      <c r="P478" s="427"/>
      <c r="Q478" s="448"/>
      <c r="R478" s="426"/>
      <c r="S478" s="449"/>
      <c r="T478" s="427"/>
      <c r="U478" s="448"/>
      <c r="V478" s="426"/>
      <c r="W478" s="449"/>
      <c r="X478" s="427"/>
      <c r="Y478" s="448"/>
      <c r="Z478" s="426"/>
      <c r="AA478" s="449"/>
      <c r="AB478" s="427"/>
      <c r="AC478" s="448"/>
      <c r="AD478" s="426"/>
      <c r="AE478" s="449"/>
      <c r="AF478" s="427"/>
      <c r="AG478" s="264"/>
      <c r="AH478" s="265"/>
      <c r="AI478" s="266"/>
      <c r="AJ478" s="267"/>
    </row>
    <row r="479" spans="1:36" s="97" customFormat="1" x14ac:dyDescent="0.25">
      <c r="A479" s="98" t="str">
        <f>IF(H479&lt;&gt;"",MAX($A$7:A478)+1,"")</f>
        <v/>
      </c>
      <c r="B479" s="228" t="str">
        <f>IF(A479="","",PREF_PREGUNTA&amp;" - "&amp;IF(MAX($A$7:$A$156)&gt;99,IF(A479&lt;100,"0",""),"")&amp;IF(A479&lt;10,"0","")&amp;A479&amp;IF(G479&lt;&gt;""," "&amp;G479,""))</f>
        <v/>
      </c>
      <c r="C479" s="62" t="str">
        <f t="shared" si="9"/>
        <v/>
      </c>
      <c r="D479" s="230"/>
      <c r="E479" s="231"/>
      <c r="F479" s="231"/>
      <c r="G479" s="232"/>
      <c r="H479" s="225"/>
      <c r="I479" s="448"/>
      <c r="J479" s="426"/>
      <c r="K479" s="449"/>
      <c r="L479" s="427"/>
      <c r="M479" s="448"/>
      <c r="N479" s="426"/>
      <c r="O479" s="449"/>
      <c r="P479" s="427"/>
      <c r="Q479" s="448"/>
      <c r="R479" s="426"/>
      <c r="S479" s="449"/>
      <c r="T479" s="427"/>
      <c r="U479" s="448"/>
      <c r="V479" s="426"/>
      <c r="W479" s="449"/>
      <c r="X479" s="427"/>
      <c r="Y479" s="448"/>
      <c r="Z479" s="426"/>
      <c r="AA479" s="449"/>
      <c r="AB479" s="427"/>
      <c r="AC479" s="448"/>
      <c r="AD479" s="426"/>
      <c r="AE479" s="449"/>
      <c r="AF479" s="427"/>
      <c r="AG479" s="264"/>
      <c r="AH479" s="265"/>
      <c r="AI479" s="266"/>
      <c r="AJ479" s="267"/>
    </row>
    <row r="480" spans="1:36" s="97" customFormat="1" x14ac:dyDescent="0.25">
      <c r="A480" s="98" t="str">
        <f>IF(H480&lt;&gt;"",MAX($A$7:A479)+1,"")</f>
        <v/>
      </c>
      <c r="B480" s="228" t="str">
        <f>IF(A480="","",PREF_PREGUNTA&amp;" - "&amp;IF(MAX($A$7:$A$156)&gt;99,IF(A480&lt;100,"0",""),"")&amp;IF(A480&lt;10,"0","")&amp;A480&amp;IF(G480&lt;&gt;""," "&amp;G480,""))</f>
        <v/>
      </c>
      <c r="C480" s="62" t="str">
        <f t="shared" si="9"/>
        <v/>
      </c>
      <c r="D480" s="230"/>
      <c r="E480" s="231"/>
      <c r="F480" s="231"/>
      <c r="G480" s="232"/>
      <c r="H480" s="225"/>
      <c r="I480" s="448"/>
      <c r="J480" s="426"/>
      <c r="K480" s="449"/>
      <c r="L480" s="427"/>
      <c r="M480" s="448"/>
      <c r="N480" s="426"/>
      <c r="O480" s="449"/>
      <c r="P480" s="427"/>
      <c r="Q480" s="448"/>
      <c r="R480" s="426"/>
      <c r="S480" s="449"/>
      <c r="T480" s="427"/>
      <c r="U480" s="448"/>
      <c r="V480" s="426"/>
      <c r="W480" s="449"/>
      <c r="X480" s="427"/>
      <c r="Y480" s="448"/>
      <c r="Z480" s="426"/>
      <c r="AA480" s="449"/>
      <c r="AB480" s="427"/>
      <c r="AC480" s="448"/>
      <c r="AD480" s="426"/>
      <c r="AE480" s="449"/>
      <c r="AF480" s="427"/>
      <c r="AG480" s="264"/>
      <c r="AH480" s="265"/>
      <c r="AI480" s="266"/>
      <c r="AJ480" s="267"/>
    </row>
    <row r="481" spans="1:36" s="97" customFormat="1" x14ac:dyDescent="0.25">
      <c r="A481" s="98" t="str">
        <f>IF(H481&lt;&gt;"",MAX($A$7:A480)+1,"")</f>
        <v/>
      </c>
      <c r="B481" s="228" t="str">
        <f>IF(A481="","",PREF_PREGUNTA&amp;" - "&amp;IF(MAX($A$7:$A$156)&gt;99,IF(A481&lt;100,"0",""),"")&amp;IF(A481&lt;10,"0","")&amp;A481&amp;IF(G481&lt;&gt;""," "&amp;G481,""))</f>
        <v/>
      </c>
      <c r="C481" s="62" t="str">
        <f t="shared" si="9"/>
        <v/>
      </c>
      <c r="D481" s="230"/>
      <c r="E481" s="231"/>
      <c r="F481" s="231"/>
      <c r="G481" s="232"/>
      <c r="H481" s="225"/>
      <c r="I481" s="448"/>
      <c r="J481" s="426"/>
      <c r="K481" s="449"/>
      <c r="L481" s="427"/>
      <c r="M481" s="448"/>
      <c r="N481" s="426"/>
      <c r="O481" s="449"/>
      <c r="P481" s="427"/>
      <c r="Q481" s="448"/>
      <c r="R481" s="426"/>
      <c r="S481" s="449"/>
      <c r="T481" s="427"/>
      <c r="U481" s="448"/>
      <c r="V481" s="426"/>
      <c r="W481" s="449"/>
      <c r="X481" s="427"/>
      <c r="Y481" s="448"/>
      <c r="Z481" s="426"/>
      <c r="AA481" s="449"/>
      <c r="AB481" s="427"/>
      <c r="AC481" s="448"/>
      <c r="AD481" s="426"/>
      <c r="AE481" s="449"/>
      <c r="AF481" s="427"/>
      <c r="AG481" s="264"/>
      <c r="AH481" s="265"/>
      <c r="AI481" s="266"/>
      <c r="AJ481" s="267"/>
    </row>
    <row r="482" spans="1:36" s="97" customFormat="1" x14ac:dyDescent="0.25">
      <c r="A482" s="98" t="str">
        <f>IF(H482&lt;&gt;"",MAX($A$7:A481)+1,"")</f>
        <v/>
      </c>
      <c r="B482" s="228" t="str">
        <f>IF(A482="","",PREF_PREGUNTA&amp;" - "&amp;IF(MAX($A$7:$A$156)&gt;99,IF(A482&lt;100,"0",""),"")&amp;IF(A482&lt;10,"0","")&amp;A482&amp;IF(G482&lt;&gt;""," "&amp;G482,""))</f>
        <v/>
      </c>
      <c r="C482" s="62" t="str">
        <f t="shared" si="9"/>
        <v/>
      </c>
      <c r="D482" s="230"/>
      <c r="E482" s="231"/>
      <c r="F482" s="231"/>
      <c r="G482" s="232"/>
      <c r="H482" s="225"/>
      <c r="I482" s="448"/>
      <c r="J482" s="426"/>
      <c r="K482" s="449"/>
      <c r="L482" s="427"/>
      <c r="M482" s="448"/>
      <c r="N482" s="426"/>
      <c r="O482" s="449"/>
      <c r="P482" s="427"/>
      <c r="Q482" s="448"/>
      <c r="R482" s="426"/>
      <c r="S482" s="449"/>
      <c r="T482" s="427"/>
      <c r="U482" s="448"/>
      <c r="V482" s="426"/>
      <c r="W482" s="449"/>
      <c r="X482" s="427"/>
      <c r="Y482" s="448"/>
      <c r="Z482" s="426"/>
      <c r="AA482" s="449"/>
      <c r="AB482" s="427"/>
      <c r="AC482" s="448"/>
      <c r="AD482" s="426"/>
      <c r="AE482" s="449"/>
      <c r="AF482" s="427"/>
      <c r="AG482" s="264"/>
      <c r="AH482" s="265"/>
      <c r="AI482" s="266"/>
      <c r="AJ482" s="267"/>
    </row>
    <row r="483" spans="1:36" s="97" customFormat="1" x14ac:dyDescent="0.25">
      <c r="A483" s="98" t="str">
        <f>IF(H483&lt;&gt;"",MAX($A$7:A482)+1,"")</f>
        <v/>
      </c>
      <c r="B483" s="228" t="str">
        <f>IF(A483="","",PREF_PREGUNTA&amp;" - "&amp;IF(MAX($A$7:$A$156)&gt;99,IF(A483&lt;100,"0",""),"")&amp;IF(A483&lt;10,"0","")&amp;A483&amp;IF(G483&lt;&gt;""," "&amp;G483,""))</f>
        <v/>
      </c>
      <c r="C483" s="62" t="str">
        <f t="shared" si="9"/>
        <v/>
      </c>
      <c r="D483" s="230"/>
      <c r="E483" s="231"/>
      <c r="F483" s="231"/>
      <c r="G483" s="232"/>
      <c r="H483" s="225"/>
      <c r="I483" s="448"/>
      <c r="J483" s="426"/>
      <c r="K483" s="449"/>
      <c r="L483" s="427"/>
      <c r="M483" s="448"/>
      <c r="N483" s="426"/>
      <c r="O483" s="449"/>
      <c r="P483" s="427"/>
      <c r="Q483" s="448"/>
      <c r="R483" s="426"/>
      <c r="S483" s="449"/>
      <c r="T483" s="427"/>
      <c r="U483" s="448"/>
      <c r="V483" s="426"/>
      <c r="W483" s="449"/>
      <c r="X483" s="427"/>
      <c r="Y483" s="448"/>
      <c r="Z483" s="426"/>
      <c r="AA483" s="449"/>
      <c r="AB483" s="427"/>
      <c r="AC483" s="448"/>
      <c r="AD483" s="426"/>
      <c r="AE483" s="449"/>
      <c r="AF483" s="427"/>
      <c r="AG483" s="264"/>
      <c r="AH483" s="265"/>
      <c r="AI483" s="266"/>
      <c r="AJ483" s="267"/>
    </row>
    <row r="484" spans="1:36" s="97" customFormat="1" x14ac:dyDescent="0.25">
      <c r="A484" s="98" t="str">
        <f>IF(H484&lt;&gt;"",MAX($A$7:A483)+1,"")</f>
        <v/>
      </c>
      <c r="B484" s="228" t="str">
        <f>IF(A484="","",PREF_PREGUNTA&amp;" - "&amp;IF(MAX($A$7:$A$156)&gt;99,IF(A484&lt;100,"0",""),"")&amp;IF(A484&lt;10,"0","")&amp;A484&amp;IF(G484&lt;&gt;""," "&amp;G484,""))</f>
        <v/>
      </c>
      <c r="C484" s="62" t="str">
        <f t="shared" si="9"/>
        <v/>
      </c>
      <c r="D484" s="230"/>
      <c r="E484" s="231"/>
      <c r="F484" s="231"/>
      <c r="G484" s="232"/>
      <c r="H484" s="225"/>
      <c r="I484" s="448"/>
      <c r="J484" s="426"/>
      <c r="K484" s="449"/>
      <c r="L484" s="427"/>
      <c r="M484" s="448"/>
      <c r="N484" s="426"/>
      <c r="O484" s="449"/>
      <c r="P484" s="427"/>
      <c r="Q484" s="448"/>
      <c r="R484" s="426"/>
      <c r="S484" s="449"/>
      <c r="T484" s="427"/>
      <c r="U484" s="448"/>
      <c r="V484" s="426"/>
      <c r="W484" s="449"/>
      <c r="X484" s="427"/>
      <c r="Y484" s="448"/>
      <c r="Z484" s="426"/>
      <c r="AA484" s="449"/>
      <c r="AB484" s="427"/>
      <c r="AC484" s="448"/>
      <c r="AD484" s="426"/>
      <c r="AE484" s="449"/>
      <c r="AF484" s="427"/>
      <c r="AG484" s="264"/>
      <c r="AH484" s="265"/>
      <c r="AI484" s="266"/>
      <c r="AJ484" s="267"/>
    </row>
    <row r="485" spans="1:36" s="97" customFormat="1" x14ac:dyDescent="0.25">
      <c r="A485" s="98" t="str">
        <f>IF(H485&lt;&gt;"",MAX($A$7:A484)+1,"")</f>
        <v/>
      </c>
      <c r="B485" s="228" t="str">
        <f>IF(A485="","",PREF_PREGUNTA&amp;" - "&amp;IF(MAX($A$7:$A$156)&gt;99,IF(A485&lt;100,"0",""),"")&amp;IF(A485&lt;10,"0","")&amp;A485&amp;IF(G485&lt;&gt;""," "&amp;G485,""))</f>
        <v/>
      </c>
      <c r="C485" s="62" t="str">
        <f t="shared" si="9"/>
        <v/>
      </c>
      <c r="D485" s="230"/>
      <c r="E485" s="231"/>
      <c r="F485" s="231"/>
      <c r="G485" s="232"/>
      <c r="H485" s="225"/>
      <c r="I485" s="448"/>
      <c r="J485" s="426"/>
      <c r="K485" s="449"/>
      <c r="L485" s="427"/>
      <c r="M485" s="448"/>
      <c r="N485" s="426"/>
      <c r="O485" s="449"/>
      <c r="P485" s="427"/>
      <c r="Q485" s="448"/>
      <c r="R485" s="426"/>
      <c r="S485" s="449"/>
      <c r="T485" s="427"/>
      <c r="U485" s="448"/>
      <c r="V485" s="426"/>
      <c r="W485" s="449"/>
      <c r="X485" s="427"/>
      <c r="Y485" s="448"/>
      <c r="Z485" s="426"/>
      <c r="AA485" s="449"/>
      <c r="AB485" s="427"/>
      <c r="AC485" s="448"/>
      <c r="AD485" s="426"/>
      <c r="AE485" s="449"/>
      <c r="AF485" s="427"/>
      <c r="AG485" s="264"/>
      <c r="AH485" s="265"/>
      <c r="AI485" s="266"/>
      <c r="AJ485" s="267"/>
    </row>
    <row r="486" spans="1:36" s="97" customFormat="1" x14ac:dyDescent="0.25">
      <c r="A486" s="98" t="str">
        <f>IF(H486&lt;&gt;"",MAX($A$7:A485)+1,"")</f>
        <v/>
      </c>
      <c r="B486" s="228" t="str">
        <f>IF(A486="","",PREF_PREGUNTA&amp;" - "&amp;IF(MAX($A$7:$A$156)&gt;99,IF(A486&lt;100,"0",""),"")&amp;IF(A486&lt;10,"0","")&amp;A486&amp;IF(G486&lt;&gt;""," "&amp;G486,""))</f>
        <v/>
      </c>
      <c r="C486" s="62" t="str">
        <f t="shared" si="9"/>
        <v/>
      </c>
      <c r="D486" s="230"/>
      <c r="E486" s="231"/>
      <c r="F486" s="231"/>
      <c r="G486" s="232"/>
      <c r="H486" s="225"/>
      <c r="I486" s="448"/>
      <c r="J486" s="426"/>
      <c r="K486" s="449"/>
      <c r="L486" s="427"/>
      <c r="M486" s="448"/>
      <c r="N486" s="426"/>
      <c r="O486" s="449"/>
      <c r="P486" s="427"/>
      <c r="Q486" s="448"/>
      <c r="R486" s="426"/>
      <c r="S486" s="449"/>
      <c r="T486" s="427"/>
      <c r="U486" s="448"/>
      <c r="V486" s="426"/>
      <c r="W486" s="449"/>
      <c r="X486" s="427"/>
      <c r="Y486" s="448"/>
      <c r="Z486" s="426"/>
      <c r="AA486" s="449"/>
      <c r="AB486" s="427"/>
      <c r="AC486" s="448"/>
      <c r="AD486" s="426"/>
      <c r="AE486" s="449"/>
      <c r="AF486" s="427"/>
      <c r="AG486" s="264"/>
      <c r="AH486" s="265"/>
      <c r="AI486" s="266"/>
      <c r="AJ486" s="267"/>
    </row>
    <row r="487" spans="1:36" s="97" customFormat="1" x14ac:dyDescent="0.25">
      <c r="A487" s="98" t="str">
        <f>IF(H487&lt;&gt;"",MAX($A$7:A486)+1,"")</f>
        <v/>
      </c>
      <c r="B487" s="228" t="str">
        <f>IF(A487="","",PREF_PREGUNTA&amp;" - "&amp;IF(MAX($A$7:$A$156)&gt;99,IF(A487&lt;100,"0",""),"")&amp;IF(A487&lt;10,"0","")&amp;A487&amp;IF(G487&lt;&gt;""," "&amp;G487,""))</f>
        <v/>
      </c>
      <c r="C487" s="62" t="str">
        <f t="shared" si="9"/>
        <v/>
      </c>
      <c r="D487" s="230"/>
      <c r="E487" s="231"/>
      <c r="F487" s="231"/>
      <c r="G487" s="232"/>
      <c r="H487" s="225"/>
      <c r="I487" s="448"/>
      <c r="J487" s="426"/>
      <c r="K487" s="449"/>
      <c r="L487" s="427"/>
      <c r="M487" s="448"/>
      <c r="N487" s="426"/>
      <c r="O487" s="449"/>
      <c r="P487" s="427"/>
      <c r="Q487" s="448"/>
      <c r="R487" s="426"/>
      <c r="S487" s="449"/>
      <c r="T487" s="427"/>
      <c r="U487" s="448"/>
      <c r="V487" s="426"/>
      <c r="W487" s="449"/>
      <c r="X487" s="427"/>
      <c r="Y487" s="448"/>
      <c r="Z487" s="426"/>
      <c r="AA487" s="449"/>
      <c r="AB487" s="427"/>
      <c r="AC487" s="448"/>
      <c r="AD487" s="426"/>
      <c r="AE487" s="449"/>
      <c r="AF487" s="427"/>
      <c r="AG487" s="264"/>
      <c r="AH487" s="265"/>
      <c r="AI487" s="266"/>
      <c r="AJ487" s="267"/>
    </row>
    <row r="488" spans="1:36" s="97" customFormat="1" x14ac:dyDescent="0.25">
      <c r="A488" s="98" t="str">
        <f>IF(H488&lt;&gt;"",MAX($A$7:A487)+1,"")</f>
        <v/>
      </c>
      <c r="B488" s="228" t="str">
        <f>IF(A488="","",PREF_PREGUNTA&amp;" - "&amp;IF(MAX($A$7:$A$156)&gt;99,IF(A488&lt;100,"0",""),"")&amp;IF(A488&lt;10,"0","")&amp;A488&amp;IF(G488&lt;&gt;""," "&amp;G488,""))</f>
        <v/>
      </c>
      <c r="C488" s="62" t="str">
        <f t="shared" si="9"/>
        <v/>
      </c>
      <c r="D488" s="230"/>
      <c r="E488" s="231"/>
      <c r="F488" s="231"/>
      <c r="G488" s="232"/>
      <c r="H488" s="225"/>
      <c r="I488" s="448"/>
      <c r="J488" s="426"/>
      <c r="K488" s="449"/>
      <c r="L488" s="427"/>
      <c r="M488" s="448"/>
      <c r="N488" s="426"/>
      <c r="O488" s="449"/>
      <c r="P488" s="427"/>
      <c r="Q488" s="448"/>
      <c r="R488" s="426"/>
      <c r="S488" s="449"/>
      <c r="T488" s="427"/>
      <c r="U488" s="448"/>
      <c r="V488" s="426"/>
      <c r="W488" s="449"/>
      <c r="X488" s="427"/>
      <c r="Y488" s="448"/>
      <c r="Z488" s="426"/>
      <c r="AA488" s="449"/>
      <c r="AB488" s="427"/>
      <c r="AC488" s="448"/>
      <c r="AD488" s="426"/>
      <c r="AE488" s="449"/>
      <c r="AF488" s="427"/>
      <c r="AG488" s="264"/>
      <c r="AH488" s="265"/>
      <c r="AI488" s="266"/>
      <c r="AJ488" s="267"/>
    </row>
    <row r="489" spans="1:36" s="97" customFormat="1" x14ac:dyDescent="0.25">
      <c r="A489" s="98" t="str">
        <f>IF(H489&lt;&gt;"",MAX($A$7:A488)+1,"")</f>
        <v/>
      </c>
      <c r="B489" s="228" t="str">
        <f>IF(A489="","",PREF_PREGUNTA&amp;" - "&amp;IF(MAX($A$7:$A$156)&gt;99,IF(A489&lt;100,"0",""),"")&amp;IF(A489&lt;10,"0","")&amp;A489&amp;IF(G489&lt;&gt;""," "&amp;G489,""))</f>
        <v/>
      </c>
      <c r="C489" s="62" t="str">
        <f t="shared" si="9"/>
        <v/>
      </c>
      <c r="D489" s="230"/>
      <c r="E489" s="231"/>
      <c r="F489" s="231"/>
      <c r="G489" s="232"/>
      <c r="H489" s="225"/>
      <c r="I489" s="448"/>
      <c r="J489" s="426"/>
      <c r="K489" s="449"/>
      <c r="L489" s="427"/>
      <c r="M489" s="448"/>
      <c r="N489" s="426"/>
      <c r="O489" s="449"/>
      <c r="P489" s="427"/>
      <c r="Q489" s="448"/>
      <c r="R489" s="426"/>
      <c r="S489" s="449"/>
      <c r="T489" s="427"/>
      <c r="U489" s="448"/>
      <c r="V489" s="426"/>
      <c r="W489" s="449"/>
      <c r="X489" s="427"/>
      <c r="Y489" s="448"/>
      <c r="Z489" s="426"/>
      <c r="AA489" s="449"/>
      <c r="AB489" s="427"/>
      <c r="AC489" s="448"/>
      <c r="AD489" s="426"/>
      <c r="AE489" s="449"/>
      <c r="AF489" s="427"/>
      <c r="AG489" s="264"/>
      <c r="AH489" s="265"/>
      <c r="AI489" s="266"/>
      <c r="AJ489" s="267"/>
    </row>
    <row r="490" spans="1:36" s="97" customFormat="1" x14ac:dyDescent="0.25">
      <c r="A490" s="98" t="str">
        <f>IF(H490&lt;&gt;"",MAX($A$7:A489)+1,"")</f>
        <v/>
      </c>
      <c r="B490" s="228" t="str">
        <f>IF(A490="","",PREF_PREGUNTA&amp;" - "&amp;IF(MAX($A$7:$A$156)&gt;99,IF(A490&lt;100,"0",""),"")&amp;IF(A490&lt;10,"0","")&amp;A490&amp;IF(G490&lt;&gt;""," "&amp;G490,""))</f>
        <v/>
      </c>
      <c r="C490" s="62" t="str">
        <f t="shared" si="9"/>
        <v/>
      </c>
      <c r="D490" s="230"/>
      <c r="E490" s="231"/>
      <c r="F490" s="231"/>
      <c r="G490" s="232"/>
      <c r="H490" s="225"/>
      <c r="I490" s="448"/>
      <c r="J490" s="426"/>
      <c r="K490" s="449"/>
      <c r="L490" s="427"/>
      <c r="M490" s="448"/>
      <c r="N490" s="426"/>
      <c r="O490" s="449"/>
      <c r="P490" s="427"/>
      <c r="Q490" s="448"/>
      <c r="R490" s="426"/>
      <c r="S490" s="449"/>
      <c r="T490" s="427"/>
      <c r="U490" s="448"/>
      <c r="V490" s="426"/>
      <c r="W490" s="449"/>
      <c r="X490" s="427"/>
      <c r="Y490" s="448"/>
      <c r="Z490" s="426"/>
      <c r="AA490" s="449"/>
      <c r="AB490" s="427"/>
      <c r="AC490" s="448"/>
      <c r="AD490" s="426"/>
      <c r="AE490" s="449"/>
      <c r="AF490" s="427"/>
      <c r="AG490" s="264"/>
      <c r="AH490" s="265"/>
      <c r="AI490" s="266"/>
      <c r="AJ490" s="267"/>
    </row>
    <row r="491" spans="1:36" s="97" customFormat="1" x14ac:dyDescent="0.25">
      <c r="A491" s="98" t="str">
        <f>IF(H491&lt;&gt;"",MAX($A$7:A490)+1,"")</f>
        <v/>
      </c>
      <c r="B491" s="228" t="str">
        <f>IF(A491="","",PREF_PREGUNTA&amp;" - "&amp;IF(MAX($A$7:$A$156)&gt;99,IF(A491&lt;100,"0",""),"")&amp;IF(A491&lt;10,"0","")&amp;A491&amp;IF(G491&lt;&gt;""," "&amp;G491,""))</f>
        <v/>
      </c>
      <c r="C491" s="62" t="str">
        <f t="shared" si="9"/>
        <v/>
      </c>
      <c r="D491" s="230"/>
      <c r="E491" s="231"/>
      <c r="F491" s="231"/>
      <c r="G491" s="232"/>
      <c r="H491" s="225"/>
      <c r="I491" s="448"/>
      <c r="J491" s="426"/>
      <c r="K491" s="449"/>
      <c r="L491" s="427"/>
      <c r="M491" s="448"/>
      <c r="N491" s="426"/>
      <c r="O491" s="449"/>
      <c r="P491" s="427"/>
      <c r="Q491" s="448"/>
      <c r="R491" s="426"/>
      <c r="S491" s="449"/>
      <c r="T491" s="427"/>
      <c r="U491" s="448"/>
      <c r="V491" s="426"/>
      <c r="W491" s="449"/>
      <c r="X491" s="427"/>
      <c r="Y491" s="448"/>
      <c r="Z491" s="426"/>
      <c r="AA491" s="449"/>
      <c r="AB491" s="427"/>
      <c r="AC491" s="448"/>
      <c r="AD491" s="426"/>
      <c r="AE491" s="449"/>
      <c r="AF491" s="427"/>
      <c r="AG491" s="264"/>
      <c r="AH491" s="265"/>
      <c r="AI491" s="266"/>
      <c r="AJ491" s="267"/>
    </row>
    <row r="492" spans="1:36" s="97" customFormat="1" x14ac:dyDescent="0.25">
      <c r="A492" s="98" t="str">
        <f>IF(H492&lt;&gt;"",MAX($A$7:A491)+1,"")</f>
        <v/>
      </c>
      <c r="B492" s="228" t="str">
        <f>IF(A492="","",PREF_PREGUNTA&amp;" - "&amp;IF(MAX($A$7:$A$156)&gt;99,IF(A492&lt;100,"0",""),"")&amp;IF(A492&lt;10,"0","")&amp;A492&amp;IF(G492&lt;&gt;""," "&amp;G492,""))</f>
        <v/>
      </c>
      <c r="C492" s="62" t="str">
        <f t="shared" si="9"/>
        <v/>
      </c>
      <c r="D492" s="230"/>
      <c r="E492" s="231"/>
      <c r="F492" s="231"/>
      <c r="G492" s="232"/>
      <c r="H492" s="225"/>
      <c r="I492" s="448"/>
      <c r="J492" s="426"/>
      <c r="K492" s="449"/>
      <c r="L492" s="427"/>
      <c r="M492" s="448"/>
      <c r="N492" s="426"/>
      <c r="O492" s="449"/>
      <c r="P492" s="427"/>
      <c r="Q492" s="448"/>
      <c r="R492" s="426"/>
      <c r="S492" s="449"/>
      <c r="T492" s="427"/>
      <c r="U492" s="448"/>
      <c r="V492" s="426"/>
      <c r="W492" s="449"/>
      <c r="X492" s="427"/>
      <c r="Y492" s="448"/>
      <c r="Z492" s="426"/>
      <c r="AA492" s="449"/>
      <c r="AB492" s="427"/>
      <c r="AC492" s="448"/>
      <c r="AD492" s="426"/>
      <c r="AE492" s="449"/>
      <c r="AF492" s="427"/>
      <c r="AG492" s="264"/>
      <c r="AH492" s="265"/>
      <c r="AI492" s="266"/>
      <c r="AJ492" s="267"/>
    </row>
    <row r="493" spans="1:36" s="97" customFormat="1" x14ac:dyDescent="0.25">
      <c r="A493" s="98" t="str">
        <f>IF(H493&lt;&gt;"",MAX($A$7:A492)+1,"")</f>
        <v/>
      </c>
      <c r="B493" s="228" t="str">
        <f>IF(A493="","",PREF_PREGUNTA&amp;" - "&amp;IF(MAX($A$7:$A$156)&gt;99,IF(A493&lt;100,"0",""),"")&amp;IF(A493&lt;10,"0","")&amp;A493&amp;IF(G493&lt;&gt;""," "&amp;G493,""))</f>
        <v/>
      </c>
      <c r="C493" s="62" t="str">
        <f t="shared" si="9"/>
        <v/>
      </c>
      <c r="D493" s="230"/>
      <c r="E493" s="231"/>
      <c r="F493" s="231"/>
      <c r="G493" s="232"/>
      <c r="H493" s="225"/>
      <c r="I493" s="448"/>
      <c r="J493" s="426"/>
      <c r="K493" s="449"/>
      <c r="L493" s="427"/>
      <c r="M493" s="448"/>
      <c r="N493" s="426"/>
      <c r="O493" s="449"/>
      <c r="P493" s="427"/>
      <c r="Q493" s="448"/>
      <c r="R493" s="426"/>
      <c r="S493" s="449"/>
      <c r="T493" s="427"/>
      <c r="U493" s="448"/>
      <c r="V493" s="426"/>
      <c r="W493" s="449"/>
      <c r="X493" s="427"/>
      <c r="Y493" s="448"/>
      <c r="Z493" s="426"/>
      <c r="AA493" s="449"/>
      <c r="AB493" s="427"/>
      <c r="AC493" s="448"/>
      <c r="AD493" s="426"/>
      <c r="AE493" s="449"/>
      <c r="AF493" s="427"/>
      <c r="AG493" s="264"/>
      <c r="AH493" s="265"/>
      <c r="AI493" s="266"/>
      <c r="AJ493" s="267"/>
    </row>
    <row r="494" spans="1:36" s="97" customFormat="1" x14ac:dyDescent="0.25">
      <c r="A494" s="98" t="str">
        <f>IF(H494&lt;&gt;"",MAX($A$7:A493)+1,"")</f>
        <v/>
      </c>
      <c r="B494" s="228" t="str">
        <f>IF(A494="","",PREF_PREGUNTA&amp;" - "&amp;IF(MAX($A$7:$A$156)&gt;99,IF(A494&lt;100,"0",""),"")&amp;IF(A494&lt;10,"0","")&amp;A494&amp;IF(G494&lt;&gt;""," "&amp;G494,""))</f>
        <v/>
      </c>
      <c r="C494" s="62" t="str">
        <f t="shared" si="9"/>
        <v/>
      </c>
      <c r="D494" s="230"/>
      <c r="E494" s="231"/>
      <c r="F494" s="231"/>
      <c r="G494" s="232"/>
      <c r="H494" s="225"/>
      <c r="I494" s="448"/>
      <c r="J494" s="426"/>
      <c r="K494" s="449"/>
      <c r="L494" s="427"/>
      <c r="M494" s="448"/>
      <c r="N494" s="426"/>
      <c r="O494" s="449"/>
      <c r="P494" s="427"/>
      <c r="Q494" s="448"/>
      <c r="R494" s="426"/>
      <c r="S494" s="449"/>
      <c r="T494" s="427"/>
      <c r="U494" s="448"/>
      <c r="V494" s="426"/>
      <c r="W494" s="449"/>
      <c r="X494" s="427"/>
      <c r="Y494" s="448"/>
      <c r="Z494" s="426"/>
      <c r="AA494" s="449"/>
      <c r="AB494" s="427"/>
      <c r="AC494" s="448"/>
      <c r="AD494" s="426"/>
      <c r="AE494" s="449"/>
      <c r="AF494" s="427"/>
      <c r="AG494" s="264"/>
      <c r="AH494" s="265"/>
      <c r="AI494" s="266"/>
      <c r="AJ494" s="267"/>
    </row>
    <row r="495" spans="1:36" s="97" customFormat="1" x14ac:dyDescent="0.25">
      <c r="A495" s="98" t="str">
        <f>IF(H495&lt;&gt;"",MAX($A$7:A494)+1,"")</f>
        <v/>
      </c>
      <c r="B495" s="228" t="str">
        <f>IF(A495="","",PREF_PREGUNTA&amp;" - "&amp;IF(MAX($A$7:$A$156)&gt;99,IF(A495&lt;100,"0",""),"")&amp;IF(A495&lt;10,"0","")&amp;A495&amp;IF(G495&lt;&gt;""," "&amp;G495,""))</f>
        <v/>
      </c>
      <c r="C495" s="62" t="str">
        <f t="shared" si="9"/>
        <v/>
      </c>
      <c r="D495" s="230"/>
      <c r="E495" s="231"/>
      <c r="F495" s="231"/>
      <c r="G495" s="232"/>
      <c r="H495" s="225"/>
      <c r="I495" s="448"/>
      <c r="J495" s="426"/>
      <c r="K495" s="449"/>
      <c r="L495" s="427"/>
      <c r="M495" s="448"/>
      <c r="N495" s="426"/>
      <c r="O495" s="449"/>
      <c r="P495" s="427"/>
      <c r="Q495" s="448"/>
      <c r="R495" s="426"/>
      <c r="S495" s="449"/>
      <c r="T495" s="427"/>
      <c r="U495" s="448"/>
      <c r="V495" s="426"/>
      <c r="W495" s="449"/>
      <c r="X495" s="427"/>
      <c r="Y495" s="448"/>
      <c r="Z495" s="426"/>
      <c r="AA495" s="449"/>
      <c r="AB495" s="427"/>
      <c r="AC495" s="448"/>
      <c r="AD495" s="426"/>
      <c r="AE495" s="449"/>
      <c r="AF495" s="427"/>
      <c r="AG495" s="264"/>
      <c r="AH495" s="265"/>
      <c r="AI495" s="266"/>
      <c r="AJ495" s="267"/>
    </row>
    <row r="496" spans="1:36" s="97" customFormat="1" x14ac:dyDescent="0.25">
      <c r="A496" s="98" t="str">
        <f>IF(H496&lt;&gt;"",MAX($A$7:A495)+1,"")</f>
        <v/>
      </c>
      <c r="B496" s="228" t="str">
        <f>IF(A496="","",PREF_PREGUNTA&amp;" - "&amp;IF(MAX($A$7:$A$156)&gt;99,IF(A496&lt;100,"0",""),"")&amp;IF(A496&lt;10,"0","")&amp;A496&amp;IF(G496&lt;&gt;""," "&amp;G496,""))</f>
        <v/>
      </c>
      <c r="C496" s="62" t="str">
        <f t="shared" si="9"/>
        <v/>
      </c>
      <c r="D496" s="230"/>
      <c r="E496" s="231"/>
      <c r="F496" s="231"/>
      <c r="G496" s="232"/>
      <c r="H496" s="225"/>
      <c r="I496" s="448"/>
      <c r="J496" s="426"/>
      <c r="K496" s="449"/>
      <c r="L496" s="427"/>
      <c r="M496" s="448"/>
      <c r="N496" s="426"/>
      <c r="O496" s="449"/>
      <c r="P496" s="427"/>
      <c r="Q496" s="448"/>
      <c r="R496" s="426"/>
      <c r="S496" s="449"/>
      <c r="T496" s="427"/>
      <c r="U496" s="448"/>
      <c r="V496" s="426"/>
      <c r="W496" s="449"/>
      <c r="X496" s="427"/>
      <c r="Y496" s="448"/>
      <c r="Z496" s="426"/>
      <c r="AA496" s="449"/>
      <c r="AB496" s="427"/>
      <c r="AC496" s="448"/>
      <c r="AD496" s="426"/>
      <c r="AE496" s="449"/>
      <c r="AF496" s="427"/>
      <c r="AG496" s="264"/>
      <c r="AH496" s="265"/>
      <c r="AI496" s="266"/>
      <c r="AJ496" s="267"/>
    </row>
    <row r="497" spans="1:36" s="97" customFormat="1" x14ac:dyDescent="0.25">
      <c r="A497" s="98" t="str">
        <f>IF(H497&lt;&gt;"",MAX($A$7:A496)+1,"")</f>
        <v/>
      </c>
      <c r="B497" s="228" t="str">
        <f>IF(A497="","",PREF_PREGUNTA&amp;" - "&amp;IF(MAX($A$7:$A$156)&gt;99,IF(A497&lt;100,"0",""),"")&amp;IF(A497&lt;10,"0","")&amp;A497&amp;IF(G497&lt;&gt;""," "&amp;G497,""))</f>
        <v/>
      </c>
      <c r="C497" s="62" t="str">
        <f t="shared" si="9"/>
        <v/>
      </c>
      <c r="D497" s="230"/>
      <c r="E497" s="231"/>
      <c r="F497" s="231"/>
      <c r="G497" s="232"/>
      <c r="H497" s="225"/>
      <c r="I497" s="448"/>
      <c r="J497" s="426"/>
      <c r="K497" s="449"/>
      <c r="L497" s="427"/>
      <c r="M497" s="448"/>
      <c r="N497" s="426"/>
      <c r="O497" s="449"/>
      <c r="P497" s="427"/>
      <c r="Q497" s="448"/>
      <c r="R497" s="426"/>
      <c r="S497" s="449"/>
      <c r="T497" s="427"/>
      <c r="U497" s="448"/>
      <c r="V497" s="426"/>
      <c r="W497" s="449"/>
      <c r="X497" s="427"/>
      <c r="Y497" s="448"/>
      <c r="Z497" s="426"/>
      <c r="AA497" s="449"/>
      <c r="AB497" s="427"/>
      <c r="AC497" s="448"/>
      <c r="AD497" s="426"/>
      <c r="AE497" s="449"/>
      <c r="AF497" s="427"/>
      <c r="AG497" s="264"/>
      <c r="AH497" s="265"/>
      <c r="AI497" s="266"/>
      <c r="AJ497" s="267"/>
    </row>
    <row r="498" spans="1:36" s="97" customFormat="1" x14ac:dyDescent="0.25">
      <c r="A498" s="98" t="str">
        <f>IF(H498&lt;&gt;"",MAX($A$7:A497)+1,"")</f>
        <v/>
      </c>
      <c r="B498" s="228" t="str">
        <f>IF(A498="","",PREF_PREGUNTA&amp;" - "&amp;IF(MAX($A$7:$A$156)&gt;99,IF(A498&lt;100,"0",""),"")&amp;IF(A498&lt;10,"0","")&amp;A498&amp;IF(G498&lt;&gt;""," "&amp;G498,""))</f>
        <v/>
      </c>
      <c r="C498" s="62" t="str">
        <f t="shared" si="9"/>
        <v/>
      </c>
      <c r="D498" s="230"/>
      <c r="E498" s="231"/>
      <c r="F498" s="231"/>
      <c r="G498" s="232"/>
      <c r="H498" s="225"/>
      <c r="I498" s="448"/>
      <c r="J498" s="426"/>
      <c r="K498" s="449"/>
      <c r="L498" s="427"/>
      <c r="M498" s="448"/>
      <c r="N498" s="426"/>
      <c r="O498" s="449"/>
      <c r="P498" s="427"/>
      <c r="Q498" s="448"/>
      <c r="R498" s="426"/>
      <c r="S498" s="449"/>
      <c r="T498" s="427"/>
      <c r="U498" s="448"/>
      <c r="V498" s="426"/>
      <c r="W498" s="449"/>
      <c r="X498" s="427"/>
      <c r="Y498" s="448"/>
      <c r="Z498" s="426"/>
      <c r="AA498" s="449"/>
      <c r="AB498" s="427"/>
      <c r="AC498" s="448"/>
      <c r="AD498" s="426"/>
      <c r="AE498" s="449"/>
      <c r="AF498" s="427"/>
      <c r="AG498" s="264"/>
      <c r="AH498" s="265"/>
      <c r="AI498" s="266"/>
      <c r="AJ498" s="267"/>
    </row>
    <row r="499" spans="1:36" s="97" customFormat="1" x14ac:dyDescent="0.25">
      <c r="A499" s="98" t="str">
        <f>IF(H499&lt;&gt;"",MAX($A$7:A498)+1,"")</f>
        <v/>
      </c>
      <c r="B499" s="228" t="str">
        <f>IF(A499="","",PREF_PREGUNTA&amp;" - "&amp;IF(MAX($A$7:$A$156)&gt;99,IF(A499&lt;100,"0",""),"")&amp;IF(A499&lt;10,"0","")&amp;A499&amp;IF(G499&lt;&gt;""," "&amp;G499,""))</f>
        <v/>
      </c>
      <c r="C499" s="62" t="str">
        <f t="shared" si="9"/>
        <v/>
      </c>
      <c r="D499" s="230"/>
      <c r="E499" s="231"/>
      <c r="F499" s="231"/>
      <c r="G499" s="232"/>
      <c r="H499" s="225"/>
      <c r="I499" s="448"/>
      <c r="J499" s="426"/>
      <c r="K499" s="449"/>
      <c r="L499" s="427"/>
      <c r="M499" s="448"/>
      <c r="N499" s="426"/>
      <c r="O499" s="449"/>
      <c r="P499" s="427"/>
      <c r="Q499" s="448"/>
      <c r="R499" s="426"/>
      <c r="S499" s="449"/>
      <c r="T499" s="427"/>
      <c r="U499" s="448"/>
      <c r="V499" s="426"/>
      <c r="W499" s="449"/>
      <c r="X499" s="427"/>
      <c r="Y499" s="448"/>
      <c r="Z499" s="426"/>
      <c r="AA499" s="449"/>
      <c r="AB499" s="427"/>
      <c r="AC499" s="448"/>
      <c r="AD499" s="426"/>
      <c r="AE499" s="449"/>
      <c r="AF499" s="427"/>
      <c r="AG499" s="264"/>
      <c r="AH499" s="265"/>
      <c r="AI499" s="266"/>
      <c r="AJ499" s="267"/>
    </row>
    <row r="500" spans="1:36" s="97" customFormat="1" x14ac:dyDescent="0.25">
      <c r="A500" s="98" t="str">
        <f>IF(H500&lt;&gt;"",MAX($A$7:A499)+1,"")</f>
        <v/>
      </c>
      <c r="B500" s="228" t="str">
        <f>IF(A500="","",PREF_PREGUNTA&amp;" - "&amp;IF(MAX($A$7:$A$156)&gt;99,IF(A500&lt;100,"0",""),"")&amp;IF(A500&lt;10,"0","")&amp;A500&amp;IF(G500&lt;&gt;""," "&amp;G500,""))</f>
        <v/>
      </c>
      <c r="C500" s="62" t="str">
        <f t="shared" si="9"/>
        <v/>
      </c>
      <c r="D500" s="230"/>
      <c r="E500" s="231"/>
      <c r="F500" s="231"/>
      <c r="G500" s="232"/>
      <c r="H500" s="225"/>
      <c r="I500" s="448"/>
      <c r="J500" s="426"/>
      <c r="K500" s="449"/>
      <c r="L500" s="427"/>
      <c r="M500" s="448"/>
      <c r="N500" s="426"/>
      <c r="O500" s="449"/>
      <c r="P500" s="427"/>
      <c r="Q500" s="448"/>
      <c r="R500" s="426"/>
      <c r="S500" s="449"/>
      <c r="T500" s="427"/>
      <c r="U500" s="448"/>
      <c r="V500" s="426"/>
      <c r="W500" s="449"/>
      <c r="X500" s="427"/>
      <c r="Y500" s="448"/>
      <c r="Z500" s="426"/>
      <c r="AA500" s="449"/>
      <c r="AB500" s="427"/>
      <c r="AC500" s="448"/>
      <c r="AD500" s="426"/>
      <c r="AE500" s="449"/>
      <c r="AF500" s="427"/>
      <c r="AG500" s="264"/>
      <c r="AH500" s="265"/>
      <c r="AI500" s="266"/>
      <c r="AJ500" s="267"/>
    </row>
    <row r="501" spans="1:36" s="97" customFormat="1" x14ac:dyDescent="0.25">
      <c r="A501" s="98" t="str">
        <f>IF(H501&lt;&gt;"",MAX($A$7:A500)+1,"")</f>
        <v/>
      </c>
      <c r="B501" s="228" t="str">
        <f>IF(A501="","",PREF_PREGUNTA&amp;" - "&amp;IF(MAX($A$7:$A$156)&gt;99,IF(A501&lt;100,"0",""),"")&amp;IF(A501&lt;10,"0","")&amp;A501&amp;IF(G501&lt;&gt;""," "&amp;G501,""))</f>
        <v/>
      </c>
      <c r="C501" s="62" t="str">
        <f t="shared" si="9"/>
        <v/>
      </c>
      <c r="D501" s="230"/>
      <c r="E501" s="231"/>
      <c r="F501" s="231"/>
      <c r="G501" s="232"/>
      <c r="H501" s="225"/>
      <c r="I501" s="448"/>
      <c r="J501" s="426"/>
      <c r="K501" s="449"/>
      <c r="L501" s="427"/>
      <c r="M501" s="448"/>
      <c r="N501" s="426"/>
      <c r="O501" s="449"/>
      <c r="P501" s="427"/>
      <c r="Q501" s="448"/>
      <c r="R501" s="426"/>
      <c r="S501" s="449"/>
      <c r="T501" s="427"/>
      <c r="U501" s="448"/>
      <c r="V501" s="426"/>
      <c r="W501" s="449"/>
      <c r="X501" s="427"/>
      <c r="Y501" s="448"/>
      <c r="Z501" s="426"/>
      <c r="AA501" s="449"/>
      <c r="AB501" s="427"/>
      <c r="AC501" s="448"/>
      <c r="AD501" s="426"/>
      <c r="AE501" s="449"/>
      <c r="AF501" s="427"/>
      <c r="AG501" s="264"/>
      <c r="AH501" s="265"/>
      <c r="AI501" s="266"/>
      <c r="AJ501" s="267"/>
    </row>
    <row r="502" spans="1:36" s="97" customFormat="1" x14ac:dyDescent="0.25">
      <c r="A502" s="98" t="str">
        <f>IF(H502&lt;&gt;"",MAX($A$7:A501)+1,"")</f>
        <v/>
      </c>
      <c r="B502" s="228" t="str">
        <f>IF(A502="","",PREF_PREGUNTA&amp;" - "&amp;IF(MAX($A$7:$A$156)&gt;99,IF(A502&lt;100,"0",""),"")&amp;IF(A502&lt;10,"0","")&amp;A502&amp;IF(G502&lt;&gt;""," "&amp;G502,""))</f>
        <v/>
      </c>
      <c r="C502" s="62" t="str">
        <f t="shared" si="9"/>
        <v/>
      </c>
      <c r="D502" s="230"/>
      <c r="E502" s="231"/>
      <c r="F502" s="231"/>
      <c r="G502" s="232"/>
      <c r="H502" s="225"/>
      <c r="I502" s="448"/>
      <c r="J502" s="426"/>
      <c r="K502" s="449"/>
      <c r="L502" s="427"/>
      <c r="M502" s="448"/>
      <c r="N502" s="426"/>
      <c r="O502" s="449"/>
      <c r="P502" s="427"/>
      <c r="Q502" s="448"/>
      <c r="R502" s="426"/>
      <c r="S502" s="449"/>
      <c r="T502" s="427"/>
      <c r="U502" s="448"/>
      <c r="V502" s="426"/>
      <c r="W502" s="449"/>
      <c r="X502" s="427"/>
      <c r="Y502" s="448"/>
      <c r="Z502" s="426"/>
      <c r="AA502" s="449"/>
      <c r="AB502" s="427"/>
      <c r="AC502" s="448"/>
      <c r="AD502" s="426"/>
      <c r="AE502" s="449"/>
      <c r="AF502" s="427"/>
      <c r="AG502" s="264"/>
      <c r="AH502" s="265"/>
      <c r="AI502" s="266"/>
      <c r="AJ502" s="267"/>
    </row>
    <row r="503" spans="1:36" s="97" customFormat="1" x14ac:dyDescent="0.25">
      <c r="A503" s="98" t="str">
        <f>IF(H503&lt;&gt;"",MAX($A$7:A502)+1,"")</f>
        <v/>
      </c>
      <c r="B503" s="228" t="str">
        <f>IF(A503="","",PREF_PREGUNTA&amp;" - "&amp;IF(MAX($A$7:$A$156)&gt;99,IF(A503&lt;100,"0",""),"")&amp;IF(A503&lt;10,"0","")&amp;A503&amp;IF(G503&lt;&gt;""," "&amp;G503,""))</f>
        <v/>
      </c>
      <c r="C503" s="62" t="str">
        <f t="shared" si="9"/>
        <v/>
      </c>
      <c r="D503" s="230"/>
      <c r="E503" s="231"/>
      <c r="F503" s="231"/>
      <c r="G503" s="232"/>
      <c r="H503" s="225"/>
      <c r="I503" s="448"/>
      <c r="J503" s="426"/>
      <c r="K503" s="449"/>
      <c r="L503" s="427"/>
      <c r="M503" s="448"/>
      <c r="N503" s="426"/>
      <c r="O503" s="449"/>
      <c r="P503" s="427"/>
      <c r="Q503" s="448"/>
      <c r="R503" s="426"/>
      <c r="S503" s="449"/>
      <c r="T503" s="427"/>
      <c r="U503" s="448"/>
      <c r="V503" s="426"/>
      <c r="W503" s="449"/>
      <c r="X503" s="427"/>
      <c r="Y503" s="448"/>
      <c r="Z503" s="426"/>
      <c r="AA503" s="449"/>
      <c r="AB503" s="427"/>
      <c r="AC503" s="448"/>
      <c r="AD503" s="426"/>
      <c r="AE503" s="449"/>
      <c r="AF503" s="427"/>
      <c r="AG503" s="264"/>
      <c r="AH503" s="265"/>
      <c r="AI503" s="266"/>
      <c r="AJ503" s="267"/>
    </row>
    <row r="504" spans="1:36" s="97" customFormat="1" x14ac:dyDescent="0.25">
      <c r="A504" s="98" t="str">
        <f>IF(H504&lt;&gt;"",MAX($A$7:A503)+1,"")</f>
        <v/>
      </c>
      <c r="B504" s="228" t="str">
        <f>IF(A504="","",PREF_PREGUNTA&amp;" - "&amp;IF(MAX($A$7:$A$156)&gt;99,IF(A504&lt;100,"0",""),"")&amp;IF(A504&lt;10,"0","")&amp;A504&amp;IF(G504&lt;&gt;""," "&amp;G504,""))</f>
        <v/>
      </c>
      <c r="C504" s="62" t="str">
        <f t="shared" si="9"/>
        <v/>
      </c>
      <c r="D504" s="230"/>
      <c r="E504" s="231"/>
      <c r="F504" s="231"/>
      <c r="G504" s="232"/>
      <c r="H504" s="225"/>
      <c r="I504" s="448"/>
      <c r="J504" s="426"/>
      <c r="K504" s="449"/>
      <c r="L504" s="427"/>
      <c r="M504" s="448"/>
      <c r="N504" s="426"/>
      <c r="O504" s="449"/>
      <c r="P504" s="427"/>
      <c r="Q504" s="448"/>
      <c r="R504" s="426"/>
      <c r="S504" s="449"/>
      <c r="T504" s="427"/>
      <c r="U504" s="448"/>
      <c r="V504" s="426"/>
      <c r="W504" s="449"/>
      <c r="X504" s="427"/>
      <c r="Y504" s="448"/>
      <c r="Z504" s="426"/>
      <c r="AA504" s="449"/>
      <c r="AB504" s="427"/>
      <c r="AC504" s="448"/>
      <c r="AD504" s="426"/>
      <c r="AE504" s="449"/>
      <c r="AF504" s="427"/>
      <c r="AG504" s="264"/>
      <c r="AH504" s="265"/>
      <c r="AI504" s="266"/>
      <c r="AJ504" s="267"/>
    </row>
    <row r="505" spans="1:36" s="97" customFormat="1" x14ac:dyDescent="0.25">
      <c r="A505" s="98" t="str">
        <f>IF(H505&lt;&gt;"",MAX($A$7:A504)+1,"")</f>
        <v/>
      </c>
      <c r="B505" s="228" t="str">
        <f>IF(A505="","",PREF_PREGUNTA&amp;" - "&amp;IF(MAX($A$7:$A$156)&gt;99,IF(A505&lt;100,"0",""),"")&amp;IF(A505&lt;10,"0","")&amp;A505&amp;IF(G505&lt;&gt;""," "&amp;G505,""))</f>
        <v/>
      </c>
      <c r="C505" s="62" t="str">
        <f t="shared" si="9"/>
        <v/>
      </c>
      <c r="D505" s="230"/>
      <c r="E505" s="231"/>
      <c r="F505" s="231"/>
      <c r="G505" s="232"/>
      <c r="H505" s="225"/>
      <c r="I505" s="448"/>
      <c r="J505" s="426"/>
      <c r="K505" s="449"/>
      <c r="L505" s="427"/>
      <c r="M505" s="448"/>
      <c r="N505" s="426"/>
      <c r="O505" s="449"/>
      <c r="P505" s="427"/>
      <c r="Q505" s="448"/>
      <c r="R505" s="426"/>
      <c r="S505" s="449"/>
      <c r="T505" s="427"/>
      <c r="U505" s="448"/>
      <c r="V505" s="426"/>
      <c r="W505" s="449"/>
      <c r="X505" s="427"/>
      <c r="Y505" s="448"/>
      <c r="Z505" s="426"/>
      <c r="AA505" s="449"/>
      <c r="AB505" s="427"/>
      <c r="AC505" s="448"/>
      <c r="AD505" s="426"/>
      <c r="AE505" s="449"/>
      <c r="AF505" s="427"/>
      <c r="AG505" s="264"/>
      <c r="AH505" s="265"/>
      <c r="AI505" s="266"/>
      <c r="AJ505" s="267"/>
    </row>
    <row r="506" spans="1:36" s="97" customFormat="1" x14ac:dyDescent="0.25">
      <c r="A506" s="98" t="str">
        <f>IF(H506&lt;&gt;"",MAX($A$7:A505)+1,"")</f>
        <v/>
      </c>
      <c r="B506" s="228" t="str">
        <f>IF(A506="","",PREF_PREGUNTA&amp;" - "&amp;IF(MAX($A$7:$A$156)&gt;99,IF(A506&lt;100,"0",""),"")&amp;IF(A506&lt;10,"0","")&amp;A506&amp;IF(G506&lt;&gt;""," "&amp;G506,""))</f>
        <v/>
      </c>
      <c r="C506" s="62" t="str">
        <f t="shared" si="9"/>
        <v/>
      </c>
      <c r="D506" s="230"/>
      <c r="E506" s="231"/>
      <c r="F506" s="231"/>
      <c r="G506" s="232"/>
      <c r="H506" s="225"/>
      <c r="I506" s="448"/>
      <c r="J506" s="426"/>
      <c r="K506" s="449"/>
      <c r="L506" s="427"/>
      <c r="M506" s="448"/>
      <c r="N506" s="426"/>
      <c r="O506" s="449"/>
      <c r="P506" s="427"/>
      <c r="Q506" s="448"/>
      <c r="R506" s="426"/>
      <c r="S506" s="449"/>
      <c r="T506" s="427"/>
      <c r="U506" s="448"/>
      <c r="V506" s="426"/>
      <c r="W506" s="449"/>
      <c r="X506" s="427"/>
      <c r="Y506" s="448"/>
      <c r="Z506" s="426"/>
      <c r="AA506" s="449"/>
      <c r="AB506" s="427"/>
      <c r="AC506" s="448"/>
      <c r="AD506" s="426"/>
      <c r="AE506" s="449"/>
      <c r="AF506" s="427"/>
      <c r="AG506" s="264"/>
      <c r="AH506" s="265"/>
      <c r="AI506" s="266"/>
      <c r="AJ506" s="267"/>
    </row>
    <row r="507" spans="1:36" s="97" customFormat="1" x14ac:dyDescent="0.25">
      <c r="A507" s="98" t="str">
        <f>IF(H507&lt;&gt;"",MAX($A$7:A506)+1,"")</f>
        <v/>
      </c>
      <c r="B507" s="228" t="str">
        <f t="shared" ref="B455:B518" si="10">IF(A507="","",PREF_PREGUNTA&amp;" - "&amp;IF(MAX($A$7:$A$156)&gt;99,IF(A507&lt;100,"0",""),"")&amp;IF(A507&lt;10,"0","")&amp;A507&amp;IF(G507&lt;&gt;""," "&amp;G507,""))</f>
        <v/>
      </c>
      <c r="C507" s="62" t="str">
        <f>IF(COUNTA(I507:N507)-D507=0,"",COUNTA(I507:N507)-D507)</f>
        <v/>
      </c>
      <c r="D507" s="230"/>
      <c r="E507" s="231"/>
      <c r="F507" s="231"/>
      <c r="G507" s="232"/>
      <c r="H507" s="225"/>
      <c r="I507" s="233"/>
      <c r="J507" s="234"/>
      <c r="K507" s="235"/>
      <c r="L507" s="236"/>
      <c r="M507" s="233"/>
      <c r="N507" s="234"/>
      <c r="O507" s="235"/>
      <c r="P507" s="236"/>
      <c r="Q507" s="233"/>
      <c r="R507" s="234"/>
      <c r="S507" s="235"/>
      <c r="T507" s="236"/>
      <c r="U507" s="233"/>
      <c r="V507" s="234"/>
      <c r="W507" s="235"/>
      <c r="X507" s="236"/>
      <c r="Y507" s="233"/>
      <c r="Z507" s="234"/>
      <c r="AA507" s="235"/>
      <c r="AB507" s="236"/>
      <c r="AC507" s="233"/>
      <c r="AD507" s="234"/>
      <c r="AE507" s="235"/>
      <c r="AF507" s="236"/>
      <c r="AG507" s="237"/>
      <c r="AH507" s="238"/>
      <c r="AI507" s="239"/>
      <c r="AJ507" s="240"/>
    </row>
    <row r="508" spans="1:36" s="97" customFormat="1" x14ac:dyDescent="0.25">
      <c r="A508" s="98" t="str">
        <f>IF(H508&lt;&gt;"",MAX($A$7:A507)+1,"")</f>
        <v/>
      </c>
      <c r="B508" s="228" t="str">
        <f t="shared" si="10"/>
        <v/>
      </c>
      <c r="C508" s="62" t="str">
        <f>IF(COUNTA(I508:N508)-D508=0,"",COUNTA(I508:N508)-D508)</f>
        <v/>
      </c>
      <c r="D508" s="230"/>
      <c r="E508" s="231"/>
      <c r="F508" s="231"/>
      <c r="G508" s="232"/>
      <c r="H508" s="225"/>
      <c r="I508" s="233"/>
      <c r="J508" s="234"/>
      <c r="K508" s="235"/>
      <c r="L508" s="236"/>
      <c r="M508" s="233"/>
      <c r="N508" s="234"/>
      <c r="O508" s="235"/>
      <c r="P508" s="236"/>
      <c r="Q508" s="233"/>
      <c r="R508" s="234"/>
      <c r="S508" s="235"/>
      <c r="T508" s="236"/>
      <c r="U508" s="233"/>
      <c r="V508" s="234"/>
      <c r="W508" s="235"/>
      <c r="X508" s="236"/>
      <c r="Y508" s="233"/>
      <c r="Z508" s="234"/>
      <c r="AA508" s="235"/>
      <c r="AB508" s="236"/>
      <c r="AC508" s="233"/>
      <c r="AD508" s="234"/>
      <c r="AE508" s="235"/>
      <c r="AF508" s="236"/>
      <c r="AG508" s="237"/>
      <c r="AH508" s="238"/>
      <c r="AI508" s="239"/>
      <c r="AJ508" s="240"/>
    </row>
  </sheetData>
  <sheetProtection algorithmName="SHA-512" hashValue="roiYf87064B9p8tGsyDLmZcTJ55mBLpqiGreXQGXgPNLC61WmMCkE9khQVLLi+4cYr7VwToUKUb6CKzGxheAJA==" saltValue="7z3YW1xzWPZrBTBUR09N5A==" spinCount="100000" sheet="1" objects="1" scenarios="1" selectLockedCells="1"/>
  <conditionalFormatting sqref="D6:F6">
    <cfRule type="cellIs" dxfId="81" priority="473" operator="equal">
      <formula>""</formula>
    </cfRule>
    <cfRule type="cellIs" dxfId="80" priority="474" operator="equal">
      <formula>0</formula>
    </cfRule>
  </conditionalFormatting>
  <conditionalFormatting sqref="I6:L6">
    <cfRule type="cellIs" dxfId="79" priority="472" stopIfTrue="1" operator="equal">
      <formula>0</formula>
    </cfRule>
  </conditionalFormatting>
  <conditionalFormatting sqref="M6:AF6">
    <cfRule type="cellIs" dxfId="78" priority="471" stopIfTrue="1" operator="equal">
      <formula>0</formula>
    </cfRule>
  </conditionalFormatting>
  <conditionalFormatting sqref="C5:AF5">
    <cfRule type="cellIs" dxfId="77" priority="461" stopIfTrue="1" operator="equal">
      <formula>""</formula>
    </cfRule>
    <cfRule type="cellIs" dxfId="76" priority="462" operator="equal">
      <formula>0</formula>
    </cfRule>
  </conditionalFormatting>
  <conditionalFormatting sqref="B5">
    <cfRule type="cellIs" dxfId="75" priority="405" operator="equal">
      <formula>""</formula>
    </cfRule>
    <cfRule type="cellIs" dxfId="74" priority="406" operator="equal">
      <formula>0</formula>
    </cfRule>
  </conditionalFormatting>
  <conditionalFormatting sqref="H6">
    <cfRule type="cellIs" dxfId="73" priority="125" operator="equal">
      <formula>""</formula>
    </cfRule>
    <cfRule type="cellIs" dxfId="72" priority="126" operator="equal">
      <formula>0</formula>
    </cfRule>
  </conditionalFormatting>
  <conditionalFormatting sqref="AG6:AJ6">
    <cfRule type="cellIs" dxfId="71" priority="123" operator="equal">
      <formula>""</formula>
    </cfRule>
    <cfRule type="cellIs" dxfId="70" priority="124" operator="equal">
      <formula>0</formula>
    </cfRule>
  </conditionalFormatting>
  <conditionalFormatting sqref="B6">
    <cfRule type="cellIs" dxfId="69" priority="121" operator="equal">
      <formula>""</formula>
    </cfRule>
    <cfRule type="cellIs" dxfId="68" priority="122" operator="equal">
      <formula>0</formula>
    </cfRule>
  </conditionalFormatting>
  <conditionalFormatting sqref="C6">
    <cfRule type="cellIs" dxfId="67" priority="119" operator="equal">
      <formula>""</formula>
    </cfRule>
    <cfRule type="cellIs" dxfId="66" priority="120" operator="equal">
      <formula>0</formula>
    </cfRule>
  </conditionalFormatting>
  <conditionalFormatting sqref="G6">
    <cfRule type="cellIs" dxfId="65" priority="117" operator="equal">
      <formula>""</formula>
    </cfRule>
    <cfRule type="cellIs" dxfId="64" priority="118" operator="equal">
      <formula>0</formula>
    </cfRule>
  </conditionalFormatting>
  <conditionalFormatting sqref="B507:B508">
    <cfRule type="cellIs" dxfId="63" priority="83" operator="equal">
      <formula>""</formula>
    </cfRule>
    <cfRule type="cellIs" dxfId="62" priority="84" operator="equal">
      <formula>0</formula>
    </cfRule>
  </conditionalFormatting>
  <conditionalFormatting sqref="C507:AJ508">
    <cfRule type="cellIs" dxfId="61" priority="81" stopIfTrue="1" operator="equal">
      <formula>""</formula>
    </cfRule>
    <cfRule type="cellIs" dxfId="60" priority="82" operator="equal">
      <formula>0</formula>
    </cfRule>
  </conditionalFormatting>
  <conditionalFormatting sqref="AG5:AJ5">
    <cfRule type="cellIs" dxfId="59" priority="79" operator="equal">
      <formula>""</formula>
    </cfRule>
    <cfRule type="cellIs" dxfId="58" priority="80" operator="equal">
      <formula>0</formula>
    </cfRule>
  </conditionalFormatting>
  <conditionalFormatting sqref="B7:B506">
    <cfRule type="cellIs" dxfId="5" priority="5" operator="equal">
      <formula>""</formula>
    </cfRule>
    <cfRule type="cellIs" dxfId="4" priority="6" operator="equal">
      <formula>0</formula>
    </cfRule>
  </conditionalFormatting>
  <conditionalFormatting sqref="C7:AF506">
    <cfRule type="cellIs" dxfId="3" priority="3" stopIfTrue="1" operator="equal">
      <formula>""</formula>
    </cfRule>
    <cfRule type="cellIs" dxfId="2" priority="4" operator="equal">
      <formula>0</formula>
    </cfRule>
  </conditionalFormatting>
  <conditionalFormatting sqref="AG7:AJ506">
    <cfRule type="cellIs" dxfId="1" priority="1" operator="equal">
      <formula>""</formula>
    </cfRule>
    <cfRule type="cellIs" dxfId="0"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7"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zoomScale="145" zoomScaleNormal="145" workbookViewId="0">
      <pane ySplit="2" topLeftCell="A3" activePane="bottomLeft" state="frozen"/>
      <selection activeCell="J7" sqref="J7:P7"/>
      <selection pane="bottomLeft"/>
    </sheetView>
  </sheetViews>
  <sheetFormatPr baseColWidth="10" defaultRowHeight="15" x14ac:dyDescent="0.25"/>
  <cols>
    <col min="1" max="1" width="76.5703125" customWidth="1"/>
    <col min="2" max="2" width="5.85546875" hidden="1" customWidth="1"/>
    <col min="3" max="5" width="11.42578125" customWidth="1"/>
  </cols>
  <sheetData>
    <row r="1" spans="1:3" x14ac:dyDescent="0.25">
      <c r="A1" s="90" t="str">
        <f>"&lt;!-- question: "&amp;'Datos PP'!A2&amp;"  --&gt;"</f>
        <v>&lt;!-- question: 1  --&gt;</v>
      </c>
      <c r="B1" s="78">
        <f ca="1">COUNTA(A1:A98)-COUNTIF(A:A,"BORRAR")</f>
        <v>74</v>
      </c>
      <c r="C1" s="57"/>
    </row>
    <row r="2" spans="1:3" x14ac:dyDescent="0.25">
      <c r="A2" s="71" t="s">
        <v>100</v>
      </c>
      <c r="B2" s="71" t="s">
        <v>101</v>
      </c>
    </row>
    <row r="3" spans="1:3" x14ac:dyDescent="0.25">
      <c r="A3" t="s">
        <v>30</v>
      </c>
    </row>
    <row r="4" spans="1:3" x14ac:dyDescent="0.25">
      <c r="A4" t="e">
        <f>"      &lt;text&gt;"&amp;B4&amp;"&lt;/text&gt;"</f>
        <v>#N/A</v>
      </c>
      <c r="B4" t="e">
        <f>NOMBRE_PP</f>
        <v>#N/A</v>
      </c>
    </row>
    <row r="5" spans="1:3" x14ac:dyDescent="0.25">
      <c r="A5" t="s">
        <v>32</v>
      </c>
    </row>
    <row r="6" spans="1:3" x14ac:dyDescent="0.25">
      <c r="A6" t="s">
        <v>33</v>
      </c>
    </row>
    <row r="7" spans="1:3" x14ac:dyDescent="0.25">
      <c r="A7" t="e">
        <f>"      &lt;text&gt;&lt;![CDATA[&lt;p&gt;"&amp;B7&amp;"&lt;/p&gt;]]&gt;&lt;/text&gt;"</f>
        <v>#N/A</v>
      </c>
      <c r="B7" t="e">
        <f>ENUNCIADO_PP</f>
        <v>#N/A</v>
      </c>
    </row>
    <row r="8" spans="1:3" x14ac:dyDescent="0.25">
      <c r="A8" t="s">
        <v>34</v>
      </c>
    </row>
    <row r="9" spans="1:3" x14ac:dyDescent="0.25">
      <c r="A9" t="s">
        <v>35</v>
      </c>
    </row>
    <row r="10" spans="1:3" x14ac:dyDescent="0.25">
      <c r="A10" t="str">
        <f>"      &lt;text&gt;&lt;![CDATA[&lt;p&gt;"&amp;B10&amp;"&lt;/p&gt;]]&gt;&lt;/text&gt;"</f>
        <v xml:space="preserve">      &lt;text&gt;&lt;![CDATA[&lt;p&gt;Tomo nota de tus respuestas&lt;/p&gt;]]&gt;&lt;/text&gt;</v>
      </c>
      <c r="B10" s="60" t="str">
        <f>Retroalim_GENERAL</f>
        <v>Tomo nota de tus respuestas</v>
      </c>
    </row>
    <row r="11" spans="1:3" x14ac:dyDescent="0.25">
      <c r="A11" t="s">
        <v>37</v>
      </c>
      <c r="B11" s="60"/>
    </row>
    <row r="12" spans="1:3" x14ac:dyDescent="0.25">
      <c r="A12" t="str">
        <f>"    &lt;defaultgrade&gt;"&amp;B12&amp;"&lt;/defaultgrade&gt;"</f>
        <v xml:space="preserve">    &lt;defaultgrade&gt;1&lt;/defaultgrade&gt;</v>
      </c>
      <c r="B12" s="60">
        <f>PUNTUACION</f>
        <v>1</v>
      </c>
    </row>
    <row r="13" spans="1:3" x14ac:dyDescent="0.25">
      <c r="A13" s="37" t="str">
        <f>"    &lt;penalty&gt;"&amp;REPLACE(B13,2,1,".")&amp;"&lt;/penalty&gt;"</f>
        <v xml:space="preserve">    &lt;penalty&gt;0.333333333333333&lt;/penalty&gt;</v>
      </c>
      <c r="B13" s="60">
        <f>PENALIZACION</f>
        <v>0.33333333333333331</v>
      </c>
    </row>
    <row r="14" spans="1:3" x14ac:dyDescent="0.25">
      <c r="A14" t="s">
        <v>66</v>
      </c>
      <c r="B14" s="60">
        <f>Oculto</f>
        <v>0</v>
      </c>
    </row>
    <row r="15" spans="1:3" x14ac:dyDescent="0.25">
      <c r="A15" t="str">
        <f>"    &lt;idnumber&gt;"&amp;B15&amp;"&lt;/idnumber&gt;"</f>
        <v xml:space="preserve">    &lt;idnumber&gt;&lt;/idnumber&gt;</v>
      </c>
      <c r="B15" s="60" t="str">
        <f>IF(CONTRASEN_A="","",CONTRASEN_A)</f>
        <v/>
      </c>
    </row>
    <row r="16" spans="1:3" x14ac:dyDescent="0.25">
      <c r="A16" t="str">
        <f>"    &lt;shuffleanswers&gt;"&amp;B16&amp;"&lt;/shuffleanswers&gt;"</f>
        <v xml:space="preserve">    &lt;shuffleanswers&gt;1&lt;/shuffleanswers&gt;</v>
      </c>
      <c r="B16" s="60">
        <f>IF(BARAJAR_R="true",1,0)</f>
        <v>1</v>
      </c>
    </row>
    <row r="17" spans="1:2" x14ac:dyDescent="0.25">
      <c r="A17" t="s">
        <v>45</v>
      </c>
    </row>
    <row r="18" spans="1:2" x14ac:dyDescent="0.25">
      <c r="A18" s="37" t="str">
        <f>"      &lt;text&gt;&lt;![CDATA[&lt;p&gt;"&amp;B18&amp;"&lt;/p&gt;]]&gt;&lt;/text&gt;"</f>
        <v xml:space="preserve">      &lt;text&gt;&lt;![CDATA[&lt;p&gt;Respuesta correcta.&lt;/p&gt;]]&gt;&lt;/text&gt;</v>
      </c>
      <c r="B18" s="40" t="str">
        <f>R_CORRECTA</f>
        <v>Respuesta correcta.</v>
      </c>
    </row>
    <row r="19" spans="1:2" x14ac:dyDescent="0.25">
      <c r="A19" s="37" t="s">
        <v>46</v>
      </c>
      <c r="B19" s="38"/>
    </row>
    <row r="20" spans="1:2" x14ac:dyDescent="0.25">
      <c r="A20" s="37" t="s">
        <v>47</v>
      </c>
      <c r="B20" s="38"/>
    </row>
    <row r="21" spans="1:2" x14ac:dyDescent="0.25">
      <c r="A21" s="37" t="str">
        <f>"      &lt;text&gt;&lt;![CDATA[&lt;p&gt;"&amp;B21&amp;"&lt;/p&gt;]]&gt;&lt;/text&gt;"</f>
        <v xml:space="preserve">      &lt;text&gt;&lt;![CDATA[&lt;p&gt;Respuesta parcialmente correcta.&lt;/p&gt;]]&gt;&lt;/text&gt;</v>
      </c>
      <c r="B21" s="40" t="str">
        <f>R_Par_CORRECTA</f>
        <v>Respuesta parcialmente correcta.</v>
      </c>
    </row>
    <row r="22" spans="1:2" x14ac:dyDescent="0.25">
      <c r="A22" s="37" t="s">
        <v>48</v>
      </c>
      <c r="B22" s="38"/>
    </row>
    <row r="23" spans="1:2" x14ac:dyDescent="0.25">
      <c r="A23" s="37" t="s">
        <v>49</v>
      </c>
      <c r="B23" s="92">
        <v>0</v>
      </c>
    </row>
    <row r="24" spans="1:2" x14ac:dyDescent="0.25">
      <c r="A24" s="37" t="str">
        <f>"      &lt;text&gt;&lt;![CDATA[&lt;p&gt;"&amp;B24&amp;"&lt;/p&gt;]]&gt;&lt;/text&gt;"</f>
        <v xml:space="preserve">      &lt;text&gt;&lt;![CDATA[&lt;p&gt;Respuesta incorrecta.&lt;/p&gt;]]&gt;&lt;/text&gt;</v>
      </c>
      <c r="B24" s="40" t="str">
        <f>R_INCORRECTA</f>
        <v>Respuesta incorrecta.</v>
      </c>
    </row>
    <row r="25" spans="1:2" x14ac:dyDescent="0.25">
      <c r="A25" t="s">
        <v>50</v>
      </c>
    </row>
    <row r="26" spans="1:2" x14ac:dyDescent="0.25">
      <c r="A26" s="57" t="s">
        <v>52</v>
      </c>
    </row>
    <row r="27" spans="1:2" x14ac:dyDescent="0.25">
      <c r="A27" s="88" t="e">
        <f ca="1">IF(OR(B28=0,B28=""),"BORRAR","    &lt;selectoption&gt;")</f>
        <v>#N/A</v>
      </c>
      <c r="B27" s="89">
        <f>B23+1</f>
        <v>1</v>
      </c>
    </row>
    <row r="28" spans="1:2" x14ac:dyDescent="0.25">
      <c r="A28" t="e">
        <f ca="1">IF(OR(B28=0,B28=""),"BORRAR","      &lt;text&gt;"&amp;B28&amp;"&lt;/text&gt;")</f>
        <v>#N/A</v>
      </c>
      <c r="B28" s="60" t="e">
        <f ca="1">INDIRECT("Par_"&amp;IF(B27&lt;10,"0","")&amp;B27&amp;"_2")</f>
        <v>#N/A</v>
      </c>
    </row>
    <row r="29" spans="1:2" x14ac:dyDescent="0.25">
      <c r="A29" t="e">
        <f ca="1">IF(OR(B28=0,B28=""),"BORRAR","      &lt;group&gt;"&amp;B29&amp;"&lt;/group&gt;")</f>
        <v>#N/A</v>
      </c>
      <c r="B29" s="60" t="e">
        <f ca="1">INDIRECT("Par_"&amp;IF(B27&lt;10,"0","")&amp;B27&amp;"_1")</f>
        <v>#N/A</v>
      </c>
    </row>
    <row r="30" spans="1:2" x14ac:dyDescent="0.25">
      <c r="A30" t="e">
        <f ca="1">IF(OR(B28=0,B28=""),"BORRAR","    &lt;/selectoption&gt;")</f>
        <v>#N/A</v>
      </c>
    </row>
    <row r="31" spans="1:2" x14ac:dyDescent="0.25">
      <c r="A31" s="88" t="e">
        <f ca="1">IF(OR(B32=0,B32=""),"BORRAR","    &lt;selectoption&gt;")</f>
        <v>#N/A</v>
      </c>
      <c r="B31" s="89">
        <f>B27+1</f>
        <v>2</v>
      </c>
    </row>
    <row r="32" spans="1:2" x14ac:dyDescent="0.25">
      <c r="A32" t="e">
        <f ca="1">IF(OR(B32=0,B32=""),"BORRAR","      &lt;text&gt;"&amp;B32&amp;"&lt;/text&gt;")</f>
        <v>#N/A</v>
      </c>
      <c r="B32" s="60" t="e">
        <f ca="1">INDIRECT("Par_"&amp;IF(B31&lt;10,"0","")&amp;B31&amp;"_2")</f>
        <v>#N/A</v>
      </c>
    </row>
    <row r="33" spans="1:2" x14ac:dyDescent="0.25">
      <c r="A33" t="e">
        <f ca="1">IF(OR(B32=0,B32=""),"BORRAR","      &lt;group&gt;"&amp;B33&amp;"&lt;/group&gt;")</f>
        <v>#N/A</v>
      </c>
      <c r="B33" s="60" t="e">
        <f ca="1">INDIRECT("Par_"&amp;IF(B31&lt;10,"0","")&amp;B31&amp;"_1")</f>
        <v>#N/A</v>
      </c>
    </row>
    <row r="34" spans="1:2" x14ac:dyDescent="0.25">
      <c r="A34" t="e">
        <f ca="1">IF(OR(B32=0,B32=""),"BORRAR","    &lt;/selectoption&gt;")</f>
        <v>#N/A</v>
      </c>
    </row>
    <row r="35" spans="1:2" x14ac:dyDescent="0.25">
      <c r="A35" s="77" t="e">
        <f ca="1">IF(OR(B36=0,B36=""),"BORRAR","    &lt;selectoption&gt;")</f>
        <v>#N/A</v>
      </c>
      <c r="B35" s="89">
        <f>B31+1</f>
        <v>3</v>
      </c>
    </row>
    <row r="36" spans="1:2" x14ac:dyDescent="0.25">
      <c r="A36" t="e">
        <f ca="1">IF(OR(B36=0,B36=""),"BORRAR","      &lt;text&gt;"&amp;B36&amp;"&lt;/text&gt;")</f>
        <v>#N/A</v>
      </c>
      <c r="B36" s="60" t="e">
        <f ca="1">INDIRECT("Par_"&amp;IF(B35&lt;10,"0","")&amp;B35&amp;"_2")</f>
        <v>#N/A</v>
      </c>
    </row>
    <row r="37" spans="1:2" x14ac:dyDescent="0.25">
      <c r="A37" t="e">
        <f ca="1">IF(OR(B36=0,B36=""),"BORRAR","      &lt;group&gt;"&amp;B37&amp;"&lt;/group&gt;")</f>
        <v>#N/A</v>
      </c>
      <c r="B37" s="60" t="e">
        <f ca="1">INDIRECT("Par_"&amp;IF(B35&lt;10,"0","")&amp;B35&amp;"_1")</f>
        <v>#N/A</v>
      </c>
    </row>
    <row r="38" spans="1:2" x14ac:dyDescent="0.25">
      <c r="A38" t="e">
        <f ca="1">IF(OR(B36=0,B36=""),"BORRAR","    &lt;/selectoption&gt;")</f>
        <v>#N/A</v>
      </c>
    </row>
    <row r="39" spans="1:2" x14ac:dyDescent="0.25">
      <c r="A39" s="77" t="e">
        <f ca="1">IF(OR(B40=0,B40=""),"BORRAR","    &lt;selectoption&gt;")</f>
        <v>#N/A</v>
      </c>
      <c r="B39" s="89">
        <f>B35+1</f>
        <v>4</v>
      </c>
    </row>
    <row r="40" spans="1:2" x14ac:dyDescent="0.25">
      <c r="A40" t="e">
        <f ca="1">IF(OR(B40=0,B40=""),"BORRAR","      &lt;text&gt;"&amp;B40&amp;"&lt;/text&gt;")</f>
        <v>#N/A</v>
      </c>
      <c r="B40" s="60" t="e">
        <f ca="1">INDIRECT("Par_"&amp;IF(B39&lt;10,"0","")&amp;B39&amp;"_2")</f>
        <v>#N/A</v>
      </c>
    </row>
    <row r="41" spans="1:2" x14ac:dyDescent="0.25">
      <c r="A41" t="e">
        <f ca="1">IF(OR(B40=0,B40=""),"BORRAR","      &lt;group&gt;"&amp;B41&amp;"&lt;/group&gt;")</f>
        <v>#N/A</v>
      </c>
      <c r="B41" s="60" t="e">
        <f ca="1">INDIRECT("Par_"&amp;IF(B39&lt;10,"0","")&amp;B39&amp;"_1")</f>
        <v>#N/A</v>
      </c>
    </row>
    <row r="42" spans="1:2" x14ac:dyDescent="0.25">
      <c r="A42" t="e">
        <f ca="1">IF(OR(B40=0,B40=""),"BORRAR","    &lt;/selectoption&gt;")</f>
        <v>#N/A</v>
      </c>
    </row>
    <row r="43" spans="1:2" x14ac:dyDescent="0.25">
      <c r="A43" s="77" t="e">
        <f ca="1">IF(OR(B44=0,B44=""),"BORRAR","    &lt;selectoption&gt;")</f>
        <v>#N/A</v>
      </c>
      <c r="B43" s="89">
        <f>B39+1</f>
        <v>5</v>
      </c>
    </row>
    <row r="44" spans="1:2" x14ac:dyDescent="0.25">
      <c r="A44" t="e">
        <f ca="1">IF(OR(B44=0,B44=""),"BORRAR","      &lt;text&gt;"&amp;B44&amp;"&lt;/text&gt;")</f>
        <v>#N/A</v>
      </c>
      <c r="B44" s="60" t="e">
        <f ca="1">INDIRECT("Par_"&amp;IF(B43&lt;10,"0","")&amp;B43&amp;"_2")</f>
        <v>#N/A</v>
      </c>
    </row>
    <row r="45" spans="1:2" x14ac:dyDescent="0.25">
      <c r="A45" t="e">
        <f ca="1">IF(OR(B44=0,B44=""),"BORRAR","      &lt;group&gt;"&amp;B45&amp;"&lt;/group&gt;")</f>
        <v>#N/A</v>
      </c>
      <c r="B45" s="60" t="e">
        <f ca="1">INDIRECT("Par_"&amp;IF(B43&lt;10,"0","")&amp;B43&amp;"_1")</f>
        <v>#N/A</v>
      </c>
    </row>
    <row r="46" spans="1:2" x14ac:dyDescent="0.25">
      <c r="A46" t="e">
        <f ca="1">IF(OR(B44=0,B44=""),"BORRAR","    &lt;/selectoption&gt;")</f>
        <v>#N/A</v>
      </c>
    </row>
    <row r="47" spans="1:2" x14ac:dyDescent="0.25">
      <c r="A47" s="77" t="e">
        <f ca="1">IF(OR(B48=0,B48=""),"BORRAR","    &lt;selectoption&gt;")</f>
        <v>#N/A</v>
      </c>
      <c r="B47" s="89">
        <f>B43+1</f>
        <v>6</v>
      </c>
    </row>
    <row r="48" spans="1:2" x14ac:dyDescent="0.25">
      <c r="A48" t="e">
        <f ca="1">IF(OR(B48=0,B48=""),"BORRAR","      &lt;text&gt;"&amp;B48&amp;"&lt;/text&gt;")</f>
        <v>#N/A</v>
      </c>
      <c r="B48" s="60" t="e">
        <f ca="1">INDIRECT("Par_"&amp;IF(B47&lt;10,"0","")&amp;B47&amp;"_2")</f>
        <v>#N/A</v>
      </c>
    </row>
    <row r="49" spans="1:2" x14ac:dyDescent="0.25">
      <c r="A49" t="e">
        <f ca="1">IF(OR(B48=0,B48=""),"BORRAR","      &lt;group&gt;"&amp;B49&amp;"&lt;/group&gt;")</f>
        <v>#N/A</v>
      </c>
      <c r="B49" s="60" t="e">
        <f ca="1">INDIRECT("Par_"&amp;IF(B47&lt;10,"0","")&amp;B47&amp;"_1")</f>
        <v>#N/A</v>
      </c>
    </row>
    <row r="50" spans="1:2" x14ac:dyDescent="0.25">
      <c r="A50" t="e">
        <f ca="1">IF(OR(B48=0,B48=""),"BORRAR","    &lt;/selectoption&gt;")</f>
        <v>#N/A</v>
      </c>
    </row>
    <row r="51" spans="1:2" x14ac:dyDescent="0.25">
      <c r="A51" s="77" t="e">
        <f ca="1">IF(OR(B52=0,B52=""),"BORRAR","    &lt;selectoption&gt;")</f>
        <v>#N/A</v>
      </c>
      <c r="B51" s="89">
        <f>B47+1</f>
        <v>7</v>
      </c>
    </row>
    <row r="52" spans="1:2" x14ac:dyDescent="0.25">
      <c r="A52" t="e">
        <f ca="1">IF(OR(B52=0,B52=""),"BORRAR","      &lt;text&gt;"&amp;B52&amp;"&lt;/text&gt;")</f>
        <v>#N/A</v>
      </c>
      <c r="B52" s="60" t="e">
        <f ca="1">INDIRECT("Par_"&amp;IF(B51&lt;10,"0","")&amp;B51&amp;"_2")</f>
        <v>#N/A</v>
      </c>
    </row>
    <row r="53" spans="1:2" x14ac:dyDescent="0.25">
      <c r="A53" t="e">
        <f ca="1">IF(OR(B52=0,B52=""),"BORRAR","      &lt;group&gt;"&amp;B53&amp;"&lt;/group&gt;")</f>
        <v>#N/A</v>
      </c>
      <c r="B53" s="60" t="e">
        <f ca="1">INDIRECT("Par_"&amp;IF(B51&lt;10,"0","")&amp;B51&amp;"_1")</f>
        <v>#N/A</v>
      </c>
    </row>
    <row r="54" spans="1:2" x14ac:dyDescent="0.25">
      <c r="A54" t="e">
        <f ca="1">IF(OR(B52=0,B52=""),"BORRAR","    &lt;/selectoption&gt;")</f>
        <v>#N/A</v>
      </c>
    </row>
    <row r="55" spans="1:2" x14ac:dyDescent="0.25">
      <c r="A55" s="77" t="e">
        <f ca="1">IF(OR(B56=0,B56=""),"BORRAR","    &lt;selectoption&gt;")</f>
        <v>#N/A</v>
      </c>
      <c r="B55" s="89">
        <f>B51+1</f>
        <v>8</v>
      </c>
    </row>
    <row r="56" spans="1:2" x14ac:dyDescent="0.25">
      <c r="A56" t="e">
        <f ca="1">IF(OR(B56=0,B56=""),"BORRAR","      &lt;text&gt;"&amp;B56&amp;"&lt;/text&gt;")</f>
        <v>#N/A</v>
      </c>
      <c r="B56" s="60" t="e">
        <f ca="1">INDIRECT("Par_"&amp;IF(B55&lt;10,"0","")&amp;B55&amp;"_2")</f>
        <v>#N/A</v>
      </c>
    </row>
    <row r="57" spans="1:2" x14ac:dyDescent="0.25">
      <c r="A57" t="e">
        <f ca="1">IF(OR(B56=0,B56=""),"BORRAR","      &lt;group&gt;"&amp;B57&amp;"&lt;/group&gt;")</f>
        <v>#N/A</v>
      </c>
      <c r="B57" s="60" t="e">
        <f ca="1">INDIRECT("Par_"&amp;IF(B55&lt;10,"0","")&amp;B55&amp;"_1")</f>
        <v>#N/A</v>
      </c>
    </row>
    <row r="58" spans="1:2" x14ac:dyDescent="0.25">
      <c r="A58" t="e">
        <f ca="1">IF(OR(B56=0,B56=""),"BORRAR","    &lt;/selectoption&gt;")</f>
        <v>#N/A</v>
      </c>
    </row>
    <row r="59" spans="1:2" x14ac:dyDescent="0.25">
      <c r="A59" s="77" t="e">
        <f ca="1">IF(OR(B60=0,B60=""),"BORRAR","    &lt;selectoption&gt;")</f>
        <v>#N/A</v>
      </c>
      <c r="B59" s="89">
        <f>B55+1</f>
        <v>9</v>
      </c>
    </row>
    <row r="60" spans="1:2" x14ac:dyDescent="0.25">
      <c r="A60" t="e">
        <f ca="1">IF(OR(B60=0,B60=""),"BORRAR","      &lt;text&gt;"&amp;B60&amp;"&lt;/text&gt;")</f>
        <v>#N/A</v>
      </c>
      <c r="B60" s="60" t="e">
        <f ca="1">INDIRECT("Par_"&amp;IF(B59&lt;10,"0","")&amp;B59&amp;"_2")</f>
        <v>#N/A</v>
      </c>
    </row>
    <row r="61" spans="1:2" x14ac:dyDescent="0.25">
      <c r="A61" t="e">
        <f ca="1">IF(OR(B60=0,B60=""),"BORRAR","      &lt;group&gt;"&amp;B61&amp;"&lt;/group&gt;")</f>
        <v>#N/A</v>
      </c>
      <c r="B61" s="60" t="e">
        <f ca="1">INDIRECT("Par_"&amp;IF(B59&lt;10,"0","")&amp;B59&amp;"_1")</f>
        <v>#N/A</v>
      </c>
    </row>
    <row r="62" spans="1:2" x14ac:dyDescent="0.25">
      <c r="A62" t="e">
        <f ca="1">IF(OR(B60=0,B60=""),"BORRAR","    &lt;/selectoption&gt;")</f>
        <v>#N/A</v>
      </c>
    </row>
    <row r="63" spans="1:2" x14ac:dyDescent="0.25">
      <c r="A63" s="77" t="e">
        <f ca="1">IF(OR(B64=0,B64=""),"BORRAR","    &lt;selectoption&gt;")</f>
        <v>#N/A</v>
      </c>
      <c r="B63" s="89">
        <f>B59+1</f>
        <v>10</v>
      </c>
    </row>
    <row r="64" spans="1:2" x14ac:dyDescent="0.25">
      <c r="A64" t="e">
        <f ca="1">IF(OR(B64=0,B64=""),"BORRAR","      &lt;text&gt;"&amp;B64&amp;"&lt;/text&gt;")</f>
        <v>#N/A</v>
      </c>
      <c r="B64" s="60" t="e">
        <f ca="1">INDIRECT("Par_"&amp;IF(B63&lt;10,"0","")&amp;B63&amp;"_2")</f>
        <v>#N/A</v>
      </c>
    </row>
    <row r="65" spans="1:2" x14ac:dyDescent="0.25">
      <c r="A65" t="e">
        <f ca="1">IF(OR(B64=0,B64=""),"BORRAR","      &lt;group&gt;"&amp;B65&amp;"&lt;/group&gt;")</f>
        <v>#N/A</v>
      </c>
      <c r="B65" s="60" t="e">
        <f ca="1">INDIRECT("Par_"&amp;IF(B63&lt;10,"0","")&amp;B63&amp;"_1")</f>
        <v>#N/A</v>
      </c>
    </row>
    <row r="66" spans="1:2" x14ac:dyDescent="0.25">
      <c r="A66" t="e">
        <f ca="1">IF(OR(B64=0,B64=""),"BORRAR","    &lt;/selectoption&gt;")</f>
        <v>#N/A</v>
      </c>
    </row>
    <row r="67" spans="1:2" x14ac:dyDescent="0.25">
      <c r="A67" s="77" t="e">
        <f ca="1">IF(OR(B68=0,B68=""),"BORRAR","    &lt;selectoption&gt;")</f>
        <v>#N/A</v>
      </c>
      <c r="B67" s="89">
        <f>B63+1</f>
        <v>11</v>
      </c>
    </row>
    <row r="68" spans="1:2" x14ac:dyDescent="0.25">
      <c r="A68" t="e">
        <f ca="1">IF(OR(B68=0,B68=""),"BORRAR","      &lt;text&gt;"&amp;B68&amp;"&lt;/text&gt;")</f>
        <v>#N/A</v>
      </c>
      <c r="B68" s="60" t="e">
        <f ca="1">INDIRECT("Par_"&amp;IF(B67&lt;10,"0","")&amp;B67&amp;"_2")</f>
        <v>#N/A</v>
      </c>
    </row>
    <row r="69" spans="1:2" x14ac:dyDescent="0.25">
      <c r="A69" t="e">
        <f ca="1">IF(OR(B68=0,B68=""),"BORRAR","      &lt;group&gt;"&amp;B69&amp;"&lt;/group&gt;")</f>
        <v>#N/A</v>
      </c>
      <c r="B69" s="60" t="e">
        <f ca="1">INDIRECT("Par_"&amp;IF(B67&lt;10,"0","")&amp;B67&amp;"_1")</f>
        <v>#N/A</v>
      </c>
    </row>
    <row r="70" spans="1:2" x14ac:dyDescent="0.25">
      <c r="A70" t="e">
        <f ca="1">IF(OR(B68=0,B68=""),"BORRAR","    &lt;/selectoption&gt;")</f>
        <v>#N/A</v>
      </c>
    </row>
    <row r="71" spans="1:2" x14ac:dyDescent="0.25">
      <c r="A71" s="77" t="e">
        <f ca="1">IF(OR(B72=0,B72=""),"BORRAR","    &lt;selectoption&gt;")</f>
        <v>#N/A</v>
      </c>
      <c r="B71" s="89">
        <f>B67+1</f>
        <v>12</v>
      </c>
    </row>
    <row r="72" spans="1:2" x14ac:dyDescent="0.25">
      <c r="A72" t="e">
        <f ca="1">IF(OR(B72=0,B72=""),"BORRAR","      &lt;text&gt;"&amp;B72&amp;"&lt;/text&gt;")</f>
        <v>#N/A</v>
      </c>
      <c r="B72" s="60" t="e">
        <f ca="1">INDIRECT("Par_"&amp;IF(B71&lt;10,"0","")&amp;B71&amp;"_2")</f>
        <v>#N/A</v>
      </c>
    </row>
    <row r="73" spans="1:2" x14ac:dyDescent="0.25">
      <c r="A73" t="e">
        <f ca="1">IF(OR(B72=0,B72=""),"BORRAR","      &lt;group&gt;"&amp;B73&amp;"&lt;/group&gt;")</f>
        <v>#N/A</v>
      </c>
      <c r="B73" s="60" t="e">
        <f ca="1">INDIRECT("Par_"&amp;IF(B71&lt;10,"0","")&amp;B71&amp;"_1")</f>
        <v>#N/A</v>
      </c>
    </row>
    <row r="74" spans="1:2" x14ac:dyDescent="0.25">
      <c r="A74" t="e">
        <f ca="1">IF(OR(B72=0,B72=""),"BORRAR","    &lt;/selectoption&gt;")</f>
        <v>#N/A</v>
      </c>
    </row>
  </sheetData>
  <sheetProtection algorithmName="SHA-512" hashValue="tUDmRRIt4/pfcaKYdvFRfqv83Q9Ss1u6d1n565/mmXHciymIeKOYBu04yHJN+4CW3j4WkBALV8B2tZVKKM/Ypg==" saltValue="1VWGRyutqDA1BRDq+vvFnA=="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B3654"/>
  <sheetViews>
    <sheetView showGridLines="0" showRowColHeaders="0" zoomScale="145" zoomScaleNormal="145" workbookViewId="0">
      <pane ySplit="11" topLeftCell="A12" activePane="bottomLeft" state="frozen"/>
      <selection activeCell="J7" sqref="J7:P7"/>
      <selection pane="bottomLeft" activeCell="A1243" sqref="A1243"/>
    </sheetView>
  </sheetViews>
  <sheetFormatPr baseColWidth="10" defaultRowHeight="15" x14ac:dyDescent="0.25"/>
  <cols>
    <col min="1" max="1" width="70.7109375" customWidth="1"/>
    <col min="2" max="2" width="82.42578125" hidden="1" customWidth="1"/>
  </cols>
  <sheetData>
    <row r="1" spans="1:2" x14ac:dyDescent="0.25">
      <c r="A1" t="s">
        <v>113</v>
      </c>
      <c r="B1" s="56">
        <f>COUNTA(A:A)+1</f>
        <v>1245</v>
      </c>
    </row>
    <row r="2" spans="1:2" x14ac:dyDescent="0.25">
      <c r="A2" s="71" t="s">
        <v>58</v>
      </c>
      <c r="B2" s="57" t="s">
        <v>57</v>
      </c>
    </row>
    <row r="3" spans="1:2" x14ac:dyDescent="0.25">
      <c r="A3" t="s">
        <v>59</v>
      </c>
      <c r="B3" t="s">
        <v>59</v>
      </c>
    </row>
    <row r="4" spans="1:2" x14ac:dyDescent="0.25">
      <c r="A4" t="s">
        <v>60</v>
      </c>
      <c r="B4" t="s">
        <v>60</v>
      </c>
    </row>
    <row r="5" spans="1:2" x14ac:dyDescent="0.25">
      <c r="A5" t="s">
        <v>61</v>
      </c>
      <c r="B5" t="s">
        <v>61</v>
      </c>
    </row>
    <row r="6" spans="1:2" x14ac:dyDescent="0.25">
      <c r="A6" s="100" t="s">
        <v>1813</v>
      </c>
      <c r="B6" s="57" t="str">
        <f>"      &lt;text&gt;$course$/top/"&amp;Tit_Categ&amp;IF(Tit_Subcat=FALSE,"","/"&amp;Tit_Subcat)&amp;"&lt;/text&gt;"</f>
        <v xml:space="preserve">      &lt;text&gt;$course$/top/PRUEBA_MHGM/01_OM_1RESP&lt;/text&gt;</v>
      </c>
    </row>
    <row r="7" spans="1:2" x14ac:dyDescent="0.25">
      <c r="A7" s="100" t="s">
        <v>62</v>
      </c>
      <c r="B7" t="s">
        <v>62</v>
      </c>
    </row>
    <row r="8" spans="1:2" x14ac:dyDescent="0.25">
      <c r="A8" s="100" t="s">
        <v>63</v>
      </c>
      <c r="B8" t="s">
        <v>63</v>
      </c>
    </row>
    <row r="9" spans="1:2" x14ac:dyDescent="0.25">
      <c r="A9" s="100" t="s">
        <v>1814</v>
      </c>
      <c r="B9" s="57" t="str">
        <f>"      &lt;text&gt;&lt;![CDATA[&lt;p&gt;"&amp;Des_Categ&amp;" "&amp;Tit_Categ&amp;" "&amp;IF(Des_Subcat="FALSO","",Des_Subcat)&amp;"&lt;/p&gt;]]&gt;&lt;/text&gt;"</f>
        <v xml:space="preserve">      &lt;text&gt;&lt;![CDATA[&lt;p&gt;Preguntas del primer tema PRUEBA_MHGM Opción múltiple&lt;/p&gt;]]&gt;&lt;/text&gt;</v>
      </c>
    </row>
    <row r="10" spans="1:2" x14ac:dyDescent="0.25">
      <c r="A10" t="s">
        <v>64</v>
      </c>
      <c r="B10" t="s">
        <v>64</v>
      </c>
    </row>
    <row r="11" spans="1:2" x14ac:dyDescent="0.25">
      <c r="A11" t="s">
        <v>65</v>
      </c>
      <c r="B11" t="s">
        <v>65</v>
      </c>
    </row>
    <row r="12" spans="1:2" x14ac:dyDescent="0.25">
      <c r="A12" t="s">
        <v>1671</v>
      </c>
    </row>
    <row r="13" spans="1:2" x14ac:dyDescent="0.25">
      <c r="A13" t="s">
        <v>28</v>
      </c>
    </row>
    <row r="14" spans="1:2" x14ac:dyDescent="0.25">
      <c r="A14" t="s">
        <v>30</v>
      </c>
    </row>
    <row r="15" spans="1:2" x14ac:dyDescent="0.25">
      <c r="A15" t="s">
        <v>1672</v>
      </c>
    </row>
    <row r="16" spans="1:2" x14ac:dyDescent="0.25">
      <c r="A16" t="s">
        <v>32</v>
      </c>
    </row>
    <row r="17" spans="1:1" x14ac:dyDescent="0.25">
      <c r="A17" t="s">
        <v>33</v>
      </c>
    </row>
    <row r="18" spans="1:1" ht="30" x14ac:dyDescent="0.25">
      <c r="A18" s="99" t="s">
        <v>1673</v>
      </c>
    </row>
    <row r="19" spans="1:1" x14ac:dyDescent="0.25">
      <c r="A19" t="s">
        <v>34</v>
      </c>
    </row>
    <row r="20" spans="1:1" x14ac:dyDescent="0.25">
      <c r="A20" t="s">
        <v>35</v>
      </c>
    </row>
    <row r="21" spans="1:1" x14ac:dyDescent="0.25">
      <c r="A21" t="s">
        <v>1548</v>
      </c>
    </row>
    <row r="22" spans="1:1" x14ac:dyDescent="0.25">
      <c r="A22" t="s">
        <v>37</v>
      </c>
    </row>
    <row r="23" spans="1:1" x14ac:dyDescent="0.25">
      <c r="A23" t="s">
        <v>1549</v>
      </c>
    </row>
    <row r="24" spans="1:1" x14ac:dyDescent="0.25">
      <c r="A24" t="s">
        <v>1550</v>
      </c>
    </row>
    <row r="25" spans="1:1" x14ac:dyDescent="0.25">
      <c r="A25" t="s">
        <v>66</v>
      </c>
    </row>
    <row r="26" spans="1:1" x14ac:dyDescent="0.25">
      <c r="A26" t="s">
        <v>1551</v>
      </c>
    </row>
    <row r="27" spans="1:1" x14ac:dyDescent="0.25">
      <c r="A27" t="s">
        <v>1674</v>
      </c>
    </row>
    <row r="28" spans="1:1" x14ac:dyDescent="0.25">
      <c r="A28" t="s">
        <v>1552</v>
      </c>
    </row>
    <row r="29" spans="1:1" x14ac:dyDescent="0.25">
      <c r="A29" t="s">
        <v>1675</v>
      </c>
    </row>
    <row r="30" spans="1:1" x14ac:dyDescent="0.25">
      <c r="A30" t="s">
        <v>45</v>
      </c>
    </row>
    <row r="31" spans="1:1" x14ac:dyDescent="0.25">
      <c r="A31" t="s">
        <v>1553</v>
      </c>
    </row>
    <row r="32" spans="1:1" x14ac:dyDescent="0.25">
      <c r="A32" t="s">
        <v>46</v>
      </c>
    </row>
    <row r="33" spans="1:1" x14ac:dyDescent="0.25">
      <c r="A33" t="s">
        <v>47</v>
      </c>
    </row>
    <row r="34" spans="1:1" x14ac:dyDescent="0.25">
      <c r="A34" t="s">
        <v>1554</v>
      </c>
    </row>
    <row r="35" spans="1:1" x14ac:dyDescent="0.25">
      <c r="A35" t="s">
        <v>48</v>
      </c>
    </row>
    <row r="36" spans="1:1" x14ac:dyDescent="0.25">
      <c r="A36" t="s">
        <v>49</v>
      </c>
    </row>
    <row r="37" spans="1:1" x14ac:dyDescent="0.25">
      <c r="A37" t="s">
        <v>1555</v>
      </c>
    </row>
    <row r="38" spans="1:1" x14ac:dyDescent="0.25">
      <c r="A38" t="s">
        <v>50</v>
      </c>
    </row>
    <row r="39" spans="1:1" x14ac:dyDescent="0.25">
      <c r="A39" t="s">
        <v>52</v>
      </c>
    </row>
    <row r="40" spans="1:1" x14ac:dyDescent="0.25">
      <c r="A40" t="s">
        <v>1676</v>
      </c>
    </row>
    <row r="41" spans="1:1" x14ac:dyDescent="0.25">
      <c r="A41" t="s">
        <v>1677</v>
      </c>
    </row>
    <row r="42" spans="1:1" x14ac:dyDescent="0.25">
      <c r="A42" t="s">
        <v>55</v>
      </c>
    </row>
    <row r="43" spans="1:1" x14ac:dyDescent="0.25">
      <c r="A43" t="s">
        <v>1678</v>
      </c>
    </row>
    <row r="44" spans="1:1" x14ac:dyDescent="0.25">
      <c r="A44" t="s">
        <v>67</v>
      </c>
    </row>
    <row r="45" spans="1:1" x14ac:dyDescent="0.25">
      <c r="A45" t="s">
        <v>68</v>
      </c>
    </row>
    <row r="46" spans="1:1" x14ac:dyDescent="0.25">
      <c r="A46" t="s">
        <v>1679</v>
      </c>
    </row>
    <row r="47" spans="1:1" x14ac:dyDescent="0.25">
      <c r="A47" t="s">
        <v>1680</v>
      </c>
    </row>
    <row r="48" spans="1:1" x14ac:dyDescent="0.25">
      <c r="A48" t="s">
        <v>55</v>
      </c>
    </row>
    <row r="49" spans="1:1" x14ac:dyDescent="0.25">
      <c r="A49" t="s">
        <v>1681</v>
      </c>
    </row>
    <row r="50" spans="1:1" x14ac:dyDescent="0.25">
      <c r="A50" t="s">
        <v>67</v>
      </c>
    </row>
    <row r="51" spans="1:1" x14ac:dyDescent="0.25">
      <c r="A51" t="s">
        <v>68</v>
      </c>
    </row>
    <row r="52" spans="1:1" x14ac:dyDescent="0.25">
      <c r="A52" t="s">
        <v>1679</v>
      </c>
    </row>
    <row r="53" spans="1:1" x14ac:dyDescent="0.25">
      <c r="A53" t="s">
        <v>1682</v>
      </c>
    </row>
    <row r="54" spans="1:1" x14ac:dyDescent="0.25">
      <c r="A54" t="s">
        <v>55</v>
      </c>
    </row>
    <row r="55" spans="1:1" x14ac:dyDescent="0.25">
      <c r="A55" t="s">
        <v>1683</v>
      </c>
    </row>
    <row r="56" spans="1:1" x14ac:dyDescent="0.25">
      <c r="A56" t="s">
        <v>67</v>
      </c>
    </row>
    <row r="57" spans="1:1" x14ac:dyDescent="0.25">
      <c r="A57" t="s">
        <v>68</v>
      </c>
    </row>
    <row r="58" spans="1:1" x14ac:dyDescent="0.25">
      <c r="A58" t="s">
        <v>1679</v>
      </c>
    </row>
    <row r="59" spans="1:1" x14ac:dyDescent="0.25">
      <c r="A59" t="s">
        <v>1684</v>
      </c>
    </row>
    <row r="60" spans="1:1" x14ac:dyDescent="0.25">
      <c r="A60" t="s">
        <v>55</v>
      </c>
    </row>
    <row r="61" spans="1:1" x14ac:dyDescent="0.25">
      <c r="A61" t="s">
        <v>1685</v>
      </c>
    </row>
    <row r="62" spans="1:1" x14ac:dyDescent="0.25">
      <c r="A62" t="s">
        <v>67</v>
      </c>
    </row>
    <row r="63" spans="1:1" x14ac:dyDescent="0.25">
      <c r="A63" t="s">
        <v>68</v>
      </c>
    </row>
    <row r="64" spans="1:1" x14ac:dyDescent="0.25">
      <c r="A64" t="s">
        <v>1679</v>
      </c>
    </row>
    <row r="65" spans="1:1" x14ac:dyDescent="0.25">
      <c r="A65" t="s">
        <v>1686</v>
      </c>
    </row>
    <row r="66" spans="1:1" x14ac:dyDescent="0.25">
      <c r="A66" t="s">
        <v>55</v>
      </c>
    </row>
    <row r="67" spans="1:1" x14ac:dyDescent="0.25">
      <c r="A67" t="s">
        <v>1687</v>
      </c>
    </row>
    <row r="68" spans="1:1" x14ac:dyDescent="0.25">
      <c r="A68" t="s">
        <v>67</v>
      </c>
    </row>
    <row r="69" spans="1:1" x14ac:dyDescent="0.25">
      <c r="A69" t="s">
        <v>68</v>
      </c>
    </row>
    <row r="70" spans="1:1" x14ac:dyDescent="0.25">
      <c r="A70" t="s">
        <v>1679</v>
      </c>
    </row>
    <row r="71" spans="1:1" x14ac:dyDescent="0.25">
      <c r="A71" t="s">
        <v>1688</v>
      </c>
    </row>
    <row r="72" spans="1:1" x14ac:dyDescent="0.25">
      <c r="A72" t="s">
        <v>55</v>
      </c>
    </row>
    <row r="73" spans="1:1" x14ac:dyDescent="0.25">
      <c r="A73" t="s">
        <v>1689</v>
      </c>
    </row>
    <row r="74" spans="1:1" x14ac:dyDescent="0.25">
      <c r="A74" t="s">
        <v>67</v>
      </c>
    </row>
    <row r="75" spans="1:1" x14ac:dyDescent="0.25">
      <c r="A75" t="s">
        <v>68</v>
      </c>
    </row>
    <row r="76" spans="1:1" x14ac:dyDescent="0.25">
      <c r="A76" t="s">
        <v>1556</v>
      </c>
    </row>
    <row r="77" spans="1:1" x14ac:dyDescent="0.25">
      <c r="A77" t="s">
        <v>1690</v>
      </c>
    </row>
    <row r="78" spans="1:1" x14ac:dyDescent="0.25">
      <c r="A78" t="s">
        <v>28</v>
      </c>
    </row>
    <row r="79" spans="1:1" x14ac:dyDescent="0.25">
      <c r="A79" t="s">
        <v>30</v>
      </c>
    </row>
    <row r="80" spans="1:1" x14ac:dyDescent="0.25">
      <c r="A80" t="s">
        <v>1691</v>
      </c>
    </row>
    <row r="81" spans="1:1" x14ac:dyDescent="0.25">
      <c r="A81" t="s">
        <v>32</v>
      </c>
    </row>
    <row r="82" spans="1:1" x14ac:dyDescent="0.25">
      <c r="A82" t="s">
        <v>33</v>
      </c>
    </row>
    <row r="83" spans="1:1" x14ac:dyDescent="0.25">
      <c r="A83" t="s">
        <v>1692</v>
      </c>
    </row>
    <row r="84" spans="1:1" x14ac:dyDescent="0.25">
      <c r="A84" t="s">
        <v>34</v>
      </c>
    </row>
    <row r="85" spans="1:1" x14ac:dyDescent="0.25">
      <c r="A85" t="s">
        <v>35</v>
      </c>
    </row>
    <row r="86" spans="1:1" x14ac:dyDescent="0.25">
      <c r="A86" t="s">
        <v>1548</v>
      </c>
    </row>
    <row r="87" spans="1:1" x14ac:dyDescent="0.25">
      <c r="A87" t="s">
        <v>37</v>
      </c>
    </row>
    <row r="88" spans="1:1" x14ac:dyDescent="0.25">
      <c r="A88" t="s">
        <v>1549</v>
      </c>
    </row>
    <row r="89" spans="1:1" x14ac:dyDescent="0.25">
      <c r="A89" t="s">
        <v>1550</v>
      </c>
    </row>
    <row r="90" spans="1:1" x14ac:dyDescent="0.25">
      <c r="A90" t="s">
        <v>66</v>
      </c>
    </row>
    <row r="91" spans="1:1" x14ac:dyDescent="0.25">
      <c r="A91" t="s">
        <v>1551</v>
      </c>
    </row>
    <row r="92" spans="1:1" x14ac:dyDescent="0.25">
      <c r="A92" t="s">
        <v>1674</v>
      </c>
    </row>
    <row r="93" spans="1:1" x14ac:dyDescent="0.25">
      <c r="A93" t="s">
        <v>1552</v>
      </c>
    </row>
    <row r="94" spans="1:1" x14ac:dyDescent="0.25">
      <c r="A94" t="s">
        <v>1675</v>
      </c>
    </row>
    <row r="95" spans="1:1" x14ac:dyDescent="0.25">
      <c r="A95" t="s">
        <v>45</v>
      </c>
    </row>
    <row r="96" spans="1:1" x14ac:dyDescent="0.25">
      <c r="A96" t="s">
        <v>1553</v>
      </c>
    </row>
    <row r="97" spans="1:1" x14ac:dyDescent="0.25">
      <c r="A97" t="s">
        <v>46</v>
      </c>
    </row>
    <row r="98" spans="1:1" x14ac:dyDescent="0.25">
      <c r="A98" t="s">
        <v>47</v>
      </c>
    </row>
    <row r="99" spans="1:1" x14ac:dyDescent="0.25">
      <c r="A99" t="s">
        <v>1554</v>
      </c>
    </row>
    <row r="100" spans="1:1" x14ac:dyDescent="0.25">
      <c r="A100" t="s">
        <v>48</v>
      </c>
    </row>
    <row r="101" spans="1:1" x14ac:dyDescent="0.25">
      <c r="A101" t="s">
        <v>49</v>
      </c>
    </row>
    <row r="102" spans="1:1" x14ac:dyDescent="0.25">
      <c r="A102" t="s">
        <v>1555</v>
      </c>
    </row>
    <row r="103" spans="1:1" x14ac:dyDescent="0.25">
      <c r="A103" t="s">
        <v>50</v>
      </c>
    </row>
    <row r="104" spans="1:1" x14ac:dyDescent="0.25">
      <c r="A104" t="s">
        <v>52</v>
      </c>
    </row>
    <row r="105" spans="1:1" x14ac:dyDescent="0.25">
      <c r="A105" s="99" t="s">
        <v>1676</v>
      </c>
    </row>
    <row r="106" spans="1:1" x14ac:dyDescent="0.25">
      <c r="A106" t="s">
        <v>1693</v>
      </c>
    </row>
    <row r="107" spans="1:1" x14ac:dyDescent="0.25">
      <c r="A107" t="s">
        <v>55</v>
      </c>
    </row>
    <row r="108" spans="1:1" x14ac:dyDescent="0.25">
      <c r="A108" t="s">
        <v>1694</v>
      </c>
    </row>
    <row r="109" spans="1:1" x14ac:dyDescent="0.25">
      <c r="A109" t="s">
        <v>67</v>
      </c>
    </row>
    <row r="110" spans="1:1" x14ac:dyDescent="0.25">
      <c r="A110" t="s">
        <v>68</v>
      </c>
    </row>
    <row r="111" spans="1:1" x14ac:dyDescent="0.25">
      <c r="A111" t="s">
        <v>1679</v>
      </c>
    </row>
    <row r="112" spans="1:1" x14ac:dyDescent="0.25">
      <c r="A112" t="s">
        <v>1787</v>
      </c>
    </row>
    <row r="113" spans="1:1" x14ac:dyDescent="0.25">
      <c r="A113" t="s">
        <v>55</v>
      </c>
    </row>
    <row r="114" spans="1:1" x14ac:dyDescent="0.25">
      <c r="A114" t="s">
        <v>1695</v>
      </c>
    </row>
    <row r="115" spans="1:1" x14ac:dyDescent="0.25">
      <c r="A115" t="s">
        <v>67</v>
      </c>
    </row>
    <row r="116" spans="1:1" x14ac:dyDescent="0.25">
      <c r="A116" t="s">
        <v>68</v>
      </c>
    </row>
    <row r="117" spans="1:1" x14ac:dyDescent="0.25">
      <c r="A117" t="s">
        <v>1679</v>
      </c>
    </row>
    <row r="118" spans="1:1" x14ac:dyDescent="0.25">
      <c r="A118" t="s">
        <v>1788</v>
      </c>
    </row>
    <row r="119" spans="1:1" x14ac:dyDescent="0.25">
      <c r="A119" t="s">
        <v>55</v>
      </c>
    </row>
    <row r="120" spans="1:1" x14ac:dyDescent="0.25">
      <c r="A120" t="s">
        <v>1696</v>
      </c>
    </row>
    <row r="121" spans="1:1" x14ac:dyDescent="0.25">
      <c r="A121" t="s">
        <v>67</v>
      </c>
    </row>
    <row r="122" spans="1:1" x14ac:dyDescent="0.25">
      <c r="A122" t="s">
        <v>68</v>
      </c>
    </row>
    <row r="123" spans="1:1" x14ac:dyDescent="0.25">
      <c r="A123" t="s">
        <v>1679</v>
      </c>
    </row>
    <row r="124" spans="1:1" x14ac:dyDescent="0.25">
      <c r="A124" t="s">
        <v>1789</v>
      </c>
    </row>
    <row r="125" spans="1:1" x14ac:dyDescent="0.25">
      <c r="A125" t="s">
        <v>55</v>
      </c>
    </row>
    <row r="126" spans="1:1" x14ac:dyDescent="0.25">
      <c r="A126" t="s">
        <v>1697</v>
      </c>
    </row>
    <row r="127" spans="1:1" x14ac:dyDescent="0.25">
      <c r="A127" t="s">
        <v>67</v>
      </c>
    </row>
    <row r="128" spans="1:1" x14ac:dyDescent="0.25">
      <c r="A128" t="s">
        <v>68</v>
      </c>
    </row>
    <row r="129" spans="1:1" x14ac:dyDescent="0.25">
      <c r="A129" t="s">
        <v>1679</v>
      </c>
    </row>
    <row r="130" spans="1:1" x14ac:dyDescent="0.25">
      <c r="A130" t="s">
        <v>1790</v>
      </c>
    </row>
    <row r="131" spans="1:1" x14ac:dyDescent="0.25">
      <c r="A131" t="s">
        <v>55</v>
      </c>
    </row>
    <row r="132" spans="1:1" x14ac:dyDescent="0.25">
      <c r="A132" t="s">
        <v>1698</v>
      </c>
    </row>
    <row r="133" spans="1:1" x14ac:dyDescent="0.25">
      <c r="A133" t="s">
        <v>67</v>
      </c>
    </row>
    <row r="134" spans="1:1" x14ac:dyDescent="0.25">
      <c r="A134" t="s">
        <v>68</v>
      </c>
    </row>
    <row r="135" spans="1:1" x14ac:dyDescent="0.25">
      <c r="A135" t="s">
        <v>1679</v>
      </c>
    </row>
    <row r="136" spans="1:1" x14ac:dyDescent="0.25">
      <c r="A136" t="s">
        <v>1791</v>
      </c>
    </row>
    <row r="137" spans="1:1" x14ac:dyDescent="0.25">
      <c r="A137" t="s">
        <v>55</v>
      </c>
    </row>
    <row r="138" spans="1:1" x14ac:dyDescent="0.25">
      <c r="A138" t="s">
        <v>1699</v>
      </c>
    </row>
    <row r="139" spans="1:1" x14ac:dyDescent="0.25">
      <c r="A139" t="s">
        <v>67</v>
      </c>
    </row>
    <row r="140" spans="1:1" x14ac:dyDescent="0.25">
      <c r="A140" t="s">
        <v>68</v>
      </c>
    </row>
    <row r="141" spans="1:1" x14ac:dyDescent="0.25">
      <c r="A141" t="s">
        <v>1556</v>
      </c>
    </row>
    <row r="142" spans="1:1" x14ac:dyDescent="0.25">
      <c r="A142" t="s">
        <v>1700</v>
      </c>
    </row>
    <row r="143" spans="1:1" x14ac:dyDescent="0.25">
      <c r="A143" t="s">
        <v>28</v>
      </c>
    </row>
    <row r="144" spans="1:1" x14ac:dyDescent="0.25">
      <c r="A144" t="s">
        <v>30</v>
      </c>
    </row>
    <row r="145" spans="1:1" x14ac:dyDescent="0.25">
      <c r="A145" t="s">
        <v>1701</v>
      </c>
    </row>
    <row r="146" spans="1:1" x14ac:dyDescent="0.25">
      <c r="A146" t="s">
        <v>32</v>
      </c>
    </row>
    <row r="147" spans="1:1" x14ac:dyDescent="0.25">
      <c r="A147" t="s">
        <v>33</v>
      </c>
    </row>
    <row r="148" spans="1:1" x14ac:dyDescent="0.25">
      <c r="A148" t="s">
        <v>1702</v>
      </c>
    </row>
    <row r="149" spans="1:1" x14ac:dyDescent="0.25">
      <c r="A149" t="s">
        <v>34</v>
      </c>
    </row>
    <row r="150" spans="1:1" x14ac:dyDescent="0.25">
      <c r="A150" t="s">
        <v>35</v>
      </c>
    </row>
    <row r="151" spans="1:1" x14ac:dyDescent="0.25">
      <c r="A151" t="s">
        <v>1548</v>
      </c>
    </row>
    <row r="152" spans="1:1" x14ac:dyDescent="0.25">
      <c r="A152" t="s">
        <v>37</v>
      </c>
    </row>
    <row r="153" spans="1:1" x14ac:dyDescent="0.25">
      <c r="A153" t="s">
        <v>1549</v>
      </c>
    </row>
    <row r="154" spans="1:1" x14ac:dyDescent="0.25">
      <c r="A154" t="s">
        <v>1550</v>
      </c>
    </row>
    <row r="155" spans="1:1" x14ac:dyDescent="0.25">
      <c r="A155" t="s">
        <v>66</v>
      </c>
    </row>
    <row r="156" spans="1:1" x14ac:dyDescent="0.25">
      <c r="A156" t="s">
        <v>1551</v>
      </c>
    </row>
    <row r="157" spans="1:1" x14ac:dyDescent="0.25">
      <c r="A157" t="s">
        <v>1674</v>
      </c>
    </row>
    <row r="158" spans="1:1" x14ac:dyDescent="0.25">
      <c r="A158" t="s">
        <v>1552</v>
      </c>
    </row>
    <row r="159" spans="1:1" x14ac:dyDescent="0.25">
      <c r="A159" t="s">
        <v>1675</v>
      </c>
    </row>
    <row r="160" spans="1:1" x14ac:dyDescent="0.25">
      <c r="A160" t="s">
        <v>45</v>
      </c>
    </row>
    <row r="161" spans="1:1" x14ac:dyDescent="0.25">
      <c r="A161" t="s">
        <v>1553</v>
      </c>
    </row>
    <row r="162" spans="1:1" x14ac:dyDescent="0.25">
      <c r="A162" t="s">
        <v>46</v>
      </c>
    </row>
    <row r="163" spans="1:1" x14ac:dyDescent="0.25">
      <c r="A163" t="s">
        <v>47</v>
      </c>
    </row>
    <row r="164" spans="1:1" x14ac:dyDescent="0.25">
      <c r="A164" t="s">
        <v>1554</v>
      </c>
    </row>
    <row r="165" spans="1:1" x14ac:dyDescent="0.25">
      <c r="A165" t="s">
        <v>48</v>
      </c>
    </row>
    <row r="166" spans="1:1" x14ac:dyDescent="0.25">
      <c r="A166" t="s">
        <v>49</v>
      </c>
    </row>
    <row r="167" spans="1:1" x14ac:dyDescent="0.25">
      <c r="A167" t="s">
        <v>1555</v>
      </c>
    </row>
    <row r="168" spans="1:1" x14ac:dyDescent="0.25">
      <c r="A168" t="s">
        <v>50</v>
      </c>
    </row>
    <row r="169" spans="1:1" x14ac:dyDescent="0.25">
      <c r="A169" t="s">
        <v>52</v>
      </c>
    </row>
    <row r="170" spans="1:1" x14ac:dyDescent="0.25">
      <c r="A170" t="s">
        <v>1676</v>
      </c>
    </row>
    <row r="171" spans="1:1" x14ac:dyDescent="0.25">
      <c r="A171" t="s">
        <v>1703</v>
      </c>
    </row>
    <row r="172" spans="1:1" x14ac:dyDescent="0.25">
      <c r="A172" t="s">
        <v>55</v>
      </c>
    </row>
    <row r="173" spans="1:1" x14ac:dyDescent="0.25">
      <c r="A173" t="s">
        <v>1704</v>
      </c>
    </row>
    <row r="174" spans="1:1" x14ac:dyDescent="0.25">
      <c r="A174" t="s">
        <v>67</v>
      </c>
    </row>
    <row r="175" spans="1:1" x14ac:dyDescent="0.25">
      <c r="A175" t="s">
        <v>68</v>
      </c>
    </row>
    <row r="176" spans="1:1" x14ac:dyDescent="0.25">
      <c r="A176" t="s">
        <v>1679</v>
      </c>
    </row>
    <row r="177" spans="1:1" x14ac:dyDescent="0.25">
      <c r="A177" t="s">
        <v>1705</v>
      </c>
    </row>
    <row r="178" spans="1:1" x14ac:dyDescent="0.25">
      <c r="A178" t="s">
        <v>55</v>
      </c>
    </row>
    <row r="179" spans="1:1" x14ac:dyDescent="0.25">
      <c r="A179" t="s">
        <v>1704</v>
      </c>
    </row>
    <row r="180" spans="1:1" x14ac:dyDescent="0.25">
      <c r="A180" t="s">
        <v>67</v>
      </c>
    </row>
    <row r="181" spans="1:1" x14ac:dyDescent="0.25">
      <c r="A181" t="s">
        <v>68</v>
      </c>
    </row>
    <row r="182" spans="1:1" x14ac:dyDescent="0.25">
      <c r="A182" t="s">
        <v>1679</v>
      </c>
    </row>
    <row r="183" spans="1:1" x14ac:dyDescent="0.25">
      <c r="A183" t="s">
        <v>1706</v>
      </c>
    </row>
    <row r="184" spans="1:1" x14ac:dyDescent="0.25">
      <c r="A184" t="s">
        <v>55</v>
      </c>
    </row>
    <row r="185" spans="1:1" x14ac:dyDescent="0.25">
      <c r="A185" t="s">
        <v>1704</v>
      </c>
    </row>
    <row r="186" spans="1:1" x14ac:dyDescent="0.25">
      <c r="A186" t="s">
        <v>67</v>
      </c>
    </row>
    <row r="187" spans="1:1" x14ac:dyDescent="0.25">
      <c r="A187" t="s">
        <v>68</v>
      </c>
    </row>
    <row r="188" spans="1:1" x14ac:dyDescent="0.25">
      <c r="A188" t="s">
        <v>1556</v>
      </c>
    </row>
    <row r="189" spans="1:1" x14ac:dyDescent="0.25">
      <c r="A189" t="s">
        <v>1707</v>
      </c>
    </row>
    <row r="190" spans="1:1" x14ac:dyDescent="0.25">
      <c r="A190" t="s">
        <v>28</v>
      </c>
    </row>
    <row r="191" spans="1:1" x14ac:dyDescent="0.25">
      <c r="A191" t="s">
        <v>30</v>
      </c>
    </row>
    <row r="192" spans="1:1" x14ac:dyDescent="0.25">
      <c r="A192" s="99" t="s">
        <v>1708</v>
      </c>
    </row>
    <row r="193" spans="1:1" x14ac:dyDescent="0.25">
      <c r="A193" t="s">
        <v>32</v>
      </c>
    </row>
    <row r="194" spans="1:1" x14ac:dyDescent="0.25">
      <c r="A194" t="s">
        <v>33</v>
      </c>
    </row>
    <row r="195" spans="1:1" x14ac:dyDescent="0.25">
      <c r="A195" t="s">
        <v>1709</v>
      </c>
    </row>
    <row r="196" spans="1:1" x14ac:dyDescent="0.25">
      <c r="A196" t="s">
        <v>34</v>
      </c>
    </row>
    <row r="197" spans="1:1" x14ac:dyDescent="0.25">
      <c r="A197" t="s">
        <v>35</v>
      </c>
    </row>
    <row r="198" spans="1:1" x14ac:dyDescent="0.25">
      <c r="A198" t="s">
        <v>1548</v>
      </c>
    </row>
    <row r="199" spans="1:1" x14ac:dyDescent="0.25">
      <c r="A199" t="s">
        <v>37</v>
      </c>
    </row>
    <row r="200" spans="1:1" x14ac:dyDescent="0.25">
      <c r="A200" t="s">
        <v>1549</v>
      </c>
    </row>
    <row r="201" spans="1:1" x14ac:dyDescent="0.25">
      <c r="A201" t="s">
        <v>1550</v>
      </c>
    </row>
    <row r="202" spans="1:1" x14ac:dyDescent="0.25">
      <c r="A202" t="s">
        <v>66</v>
      </c>
    </row>
    <row r="203" spans="1:1" x14ac:dyDescent="0.25">
      <c r="A203" t="s">
        <v>1551</v>
      </c>
    </row>
    <row r="204" spans="1:1" x14ac:dyDescent="0.25">
      <c r="A204" t="s">
        <v>1674</v>
      </c>
    </row>
    <row r="205" spans="1:1" x14ac:dyDescent="0.25">
      <c r="A205" t="s">
        <v>1552</v>
      </c>
    </row>
    <row r="206" spans="1:1" x14ac:dyDescent="0.25">
      <c r="A206" t="s">
        <v>1675</v>
      </c>
    </row>
    <row r="207" spans="1:1" x14ac:dyDescent="0.25">
      <c r="A207" t="s">
        <v>45</v>
      </c>
    </row>
    <row r="208" spans="1:1" x14ac:dyDescent="0.25">
      <c r="A208" t="s">
        <v>1553</v>
      </c>
    </row>
    <row r="209" spans="1:1" x14ac:dyDescent="0.25">
      <c r="A209" t="s">
        <v>46</v>
      </c>
    </row>
    <row r="210" spans="1:1" x14ac:dyDescent="0.25">
      <c r="A210" t="s">
        <v>47</v>
      </c>
    </row>
    <row r="211" spans="1:1" x14ac:dyDescent="0.25">
      <c r="A211" t="s">
        <v>1554</v>
      </c>
    </row>
    <row r="212" spans="1:1" x14ac:dyDescent="0.25">
      <c r="A212" t="s">
        <v>48</v>
      </c>
    </row>
    <row r="213" spans="1:1" x14ac:dyDescent="0.25">
      <c r="A213" t="s">
        <v>49</v>
      </c>
    </row>
    <row r="214" spans="1:1" x14ac:dyDescent="0.25">
      <c r="A214" t="s">
        <v>1555</v>
      </c>
    </row>
    <row r="215" spans="1:1" x14ac:dyDescent="0.25">
      <c r="A215" t="s">
        <v>50</v>
      </c>
    </row>
    <row r="216" spans="1:1" x14ac:dyDescent="0.25">
      <c r="A216" t="s">
        <v>52</v>
      </c>
    </row>
    <row r="217" spans="1:1" x14ac:dyDescent="0.25">
      <c r="A217" t="s">
        <v>1676</v>
      </c>
    </row>
    <row r="218" spans="1:1" x14ac:dyDescent="0.25">
      <c r="A218" t="s">
        <v>1710</v>
      </c>
    </row>
    <row r="219" spans="1:1" x14ac:dyDescent="0.25">
      <c r="A219" t="s">
        <v>55</v>
      </c>
    </row>
    <row r="220" spans="1:1" x14ac:dyDescent="0.25">
      <c r="A220" t="s">
        <v>1704</v>
      </c>
    </row>
    <row r="221" spans="1:1" x14ac:dyDescent="0.25">
      <c r="A221" t="s">
        <v>67</v>
      </c>
    </row>
    <row r="222" spans="1:1" x14ac:dyDescent="0.25">
      <c r="A222" t="s">
        <v>68</v>
      </c>
    </row>
    <row r="223" spans="1:1" x14ac:dyDescent="0.25">
      <c r="A223" t="s">
        <v>1679</v>
      </c>
    </row>
    <row r="224" spans="1:1" x14ac:dyDescent="0.25">
      <c r="A224" t="s">
        <v>1711</v>
      </c>
    </row>
    <row r="225" spans="1:1" x14ac:dyDescent="0.25">
      <c r="A225" t="s">
        <v>55</v>
      </c>
    </row>
    <row r="226" spans="1:1" x14ac:dyDescent="0.25">
      <c r="A226" t="s">
        <v>1704</v>
      </c>
    </row>
    <row r="227" spans="1:1" x14ac:dyDescent="0.25">
      <c r="A227" t="s">
        <v>67</v>
      </c>
    </row>
    <row r="228" spans="1:1" x14ac:dyDescent="0.25">
      <c r="A228" t="s">
        <v>68</v>
      </c>
    </row>
    <row r="229" spans="1:1" x14ac:dyDescent="0.25">
      <c r="A229" t="s">
        <v>1679</v>
      </c>
    </row>
    <row r="230" spans="1:1" x14ac:dyDescent="0.25">
      <c r="A230" t="s">
        <v>1712</v>
      </c>
    </row>
    <row r="231" spans="1:1" x14ac:dyDescent="0.25">
      <c r="A231" t="s">
        <v>55</v>
      </c>
    </row>
    <row r="232" spans="1:1" x14ac:dyDescent="0.25">
      <c r="A232" t="s">
        <v>1704</v>
      </c>
    </row>
    <row r="233" spans="1:1" x14ac:dyDescent="0.25">
      <c r="A233" t="s">
        <v>67</v>
      </c>
    </row>
    <row r="234" spans="1:1" x14ac:dyDescent="0.25">
      <c r="A234" t="s">
        <v>68</v>
      </c>
    </row>
    <row r="235" spans="1:1" x14ac:dyDescent="0.25">
      <c r="A235" t="s">
        <v>1556</v>
      </c>
    </row>
    <row r="236" spans="1:1" x14ac:dyDescent="0.25">
      <c r="A236" t="s">
        <v>1713</v>
      </c>
    </row>
    <row r="237" spans="1:1" x14ac:dyDescent="0.25">
      <c r="A237" t="s">
        <v>28</v>
      </c>
    </row>
    <row r="238" spans="1:1" x14ac:dyDescent="0.25">
      <c r="A238" t="s">
        <v>30</v>
      </c>
    </row>
    <row r="239" spans="1:1" x14ac:dyDescent="0.25">
      <c r="A239" t="s">
        <v>1714</v>
      </c>
    </row>
    <row r="240" spans="1:1" x14ac:dyDescent="0.25">
      <c r="A240" t="s">
        <v>32</v>
      </c>
    </row>
    <row r="241" spans="1:1" x14ac:dyDescent="0.25">
      <c r="A241" t="s">
        <v>33</v>
      </c>
    </row>
    <row r="242" spans="1:1" x14ac:dyDescent="0.25">
      <c r="A242" t="s">
        <v>1715</v>
      </c>
    </row>
    <row r="243" spans="1:1" x14ac:dyDescent="0.25">
      <c r="A243" t="s">
        <v>34</v>
      </c>
    </row>
    <row r="244" spans="1:1" x14ac:dyDescent="0.25">
      <c r="A244" t="s">
        <v>35</v>
      </c>
    </row>
    <row r="245" spans="1:1" x14ac:dyDescent="0.25">
      <c r="A245" t="s">
        <v>1548</v>
      </c>
    </row>
    <row r="246" spans="1:1" x14ac:dyDescent="0.25">
      <c r="A246" t="s">
        <v>37</v>
      </c>
    </row>
    <row r="247" spans="1:1" x14ac:dyDescent="0.25">
      <c r="A247" t="s">
        <v>1549</v>
      </c>
    </row>
    <row r="248" spans="1:1" x14ac:dyDescent="0.25">
      <c r="A248" t="s">
        <v>1550</v>
      </c>
    </row>
    <row r="249" spans="1:1" x14ac:dyDescent="0.25">
      <c r="A249" t="s">
        <v>66</v>
      </c>
    </row>
    <row r="250" spans="1:1" x14ac:dyDescent="0.25">
      <c r="A250" t="s">
        <v>1551</v>
      </c>
    </row>
    <row r="251" spans="1:1" x14ac:dyDescent="0.25">
      <c r="A251" t="s">
        <v>1674</v>
      </c>
    </row>
    <row r="252" spans="1:1" x14ac:dyDescent="0.25">
      <c r="A252" t="s">
        <v>1552</v>
      </c>
    </row>
    <row r="253" spans="1:1" x14ac:dyDescent="0.25">
      <c r="A253" t="s">
        <v>1675</v>
      </c>
    </row>
    <row r="254" spans="1:1" x14ac:dyDescent="0.25">
      <c r="A254" t="s">
        <v>45</v>
      </c>
    </row>
    <row r="255" spans="1:1" x14ac:dyDescent="0.25">
      <c r="A255" t="s">
        <v>1553</v>
      </c>
    </row>
    <row r="256" spans="1:1" x14ac:dyDescent="0.25">
      <c r="A256" t="s">
        <v>46</v>
      </c>
    </row>
    <row r="257" spans="1:1" x14ac:dyDescent="0.25">
      <c r="A257" t="s">
        <v>47</v>
      </c>
    </row>
    <row r="258" spans="1:1" x14ac:dyDescent="0.25">
      <c r="A258" t="s">
        <v>1554</v>
      </c>
    </row>
    <row r="259" spans="1:1" x14ac:dyDescent="0.25">
      <c r="A259" t="s">
        <v>48</v>
      </c>
    </row>
    <row r="260" spans="1:1" x14ac:dyDescent="0.25">
      <c r="A260" t="s">
        <v>49</v>
      </c>
    </row>
    <row r="261" spans="1:1" x14ac:dyDescent="0.25">
      <c r="A261" t="s">
        <v>1555</v>
      </c>
    </row>
    <row r="262" spans="1:1" x14ac:dyDescent="0.25">
      <c r="A262" t="s">
        <v>50</v>
      </c>
    </row>
    <row r="263" spans="1:1" x14ac:dyDescent="0.25">
      <c r="A263" t="s">
        <v>52</v>
      </c>
    </row>
    <row r="264" spans="1:1" x14ac:dyDescent="0.25">
      <c r="A264" t="s">
        <v>1676</v>
      </c>
    </row>
    <row r="265" spans="1:1" x14ac:dyDescent="0.25">
      <c r="A265" t="s">
        <v>1716</v>
      </c>
    </row>
    <row r="266" spans="1:1" x14ac:dyDescent="0.25">
      <c r="A266" s="99" t="s">
        <v>55</v>
      </c>
    </row>
    <row r="267" spans="1:1" x14ac:dyDescent="0.25">
      <c r="A267" t="s">
        <v>1704</v>
      </c>
    </row>
    <row r="268" spans="1:1" x14ac:dyDescent="0.25">
      <c r="A268" t="s">
        <v>67</v>
      </c>
    </row>
    <row r="269" spans="1:1" x14ac:dyDescent="0.25">
      <c r="A269" t="s">
        <v>68</v>
      </c>
    </row>
    <row r="270" spans="1:1" x14ac:dyDescent="0.25">
      <c r="A270" t="s">
        <v>1679</v>
      </c>
    </row>
    <row r="271" spans="1:1" x14ac:dyDescent="0.25">
      <c r="A271" t="s">
        <v>1717</v>
      </c>
    </row>
    <row r="272" spans="1:1" x14ac:dyDescent="0.25">
      <c r="A272" t="s">
        <v>55</v>
      </c>
    </row>
    <row r="273" spans="1:1" x14ac:dyDescent="0.25">
      <c r="A273" t="s">
        <v>1704</v>
      </c>
    </row>
    <row r="274" spans="1:1" x14ac:dyDescent="0.25">
      <c r="A274" t="s">
        <v>67</v>
      </c>
    </row>
    <row r="275" spans="1:1" x14ac:dyDescent="0.25">
      <c r="A275" t="s">
        <v>68</v>
      </c>
    </row>
    <row r="276" spans="1:1" x14ac:dyDescent="0.25">
      <c r="A276" t="s">
        <v>1679</v>
      </c>
    </row>
    <row r="277" spans="1:1" x14ac:dyDescent="0.25">
      <c r="A277" t="s">
        <v>1718</v>
      </c>
    </row>
    <row r="278" spans="1:1" x14ac:dyDescent="0.25">
      <c r="A278" t="s">
        <v>55</v>
      </c>
    </row>
    <row r="279" spans="1:1" x14ac:dyDescent="0.25">
      <c r="A279" s="99" t="s">
        <v>1704</v>
      </c>
    </row>
    <row r="280" spans="1:1" x14ac:dyDescent="0.25">
      <c r="A280" t="s">
        <v>67</v>
      </c>
    </row>
    <row r="281" spans="1:1" x14ac:dyDescent="0.25">
      <c r="A281" t="s">
        <v>68</v>
      </c>
    </row>
    <row r="282" spans="1:1" x14ac:dyDescent="0.25">
      <c r="A282" t="s">
        <v>1556</v>
      </c>
    </row>
    <row r="283" spans="1:1" x14ac:dyDescent="0.25">
      <c r="A283" t="s">
        <v>1719</v>
      </c>
    </row>
    <row r="284" spans="1:1" x14ac:dyDescent="0.25">
      <c r="A284" t="s">
        <v>28</v>
      </c>
    </row>
    <row r="285" spans="1:1" x14ac:dyDescent="0.25">
      <c r="A285" t="s">
        <v>30</v>
      </c>
    </row>
    <row r="286" spans="1:1" x14ac:dyDescent="0.25">
      <c r="A286" t="s">
        <v>1720</v>
      </c>
    </row>
    <row r="287" spans="1:1" x14ac:dyDescent="0.25">
      <c r="A287" t="s">
        <v>32</v>
      </c>
    </row>
    <row r="288" spans="1:1" x14ac:dyDescent="0.25">
      <c r="A288" t="s">
        <v>33</v>
      </c>
    </row>
    <row r="289" spans="1:1" x14ac:dyDescent="0.25">
      <c r="A289" t="s">
        <v>1721</v>
      </c>
    </row>
    <row r="290" spans="1:1" x14ac:dyDescent="0.25">
      <c r="A290" t="s">
        <v>34</v>
      </c>
    </row>
    <row r="291" spans="1:1" x14ac:dyDescent="0.25">
      <c r="A291" t="s">
        <v>35</v>
      </c>
    </row>
    <row r="292" spans="1:1" x14ac:dyDescent="0.25">
      <c r="A292" t="s">
        <v>1548</v>
      </c>
    </row>
    <row r="293" spans="1:1" x14ac:dyDescent="0.25">
      <c r="A293" t="s">
        <v>37</v>
      </c>
    </row>
    <row r="294" spans="1:1" x14ac:dyDescent="0.25">
      <c r="A294" t="s">
        <v>1549</v>
      </c>
    </row>
    <row r="295" spans="1:1" x14ac:dyDescent="0.25">
      <c r="A295" t="s">
        <v>1550</v>
      </c>
    </row>
    <row r="296" spans="1:1" x14ac:dyDescent="0.25">
      <c r="A296" t="s">
        <v>66</v>
      </c>
    </row>
    <row r="297" spans="1:1" x14ac:dyDescent="0.25">
      <c r="A297" t="s">
        <v>1551</v>
      </c>
    </row>
    <row r="298" spans="1:1" x14ac:dyDescent="0.25">
      <c r="A298" t="s">
        <v>1674</v>
      </c>
    </row>
    <row r="299" spans="1:1" x14ac:dyDescent="0.25">
      <c r="A299" t="s">
        <v>1552</v>
      </c>
    </row>
    <row r="300" spans="1:1" x14ac:dyDescent="0.25">
      <c r="A300" t="s">
        <v>1675</v>
      </c>
    </row>
    <row r="301" spans="1:1" x14ac:dyDescent="0.25">
      <c r="A301" t="s">
        <v>45</v>
      </c>
    </row>
    <row r="302" spans="1:1" x14ac:dyDescent="0.25">
      <c r="A302" t="s">
        <v>1553</v>
      </c>
    </row>
    <row r="303" spans="1:1" x14ac:dyDescent="0.25">
      <c r="A303" t="s">
        <v>46</v>
      </c>
    </row>
    <row r="304" spans="1:1" x14ac:dyDescent="0.25">
      <c r="A304" t="s">
        <v>47</v>
      </c>
    </row>
    <row r="305" spans="1:1" x14ac:dyDescent="0.25">
      <c r="A305" t="s">
        <v>1554</v>
      </c>
    </row>
    <row r="306" spans="1:1" x14ac:dyDescent="0.25">
      <c r="A306" t="s">
        <v>48</v>
      </c>
    </row>
    <row r="307" spans="1:1" x14ac:dyDescent="0.25">
      <c r="A307" t="s">
        <v>49</v>
      </c>
    </row>
    <row r="308" spans="1:1" x14ac:dyDescent="0.25">
      <c r="A308" t="s">
        <v>1555</v>
      </c>
    </row>
    <row r="309" spans="1:1" x14ac:dyDescent="0.25">
      <c r="A309" t="s">
        <v>50</v>
      </c>
    </row>
    <row r="310" spans="1:1" x14ac:dyDescent="0.25">
      <c r="A310" t="s">
        <v>52</v>
      </c>
    </row>
    <row r="311" spans="1:1" x14ac:dyDescent="0.25">
      <c r="A311" t="s">
        <v>1676</v>
      </c>
    </row>
    <row r="312" spans="1:1" x14ac:dyDescent="0.25">
      <c r="A312" t="s">
        <v>1722</v>
      </c>
    </row>
    <row r="313" spans="1:1" x14ac:dyDescent="0.25">
      <c r="A313" t="s">
        <v>55</v>
      </c>
    </row>
    <row r="314" spans="1:1" x14ac:dyDescent="0.25">
      <c r="A314" t="s">
        <v>1704</v>
      </c>
    </row>
    <row r="315" spans="1:1" x14ac:dyDescent="0.25">
      <c r="A315" t="s">
        <v>67</v>
      </c>
    </row>
    <row r="316" spans="1:1" x14ac:dyDescent="0.25">
      <c r="A316" t="s">
        <v>68</v>
      </c>
    </row>
    <row r="317" spans="1:1" x14ac:dyDescent="0.25">
      <c r="A317" t="s">
        <v>1679</v>
      </c>
    </row>
    <row r="318" spans="1:1" x14ac:dyDescent="0.25">
      <c r="A318" t="s">
        <v>1723</v>
      </c>
    </row>
    <row r="319" spans="1:1" x14ac:dyDescent="0.25">
      <c r="A319" t="s">
        <v>55</v>
      </c>
    </row>
    <row r="320" spans="1:1" x14ac:dyDescent="0.25">
      <c r="A320" t="s">
        <v>1704</v>
      </c>
    </row>
    <row r="321" spans="1:1" x14ac:dyDescent="0.25">
      <c r="A321" t="s">
        <v>67</v>
      </c>
    </row>
    <row r="322" spans="1:1" x14ac:dyDescent="0.25">
      <c r="A322" t="s">
        <v>68</v>
      </c>
    </row>
    <row r="323" spans="1:1" x14ac:dyDescent="0.25">
      <c r="A323" t="s">
        <v>1679</v>
      </c>
    </row>
    <row r="324" spans="1:1" x14ac:dyDescent="0.25">
      <c r="A324" t="s">
        <v>1724</v>
      </c>
    </row>
    <row r="325" spans="1:1" x14ac:dyDescent="0.25">
      <c r="A325" t="s">
        <v>55</v>
      </c>
    </row>
    <row r="326" spans="1:1" x14ac:dyDescent="0.25">
      <c r="A326" t="s">
        <v>1704</v>
      </c>
    </row>
    <row r="327" spans="1:1" x14ac:dyDescent="0.25">
      <c r="A327" t="s">
        <v>67</v>
      </c>
    </row>
    <row r="328" spans="1:1" x14ac:dyDescent="0.25">
      <c r="A328" t="s">
        <v>68</v>
      </c>
    </row>
    <row r="329" spans="1:1" x14ac:dyDescent="0.25">
      <c r="A329" t="s">
        <v>1556</v>
      </c>
    </row>
    <row r="330" spans="1:1" x14ac:dyDescent="0.25">
      <c r="A330" t="s">
        <v>1725</v>
      </c>
    </row>
    <row r="331" spans="1:1" x14ac:dyDescent="0.25">
      <c r="A331" t="s">
        <v>28</v>
      </c>
    </row>
    <row r="332" spans="1:1" x14ac:dyDescent="0.25">
      <c r="A332" t="s">
        <v>30</v>
      </c>
    </row>
    <row r="333" spans="1:1" x14ac:dyDescent="0.25">
      <c r="A333" t="s">
        <v>1726</v>
      </c>
    </row>
    <row r="334" spans="1:1" x14ac:dyDescent="0.25">
      <c r="A334" t="s">
        <v>32</v>
      </c>
    </row>
    <row r="335" spans="1:1" x14ac:dyDescent="0.25">
      <c r="A335" t="s">
        <v>33</v>
      </c>
    </row>
    <row r="336" spans="1:1" x14ac:dyDescent="0.25">
      <c r="A336" t="s">
        <v>1727</v>
      </c>
    </row>
    <row r="337" spans="1:1" x14ac:dyDescent="0.25">
      <c r="A337" t="s">
        <v>34</v>
      </c>
    </row>
    <row r="338" spans="1:1" x14ac:dyDescent="0.25">
      <c r="A338" t="s">
        <v>35</v>
      </c>
    </row>
    <row r="339" spans="1:1" x14ac:dyDescent="0.25">
      <c r="A339" t="s">
        <v>1548</v>
      </c>
    </row>
    <row r="340" spans="1:1" x14ac:dyDescent="0.25">
      <c r="A340" t="s">
        <v>37</v>
      </c>
    </row>
    <row r="341" spans="1:1" x14ac:dyDescent="0.25">
      <c r="A341" t="s">
        <v>1549</v>
      </c>
    </row>
    <row r="342" spans="1:1" x14ac:dyDescent="0.25">
      <c r="A342" t="s">
        <v>1550</v>
      </c>
    </row>
    <row r="343" spans="1:1" x14ac:dyDescent="0.25">
      <c r="A343" t="s">
        <v>66</v>
      </c>
    </row>
    <row r="344" spans="1:1" x14ac:dyDescent="0.25">
      <c r="A344" t="s">
        <v>1551</v>
      </c>
    </row>
    <row r="345" spans="1:1" x14ac:dyDescent="0.25">
      <c r="A345" t="s">
        <v>1674</v>
      </c>
    </row>
    <row r="346" spans="1:1" x14ac:dyDescent="0.25">
      <c r="A346" t="s">
        <v>1552</v>
      </c>
    </row>
    <row r="347" spans="1:1" x14ac:dyDescent="0.25">
      <c r="A347" t="s">
        <v>1675</v>
      </c>
    </row>
    <row r="348" spans="1:1" x14ac:dyDescent="0.25">
      <c r="A348" t="s">
        <v>45</v>
      </c>
    </row>
    <row r="349" spans="1:1" x14ac:dyDescent="0.25">
      <c r="A349" t="s">
        <v>1553</v>
      </c>
    </row>
    <row r="350" spans="1:1" x14ac:dyDescent="0.25">
      <c r="A350" t="s">
        <v>46</v>
      </c>
    </row>
    <row r="351" spans="1:1" x14ac:dyDescent="0.25">
      <c r="A351" t="s">
        <v>47</v>
      </c>
    </row>
    <row r="352" spans="1:1" x14ac:dyDescent="0.25">
      <c r="A352" t="s">
        <v>1554</v>
      </c>
    </row>
    <row r="353" spans="1:1" x14ac:dyDescent="0.25">
      <c r="A353" t="s">
        <v>48</v>
      </c>
    </row>
    <row r="354" spans="1:1" x14ac:dyDescent="0.25">
      <c r="A354" t="s">
        <v>49</v>
      </c>
    </row>
    <row r="355" spans="1:1" x14ac:dyDescent="0.25">
      <c r="A355" t="s">
        <v>1555</v>
      </c>
    </row>
    <row r="356" spans="1:1" x14ac:dyDescent="0.25">
      <c r="A356" t="s">
        <v>50</v>
      </c>
    </row>
    <row r="357" spans="1:1" x14ac:dyDescent="0.25">
      <c r="A357" t="s">
        <v>52</v>
      </c>
    </row>
    <row r="358" spans="1:1" x14ac:dyDescent="0.25">
      <c r="A358" t="s">
        <v>1676</v>
      </c>
    </row>
    <row r="359" spans="1:1" x14ac:dyDescent="0.25">
      <c r="A359" t="s">
        <v>1728</v>
      </c>
    </row>
    <row r="360" spans="1:1" x14ac:dyDescent="0.25">
      <c r="A360" t="s">
        <v>55</v>
      </c>
    </row>
    <row r="361" spans="1:1" x14ac:dyDescent="0.25">
      <c r="A361" t="s">
        <v>1704</v>
      </c>
    </row>
    <row r="362" spans="1:1" x14ac:dyDescent="0.25">
      <c r="A362" t="s">
        <v>67</v>
      </c>
    </row>
    <row r="363" spans="1:1" x14ac:dyDescent="0.25">
      <c r="A363" t="s">
        <v>68</v>
      </c>
    </row>
    <row r="364" spans="1:1" x14ac:dyDescent="0.25">
      <c r="A364" t="s">
        <v>1679</v>
      </c>
    </row>
    <row r="365" spans="1:1" x14ac:dyDescent="0.25">
      <c r="A365" t="s">
        <v>1729</v>
      </c>
    </row>
    <row r="366" spans="1:1" x14ac:dyDescent="0.25">
      <c r="A366" t="s">
        <v>55</v>
      </c>
    </row>
    <row r="367" spans="1:1" x14ac:dyDescent="0.25">
      <c r="A367" t="s">
        <v>1704</v>
      </c>
    </row>
    <row r="368" spans="1:1" x14ac:dyDescent="0.25">
      <c r="A368" t="s">
        <v>67</v>
      </c>
    </row>
    <row r="369" spans="1:1" x14ac:dyDescent="0.25">
      <c r="A369" t="s">
        <v>68</v>
      </c>
    </row>
    <row r="370" spans="1:1" x14ac:dyDescent="0.25">
      <c r="A370" t="s">
        <v>1679</v>
      </c>
    </row>
    <row r="371" spans="1:1" x14ac:dyDescent="0.25">
      <c r="A371" t="s">
        <v>1730</v>
      </c>
    </row>
    <row r="372" spans="1:1" x14ac:dyDescent="0.25">
      <c r="A372" t="s">
        <v>55</v>
      </c>
    </row>
    <row r="373" spans="1:1" x14ac:dyDescent="0.25">
      <c r="A373" t="s">
        <v>1704</v>
      </c>
    </row>
    <row r="374" spans="1:1" x14ac:dyDescent="0.25">
      <c r="A374" t="s">
        <v>67</v>
      </c>
    </row>
    <row r="375" spans="1:1" x14ac:dyDescent="0.25">
      <c r="A375" t="s">
        <v>68</v>
      </c>
    </row>
    <row r="376" spans="1:1" x14ac:dyDescent="0.25">
      <c r="A376" t="s">
        <v>1556</v>
      </c>
    </row>
    <row r="377" spans="1:1" x14ac:dyDescent="0.25">
      <c r="A377" t="s">
        <v>59</v>
      </c>
    </row>
    <row r="378" spans="1:1" x14ac:dyDescent="0.25">
      <c r="A378" t="s">
        <v>60</v>
      </c>
    </row>
    <row r="379" spans="1:1" x14ac:dyDescent="0.25">
      <c r="A379" t="s">
        <v>61</v>
      </c>
    </row>
    <row r="380" spans="1:1" x14ac:dyDescent="0.25">
      <c r="A380" t="s">
        <v>1815</v>
      </c>
    </row>
    <row r="381" spans="1:1" x14ac:dyDescent="0.25">
      <c r="A381" t="s">
        <v>62</v>
      </c>
    </row>
    <row r="382" spans="1:1" x14ac:dyDescent="0.25">
      <c r="A382" t="s">
        <v>63</v>
      </c>
    </row>
    <row r="383" spans="1:1" x14ac:dyDescent="0.25">
      <c r="A383" t="s">
        <v>1814</v>
      </c>
    </row>
    <row r="384" spans="1:1" x14ac:dyDescent="0.25">
      <c r="A384" t="s">
        <v>64</v>
      </c>
    </row>
    <row r="385" spans="1:1" x14ac:dyDescent="0.25">
      <c r="A385" t="s">
        <v>65</v>
      </c>
    </row>
    <row r="386" spans="1:1" x14ac:dyDescent="0.25">
      <c r="A386" t="s">
        <v>1731</v>
      </c>
    </row>
    <row r="387" spans="1:1" x14ac:dyDescent="0.25">
      <c r="A387" t="s">
        <v>28</v>
      </c>
    </row>
    <row r="388" spans="1:1" x14ac:dyDescent="0.25">
      <c r="A388" t="s">
        <v>30</v>
      </c>
    </row>
    <row r="389" spans="1:1" x14ac:dyDescent="0.25">
      <c r="A389" t="s">
        <v>1732</v>
      </c>
    </row>
    <row r="390" spans="1:1" x14ac:dyDescent="0.25">
      <c r="A390" t="s">
        <v>32</v>
      </c>
    </row>
    <row r="391" spans="1:1" x14ac:dyDescent="0.25">
      <c r="A391" t="s">
        <v>33</v>
      </c>
    </row>
    <row r="392" spans="1:1" x14ac:dyDescent="0.25">
      <c r="A392" t="s">
        <v>1673</v>
      </c>
    </row>
    <row r="393" spans="1:1" x14ac:dyDescent="0.25">
      <c r="A393" t="s">
        <v>34</v>
      </c>
    </row>
    <row r="394" spans="1:1" x14ac:dyDescent="0.25">
      <c r="A394" t="s">
        <v>35</v>
      </c>
    </row>
    <row r="395" spans="1:1" x14ac:dyDescent="0.25">
      <c r="A395" t="s">
        <v>1548</v>
      </c>
    </row>
    <row r="396" spans="1:1" x14ac:dyDescent="0.25">
      <c r="A396" t="s">
        <v>37</v>
      </c>
    </row>
    <row r="397" spans="1:1" x14ac:dyDescent="0.25">
      <c r="A397" t="s">
        <v>1549</v>
      </c>
    </row>
    <row r="398" spans="1:1" x14ac:dyDescent="0.25">
      <c r="A398" t="s">
        <v>1550</v>
      </c>
    </row>
    <row r="399" spans="1:1" x14ac:dyDescent="0.25">
      <c r="A399" t="s">
        <v>66</v>
      </c>
    </row>
    <row r="400" spans="1:1" x14ac:dyDescent="0.25">
      <c r="A400" t="s">
        <v>1551</v>
      </c>
    </row>
    <row r="401" spans="1:1" x14ac:dyDescent="0.25">
      <c r="A401" t="s">
        <v>1733</v>
      </c>
    </row>
    <row r="402" spans="1:1" x14ac:dyDescent="0.25">
      <c r="A402" t="s">
        <v>1552</v>
      </c>
    </row>
    <row r="403" spans="1:1" x14ac:dyDescent="0.25">
      <c r="A403" t="s">
        <v>1675</v>
      </c>
    </row>
    <row r="404" spans="1:1" x14ac:dyDescent="0.25">
      <c r="A404" t="s">
        <v>45</v>
      </c>
    </row>
    <row r="405" spans="1:1" x14ac:dyDescent="0.25">
      <c r="A405" t="s">
        <v>1553</v>
      </c>
    </row>
    <row r="406" spans="1:1" x14ac:dyDescent="0.25">
      <c r="A406" t="s">
        <v>46</v>
      </c>
    </row>
    <row r="407" spans="1:1" x14ac:dyDescent="0.25">
      <c r="A407" t="s">
        <v>47</v>
      </c>
    </row>
    <row r="408" spans="1:1" x14ac:dyDescent="0.25">
      <c r="A408" t="s">
        <v>1554</v>
      </c>
    </row>
    <row r="409" spans="1:1" x14ac:dyDescent="0.25">
      <c r="A409" t="s">
        <v>48</v>
      </c>
    </row>
    <row r="410" spans="1:1" x14ac:dyDescent="0.25">
      <c r="A410" t="s">
        <v>49</v>
      </c>
    </row>
    <row r="411" spans="1:1" x14ac:dyDescent="0.25">
      <c r="A411" t="s">
        <v>1555</v>
      </c>
    </row>
    <row r="412" spans="1:1" x14ac:dyDescent="0.25">
      <c r="A412" t="s">
        <v>50</v>
      </c>
    </row>
    <row r="413" spans="1:1" x14ac:dyDescent="0.25">
      <c r="A413" t="s">
        <v>52</v>
      </c>
    </row>
    <row r="414" spans="1:1" x14ac:dyDescent="0.25">
      <c r="A414" t="s">
        <v>1734</v>
      </c>
    </row>
    <row r="415" spans="1:1" x14ac:dyDescent="0.25">
      <c r="A415" t="s">
        <v>1735</v>
      </c>
    </row>
    <row r="416" spans="1:1" x14ac:dyDescent="0.25">
      <c r="A416" t="s">
        <v>55</v>
      </c>
    </row>
    <row r="417" spans="1:1" x14ac:dyDescent="0.25">
      <c r="A417" t="s">
        <v>1678</v>
      </c>
    </row>
    <row r="418" spans="1:1" x14ac:dyDescent="0.25">
      <c r="A418" t="s">
        <v>67</v>
      </c>
    </row>
    <row r="419" spans="1:1" x14ac:dyDescent="0.25">
      <c r="A419" t="s">
        <v>68</v>
      </c>
    </row>
    <row r="420" spans="1:1" x14ac:dyDescent="0.25">
      <c r="A420" t="s">
        <v>1734</v>
      </c>
    </row>
    <row r="421" spans="1:1" x14ac:dyDescent="0.25">
      <c r="A421" t="s">
        <v>1736</v>
      </c>
    </row>
    <row r="422" spans="1:1" x14ac:dyDescent="0.25">
      <c r="A422" t="s">
        <v>55</v>
      </c>
    </row>
    <row r="423" spans="1:1" x14ac:dyDescent="0.25">
      <c r="A423" t="s">
        <v>1678</v>
      </c>
    </row>
    <row r="424" spans="1:1" x14ac:dyDescent="0.25">
      <c r="A424" t="s">
        <v>67</v>
      </c>
    </row>
    <row r="425" spans="1:1" x14ac:dyDescent="0.25">
      <c r="A425" t="s">
        <v>68</v>
      </c>
    </row>
    <row r="426" spans="1:1" x14ac:dyDescent="0.25">
      <c r="A426" t="s">
        <v>1679</v>
      </c>
    </row>
    <row r="427" spans="1:1" x14ac:dyDescent="0.25">
      <c r="A427" t="s">
        <v>1682</v>
      </c>
    </row>
    <row r="428" spans="1:1" x14ac:dyDescent="0.25">
      <c r="A428" t="s">
        <v>55</v>
      </c>
    </row>
    <row r="429" spans="1:1" x14ac:dyDescent="0.25">
      <c r="A429" t="s">
        <v>1683</v>
      </c>
    </row>
    <row r="430" spans="1:1" x14ac:dyDescent="0.25">
      <c r="A430" t="s">
        <v>67</v>
      </c>
    </row>
    <row r="431" spans="1:1" x14ac:dyDescent="0.25">
      <c r="A431" t="s">
        <v>68</v>
      </c>
    </row>
    <row r="432" spans="1:1" x14ac:dyDescent="0.25">
      <c r="A432" t="s">
        <v>1679</v>
      </c>
    </row>
    <row r="433" spans="1:1" x14ac:dyDescent="0.25">
      <c r="A433" t="s">
        <v>1684</v>
      </c>
    </row>
    <row r="434" spans="1:1" x14ac:dyDescent="0.25">
      <c r="A434" t="s">
        <v>55</v>
      </c>
    </row>
    <row r="435" spans="1:1" x14ac:dyDescent="0.25">
      <c r="A435" t="s">
        <v>1685</v>
      </c>
    </row>
    <row r="436" spans="1:1" x14ac:dyDescent="0.25">
      <c r="A436" t="s">
        <v>67</v>
      </c>
    </row>
    <row r="437" spans="1:1" x14ac:dyDescent="0.25">
      <c r="A437" s="99" t="s">
        <v>68</v>
      </c>
    </row>
    <row r="438" spans="1:1" x14ac:dyDescent="0.25">
      <c r="A438" t="s">
        <v>1679</v>
      </c>
    </row>
    <row r="439" spans="1:1" x14ac:dyDescent="0.25">
      <c r="A439" t="s">
        <v>1686</v>
      </c>
    </row>
    <row r="440" spans="1:1" x14ac:dyDescent="0.25">
      <c r="A440" t="s">
        <v>55</v>
      </c>
    </row>
    <row r="441" spans="1:1" x14ac:dyDescent="0.25">
      <c r="A441" t="s">
        <v>1687</v>
      </c>
    </row>
    <row r="442" spans="1:1" x14ac:dyDescent="0.25">
      <c r="A442" t="s">
        <v>67</v>
      </c>
    </row>
    <row r="443" spans="1:1" x14ac:dyDescent="0.25">
      <c r="A443" t="s">
        <v>68</v>
      </c>
    </row>
    <row r="444" spans="1:1" x14ac:dyDescent="0.25">
      <c r="A444" t="s">
        <v>1679</v>
      </c>
    </row>
    <row r="445" spans="1:1" x14ac:dyDescent="0.25">
      <c r="A445" t="s">
        <v>1680</v>
      </c>
    </row>
    <row r="446" spans="1:1" x14ac:dyDescent="0.25">
      <c r="A446" t="s">
        <v>55</v>
      </c>
    </row>
    <row r="447" spans="1:1" x14ac:dyDescent="0.25">
      <c r="A447" t="s">
        <v>1689</v>
      </c>
    </row>
    <row r="448" spans="1:1" x14ac:dyDescent="0.25">
      <c r="A448" t="s">
        <v>67</v>
      </c>
    </row>
    <row r="449" spans="1:1" x14ac:dyDescent="0.25">
      <c r="A449" t="s">
        <v>68</v>
      </c>
    </row>
    <row r="450" spans="1:1" x14ac:dyDescent="0.25">
      <c r="A450" s="99" t="s">
        <v>1556</v>
      </c>
    </row>
    <row r="451" spans="1:1" x14ac:dyDescent="0.25">
      <c r="A451" t="s">
        <v>1737</v>
      </c>
    </row>
    <row r="452" spans="1:1" x14ac:dyDescent="0.25">
      <c r="A452" t="s">
        <v>28</v>
      </c>
    </row>
    <row r="453" spans="1:1" x14ac:dyDescent="0.25">
      <c r="A453" t="s">
        <v>30</v>
      </c>
    </row>
    <row r="454" spans="1:1" x14ac:dyDescent="0.25">
      <c r="A454" t="s">
        <v>1738</v>
      </c>
    </row>
    <row r="455" spans="1:1" x14ac:dyDescent="0.25">
      <c r="A455" t="s">
        <v>32</v>
      </c>
    </row>
    <row r="456" spans="1:1" x14ac:dyDescent="0.25">
      <c r="A456" t="s">
        <v>33</v>
      </c>
    </row>
    <row r="457" spans="1:1" x14ac:dyDescent="0.25">
      <c r="A457" t="s">
        <v>1692</v>
      </c>
    </row>
    <row r="458" spans="1:1" x14ac:dyDescent="0.25">
      <c r="A458" t="s">
        <v>34</v>
      </c>
    </row>
    <row r="459" spans="1:1" x14ac:dyDescent="0.25">
      <c r="A459" t="s">
        <v>35</v>
      </c>
    </row>
    <row r="460" spans="1:1" x14ac:dyDescent="0.25">
      <c r="A460" t="s">
        <v>1548</v>
      </c>
    </row>
    <row r="461" spans="1:1" x14ac:dyDescent="0.25">
      <c r="A461" t="s">
        <v>37</v>
      </c>
    </row>
    <row r="462" spans="1:1" x14ac:dyDescent="0.25">
      <c r="A462" t="s">
        <v>1549</v>
      </c>
    </row>
    <row r="463" spans="1:1" x14ac:dyDescent="0.25">
      <c r="A463" t="s">
        <v>1550</v>
      </c>
    </row>
    <row r="464" spans="1:1" x14ac:dyDescent="0.25">
      <c r="A464" t="s">
        <v>66</v>
      </c>
    </row>
    <row r="465" spans="1:1" x14ac:dyDescent="0.25">
      <c r="A465" t="s">
        <v>1551</v>
      </c>
    </row>
    <row r="466" spans="1:1" x14ac:dyDescent="0.25">
      <c r="A466" t="s">
        <v>1733</v>
      </c>
    </row>
    <row r="467" spans="1:1" x14ac:dyDescent="0.25">
      <c r="A467" t="s">
        <v>1552</v>
      </c>
    </row>
    <row r="468" spans="1:1" x14ac:dyDescent="0.25">
      <c r="A468" t="s">
        <v>1675</v>
      </c>
    </row>
    <row r="469" spans="1:1" x14ac:dyDescent="0.25">
      <c r="A469" t="s">
        <v>45</v>
      </c>
    </row>
    <row r="470" spans="1:1" x14ac:dyDescent="0.25">
      <c r="A470" t="s">
        <v>1553</v>
      </c>
    </row>
    <row r="471" spans="1:1" x14ac:dyDescent="0.25">
      <c r="A471" t="s">
        <v>46</v>
      </c>
    </row>
    <row r="472" spans="1:1" x14ac:dyDescent="0.25">
      <c r="A472" t="s">
        <v>47</v>
      </c>
    </row>
    <row r="473" spans="1:1" x14ac:dyDescent="0.25">
      <c r="A473" t="s">
        <v>1554</v>
      </c>
    </row>
    <row r="474" spans="1:1" x14ac:dyDescent="0.25">
      <c r="A474" t="s">
        <v>48</v>
      </c>
    </row>
    <row r="475" spans="1:1" x14ac:dyDescent="0.25">
      <c r="A475" t="s">
        <v>49</v>
      </c>
    </row>
    <row r="476" spans="1:1" x14ac:dyDescent="0.25">
      <c r="A476" t="s">
        <v>1555</v>
      </c>
    </row>
    <row r="477" spans="1:1" x14ac:dyDescent="0.25">
      <c r="A477" t="s">
        <v>50</v>
      </c>
    </row>
    <row r="478" spans="1:1" x14ac:dyDescent="0.25">
      <c r="A478" t="s">
        <v>52</v>
      </c>
    </row>
    <row r="479" spans="1:1" x14ac:dyDescent="0.25">
      <c r="A479" t="s">
        <v>1734</v>
      </c>
    </row>
    <row r="480" spans="1:1" x14ac:dyDescent="0.25">
      <c r="A480" t="s">
        <v>1693</v>
      </c>
    </row>
    <row r="481" spans="1:1" x14ac:dyDescent="0.25">
      <c r="A481" t="s">
        <v>55</v>
      </c>
    </row>
    <row r="482" spans="1:1" x14ac:dyDescent="0.25">
      <c r="A482" t="s">
        <v>1678</v>
      </c>
    </row>
    <row r="483" spans="1:1" x14ac:dyDescent="0.25">
      <c r="A483" t="s">
        <v>67</v>
      </c>
    </row>
    <row r="484" spans="1:1" x14ac:dyDescent="0.25">
      <c r="A484" t="s">
        <v>68</v>
      </c>
    </row>
    <row r="485" spans="1:1" x14ac:dyDescent="0.25">
      <c r="A485" t="s">
        <v>1734</v>
      </c>
    </row>
    <row r="486" spans="1:1" x14ac:dyDescent="0.25">
      <c r="A486" t="s">
        <v>1739</v>
      </c>
    </row>
    <row r="487" spans="1:1" x14ac:dyDescent="0.25">
      <c r="A487" t="s">
        <v>55</v>
      </c>
    </row>
    <row r="488" spans="1:1" x14ac:dyDescent="0.25">
      <c r="A488" t="s">
        <v>1678</v>
      </c>
    </row>
    <row r="489" spans="1:1" x14ac:dyDescent="0.25">
      <c r="A489" t="s">
        <v>67</v>
      </c>
    </row>
    <row r="490" spans="1:1" x14ac:dyDescent="0.25">
      <c r="A490" t="s">
        <v>68</v>
      </c>
    </row>
    <row r="491" spans="1:1" x14ac:dyDescent="0.25">
      <c r="A491" t="s">
        <v>1679</v>
      </c>
    </row>
    <row r="492" spans="1:1" x14ac:dyDescent="0.25">
      <c r="A492" t="s">
        <v>1787</v>
      </c>
    </row>
    <row r="493" spans="1:1" x14ac:dyDescent="0.25">
      <c r="A493" t="s">
        <v>55</v>
      </c>
    </row>
    <row r="494" spans="1:1" x14ac:dyDescent="0.25">
      <c r="A494" t="s">
        <v>1683</v>
      </c>
    </row>
    <row r="495" spans="1:1" x14ac:dyDescent="0.25">
      <c r="A495" t="s">
        <v>67</v>
      </c>
    </row>
    <row r="496" spans="1:1" x14ac:dyDescent="0.25">
      <c r="A496" t="s">
        <v>68</v>
      </c>
    </row>
    <row r="497" spans="1:1" x14ac:dyDescent="0.25">
      <c r="A497" t="s">
        <v>1679</v>
      </c>
    </row>
    <row r="498" spans="1:1" x14ac:dyDescent="0.25">
      <c r="A498" t="s">
        <v>1788</v>
      </c>
    </row>
    <row r="499" spans="1:1" x14ac:dyDescent="0.25">
      <c r="A499" t="s">
        <v>55</v>
      </c>
    </row>
    <row r="500" spans="1:1" x14ac:dyDescent="0.25">
      <c r="A500" t="s">
        <v>1685</v>
      </c>
    </row>
    <row r="501" spans="1:1" x14ac:dyDescent="0.25">
      <c r="A501" t="s">
        <v>67</v>
      </c>
    </row>
    <row r="502" spans="1:1" x14ac:dyDescent="0.25">
      <c r="A502" t="s">
        <v>68</v>
      </c>
    </row>
    <row r="503" spans="1:1" x14ac:dyDescent="0.25">
      <c r="A503" t="s">
        <v>1679</v>
      </c>
    </row>
    <row r="504" spans="1:1" x14ac:dyDescent="0.25">
      <c r="A504" t="s">
        <v>1792</v>
      </c>
    </row>
    <row r="505" spans="1:1" x14ac:dyDescent="0.25">
      <c r="A505" t="s">
        <v>55</v>
      </c>
    </row>
    <row r="506" spans="1:1" x14ac:dyDescent="0.25">
      <c r="A506" t="s">
        <v>1687</v>
      </c>
    </row>
    <row r="507" spans="1:1" x14ac:dyDescent="0.25">
      <c r="A507" t="s">
        <v>67</v>
      </c>
    </row>
    <row r="508" spans="1:1" x14ac:dyDescent="0.25">
      <c r="A508" t="s">
        <v>68</v>
      </c>
    </row>
    <row r="509" spans="1:1" x14ac:dyDescent="0.25">
      <c r="A509" t="s">
        <v>1679</v>
      </c>
    </row>
    <row r="510" spans="1:1" x14ac:dyDescent="0.25">
      <c r="A510" t="s">
        <v>1793</v>
      </c>
    </row>
    <row r="511" spans="1:1" x14ac:dyDescent="0.25">
      <c r="A511" t="s">
        <v>55</v>
      </c>
    </row>
    <row r="512" spans="1:1" x14ac:dyDescent="0.25">
      <c r="A512" t="s">
        <v>1689</v>
      </c>
    </row>
    <row r="513" spans="1:1" x14ac:dyDescent="0.25">
      <c r="A513" t="s">
        <v>67</v>
      </c>
    </row>
    <row r="514" spans="1:1" x14ac:dyDescent="0.25">
      <c r="A514" t="s">
        <v>68</v>
      </c>
    </row>
    <row r="515" spans="1:1" x14ac:dyDescent="0.25">
      <c r="A515" t="s">
        <v>1556</v>
      </c>
    </row>
    <row r="516" spans="1:1" x14ac:dyDescent="0.25">
      <c r="A516" t="s">
        <v>59</v>
      </c>
    </row>
    <row r="517" spans="1:1" x14ac:dyDescent="0.25">
      <c r="A517" t="s">
        <v>60</v>
      </c>
    </row>
    <row r="518" spans="1:1" x14ac:dyDescent="0.25">
      <c r="A518" t="s">
        <v>61</v>
      </c>
    </row>
    <row r="519" spans="1:1" x14ac:dyDescent="0.25">
      <c r="A519" t="s">
        <v>1816</v>
      </c>
    </row>
    <row r="520" spans="1:1" x14ac:dyDescent="0.25">
      <c r="A520" t="s">
        <v>62</v>
      </c>
    </row>
    <row r="521" spans="1:1" x14ac:dyDescent="0.25">
      <c r="A521" t="s">
        <v>63</v>
      </c>
    </row>
    <row r="522" spans="1:1" x14ac:dyDescent="0.25">
      <c r="A522" t="s">
        <v>1814</v>
      </c>
    </row>
    <row r="523" spans="1:1" x14ac:dyDescent="0.25">
      <c r="A523" t="s">
        <v>64</v>
      </c>
    </row>
    <row r="524" spans="1:1" x14ac:dyDescent="0.25">
      <c r="A524" t="s">
        <v>65</v>
      </c>
    </row>
    <row r="525" spans="1:1" x14ac:dyDescent="0.25">
      <c r="A525" t="s">
        <v>1740</v>
      </c>
    </row>
    <row r="526" spans="1:1" x14ac:dyDescent="0.25">
      <c r="A526" t="s">
        <v>70</v>
      </c>
    </row>
    <row r="527" spans="1:1" x14ac:dyDescent="0.25">
      <c r="A527" t="s">
        <v>30</v>
      </c>
    </row>
    <row r="528" spans="1:1" x14ac:dyDescent="0.25">
      <c r="A528" t="s">
        <v>1741</v>
      </c>
    </row>
    <row r="529" spans="1:1" x14ac:dyDescent="0.25">
      <c r="A529" t="s">
        <v>32</v>
      </c>
    </row>
    <row r="530" spans="1:1" x14ac:dyDescent="0.25">
      <c r="A530" t="s">
        <v>33</v>
      </c>
    </row>
    <row r="531" spans="1:1" x14ac:dyDescent="0.25">
      <c r="A531" t="s">
        <v>1742</v>
      </c>
    </row>
    <row r="532" spans="1:1" x14ac:dyDescent="0.25">
      <c r="A532" t="s">
        <v>34</v>
      </c>
    </row>
    <row r="533" spans="1:1" x14ac:dyDescent="0.25">
      <c r="A533" t="s">
        <v>35</v>
      </c>
    </row>
    <row r="534" spans="1:1" x14ac:dyDescent="0.25">
      <c r="A534" t="s">
        <v>1548</v>
      </c>
    </row>
    <row r="535" spans="1:1" x14ac:dyDescent="0.25">
      <c r="A535" t="s">
        <v>37</v>
      </c>
    </row>
    <row r="536" spans="1:1" x14ac:dyDescent="0.25">
      <c r="A536" t="s">
        <v>1549</v>
      </c>
    </row>
    <row r="537" spans="1:1" x14ac:dyDescent="0.25">
      <c r="A537" t="s">
        <v>1550</v>
      </c>
    </row>
    <row r="538" spans="1:1" x14ac:dyDescent="0.25">
      <c r="A538" t="s">
        <v>66</v>
      </c>
    </row>
    <row r="539" spans="1:1" x14ac:dyDescent="0.25">
      <c r="A539" t="s">
        <v>1551</v>
      </c>
    </row>
    <row r="540" spans="1:1" x14ac:dyDescent="0.25">
      <c r="A540" t="s">
        <v>72</v>
      </c>
    </row>
    <row r="541" spans="1:1" x14ac:dyDescent="0.25">
      <c r="A541" t="s">
        <v>1743</v>
      </c>
    </row>
    <row r="542" spans="1:1" x14ac:dyDescent="0.25">
      <c r="A542" t="s">
        <v>55</v>
      </c>
    </row>
    <row r="543" spans="1:1" x14ac:dyDescent="0.25">
      <c r="A543" t="s">
        <v>1704</v>
      </c>
    </row>
    <row r="544" spans="1:1" x14ac:dyDescent="0.25">
      <c r="A544" t="s">
        <v>67</v>
      </c>
    </row>
    <row r="545" spans="1:1" x14ac:dyDescent="0.25">
      <c r="A545" t="s">
        <v>68</v>
      </c>
    </row>
    <row r="546" spans="1:1" x14ac:dyDescent="0.25">
      <c r="A546" t="s">
        <v>73</v>
      </c>
    </row>
    <row r="547" spans="1:1" x14ac:dyDescent="0.25">
      <c r="A547" t="s">
        <v>1744</v>
      </c>
    </row>
    <row r="548" spans="1:1" x14ac:dyDescent="0.25">
      <c r="A548" t="s">
        <v>55</v>
      </c>
    </row>
    <row r="549" spans="1:1" x14ac:dyDescent="0.25">
      <c r="A549" t="s">
        <v>1704</v>
      </c>
    </row>
    <row r="550" spans="1:1" x14ac:dyDescent="0.25">
      <c r="A550" t="s">
        <v>67</v>
      </c>
    </row>
    <row r="551" spans="1:1" x14ac:dyDescent="0.25">
      <c r="A551" t="s">
        <v>68</v>
      </c>
    </row>
    <row r="552" spans="1:1" x14ac:dyDescent="0.25">
      <c r="A552" t="s">
        <v>1745</v>
      </c>
    </row>
    <row r="553" spans="1:1" x14ac:dyDescent="0.25">
      <c r="A553" t="s">
        <v>1746</v>
      </c>
    </row>
    <row r="554" spans="1:1" x14ac:dyDescent="0.25">
      <c r="A554" t="s">
        <v>1747</v>
      </c>
    </row>
    <row r="555" spans="1:1" x14ac:dyDescent="0.25">
      <c r="A555" t="s">
        <v>1745</v>
      </c>
    </row>
    <row r="556" spans="1:1" x14ac:dyDescent="0.25">
      <c r="A556" t="s">
        <v>1748</v>
      </c>
    </row>
    <row r="557" spans="1:1" x14ac:dyDescent="0.25">
      <c r="A557" t="s">
        <v>1747</v>
      </c>
    </row>
    <row r="558" spans="1:1" x14ac:dyDescent="0.25">
      <c r="A558" t="s">
        <v>1745</v>
      </c>
    </row>
    <row r="559" spans="1:1" x14ac:dyDescent="0.25">
      <c r="A559" t="s">
        <v>1749</v>
      </c>
    </row>
    <row r="560" spans="1:1" x14ac:dyDescent="0.25">
      <c r="A560" t="s">
        <v>1747</v>
      </c>
    </row>
    <row r="561" spans="1:1" x14ac:dyDescent="0.25">
      <c r="A561" t="s">
        <v>1745</v>
      </c>
    </row>
    <row r="562" spans="1:1" x14ac:dyDescent="0.25">
      <c r="A562" t="s">
        <v>1750</v>
      </c>
    </row>
    <row r="563" spans="1:1" x14ac:dyDescent="0.25">
      <c r="A563" t="s">
        <v>1747</v>
      </c>
    </row>
    <row r="564" spans="1:1" x14ac:dyDescent="0.25">
      <c r="A564" t="s">
        <v>1556</v>
      </c>
    </row>
    <row r="565" spans="1:1" x14ac:dyDescent="0.25">
      <c r="A565" t="s">
        <v>1751</v>
      </c>
    </row>
    <row r="566" spans="1:1" x14ac:dyDescent="0.25">
      <c r="A566" t="s">
        <v>70</v>
      </c>
    </row>
    <row r="567" spans="1:1" x14ac:dyDescent="0.25">
      <c r="A567" t="s">
        <v>30</v>
      </c>
    </row>
    <row r="568" spans="1:1" x14ac:dyDescent="0.25">
      <c r="A568" t="s">
        <v>1752</v>
      </c>
    </row>
    <row r="569" spans="1:1" x14ac:dyDescent="0.25">
      <c r="A569" t="s">
        <v>32</v>
      </c>
    </row>
    <row r="570" spans="1:1" x14ac:dyDescent="0.25">
      <c r="A570" t="s">
        <v>33</v>
      </c>
    </row>
    <row r="571" spans="1:1" x14ac:dyDescent="0.25">
      <c r="A571" t="s">
        <v>1753</v>
      </c>
    </row>
    <row r="572" spans="1:1" x14ac:dyDescent="0.25">
      <c r="A572" t="s">
        <v>34</v>
      </c>
    </row>
    <row r="573" spans="1:1" x14ac:dyDescent="0.25">
      <c r="A573" t="s">
        <v>35</v>
      </c>
    </row>
    <row r="574" spans="1:1" x14ac:dyDescent="0.25">
      <c r="A574" t="s">
        <v>1548</v>
      </c>
    </row>
    <row r="575" spans="1:1" x14ac:dyDescent="0.25">
      <c r="A575" t="s">
        <v>37</v>
      </c>
    </row>
    <row r="576" spans="1:1" x14ac:dyDescent="0.25">
      <c r="A576" t="s">
        <v>1549</v>
      </c>
    </row>
    <row r="577" spans="1:1" x14ac:dyDescent="0.25">
      <c r="A577" t="s">
        <v>1550</v>
      </c>
    </row>
    <row r="578" spans="1:1" x14ac:dyDescent="0.25">
      <c r="A578" t="s">
        <v>66</v>
      </c>
    </row>
    <row r="579" spans="1:1" x14ac:dyDescent="0.25">
      <c r="A579" t="s">
        <v>1551</v>
      </c>
    </row>
    <row r="580" spans="1:1" x14ac:dyDescent="0.25">
      <c r="A580" t="s">
        <v>72</v>
      </c>
    </row>
    <row r="581" spans="1:1" x14ac:dyDescent="0.25">
      <c r="A581" t="s">
        <v>1744</v>
      </c>
    </row>
    <row r="582" spans="1:1" x14ac:dyDescent="0.25">
      <c r="A582" t="s">
        <v>55</v>
      </c>
    </row>
    <row r="583" spans="1:1" x14ac:dyDescent="0.25">
      <c r="A583" t="s">
        <v>1704</v>
      </c>
    </row>
    <row r="584" spans="1:1" x14ac:dyDescent="0.25">
      <c r="A584" t="s">
        <v>67</v>
      </c>
    </row>
    <row r="585" spans="1:1" x14ac:dyDescent="0.25">
      <c r="A585" t="s">
        <v>68</v>
      </c>
    </row>
    <row r="586" spans="1:1" x14ac:dyDescent="0.25">
      <c r="A586" t="s">
        <v>73</v>
      </c>
    </row>
    <row r="587" spans="1:1" x14ac:dyDescent="0.25">
      <c r="A587" t="s">
        <v>1743</v>
      </c>
    </row>
    <row r="588" spans="1:1" x14ac:dyDescent="0.25">
      <c r="A588" t="s">
        <v>55</v>
      </c>
    </row>
    <row r="589" spans="1:1" x14ac:dyDescent="0.25">
      <c r="A589" t="s">
        <v>1704</v>
      </c>
    </row>
    <row r="590" spans="1:1" x14ac:dyDescent="0.25">
      <c r="A590" t="s">
        <v>67</v>
      </c>
    </row>
    <row r="591" spans="1:1" x14ac:dyDescent="0.25">
      <c r="A591" t="s">
        <v>68</v>
      </c>
    </row>
    <row r="592" spans="1:1" x14ac:dyDescent="0.25">
      <c r="A592" t="s">
        <v>1745</v>
      </c>
    </row>
    <row r="593" spans="1:1" x14ac:dyDescent="0.25">
      <c r="A593" t="s">
        <v>1746</v>
      </c>
    </row>
    <row r="594" spans="1:1" x14ac:dyDescent="0.25">
      <c r="A594" t="s">
        <v>1747</v>
      </c>
    </row>
    <row r="595" spans="1:1" x14ac:dyDescent="0.25">
      <c r="A595" t="s">
        <v>1745</v>
      </c>
    </row>
    <row r="596" spans="1:1" x14ac:dyDescent="0.25">
      <c r="A596" t="s">
        <v>1748</v>
      </c>
    </row>
    <row r="597" spans="1:1" x14ac:dyDescent="0.25">
      <c r="A597" t="s">
        <v>1747</v>
      </c>
    </row>
    <row r="598" spans="1:1" x14ac:dyDescent="0.25">
      <c r="A598" t="s">
        <v>1745</v>
      </c>
    </row>
    <row r="599" spans="1:1" x14ac:dyDescent="0.25">
      <c r="A599" t="s">
        <v>1749</v>
      </c>
    </row>
    <row r="600" spans="1:1" x14ac:dyDescent="0.25">
      <c r="A600" t="s">
        <v>1747</v>
      </c>
    </row>
    <row r="601" spans="1:1" x14ac:dyDescent="0.25">
      <c r="A601" t="s">
        <v>1745</v>
      </c>
    </row>
    <row r="602" spans="1:1" x14ac:dyDescent="0.25">
      <c r="A602" t="s">
        <v>1750</v>
      </c>
    </row>
    <row r="603" spans="1:1" x14ac:dyDescent="0.25">
      <c r="A603" t="s">
        <v>1747</v>
      </c>
    </row>
    <row r="604" spans="1:1" x14ac:dyDescent="0.25">
      <c r="A604" t="s">
        <v>1556</v>
      </c>
    </row>
    <row r="605" spans="1:1" x14ac:dyDescent="0.25">
      <c r="A605" t="s">
        <v>59</v>
      </c>
    </row>
    <row r="606" spans="1:1" x14ac:dyDescent="0.25">
      <c r="A606" t="s">
        <v>60</v>
      </c>
    </row>
    <row r="607" spans="1:1" x14ac:dyDescent="0.25">
      <c r="A607" t="s">
        <v>61</v>
      </c>
    </row>
    <row r="608" spans="1:1" x14ac:dyDescent="0.25">
      <c r="A608" t="s">
        <v>1817</v>
      </c>
    </row>
    <row r="609" spans="1:1" x14ac:dyDescent="0.25">
      <c r="A609" t="s">
        <v>62</v>
      </c>
    </row>
    <row r="610" spans="1:1" x14ac:dyDescent="0.25">
      <c r="A610" t="s">
        <v>63</v>
      </c>
    </row>
    <row r="611" spans="1:1" x14ac:dyDescent="0.25">
      <c r="A611" t="s">
        <v>1814</v>
      </c>
    </row>
    <row r="612" spans="1:1" x14ac:dyDescent="0.25">
      <c r="A612" t="s">
        <v>64</v>
      </c>
    </row>
    <row r="613" spans="1:1" x14ac:dyDescent="0.25">
      <c r="A613" t="s">
        <v>65</v>
      </c>
    </row>
    <row r="614" spans="1:1" x14ac:dyDescent="0.25">
      <c r="A614" t="s">
        <v>1587</v>
      </c>
    </row>
    <row r="615" spans="1:1" x14ac:dyDescent="0.25">
      <c r="A615" t="s">
        <v>77</v>
      </c>
    </row>
    <row r="616" spans="1:1" x14ac:dyDescent="0.25">
      <c r="A616" t="s">
        <v>30</v>
      </c>
    </row>
    <row r="617" spans="1:1" x14ac:dyDescent="0.25">
      <c r="A617" t="s">
        <v>1588</v>
      </c>
    </row>
    <row r="618" spans="1:1" x14ac:dyDescent="0.25">
      <c r="A618" t="s">
        <v>32</v>
      </c>
    </row>
    <row r="619" spans="1:1" x14ac:dyDescent="0.25">
      <c r="A619" t="s">
        <v>33</v>
      </c>
    </row>
    <row r="620" spans="1:1" x14ac:dyDescent="0.25">
      <c r="A620" t="s">
        <v>1589</v>
      </c>
    </row>
    <row r="621" spans="1:1" x14ac:dyDescent="0.25">
      <c r="A621" t="s">
        <v>34</v>
      </c>
    </row>
    <row r="622" spans="1:1" x14ac:dyDescent="0.25">
      <c r="A622" t="s">
        <v>35</v>
      </c>
    </row>
    <row r="623" spans="1:1" x14ac:dyDescent="0.25">
      <c r="A623" t="s">
        <v>1548</v>
      </c>
    </row>
    <row r="624" spans="1:1" x14ac:dyDescent="0.25">
      <c r="A624" t="s">
        <v>37</v>
      </c>
    </row>
    <row r="625" spans="1:1" x14ac:dyDescent="0.25">
      <c r="A625" t="s">
        <v>1549</v>
      </c>
    </row>
    <row r="626" spans="1:1" x14ac:dyDescent="0.25">
      <c r="A626" t="s">
        <v>1550</v>
      </c>
    </row>
    <row r="627" spans="1:1" x14ac:dyDescent="0.25">
      <c r="A627" t="s">
        <v>66</v>
      </c>
    </row>
    <row r="628" spans="1:1" x14ac:dyDescent="0.25">
      <c r="A628" t="s">
        <v>1551</v>
      </c>
    </row>
    <row r="629" spans="1:1" x14ac:dyDescent="0.25">
      <c r="A629" t="s">
        <v>1552</v>
      </c>
    </row>
    <row r="630" spans="1:1" x14ac:dyDescent="0.25">
      <c r="A630" t="s">
        <v>45</v>
      </c>
    </row>
    <row r="631" spans="1:1" x14ac:dyDescent="0.25">
      <c r="A631" t="s">
        <v>1553</v>
      </c>
    </row>
    <row r="632" spans="1:1" x14ac:dyDescent="0.25">
      <c r="A632" t="s">
        <v>46</v>
      </c>
    </row>
    <row r="633" spans="1:1" x14ac:dyDescent="0.25">
      <c r="A633" t="s">
        <v>47</v>
      </c>
    </row>
    <row r="634" spans="1:1" x14ac:dyDescent="0.25">
      <c r="A634" t="s">
        <v>1554</v>
      </c>
    </row>
    <row r="635" spans="1:1" x14ac:dyDescent="0.25">
      <c r="A635" t="s">
        <v>48</v>
      </c>
    </row>
    <row r="636" spans="1:1" x14ac:dyDescent="0.25">
      <c r="A636" t="s">
        <v>49</v>
      </c>
    </row>
    <row r="637" spans="1:1" x14ac:dyDescent="0.25">
      <c r="A637" t="s">
        <v>1555</v>
      </c>
    </row>
    <row r="638" spans="1:1" x14ac:dyDescent="0.25">
      <c r="A638" t="s">
        <v>50</v>
      </c>
    </row>
    <row r="639" spans="1:1" x14ac:dyDescent="0.25">
      <c r="A639" t="s">
        <v>52</v>
      </c>
    </row>
    <row r="640" spans="1:1" x14ac:dyDescent="0.25">
      <c r="A640" t="s">
        <v>80</v>
      </c>
    </row>
    <row r="641" spans="1:1" x14ac:dyDescent="0.25">
      <c r="A641" t="s">
        <v>1590</v>
      </c>
    </row>
    <row r="642" spans="1:1" x14ac:dyDescent="0.25">
      <c r="A642" t="s">
        <v>81</v>
      </c>
    </row>
    <row r="643" spans="1:1" x14ac:dyDescent="0.25">
      <c r="A643" t="s">
        <v>1591</v>
      </c>
    </row>
    <row r="644" spans="1:1" x14ac:dyDescent="0.25">
      <c r="A644" t="s">
        <v>82</v>
      </c>
    </row>
    <row r="645" spans="1:1" x14ac:dyDescent="0.25">
      <c r="A645" t="s">
        <v>83</v>
      </c>
    </row>
    <row r="646" spans="1:1" x14ac:dyDescent="0.25">
      <c r="A646" t="s">
        <v>80</v>
      </c>
    </row>
    <row r="647" spans="1:1" x14ac:dyDescent="0.25">
      <c r="A647" t="s">
        <v>1592</v>
      </c>
    </row>
    <row r="648" spans="1:1" x14ac:dyDescent="0.25">
      <c r="A648" t="s">
        <v>81</v>
      </c>
    </row>
    <row r="649" spans="1:1" x14ac:dyDescent="0.25">
      <c r="A649" t="s">
        <v>1593</v>
      </c>
    </row>
    <row r="650" spans="1:1" x14ac:dyDescent="0.25">
      <c r="A650" t="s">
        <v>82</v>
      </c>
    </row>
    <row r="651" spans="1:1" x14ac:dyDescent="0.25">
      <c r="A651" t="s">
        <v>83</v>
      </c>
    </row>
    <row r="652" spans="1:1" x14ac:dyDescent="0.25">
      <c r="A652" t="s">
        <v>80</v>
      </c>
    </row>
    <row r="653" spans="1:1" x14ac:dyDescent="0.25">
      <c r="A653" t="s">
        <v>1594</v>
      </c>
    </row>
    <row r="654" spans="1:1" x14ac:dyDescent="0.25">
      <c r="A654" t="s">
        <v>81</v>
      </c>
    </row>
    <row r="655" spans="1:1" x14ac:dyDescent="0.25">
      <c r="A655" t="s">
        <v>1595</v>
      </c>
    </row>
    <row r="656" spans="1:1" x14ac:dyDescent="0.25">
      <c r="A656" t="s">
        <v>82</v>
      </c>
    </row>
    <row r="657" spans="1:1" x14ac:dyDescent="0.25">
      <c r="A657" t="s">
        <v>83</v>
      </c>
    </row>
    <row r="658" spans="1:1" x14ac:dyDescent="0.25">
      <c r="A658" t="s">
        <v>80</v>
      </c>
    </row>
    <row r="659" spans="1:1" x14ac:dyDescent="0.25">
      <c r="A659" t="s">
        <v>1596</v>
      </c>
    </row>
    <row r="660" spans="1:1" x14ac:dyDescent="0.25">
      <c r="A660" t="s">
        <v>81</v>
      </c>
    </row>
    <row r="661" spans="1:1" x14ac:dyDescent="0.25">
      <c r="A661" t="s">
        <v>1597</v>
      </c>
    </row>
    <row r="662" spans="1:1" x14ac:dyDescent="0.25">
      <c r="A662" t="s">
        <v>82</v>
      </c>
    </row>
    <row r="663" spans="1:1" x14ac:dyDescent="0.25">
      <c r="A663" t="s">
        <v>83</v>
      </c>
    </row>
    <row r="664" spans="1:1" x14ac:dyDescent="0.25">
      <c r="A664" t="s">
        <v>80</v>
      </c>
    </row>
    <row r="665" spans="1:1" x14ac:dyDescent="0.25">
      <c r="A665" t="s">
        <v>1598</v>
      </c>
    </row>
    <row r="666" spans="1:1" x14ac:dyDescent="0.25">
      <c r="A666" t="s">
        <v>81</v>
      </c>
    </row>
    <row r="667" spans="1:1" x14ac:dyDescent="0.25">
      <c r="A667" t="s">
        <v>1599</v>
      </c>
    </row>
    <row r="668" spans="1:1" x14ac:dyDescent="0.25">
      <c r="A668" t="s">
        <v>82</v>
      </c>
    </row>
    <row r="669" spans="1:1" x14ac:dyDescent="0.25">
      <c r="A669" t="s">
        <v>83</v>
      </c>
    </row>
    <row r="670" spans="1:1" x14ac:dyDescent="0.25">
      <c r="A670" t="s">
        <v>80</v>
      </c>
    </row>
    <row r="671" spans="1:1" x14ac:dyDescent="0.25">
      <c r="A671" t="s">
        <v>1600</v>
      </c>
    </row>
    <row r="672" spans="1:1" x14ac:dyDescent="0.25">
      <c r="A672" t="s">
        <v>81</v>
      </c>
    </row>
    <row r="673" spans="1:1" x14ac:dyDescent="0.25">
      <c r="A673" t="s">
        <v>1601</v>
      </c>
    </row>
    <row r="674" spans="1:1" x14ac:dyDescent="0.25">
      <c r="A674" t="s">
        <v>82</v>
      </c>
    </row>
    <row r="675" spans="1:1" x14ac:dyDescent="0.25">
      <c r="A675" t="s">
        <v>83</v>
      </c>
    </row>
    <row r="676" spans="1:1" x14ac:dyDescent="0.25">
      <c r="A676" t="s">
        <v>80</v>
      </c>
    </row>
    <row r="677" spans="1:1" x14ac:dyDescent="0.25">
      <c r="A677" t="s">
        <v>1602</v>
      </c>
    </row>
    <row r="678" spans="1:1" x14ac:dyDescent="0.25">
      <c r="A678" t="s">
        <v>81</v>
      </c>
    </row>
    <row r="679" spans="1:1" x14ac:dyDescent="0.25">
      <c r="A679" t="s">
        <v>1603</v>
      </c>
    </row>
    <row r="680" spans="1:1" x14ac:dyDescent="0.25">
      <c r="A680" t="s">
        <v>82</v>
      </c>
    </row>
    <row r="681" spans="1:1" x14ac:dyDescent="0.25">
      <c r="A681" t="s">
        <v>83</v>
      </c>
    </row>
    <row r="682" spans="1:1" x14ac:dyDescent="0.25">
      <c r="A682" t="s">
        <v>80</v>
      </c>
    </row>
    <row r="683" spans="1:1" x14ac:dyDescent="0.25">
      <c r="A683" t="s">
        <v>1604</v>
      </c>
    </row>
    <row r="684" spans="1:1" x14ac:dyDescent="0.25">
      <c r="A684" t="s">
        <v>81</v>
      </c>
    </row>
    <row r="685" spans="1:1" x14ac:dyDescent="0.25">
      <c r="A685" t="s">
        <v>1605</v>
      </c>
    </row>
    <row r="686" spans="1:1" x14ac:dyDescent="0.25">
      <c r="A686" t="s">
        <v>82</v>
      </c>
    </row>
    <row r="687" spans="1:1" x14ac:dyDescent="0.25">
      <c r="A687" t="s">
        <v>83</v>
      </c>
    </row>
    <row r="688" spans="1:1" x14ac:dyDescent="0.25">
      <c r="A688" t="s">
        <v>80</v>
      </c>
    </row>
    <row r="689" spans="1:1" x14ac:dyDescent="0.25">
      <c r="A689" t="s">
        <v>1606</v>
      </c>
    </row>
    <row r="690" spans="1:1" x14ac:dyDescent="0.25">
      <c r="A690" t="s">
        <v>81</v>
      </c>
    </row>
    <row r="691" spans="1:1" x14ac:dyDescent="0.25">
      <c r="A691" t="s">
        <v>1607</v>
      </c>
    </row>
    <row r="692" spans="1:1" x14ac:dyDescent="0.25">
      <c r="A692" t="s">
        <v>82</v>
      </c>
    </row>
    <row r="693" spans="1:1" x14ac:dyDescent="0.25">
      <c r="A693" t="s">
        <v>83</v>
      </c>
    </row>
    <row r="694" spans="1:1" x14ac:dyDescent="0.25">
      <c r="A694" t="s">
        <v>80</v>
      </c>
    </row>
    <row r="695" spans="1:1" x14ac:dyDescent="0.25">
      <c r="A695" t="s">
        <v>1608</v>
      </c>
    </row>
    <row r="696" spans="1:1" x14ac:dyDescent="0.25">
      <c r="A696" t="s">
        <v>81</v>
      </c>
    </row>
    <row r="697" spans="1:1" x14ac:dyDescent="0.25">
      <c r="A697" t="s">
        <v>1609</v>
      </c>
    </row>
    <row r="698" spans="1:1" x14ac:dyDescent="0.25">
      <c r="A698" t="s">
        <v>82</v>
      </c>
    </row>
    <row r="699" spans="1:1" x14ac:dyDescent="0.25">
      <c r="A699" t="s">
        <v>83</v>
      </c>
    </row>
    <row r="700" spans="1:1" x14ac:dyDescent="0.25">
      <c r="A700" t="s">
        <v>80</v>
      </c>
    </row>
    <row r="701" spans="1:1" x14ac:dyDescent="0.25">
      <c r="A701" t="s">
        <v>1610</v>
      </c>
    </row>
    <row r="702" spans="1:1" x14ac:dyDescent="0.25">
      <c r="A702" t="s">
        <v>81</v>
      </c>
    </row>
    <row r="703" spans="1:1" x14ac:dyDescent="0.25">
      <c r="A703" t="s">
        <v>1611</v>
      </c>
    </row>
    <row r="704" spans="1:1" x14ac:dyDescent="0.25">
      <c r="A704" t="s">
        <v>82</v>
      </c>
    </row>
    <row r="705" spans="1:1" x14ac:dyDescent="0.25">
      <c r="A705" t="s">
        <v>83</v>
      </c>
    </row>
    <row r="706" spans="1:1" x14ac:dyDescent="0.25">
      <c r="A706" t="s">
        <v>80</v>
      </c>
    </row>
    <row r="707" spans="1:1" x14ac:dyDescent="0.25">
      <c r="A707" t="s">
        <v>1612</v>
      </c>
    </row>
    <row r="708" spans="1:1" x14ac:dyDescent="0.25">
      <c r="A708" t="s">
        <v>81</v>
      </c>
    </row>
    <row r="709" spans="1:1" x14ac:dyDescent="0.25">
      <c r="A709" t="s">
        <v>1613</v>
      </c>
    </row>
    <row r="710" spans="1:1" x14ac:dyDescent="0.25">
      <c r="A710" t="s">
        <v>82</v>
      </c>
    </row>
    <row r="711" spans="1:1" x14ac:dyDescent="0.25">
      <c r="A711" t="s">
        <v>83</v>
      </c>
    </row>
    <row r="712" spans="1:1" x14ac:dyDescent="0.25">
      <c r="A712" t="s">
        <v>1556</v>
      </c>
    </row>
    <row r="713" spans="1:1" x14ac:dyDescent="0.25">
      <c r="A713" t="s">
        <v>1614</v>
      </c>
    </row>
    <row r="714" spans="1:1" x14ac:dyDescent="0.25">
      <c r="A714" t="s">
        <v>77</v>
      </c>
    </row>
    <row r="715" spans="1:1" x14ac:dyDescent="0.25">
      <c r="A715" t="s">
        <v>30</v>
      </c>
    </row>
    <row r="716" spans="1:1" x14ac:dyDescent="0.25">
      <c r="A716" t="s">
        <v>1615</v>
      </c>
    </row>
    <row r="717" spans="1:1" x14ac:dyDescent="0.25">
      <c r="A717" t="s">
        <v>32</v>
      </c>
    </row>
    <row r="718" spans="1:1" x14ac:dyDescent="0.25">
      <c r="A718" t="s">
        <v>33</v>
      </c>
    </row>
    <row r="719" spans="1:1" x14ac:dyDescent="0.25">
      <c r="A719" t="s">
        <v>1616</v>
      </c>
    </row>
    <row r="720" spans="1:1" x14ac:dyDescent="0.25">
      <c r="A720" t="s">
        <v>34</v>
      </c>
    </row>
    <row r="721" spans="1:1" x14ac:dyDescent="0.25">
      <c r="A721" t="s">
        <v>35</v>
      </c>
    </row>
    <row r="722" spans="1:1" x14ac:dyDescent="0.25">
      <c r="A722" t="s">
        <v>1548</v>
      </c>
    </row>
    <row r="723" spans="1:1" x14ac:dyDescent="0.25">
      <c r="A723" t="s">
        <v>37</v>
      </c>
    </row>
    <row r="724" spans="1:1" x14ac:dyDescent="0.25">
      <c r="A724" t="s">
        <v>1549</v>
      </c>
    </row>
    <row r="725" spans="1:1" x14ac:dyDescent="0.25">
      <c r="A725" t="s">
        <v>1550</v>
      </c>
    </row>
    <row r="726" spans="1:1" x14ac:dyDescent="0.25">
      <c r="A726" t="s">
        <v>66</v>
      </c>
    </row>
    <row r="727" spans="1:1" x14ac:dyDescent="0.25">
      <c r="A727" t="s">
        <v>1551</v>
      </c>
    </row>
    <row r="728" spans="1:1" x14ac:dyDescent="0.25">
      <c r="A728" t="s">
        <v>1552</v>
      </c>
    </row>
    <row r="729" spans="1:1" x14ac:dyDescent="0.25">
      <c r="A729" t="s">
        <v>45</v>
      </c>
    </row>
    <row r="730" spans="1:1" x14ac:dyDescent="0.25">
      <c r="A730" t="s">
        <v>1553</v>
      </c>
    </row>
    <row r="731" spans="1:1" x14ac:dyDescent="0.25">
      <c r="A731" t="s">
        <v>46</v>
      </c>
    </row>
    <row r="732" spans="1:1" x14ac:dyDescent="0.25">
      <c r="A732" t="s">
        <v>47</v>
      </c>
    </row>
    <row r="733" spans="1:1" x14ac:dyDescent="0.25">
      <c r="A733" t="s">
        <v>1554</v>
      </c>
    </row>
    <row r="734" spans="1:1" x14ac:dyDescent="0.25">
      <c r="A734" t="s">
        <v>48</v>
      </c>
    </row>
    <row r="735" spans="1:1" x14ac:dyDescent="0.25">
      <c r="A735" t="s">
        <v>49</v>
      </c>
    </row>
    <row r="736" spans="1:1" x14ac:dyDescent="0.25">
      <c r="A736" t="s">
        <v>1555</v>
      </c>
    </row>
    <row r="737" spans="1:1" x14ac:dyDescent="0.25">
      <c r="A737" t="s">
        <v>50</v>
      </c>
    </row>
    <row r="738" spans="1:1" x14ac:dyDescent="0.25">
      <c r="A738" t="s">
        <v>52</v>
      </c>
    </row>
    <row r="739" spans="1:1" x14ac:dyDescent="0.25">
      <c r="A739" t="s">
        <v>80</v>
      </c>
    </row>
    <row r="740" spans="1:1" x14ac:dyDescent="0.25">
      <c r="A740" t="s">
        <v>1617</v>
      </c>
    </row>
    <row r="741" spans="1:1" x14ac:dyDescent="0.25">
      <c r="A741" t="s">
        <v>81</v>
      </c>
    </row>
    <row r="742" spans="1:1" x14ac:dyDescent="0.25">
      <c r="A742" t="s">
        <v>1618</v>
      </c>
    </row>
    <row r="743" spans="1:1" x14ac:dyDescent="0.25">
      <c r="A743" t="s">
        <v>82</v>
      </c>
    </row>
    <row r="744" spans="1:1" x14ac:dyDescent="0.25">
      <c r="A744" t="s">
        <v>83</v>
      </c>
    </row>
    <row r="745" spans="1:1" x14ac:dyDescent="0.25">
      <c r="A745" t="s">
        <v>80</v>
      </c>
    </row>
    <row r="746" spans="1:1" x14ac:dyDescent="0.25">
      <c r="A746" t="s">
        <v>1619</v>
      </c>
    </row>
    <row r="747" spans="1:1" x14ac:dyDescent="0.25">
      <c r="A747" t="s">
        <v>81</v>
      </c>
    </row>
    <row r="748" spans="1:1" x14ac:dyDescent="0.25">
      <c r="A748" t="s">
        <v>1620</v>
      </c>
    </row>
    <row r="749" spans="1:1" x14ac:dyDescent="0.25">
      <c r="A749" t="s">
        <v>82</v>
      </c>
    </row>
    <row r="750" spans="1:1" x14ac:dyDescent="0.25">
      <c r="A750" t="s">
        <v>83</v>
      </c>
    </row>
    <row r="751" spans="1:1" x14ac:dyDescent="0.25">
      <c r="A751" t="s">
        <v>80</v>
      </c>
    </row>
    <row r="752" spans="1:1" x14ac:dyDescent="0.25">
      <c r="A752" t="s">
        <v>1621</v>
      </c>
    </row>
    <row r="753" spans="1:1" x14ac:dyDescent="0.25">
      <c r="A753" t="s">
        <v>81</v>
      </c>
    </row>
    <row r="754" spans="1:1" x14ac:dyDescent="0.25">
      <c r="A754" t="s">
        <v>1622</v>
      </c>
    </row>
    <row r="755" spans="1:1" x14ac:dyDescent="0.25">
      <c r="A755" t="s">
        <v>82</v>
      </c>
    </row>
    <row r="756" spans="1:1" x14ac:dyDescent="0.25">
      <c r="A756" t="s">
        <v>83</v>
      </c>
    </row>
    <row r="757" spans="1:1" x14ac:dyDescent="0.25">
      <c r="A757" t="s">
        <v>80</v>
      </c>
    </row>
    <row r="758" spans="1:1" x14ac:dyDescent="0.25">
      <c r="A758" t="s">
        <v>1623</v>
      </c>
    </row>
    <row r="759" spans="1:1" x14ac:dyDescent="0.25">
      <c r="A759" t="s">
        <v>81</v>
      </c>
    </row>
    <row r="760" spans="1:1" x14ac:dyDescent="0.25">
      <c r="A760" t="s">
        <v>1624</v>
      </c>
    </row>
    <row r="761" spans="1:1" x14ac:dyDescent="0.25">
      <c r="A761" t="s">
        <v>82</v>
      </c>
    </row>
    <row r="762" spans="1:1" x14ac:dyDescent="0.25">
      <c r="A762" t="s">
        <v>83</v>
      </c>
    </row>
    <row r="763" spans="1:1" x14ac:dyDescent="0.25">
      <c r="A763" t="s">
        <v>80</v>
      </c>
    </row>
    <row r="764" spans="1:1" x14ac:dyDescent="0.25">
      <c r="A764" t="s">
        <v>1625</v>
      </c>
    </row>
    <row r="765" spans="1:1" x14ac:dyDescent="0.25">
      <c r="A765" t="s">
        <v>81</v>
      </c>
    </row>
    <row r="766" spans="1:1" x14ac:dyDescent="0.25">
      <c r="A766" t="s">
        <v>1626</v>
      </c>
    </row>
    <row r="767" spans="1:1" x14ac:dyDescent="0.25">
      <c r="A767" t="s">
        <v>82</v>
      </c>
    </row>
    <row r="768" spans="1:1" x14ac:dyDescent="0.25">
      <c r="A768" t="s">
        <v>83</v>
      </c>
    </row>
    <row r="769" spans="1:1" x14ac:dyDescent="0.25">
      <c r="A769" t="s">
        <v>80</v>
      </c>
    </row>
    <row r="770" spans="1:1" x14ac:dyDescent="0.25">
      <c r="A770" t="s">
        <v>1627</v>
      </c>
    </row>
    <row r="771" spans="1:1" x14ac:dyDescent="0.25">
      <c r="A771" t="s">
        <v>81</v>
      </c>
    </row>
    <row r="772" spans="1:1" x14ac:dyDescent="0.25">
      <c r="A772" t="s">
        <v>1628</v>
      </c>
    </row>
    <row r="773" spans="1:1" x14ac:dyDescent="0.25">
      <c r="A773" t="s">
        <v>82</v>
      </c>
    </row>
    <row r="774" spans="1:1" x14ac:dyDescent="0.25">
      <c r="A774" t="s">
        <v>83</v>
      </c>
    </row>
    <row r="775" spans="1:1" x14ac:dyDescent="0.25">
      <c r="A775" t="s">
        <v>80</v>
      </c>
    </row>
    <row r="776" spans="1:1" x14ac:dyDescent="0.25">
      <c r="A776" t="s">
        <v>1629</v>
      </c>
    </row>
    <row r="777" spans="1:1" x14ac:dyDescent="0.25">
      <c r="A777" t="s">
        <v>81</v>
      </c>
    </row>
    <row r="778" spans="1:1" x14ac:dyDescent="0.25">
      <c r="A778" t="s">
        <v>1630</v>
      </c>
    </row>
    <row r="779" spans="1:1" x14ac:dyDescent="0.25">
      <c r="A779" t="s">
        <v>82</v>
      </c>
    </row>
    <row r="780" spans="1:1" x14ac:dyDescent="0.25">
      <c r="A780" t="s">
        <v>83</v>
      </c>
    </row>
    <row r="781" spans="1:1" x14ac:dyDescent="0.25">
      <c r="A781" t="s">
        <v>80</v>
      </c>
    </row>
    <row r="782" spans="1:1" x14ac:dyDescent="0.25">
      <c r="A782" t="s">
        <v>1631</v>
      </c>
    </row>
    <row r="783" spans="1:1" x14ac:dyDescent="0.25">
      <c r="A783" t="s">
        <v>81</v>
      </c>
    </row>
    <row r="784" spans="1:1" x14ac:dyDescent="0.25">
      <c r="A784" t="s">
        <v>1632</v>
      </c>
    </row>
    <row r="785" spans="1:1" x14ac:dyDescent="0.25">
      <c r="A785" t="s">
        <v>82</v>
      </c>
    </row>
    <row r="786" spans="1:1" x14ac:dyDescent="0.25">
      <c r="A786" t="s">
        <v>83</v>
      </c>
    </row>
    <row r="787" spans="1:1" x14ac:dyDescent="0.25">
      <c r="A787" t="s">
        <v>80</v>
      </c>
    </row>
    <row r="788" spans="1:1" x14ac:dyDescent="0.25">
      <c r="A788" t="s">
        <v>1633</v>
      </c>
    </row>
    <row r="789" spans="1:1" x14ac:dyDescent="0.25">
      <c r="A789" t="s">
        <v>81</v>
      </c>
    </row>
    <row r="790" spans="1:1" x14ac:dyDescent="0.25">
      <c r="A790" t="s">
        <v>1634</v>
      </c>
    </row>
    <row r="791" spans="1:1" x14ac:dyDescent="0.25">
      <c r="A791" t="s">
        <v>82</v>
      </c>
    </row>
    <row r="792" spans="1:1" x14ac:dyDescent="0.25">
      <c r="A792" t="s">
        <v>83</v>
      </c>
    </row>
    <row r="793" spans="1:1" x14ac:dyDescent="0.25">
      <c r="A793" t="s">
        <v>80</v>
      </c>
    </row>
    <row r="794" spans="1:1" x14ac:dyDescent="0.25">
      <c r="A794" t="s">
        <v>1635</v>
      </c>
    </row>
    <row r="795" spans="1:1" x14ac:dyDescent="0.25">
      <c r="A795" t="s">
        <v>81</v>
      </c>
    </row>
    <row r="796" spans="1:1" x14ac:dyDescent="0.25">
      <c r="A796" t="s">
        <v>1636</v>
      </c>
    </row>
    <row r="797" spans="1:1" x14ac:dyDescent="0.25">
      <c r="A797" t="s">
        <v>82</v>
      </c>
    </row>
    <row r="798" spans="1:1" x14ac:dyDescent="0.25">
      <c r="A798" t="s">
        <v>83</v>
      </c>
    </row>
    <row r="799" spans="1:1" x14ac:dyDescent="0.25">
      <c r="A799" t="s">
        <v>80</v>
      </c>
    </row>
    <row r="800" spans="1:1" x14ac:dyDescent="0.25">
      <c r="A800" t="s">
        <v>1637</v>
      </c>
    </row>
    <row r="801" spans="1:1" x14ac:dyDescent="0.25">
      <c r="A801" t="s">
        <v>81</v>
      </c>
    </row>
    <row r="802" spans="1:1" x14ac:dyDescent="0.25">
      <c r="A802" t="s">
        <v>1638</v>
      </c>
    </row>
    <row r="803" spans="1:1" x14ac:dyDescent="0.25">
      <c r="A803" t="s">
        <v>82</v>
      </c>
    </row>
    <row r="804" spans="1:1" x14ac:dyDescent="0.25">
      <c r="A804" t="s">
        <v>83</v>
      </c>
    </row>
    <row r="805" spans="1:1" x14ac:dyDescent="0.25">
      <c r="A805" t="s">
        <v>80</v>
      </c>
    </row>
    <row r="806" spans="1:1" x14ac:dyDescent="0.25">
      <c r="A806" t="s">
        <v>1639</v>
      </c>
    </row>
    <row r="807" spans="1:1" x14ac:dyDescent="0.25">
      <c r="A807" t="s">
        <v>81</v>
      </c>
    </row>
    <row r="808" spans="1:1" x14ac:dyDescent="0.25">
      <c r="A808" t="s">
        <v>1640</v>
      </c>
    </row>
    <row r="809" spans="1:1" x14ac:dyDescent="0.25">
      <c r="A809" t="s">
        <v>82</v>
      </c>
    </row>
    <row r="810" spans="1:1" x14ac:dyDescent="0.25">
      <c r="A810" t="s">
        <v>83</v>
      </c>
    </row>
    <row r="811" spans="1:1" x14ac:dyDescent="0.25">
      <c r="A811" t="s">
        <v>1556</v>
      </c>
    </row>
    <row r="812" spans="1:1" x14ac:dyDescent="0.25">
      <c r="A812" t="s">
        <v>1641</v>
      </c>
    </row>
    <row r="813" spans="1:1" x14ac:dyDescent="0.25">
      <c r="A813" t="s">
        <v>77</v>
      </c>
    </row>
    <row r="814" spans="1:1" x14ac:dyDescent="0.25">
      <c r="A814" t="s">
        <v>30</v>
      </c>
    </row>
    <row r="815" spans="1:1" x14ac:dyDescent="0.25">
      <c r="A815" t="s">
        <v>1642</v>
      </c>
    </row>
    <row r="816" spans="1:1" x14ac:dyDescent="0.25">
      <c r="A816" t="s">
        <v>32</v>
      </c>
    </row>
    <row r="817" spans="1:1" x14ac:dyDescent="0.25">
      <c r="A817" t="s">
        <v>33</v>
      </c>
    </row>
    <row r="818" spans="1:1" x14ac:dyDescent="0.25">
      <c r="A818" t="s">
        <v>1616</v>
      </c>
    </row>
    <row r="819" spans="1:1" x14ac:dyDescent="0.25">
      <c r="A819" t="s">
        <v>34</v>
      </c>
    </row>
    <row r="820" spans="1:1" x14ac:dyDescent="0.25">
      <c r="A820" t="s">
        <v>35</v>
      </c>
    </row>
    <row r="821" spans="1:1" x14ac:dyDescent="0.25">
      <c r="A821" t="s">
        <v>1548</v>
      </c>
    </row>
    <row r="822" spans="1:1" x14ac:dyDescent="0.25">
      <c r="A822" t="s">
        <v>37</v>
      </c>
    </row>
    <row r="823" spans="1:1" x14ac:dyDescent="0.25">
      <c r="A823" t="s">
        <v>1549</v>
      </c>
    </row>
    <row r="824" spans="1:1" x14ac:dyDescent="0.25">
      <c r="A824" t="s">
        <v>1550</v>
      </c>
    </row>
    <row r="825" spans="1:1" x14ac:dyDescent="0.25">
      <c r="A825" t="s">
        <v>66</v>
      </c>
    </row>
    <row r="826" spans="1:1" x14ac:dyDescent="0.25">
      <c r="A826" t="s">
        <v>1551</v>
      </c>
    </row>
    <row r="827" spans="1:1" x14ac:dyDescent="0.25">
      <c r="A827" t="s">
        <v>1552</v>
      </c>
    </row>
    <row r="828" spans="1:1" x14ac:dyDescent="0.25">
      <c r="A828" t="s">
        <v>45</v>
      </c>
    </row>
    <row r="829" spans="1:1" x14ac:dyDescent="0.25">
      <c r="A829" t="s">
        <v>1553</v>
      </c>
    </row>
    <row r="830" spans="1:1" x14ac:dyDescent="0.25">
      <c r="A830" t="s">
        <v>46</v>
      </c>
    </row>
    <row r="831" spans="1:1" x14ac:dyDescent="0.25">
      <c r="A831" t="s">
        <v>47</v>
      </c>
    </row>
    <row r="832" spans="1:1" x14ac:dyDescent="0.25">
      <c r="A832" t="s">
        <v>1554</v>
      </c>
    </row>
    <row r="833" spans="1:1" x14ac:dyDescent="0.25">
      <c r="A833" t="s">
        <v>48</v>
      </c>
    </row>
    <row r="834" spans="1:1" x14ac:dyDescent="0.25">
      <c r="A834" t="s">
        <v>49</v>
      </c>
    </row>
    <row r="835" spans="1:1" x14ac:dyDescent="0.25">
      <c r="A835" t="s">
        <v>1555</v>
      </c>
    </row>
    <row r="836" spans="1:1" x14ac:dyDescent="0.25">
      <c r="A836" t="s">
        <v>50</v>
      </c>
    </row>
    <row r="837" spans="1:1" x14ac:dyDescent="0.25">
      <c r="A837" t="s">
        <v>52</v>
      </c>
    </row>
    <row r="838" spans="1:1" x14ac:dyDescent="0.25">
      <c r="A838" t="s">
        <v>80</v>
      </c>
    </row>
    <row r="839" spans="1:1" x14ac:dyDescent="0.25">
      <c r="A839" t="s">
        <v>1643</v>
      </c>
    </row>
    <row r="840" spans="1:1" x14ac:dyDescent="0.25">
      <c r="A840" t="s">
        <v>81</v>
      </c>
    </row>
    <row r="841" spans="1:1" x14ac:dyDescent="0.25">
      <c r="A841" t="s">
        <v>1644</v>
      </c>
    </row>
    <row r="842" spans="1:1" x14ac:dyDescent="0.25">
      <c r="A842" t="s">
        <v>82</v>
      </c>
    </row>
    <row r="843" spans="1:1" x14ac:dyDescent="0.25">
      <c r="A843" t="s">
        <v>83</v>
      </c>
    </row>
    <row r="844" spans="1:1" x14ac:dyDescent="0.25">
      <c r="A844" t="s">
        <v>80</v>
      </c>
    </row>
    <row r="845" spans="1:1" x14ac:dyDescent="0.25">
      <c r="A845" t="s">
        <v>1645</v>
      </c>
    </row>
    <row r="846" spans="1:1" x14ac:dyDescent="0.25">
      <c r="A846" t="s">
        <v>81</v>
      </c>
    </row>
    <row r="847" spans="1:1" x14ac:dyDescent="0.25">
      <c r="A847" t="s">
        <v>1646</v>
      </c>
    </row>
    <row r="848" spans="1:1" x14ac:dyDescent="0.25">
      <c r="A848" t="s">
        <v>82</v>
      </c>
    </row>
    <row r="849" spans="1:1" x14ac:dyDescent="0.25">
      <c r="A849" t="s">
        <v>83</v>
      </c>
    </row>
    <row r="850" spans="1:1" x14ac:dyDescent="0.25">
      <c r="A850" t="s">
        <v>80</v>
      </c>
    </row>
    <row r="851" spans="1:1" x14ac:dyDescent="0.25">
      <c r="A851" t="s">
        <v>1647</v>
      </c>
    </row>
    <row r="852" spans="1:1" x14ac:dyDescent="0.25">
      <c r="A852" t="s">
        <v>81</v>
      </c>
    </row>
    <row r="853" spans="1:1" x14ac:dyDescent="0.25">
      <c r="A853" t="s">
        <v>1648</v>
      </c>
    </row>
    <row r="854" spans="1:1" x14ac:dyDescent="0.25">
      <c r="A854" t="s">
        <v>82</v>
      </c>
    </row>
    <row r="855" spans="1:1" x14ac:dyDescent="0.25">
      <c r="A855" t="s">
        <v>83</v>
      </c>
    </row>
    <row r="856" spans="1:1" x14ac:dyDescent="0.25">
      <c r="A856" t="s">
        <v>80</v>
      </c>
    </row>
    <row r="857" spans="1:1" x14ac:dyDescent="0.25">
      <c r="A857" t="s">
        <v>1649</v>
      </c>
    </row>
    <row r="858" spans="1:1" x14ac:dyDescent="0.25">
      <c r="A858" t="s">
        <v>81</v>
      </c>
    </row>
    <row r="859" spans="1:1" x14ac:dyDescent="0.25">
      <c r="A859" t="s">
        <v>1650</v>
      </c>
    </row>
    <row r="860" spans="1:1" x14ac:dyDescent="0.25">
      <c r="A860" t="s">
        <v>82</v>
      </c>
    </row>
    <row r="861" spans="1:1" x14ac:dyDescent="0.25">
      <c r="A861" t="s">
        <v>83</v>
      </c>
    </row>
    <row r="862" spans="1:1" x14ac:dyDescent="0.25">
      <c r="A862" t="s">
        <v>1556</v>
      </c>
    </row>
    <row r="863" spans="1:1" x14ac:dyDescent="0.25">
      <c r="A863" t="s">
        <v>59</v>
      </c>
    </row>
    <row r="864" spans="1:1" x14ac:dyDescent="0.25">
      <c r="A864" t="s">
        <v>60</v>
      </c>
    </row>
    <row r="865" spans="1:1" x14ac:dyDescent="0.25">
      <c r="A865" t="s">
        <v>61</v>
      </c>
    </row>
    <row r="866" spans="1:1" x14ac:dyDescent="0.25">
      <c r="A866" t="s">
        <v>1818</v>
      </c>
    </row>
    <row r="867" spans="1:1" x14ac:dyDescent="0.25">
      <c r="A867" t="s">
        <v>62</v>
      </c>
    </row>
    <row r="868" spans="1:1" x14ac:dyDescent="0.25">
      <c r="A868" t="s">
        <v>63</v>
      </c>
    </row>
    <row r="869" spans="1:1" x14ac:dyDescent="0.25">
      <c r="A869" t="s">
        <v>1814</v>
      </c>
    </row>
    <row r="870" spans="1:1" x14ac:dyDescent="0.25">
      <c r="A870" t="s">
        <v>64</v>
      </c>
    </row>
    <row r="871" spans="1:1" x14ac:dyDescent="0.25">
      <c r="A871" t="s">
        <v>65</v>
      </c>
    </row>
    <row r="872" spans="1:1" x14ac:dyDescent="0.25">
      <c r="A872" t="s">
        <v>1754</v>
      </c>
    </row>
    <row r="873" spans="1:1" x14ac:dyDescent="0.25">
      <c r="A873" t="s">
        <v>95</v>
      </c>
    </row>
    <row r="874" spans="1:1" x14ac:dyDescent="0.25">
      <c r="A874" t="s">
        <v>30</v>
      </c>
    </row>
    <row r="875" spans="1:1" x14ac:dyDescent="0.25">
      <c r="A875" t="s">
        <v>1794</v>
      </c>
    </row>
    <row r="876" spans="1:1" x14ac:dyDescent="0.25">
      <c r="A876" t="s">
        <v>32</v>
      </c>
    </row>
    <row r="877" spans="1:1" x14ac:dyDescent="0.25">
      <c r="A877" t="s">
        <v>33</v>
      </c>
    </row>
    <row r="878" spans="1:1" x14ac:dyDescent="0.25">
      <c r="A878" t="s">
        <v>1795</v>
      </c>
    </row>
    <row r="879" spans="1:1" x14ac:dyDescent="0.25">
      <c r="A879" t="s">
        <v>34</v>
      </c>
    </row>
    <row r="880" spans="1:1" x14ac:dyDescent="0.25">
      <c r="A880" t="s">
        <v>35</v>
      </c>
    </row>
    <row r="881" spans="1:1" x14ac:dyDescent="0.25">
      <c r="A881" t="s">
        <v>1548</v>
      </c>
    </row>
    <row r="882" spans="1:1" x14ac:dyDescent="0.25">
      <c r="A882" t="s">
        <v>37</v>
      </c>
    </row>
    <row r="883" spans="1:1" x14ac:dyDescent="0.25">
      <c r="A883" t="s">
        <v>1549</v>
      </c>
    </row>
    <row r="884" spans="1:1" x14ac:dyDescent="0.25">
      <c r="A884" t="s">
        <v>1550</v>
      </c>
    </row>
    <row r="885" spans="1:1" x14ac:dyDescent="0.25">
      <c r="A885" t="s">
        <v>66</v>
      </c>
    </row>
    <row r="886" spans="1:1" x14ac:dyDescent="0.25">
      <c r="A886" t="s">
        <v>1551</v>
      </c>
    </row>
    <row r="887" spans="1:1" x14ac:dyDescent="0.25">
      <c r="A887" t="s">
        <v>98</v>
      </c>
    </row>
    <row r="888" spans="1:1" x14ac:dyDescent="0.25">
      <c r="A888" t="s">
        <v>1796</v>
      </c>
    </row>
    <row r="889" spans="1:1" x14ac:dyDescent="0.25">
      <c r="A889" t="s">
        <v>1764</v>
      </c>
    </row>
    <row r="890" spans="1:1" x14ac:dyDescent="0.25">
      <c r="A890" t="s">
        <v>55</v>
      </c>
    </row>
    <row r="891" spans="1:1" x14ac:dyDescent="0.25">
      <c r="A891" t="s">
        <v>1797</v>
      </c>
    </row>
    <row r="892" spans="1:1" x14ac:dyDescent="0.25">
      <c r="A892" t="s">
        <v>67</v>
      </c>
    </row>
    <row r="893" spans="1:1" x14ac:dyDescent="0.25">
      <c r="A893" t="s">
        <v>68</v>
      </c>
    </row>
    <row r="894" spans="1:1" x14ac:dyDescent="0.25">
      <c r="A894" t="s">
        <v>1796</v>
      </c>
    </row>
    <row r="895" spans="1:1" x14ac:dyDescent="0.25">
      <c r="A895" t="s">
        <v>1767</v>
      </c>
    </row>
    <row r="896" spans="1:1" x14ac:dyDescent="0.25">
      <c r="A896" t="s">
        <v>55</v>
      </c>
    </row>
    <row r="897" spans="1:1" x14ac:dyDescent="0.25">
      <c r="A897" t="s">
        <v>1797</v>
      </c>
    </row>
    <row r="898" spans="1:1" x14ac:dyDescent="0.25">
      <c r="A898" t="s">
        <v>67</v>
      </c>
    </row>
    <row r="899" spans="1:1" x14ac:dyDescent="0.25">
      <c r="A899" t="s">
        <v>68</v>
      </c>
    </row>
    <row r="900" spans="1:1" x14ac:dyDescent="0.25">
      <c r="A900" t="s">
        <v>1796</v>
      </c>
    </row>
    <row r="901" spans="1:1" x14ac:dyDescent="0.25">
      <c r="A901" t="s">
        <v>1798</v>
      </c>
    </row>
    <row r="902" spans="1:1" x14ac:dyDescent="0.25">
      <c r="A902" t="s">
        <v>55</v>
      </c>
    </row>
    <row r="903" spans="1:1" x14ac:dyDescent="0.25">
      <c r="A903" t="s">
        <v>1797</v>
      </c>
    </row>
    <row r="904" spans="1:1" x14ac:dyDescent="0.25">
      <c r="A904" t="s">
        <v>67</v>
      </c>
    </row>
    <row r="905" spans="1:1" x14ac:dyDescent="0.25">
      <c r="A905" t="s">
        <v>68</v>
      </c>
    </row>
    <row r="906" spans="1:1" x14ac:dyDescent="0.25">
      <c r="A906" t="s">
        <v>1796</v>
      </c>
    </row>
    <row r="907" spans="1:1" x14ac:dyDescent="0.25">
      <c r="A907" t="s">
        <v>1799</v>
      </c>
    </row>
    <row r="908" spans="1:1" x14ac:dyDescent="0.25">
      <c r="A908" t="s">
        <v>55</v>
      </c>
    </row>
    <row r="909" spans="1:1" x14ac:dyDescent="0.25">
      <c r="A909" t="s">
        <v>1797</v>
      </c>
    </row>
    <row r="910" spans="1:1" x14ac:dyDescent="0.25">
      <c r="A910" t="s">
        <v>67</v>
      </c>
    </row>
    <row r="911" spans="1:1" x14ac:dyDescent="0.25">
      <c r="A911" t="s">
        <v>68</v>
      </c>
    </row>
    <row r="912" spans="1:1" x14ac:dyDescent="0.25">
      <c r="A912" t="s">
        <v>1796</v>
      </c>
    </row>
    <row r="913" spans="1:1" x14ac:dyDescent="0.25">
      <c r="A913" t="s">
        <v>1768</v>
      </c>
    </row>
    <row r="914" spans="1:1" x14ac:dyDescent="0.25">
      <c r="A914" t="s">
        <v>55</v>
      </c>
    </row>
    <row r="915" spans="1:1" x14ac:dyDescent="0.25">
      <c r="A915" t="s">
        <v>1797</v>
      </c>
    </row>
    <row r="916" spans="1:1" x14ac:dyDescent="0.25">
      <c r="A916" t="s">
        <v>67</v>
      </c>
    </row>
    <row r="917" spans="1:1" x14ac:dyDescent="0.25">
      <c r="A917" t="s">
        <v>68</v>
      </c>
    </row>
    <row r="918" spans="1:1" x14ac:dyDescent="0.25">
      <c r="A918" t="s">
        <v>1796</v>
      </c>
    </row>
    <row r="919" spans="1:1" x14ac:dyDescent="0.25">
      <c r="A919" s="99" t="s">
        <v>1769</v>
      </c>
    </row>
    <row r="920" spans="1:1" x14ac:dyDescent="0.25">
      <c r="A920" t="s">
        <v>55</v>
      </c>
    </row>
    <row r="921" spans="1:1" x14ac:dyDescent="0.25">
      <c r="A921" t="s">
        <v>1797</v>
      </c>
    </row>
    <row r="922" spans="1:1" x14ac:dyDescent="0.25">
      <c r="A922" t="s">
        <v>67</v>
      </c>
    </row>
    <row r="923" spans="1:1" x14ac:dyDescent="0.25">
      <c r="A923" t="s">
        <v>68</v>
      </c>
    </row>
    <row r="924" spans="1:1" x14ac:dyDescent="0.25">
      <c r="A924" t="s">
        <v>1796</v>
      </c>
    </row>
    <row r="925" spans="1:1" x14ac:dyDescent="0.25">
      <c r="A925" t="s">
        <v>1800</v>
      </c>
    </row>
    <row r="926" spans="1:1" x14ac:dyDescent="0.25">
      <c r="A926" t="s">
        <v>55</v>
      </c>
    </row>
    <row r="927" spans="1:1" x14ac:dyDescent="0.25">
      <c r="A927" t="s">
        <v>1797</v>
      </c>
    </row>
    <row r="928" spans="1:1" x14ac:dyDescent="0.25">
      <c r="A928" t="s">
        <v>67</v>
      </c>
    </row>
    <row r="929" spans="1:1" x14ac:dyDescent="0.25">
      <c r="A929" t="s">
        <v>68</v>
      </c>
    </row>
    <row r="930" spans="1:1" x14ac:dyDescent="0.25">
      <c r="A930" t="s">
        <v>1796</v>
      </c>
    </row>
    <row r="931" spans="1:1" x14ac:dyDescent="0.25">
      <c r="A931" t="s">
        <v>1801</v>
      </c>
    </row>
    <row r="932" spans="1:1" x14ac:dyDescent="0.25">
      <c r="A932" t="s">
        <v>55</v>
      </c>
    </row>
    <row r="933" spans="1:1" x14ac:dyDescent="0.25">
      <c r="A933" t="s">
        <v>1797</v>
      </c>
    </row>
    <row r="934" spans="1:1" x14ac:dyDescent="0.25">
      <c r="A934" t="s">
        <v>67</v>
      </c>
    </row>
    <row r="935" spans="1:1" x14ac:dyDescent="0.25">
      <c r="A935" t="s">
        <v>68</v>
      </c>
    </row>
    <row r="936" spans="1:1" x14ac:dyDescent="0.25">
      <c r="A936" t="s">
        <v>1745</v>
      </c>
    </row>
    <row r="937" spans="1:1" x14ac:dyDescent="0.25">
      <c r="A937" t="s">
        <v>1802</v>
      </c>
    </row>
    <row r="938" spans="1:1" x14ac:dyDescent="0.25">
      <c r="A938" t="s">
        <v>1747</v>
      </c>
    </row>
    <row r="939" spans="1:1" x14ac:dyDescent="0.25">
      <c r="A939" t="s">
        <v>1745</v>
      </c>
    </row>
    <row r="940" spans="1:1" x14ac:dyDescent="0.25">
      <c r="A940" t="s">
        <v>1755</v>
      </c>
    </row>
    <row r="941" spans="1:1" x14ac:dyDescent="0.25">
      <c r="A941" t="s">
        <v>1747</v>
      </c>
    </row>
    <row r="942" spans="1:1" x14ac:dyDescent="0.25">
      <c r="A942" t="s">
        <v>1745</v>
      </c>
    </row>
    <row r="943" spans="1:1" x14ac:dyDescent="0.25">
      <c r="A943" t="s">
        <v>1756</v>
      </c>
    </row>
    <row r="944" spans="1:1" x14ac:dyDescent="0.25">
      <c r="A944" t="s">
        <v>1747</v>
      </c>
    </row>
    <row r="945" spans="1:1" x14ac:dyDescent="0.25">
      <c r="A945" t="s">
        <v>1745</v>
      </c>
    </row>
    <row r="946" spans="1:1" x14ac:dyDescent="0.25">
      <c r="A946" t="s">
        <v>1757</v>
      </c>
    </row>
    <row r="947" spans="1:1" x14ac:dyDescent="0.25">
      <c r="A947" t="s">
        <v>1747</v>
      </c>
    </row>
    <row r="948" spans="1:1" x14ac:dyDescent="0.25">
      <c r="A948" t="s">
        <v>1556</v>
      </c>
    </row>
    <row r="949" spans="1:1" x14ac:dyDescent="0.25">
      <c r="A949" t="s">
        <v>1758</v>
      </c>
    </row>
    <row r="950" spans="1:1" x14ac:dyDescent="0.25">
      <c r="A950" t="s">
        <v>95</v>
      </c>
    </row>
    <row r="951" spans="1:1" x14ac:dyDescent="0.25">
      <c r="A951" t="s">
        <v>30</v>
      </c>
    </row>
    <row r="952" spans="1:1" x14ac:dyDescent="0.25">
      <c r="A952" t="s">
        <v>1803</v>
      </c>
    </row>
    <row r="953" spans="1:1" x14ac:dyDescent="0.25">
      <c r="A953" t="s">
        <v>32</v>
      </c>
    </row>
    <row r="954" spans="1:1" x14ac:dyDescent="0.25">
      <c r="A954" t="s">
        <v>33</v>
      </c>
    </row>
    <row r="955" spans="1:1" x14ac:dyDescent="0.25">
      <c r="A955" t="s">
        <v>1804</v>
      </c>
    </row>
    <row r="956" spans="1:1" x14ac:dyDescent="0.25">
      <c r="A956" t="s">
        <v>34</v>
      </c>
    </row>
    <row r="957" spans="1:1" x14ac:dyDescent="0.25">
      <c r="A957" t="s">
        <v>35</v>
      </c>
    </row>
    <row r="958" spans="1:1" x14ac:dyDescent="0.25">
      <c r="A958" s="99" t="s">
        <v>1548</v>
      </c>
    </row>
    <row r="959" spans="1:1" x14ac:dyDescent="0.25">
      <c r="A959" t="s">
        <v>37</v>
      </c>
    </row>
    <row r="960" spans="1:1" x14ac:dyDescent="0.25">
      <c r="A960" t="s">
        <v>1549</v>
      </c>
    </row>
    <row r="961" spans="1:1" x14ac:dyDescent="0.25">
      <c r="A961" t="s">
        <v>1550</v>
      </c>
    </row>
    <row r="962" spans="1:1" x14ac:dyDescent="0.25">
      <c r="A962" t="s">
        <v>66</v>
      </c>
    </row>
    <row r="963" spans="1:1" x14ac:dyDescent="0.25">
      <c r="A963" t="s">
        <v>1551</v>
      </c>
    </row>
    <row r="964" spans="1:1" x14ac:dyDescent="0.25">
      <c r="A964" t="s">
        <v>98</v>
      </c>
    </row>
    <row r="965" spans="1:1" x14ac:dyDescent="0.25">
      <c r="A965" t="s">
        <v>1796</v>
      </c>
    </row>
    <row r="966" spans="1:1" x14ac:dyDescent="0.25">
      <c r="A966" t="s">
        <v>1805</v>
      </c>
    </row>
    <row r="967" spans="1:1" x14ac:dyDescent="0.25">
      <c r="A967" t="s">
        <v>55</v>
      </c>
    </row>
    <row r="968" spans="1:1" x14ac:dyDescent="0.25">
      <c r="A968" t="s">
        <v>1797</v>
      </c>
    </row>
    <row r="969" spans="1:1" x14ac:dyDescent="0.25">
      <c r="A969" t="s">
        <v>67</v>
      </c>
    </row>
    <row r="970" spans="1:1" x14ac:dyDescent="0.25">
      <c r="A970" t="s">
        <v>68</v>
      </c>
    </row>
    <row r="971" spans="1:1" x14ac:dyDescent="0.25">
      <c r="A971" t="s">
        <v>1806</v>
      </c>
    </row>
    <row r="972" spans="1:1" x14ac:dyDescent="0.25">
      <c r="A972" t="s">
        <v>1807</v>
      </c>
    </row>
    <row r="973" spans="1:1" x14ac:dyDescent="0.25">
      <c r="A973" t="s">
        <v>55</v>
      </c>
    </row>
    <row r="974" spans="1:1" x14ac:dyDescent="0.25">
      <c r="A974" t="s">
        <v>1808</v>
      </c>
    </row>
    <row r="975" spans="1:1" x14ac:dyDescent="0.25">
      <c r="A975" t="s">
        <v>67</v>
      </c>
    </row>
    <row r="976" spans="1:1" x14ac:dyDescent="0.25">
      <c r="A976" t="s">
        <v>68</v>
      </c>
    </row>
    <row r="977" spans="1:1" x14ac:dyDescent="0.25">
      <c r="A977" t="s">
        <v>1796</v>
      </c>
    </row>
    <row r="978" spans="1:1" x14ac:dyDescent="0.25">
      <c r="A978" t="s">
        <v>1809</v>
      </c>
    </row>
    <row r="979" spans="1:1" x14ac:dyDescent="0.25">
      <c r="A979" t="s">
        <v>55</v>
      </c>
    </row>
    <row r="980" spans="1:1" x14ac:dyDescent="0.25">
      <c r="A980" t="s">
        <v>1810</v>
      </c>
    </row>
    <row r="981" spans="1:1" x14ac:dyDescent="0.25">
      <c r="A981" t="s">
        <v>67</v>
      </c>
    </row>
    <row r="982" spans="1:1" x14ac:dyDescent="0.25">
      <c r="A982" t="s">
        <v>68</v>
      </c>
    </row>
    <row r="983" spans="1:1" x14ac:dyDescent="0.25">
      <c r="A983" t="s">
        <v>1556</v>
      </c>
    </row>
    <row r="984" spans="1:1" x14ac:dyDescent="0.25">
      <c r="A984" t="s">
        <v>1819</v>
      </c>
    </row>
    <row r="985" spans="1:1" x14ac:dyDescent="0.25">
      <c r="A985" t="s">
        <v>95</v>
      </c>
    </row>
    <row r="986" spans="1:1" x14ac:dyDescent="0.25">
      <c r="A986" t="s">
        <v>30</v>
      </c>
    </row>
    <row r="987" spans="1:1" x14ac:dyDescent="0.25">
      <c r="A987" t="s">
        <v>1820</v>
      </c>
    </row>
    <row r="988" spans="1:1" x14ac:dyDescent="0.25">
      <c r="A988" t="s">
        <v>32</v>
      </c>
    </row>
    <row r="989" spans="1:1" x14ac:dyDescent="0.25">
      <c r="A989" t="s">
        <v>33</v>
      </c>
    </row>
    <row r="990" spans="1:1" x14ac:dyDescent="0.25">
      <c r="A990" t="s">
        <v>1821</v>
      </c>
    </row>
    <row r="991" spans="1:1" x14ac:dyDescent="0.25">
      <c r="A991" t="s">
        <v>34</v>
      </c>
    </row>
    <row r="992" spans="1:1" x14ac:dyDescent="0.25">
      <c r="A992" t="s">
        <v>35</v>
      </c>
    </row>
    <row r="993" spans="1:1" x14ac:dyDescent="0.25">
      <c r="A993" t="s">
        <v>1548</v>
      </c>
    </row>
    <row r="994" spans="1:1" x14ac:dyDescent="0.25">
      <c r="A994" t="s">
        <v>37</v>
      </c>
    </row>
    <row r="995" spans="1:1" x14ac:dyDescent="0.25">
      <c r="A995" t="s">
        <v>1549</v>
      </c>
    </row>
    <row r="996" spans="1:1" x14ac:dyDescent="0.25">
      <c r="A996" t="s">
        <v>1550</v>
      </c>
    </row>
    <row r="997" spans="1:1" x14ac:dyDescent="0.25">
      <c r="A997" t="s">
        <v>66</v>
      </c>
    </row>
    <row r="998" spans="1:1" x14ac:dyDescent="0.25">
      <c r="A998" t="s">
        <v>1551</v>
      </c>
    </row>
    <row r="999" spans="1:1" x14ac:dyDescent="0.25">
      <c r="A999" t="s">
        <v>98</v>
      </c>
    </row>
    <row r="1000" spans="1:1" x14ac:dyDescent="0.25">
      <c r="A1000" t="s">
        <v>1822</v>
      </c>
    </row>
    <row r="1001" spans="1:1" x14ac:dyDescent="0.25">
      <c r="A1001" t="s">
        <v>1764</v>
      </c>
    </row>
    <row r="1002" spans="1:1" x14ac:dyDescent="0.25">
      <c r="A1002" t="s">
        <v>55</v>
      </c>
    </row>
    <row r="1003" spans="1:1" x14ac:dyDescent="0.25">
      <c r="A1003" t="s">
        <v>1823</v>
      </c>
    </row>
    <row r="1004" spans="1:1" x14ac:dyDescent="0.25">
      <c r="A1004" t="s">
        <v>67</v>
      </c>
    </row>
    <row r="1005" spans="1:1" x14ac:dyDescent="0.25">
      <c r="A1005" t="s">
        <v>68</v>
      </c>
    </row>
    <row r="1006" spans="1:1" x14ac:dyDescent="0.25">
      <c r="A1006" t="s">
        <v>1796</v>
      </c>
    </row>
    <row r="1007" spans="1:1" x14ac:dyDescent="0.25">
      <c r="A1007" t="s">
        <v>1767</v>
      </c>
    </row>
    <row r="1008" spans="1:1" x14ac:dyDescent="0.25">
      <c r="A1008" t="s">
        <v>55</v>
      </c>
    </row>
    <row r="1009" spans="1:1" x14ac:dyDescent="0.25">
      <c r="A1009" t="s">
        <v>1797</v>
      </c>
    </row>
    <row r="1010" spans="1:1" x14ac:dyDescent="0.25">
      <c r="A1010" t="s">
        <v>67</v>
      </c>
    </row>
    <row r="1011" spans="1:1" x14ac:dyDescent="0.25">
      <c r="A1011" t="s">
        <v>68</v>
      </c>
    </row>
    <row r="1012" spans="1:1" x14ac:dyDescent="0.25">
      <c r="A1012" t="s">
        <v>1822</v>
      </c>
    </row>
    <row r="1013" spans="1:1" x14ac:dyDescent="0.25">
      <c r="A1013" t="s">
        <v>1798</v>
      </c>
    </row>
    <row r="1014" spans="1:1" x14ac:dyDescent="0.25">
      <c r="A1014" t="s">
        <v>55</v>
      </c>
    </row>
    <row r="1015" spans="1:1" x14ac:dyDescent="0.25">
      <c r="A1015" t="s">
        <v>1823</v>
      </c>
    </row>
    <row r="1016" spans="1:1" x14ac:dyDescent="0.25">
      <c r="A1016" t="s">
        <v>67</v>
      </c>
    </row>
    <row r="1017" spans="1:1" x14ac:dyDescent="0.25">
      <c r="A1017" t="s">
        <v>68</v>
      </c>
    </row>
    <row r="1018" spans="1:1" x14ac:dyDescent="0.25">
      <c r="A1018" t="s">
        <v>1822</v>
      </c>
    </row>
    <row r="1019" spans="1:1" x14ac:dyDescent="0.25">
      <c r="A1019" t="s">
        <v>1799</v>
      </c>
    </row>
    <row r="1020" spans="1:1" x14ac:dyDescent="0.25">
      <c r="A1020" t="s">
        <v>55</v>
      </c>
    </row>
    <row r="1021" spans="1:1" x14ac:dyDescent="0.25">
      <c r="A1021" t="s">
        <v>1823</v>
      </c>
    </row>
    <row r="1022" spans="1:1" x14ac:dyDescent="0.25">
      <c r="A1022" t="s">
        <v>67</v>
      </c>
    </row>
    <row r="1023" spans="1:1" x14ac:dyDescent="0.25">
      <c r="A1023" t="s">
        <v>68</v>
      </c>
    </row>
    <row r="1024" spans="1:1" x14ac:dyDescent="0.25">
      <c r="A1024" t="s">
        <v>1822</v>
      </c>
    </row>
    <row r="1025" spans="1:1" x14ac:dyDescent="0.25">
      <c r="A1025" t="s">
        <v>1768</v>
      </c>
    </row>
    <row r="1026" spans="1:1" x14ac:dyDescent="0.25">
      <c r="A1026" t="s">
        <v>55</v>
      </c>
    </row>
    <row r="1027" spans="1:1" x14ac:dyDescent="0.25">
      <c r="A1027" t="s">
        <v>1823</v>
      </c>
    </row>
    <row r="1028" spans="1:1" x14ac:dyDescent="0.25">
      <c r="A1028" t="s">
        <v>67</v>
      </c>
    </row>
    <row r="1029" spans="1:1" x14ac:dyDescent="0.25">
      <c r="A1029" t="s">
        <v>68</v>
      </c>
    </row>
    <row r="1030" spans="1:1" x14ac:dyDescent="0.25">
      <c r="A1030" t="s">
        <v>1822</v>
      </c>
    </row>
    <row r="1031" spans="1:1" x14ac:dyDescent="0.25">
      <c r="A1031" t="s">
        <v>1769</v>
      </c>
    </row>
    <row r="1032" spans="1:1" x14ac:dyDescent="0.25">
      <c r="A1032" t="s">
        <v>55</v>
      </c>
    </row>
    <row r="1033" spans="1:1" x14ac:dyDescent="0.25">
      <c r="A1033" t="s">
        <v>1823</v>
      </c>
    </row>
    <row r="1034" spans="1:1" x14ac:dyDescent="0.25">
      <c r="A1034" t="s">
        <v>67</v>
      </c>
    </row>
    <row r="1035" spans="1:1" x14ac:dyDescent="0.25">
      <c r="A1035" t="s">
        <v>68</v>
      </c>
    </row>
    <row r="1036" spans="1:1" x14ac:dyDescent="0.25">
      <c r="A1036" t="s">
        <v>1822</v>
      </c>
    </row>
    <row r="1037" spans="1:1" x14ac:dyDescent="0.25">
      <c r="A1037" t="s">
        <v>1800</v>
      </c>
    </row>
    <row r="1038" spans="1:1" x14ac:dyDescent="0.25">
      <c r="A1038" t="s">
        <v>55</v>
      </c>
    </row>
    <row r="1039" spans="1:1" x14ac:dyDescent="0.25">
      <c r="A1039" t="s">
        <v>1823</v>
      </c>
    </row>
    <row r="1040" spans="1:1" x14ac:dyDescent="0.25">
      <c r="A1040" t="s">
        <v>67</v>
      </c>
    </row>
    <row r="1041" spans="1:1" x14ac:dyDescent="0.25">
      <c r="A1041" t="s">
        <v>68</v>
      </c>
    </row>
    <row r="1042" spans="1:1" x14ac:dyDescent="0.25">
      <c r="A1042" t="s">
        <v>1822</v>
      </c>
    </row>
    <row r="1043" spans="1:1" x14ac:dyDescent="0.25">
      <c r="A1043" t="s">
        <v>1801</v>
      </c>
    </row>
    <row r="1044" spans="1:1" x14ac:dyDescent="0.25">
      <c r="A1044" t="s">
        <v>55</v>
      </c>
    </row>
    <row r="1045" spans="1:1" x14ac:dyDescent="0.25">
      <c r="A1045" s="99" t="s">
        <v>1823</v>
      </c>
    </row>
    <row r="1046" spans="1:1" x14ac:dyDescent="0.25">
      <c r="A1046" t="s">
        <v>67</v>
      </c>
    </row>
    <row r="1047" spans="1:1" x14ac:dyDescent="0.25">
      <c r="A1047" t="s">
        <v>68</v>
      </c>
    </row>
    <row r="1048" spans="1:1" x14ac:dyDescent="0.25">
      <c r="A1048" t="s">
        <v>1745</v>
      </c>
    </row>
    <row r="1049" spans="1:1" x14ac:dyDescent="0.25">
      <c r="A1049" t="s">
        <v>1802</v>
      </c>
    </row>
    <row r="1050" spans="1:1" x14ac:dyDescent="0.25">
      <c r="A1050" t="s">
        <v>1747</v>
      </c>
    </row>
    <row r="1051" spans="1:1" x14ac:dyDescent="0.25">
      <c r="A1051" t="s">
        <v>1745</v>
      </c>
    </row>
    <row r="1052" spans="1:1" x14ac:dyDescent="0.25">
      <c r="A1052" t="s">
        <v>1755</v>
      </c>
    </row>
    <row r="1053" spans="1:1" x14ac:dyDescent="0.25">
      <c r="A1053" t="s">
        <v>1747</v>
      </c>
    </row>
    <row r="1054" spans="1:1" x14ac:dyDescent="0.25">
      <c r="A1054" t="s">
        <v>1745</v>
      </c>
    </row>
    <row r="1055" spans="1:1" x14ac:dyDescent="0.25">
      <c r="A1055" t="s">
        <v>1756</v>
      </c>
    </row>
    <row r="1056" spans="1:1" x14ac:dyDescent="0.25">
      <c r="A1056" t="s">
        <v>1747</v>
      </c>
    </row>
    <row r="1057" spans="1:1" x14ac:dyDescent="0.25">
      <c r="A1057" t="s">
        <v>1745</v>
      </c>
    </row>
    <row r="1058" spans="1:1" x14ac:dyDescent="0.25">
      <c r="A1058" t="s">
        <v>1757</v>
      </c>
    </row>
    <row r="1059" spans="1:1" x14ac:dyDescent="0.25">
      <c r="A1059" t="s">
        <v>1747</v>
      </c>
    </row>
    <row r="1060" spans="1:1" x14ac:dyDescent="0.25">
      <c r="A1060" t="s">
        <v>1556</v>
      </c>
    </row>
    <row r="1061" spans="1:1" x14ac:dyDescent="0.25">
      <c r="A1061" t="s">
        <v>59</v>
      </c>
    </row>
    <row r="1062" spans="1:1" x14ac:dyDescent="0.25">
      <c r="A1062" t="s">
        <v>60</v>
      </c>
    </row>
    <row r="1063" spans="1:1" x14ac:dyDescent="0.25">
      <c r="A1063" t="s">
        <v>61</v>
      </c>
    </row>
    <row r="1064" spans="1:1" x14ac:dyDescent="0.25">
      <c r="A1064" t="s">
        <v>1824</v>
      </c>
    </row>
    <row r="1065" spans="1:1" x14ac:dyDescent="0.25">
      <c r="A1065" t="s">
        <v>62</v>
      </c>
    </row>
    <row r="1066" spans="1:1" x14ac:dyDescent="0.25">
      <c r="A1066" t="s">
        <v>63</v>
      </c>
    </row>
    <row r="1067" spans="1:1" x14ac:dyDescent="0.25">
      <c r="A1067" t="s">
        <v>1814</v>
      </c>
    </row>
    <row r="1068" spans="1:1" x14ac:dyDescent="0.25">
      <c r="A1068" t="s">
        <v>64</v>
      </c>
    </row>
    <row r="1069" spans="1:1" x14ac:dyDescent="0.25">
      <c r="A1069" t="s">
        <v>65</v>
      </c>
    </row>
    <row r="1070" spans="1:1" x14ac:dyDescent="0.25">
      <c r="A1070" t="s">
        <v>1759</v>
      </c>
    </row>
    <row r="1071" spans="1:1" x14ac:dyDescent="0.25">
      <c r="A1071" t="s">
        <v>100</v>
      </c>
    </row>
    <row r="1072" spans="1:1" x14ac:dyDescent="0.25">
      <c r="A1072" t="s">
        <v>30</v>
      </c>
    </row>
    <row r="1073" spans="1:1" x14ac:dyDescent="0.25">
      <c r="A1073" t="s">
        <v>1760</v>
      </c>
    </row>
    <row r="1074" spans="1:1" x14ac:dyDescent="0.25">
      <c r="A1074" t="s">
        <v>32</v>
      </c>
    </row>
    <row r="1075" spans="1:1" x14ac:dyDescent="0.25">
      <c r="A1075" t="s">
        <v>33</v>
      </c>
    </row>
    <row r="1076" spans="1:1" x14ac:dyDescent="0.25">
      <c r="A1076" t="s">
        <v>1761</v>
      </c>
    </row>
    <row r="1077" spans="1:1" x14ac:dyDescent="0.25">
      <c r="A1077" t="s">
        <v>34</v>
      </c>
    </row>
    <row r="1078" spans="1:1" x14ac:dyDescent="0.25">
      <c r="A1078" t="s">
        <v>35</v>
      </c>
    </row>
    <row r="1079" spans="1:1" x14ac:dyDescent="0.25">
      <c r="A1079" t="s">
        <v>1548</v>
      </c>
    </row>
    <row r="1080" spans="1:1" x14ac:dyDescent="0.25">
      <c r="A1080" t="s">
        <v>37</v>
      </c>
    </row>
    <row r="1081" spans="1:1" x14ac:dyDescent="0.25">
      <c r="A1081" t="s">
        <v>1549</v>
      </c>
    </row>
    <row r="1082" spans="1:1" x14ac:dyDescent="0.25">
      <c r="A1082" t="s">
        <v>1550</v>
      </c>
    </row>
    <row r="1083" spans="1:1" x14ac:dyDescent="0.25">
      <c r="A1083" t="s">
        <v>66</v>
      </c>
    </row>
    <row r="1084" spans="1:1" x14ac:dyDescent="0.25">
      <c r="A1084" t="s">
        <v>1551</v>
      </c>
    </row>
    <row r="1085" spans="1:1" x14ac:dyDescent="0.25">
      <c r="A1085" t="s">
        <v>1762</v>
      </c>
    </row>
    <row r="1086" spans="1:1" x14ac:dyDescent="0.25">
      <c r="A1086" t="s">
        <v>45</v>
      </c>
    </row>
    <row r="1087" spans="1:1" x14ac:dyDescent="0.25">
      <c r="A1087" t="s">
        <v>1553</v>
      </c>
    </row>
    <row r="1088" spans="1:1" x14ac:dyDescent="0.25">
      <c r="A1088" t="s">
        <v>46</v>
      </c>
    </row>
    <row r="1089" spans="1:1" x14ac:dyDescent="0.25">
      <c r="A1089" t="s">
        <v>47</v>
      </c>
    </row>
    <row r="1090" spans="1:1" x14ac:dyDescent="0.25">
      <c r="A1090" t="s">
        <v>1554</v>
      </c>
    </row>
    <row r="1091" spans="1:1" x14ac:dyDescent="0.25">
      <c r="A1091" t="s">
        <v>48</v>
      </c>
    </row>
    <row r="1092" spans="1:1" x14ac:dyDescent="0.25">
      <c r="A1092" t="s">
        <v>49</v>
      </c>
    </row>
    <row r="1093" spans="1:1" x14ac:dyDescent="0.25">
      <c r="A1093" t="s">
        <v>1555</v>
      </c>
    </row>
    <row r="1094" spans="1:1" x14ac:dyDescent="0.25">
      <c r="A1094" s="99" t="s">
        <v>50</v>
      </c>
    </row>
    <row r="1095" spans="1:1" x14ac:dyDescent="0.25">
      <c r="A1095" t="s">
        <v>52</v>
      </c>
    </row>
    <row r="1096" spans="1:1" x14ac:dyDescent="0.25">
      <c r="A1096" t="s">
        <v>1763</v>
      </c>
    </row>
    <row r="1097" spans="1:1" x14ac:dyDescent="0.25">
      <c r="A1097" t="s">
        <v>1764</v>
      </c>
    </row>
    <row r="1098" spans="1:1" x14ac:dyDescent="0.25">
      <c r="A1098" t="s">
        <v>1765</v>
      </c>
    </row>
    <row r="1099" spans="1:1" x14ac:dyDescent="0.25">
      <c r="A1099" t="s">
        <v>1766</v>
      </c>
    </row>
    <row r="1100" spans="1:1" x14ac:dyDescent="0.25">
      <c r="A1100" t="s">
        <v>1763</v>
      </c>
    </row>
    <row r="1101" spans="1:1" x14ac:dyDescent="0.25">
      <c r="A1101" t="s">
        <v>1767</v>
      </c>
    </row>
    <row r="1102" spans="1:1" x14ac:dyDescent="0.25">
      <c r="A1102" t="s">
        <v>1765</v>
      </c>
    </row>
    <row r="1103" spans="1:1" x14ac:dyDescent="0.25">
      <c r="A1103" t="s">
        <v>1766</v>
      </c>
    </row>
    <row r="1104" spans="1:1" x14ac:dyDescent="0.25">
      <c r="A1104" t="s">
        <v>1763</v>
      </c>
    </row>
    <row r="1105" spans="1:1" x14ac:dyDescent="0.25">
      <c r="A1105" t="s">
        <v>1768</v>
      </c>
    </row>
    <row r="1106" spans="1:1" x14ac:dyDescent="0.25">
      <c r="A1106" t="s">
        <v>1765</v>
      </c>
    </row>
    <row r="1107" spans="1:1" x14ac:dyDescent="0.25">
      <c r="A1107" t="s">
        <v>1766</v>
      </c>
    </row>
    <row r="1108" spans="1:1" x14ac:dyDescent="0.25">
      <c r="A1108" t="s">
        <v>1763</v>
      </c>
    </row>
    <row r="1109" spans="1:1" x14ac:dyDescent="0.25">
      <c r="A1109" t="s">
        <v>1769</v>
      </c>
    </row>
    <row r="1110" spans="1:1" x14ac:dyDescent="0.25">
      <c r="A1110" t="s">
        <v>1765</v>
      </c>
    </row>
    <row r="1111" spans="1:1" x14ac:dyDescent="0.25">
      <c r="A1111" t="s">
        <v>1766</v>
      </c>
    </row>
    <row r="1112" spans="1:1" x14ac:dyDescent="0.25">
      <c r="A1112" t="s">
        <v>1763</v>
      </c>
    </row>
    <row r="1113" spans="1:1" x14ac:dyDescent="0.25">
      <c r="A1113" t="s">
        <v>1770</v>
      </c>
    </row>
    <row r="1114" spans="1:1" x14ac:dyDescent="0.25">
      <c r="A1114" t="s">
        <v>1771</v>
      </c>
    </row>
    <row r="1115" spans="1:1" x14ac:dyDescent="0.25">
      <c r="A1115" t="s">
        <v>1766</v>
      </c>
    </row>
    <row r="1116" spans="1:1" x14ac:dyDescent="0.25">
      <c r="A1116" t="s">
        <v>1763</v>
      </c>
    </row>
    <row r="1117" spans="1:1" x14ac:dyDescent="0.25">
      <c r="A1117" t="s">
        <v>1772</v>
      </c>
    </row>
    <row r="1118" spans="1:1" x14ac:dyDescent="0.25">
      <c r="A1118" t="s">
        <v>1771</v>
      </c>
    </row>
    <row r="1119" spans="1:1" x14ac:dyDescent="0.25">
      <c r="A1119" t="s">
        <v>1766</v>
      </c>
    </row>
    <row r="1120" spans="1:1" x14ac:dyDescent="0.25">
      <c r="A1120" t="s">
        <v>1763</v>
      </c>
    </row>
    <row r="1121" spans="1:1" x14ac:dyDescent="0.25">
      <c r="A1121" t="s">
        <v>1773</v>
      </c>
    </row>
    <row r="1122" spans="1:1" x14ac:dyDescent="0.25">
      <c r="A1122" t="s">
        <v>1771</v>
      </c>
    </row>
    <row r="1123" spans="1:1" x14ac:dyDescent="0.25">
      <c r="A1123" t="s">
        <v>1766</v>
      </c>
    </row>
    <row r="1124" spans="1:1" x14ac:dyDescent="0.25">
      <c r="A1124" t="s">
        <v>1763</v>
      </c>
    </row>
    <row r="1125" spans="1:1" x14ac:dyDescent="0.25">
      <c r="A1125" t="s">
        <v>1774</v>
      </c>
    </row>
    <row r="1126" spans="1:1" x14ac:dyDescent="0.25">
      <c r="A1126" t="s">
        <v>1775</v>
      </c>
    </row>
    <row r="1127" spans="1:1" x14ac:dyDescent="0.25">
      <c r="A1127" t="s">
        <v>1766</v>
      </c>
    </row>
    <row r="1128" spans="1:1" x14ac:dyDescent="0.25">
      <c r="A1128" t="s">
        <v>1763</v>
      </c>
    </row>
    <row r="1129" spans="1:1" x14ac:dyDescent="0.25">
      <c r="A1129" t="s">
        <v>1776</v>
      </c>
    </row>
    <row r="1130" spans="1:1" x14ac:dyDescent="0.25">
      <c r="A1130" t="s">
        <v>1775</v>
      </c>
    </row>
    <row r="1131" spans="1:1" x14ac:dyDescent="0.25">
      <c r="A1131" t="s">
        <v>1766</v>
      </c>
    </row>
    <row r="1132" spans="1:1" x14ac:dyDescent="0.25">
      <c r="A1132" s="99" t="s">
        <v>1763</v>
      </c>
    </row>
    <row r="1133" spans="1:1" x14ac:dyDescent="0.25">
      <c r="A1133" t="s">
        <v>1777</v>
      </c>
    </row>
    <row r="1134" spans="1:1" x14ac:dyDescent="0.25">
      <c r="A1134" t="s">
        <v>1775</v>
      </c>
    </row>
    <row r="1135" spans="1:1" x14ac:dyDescent="0.25">
      <c r="A1135" t="s">
        <v>1766</v>
      </c>
    </row>
    <row r="1136" spans="1:1" x14ac:dyDescent="0.25">
      <c r="A1136" t="s">
        <v>1763</v>
      </c>
    </row>
    <row r="1137" spans="1:1" x14ac:dyDescent="0.25">
      <c r="A1137" t="s">
        <v>1778</v>
      </c>
    </row>
    <row r="1138" spans="1:1" x14ac:dyDescent="0.25">
      <c r="A1138" t="s">
        <v>1775</v>
      </c>
    </row>
    <row r="1139" spans="1:1" x14ac:dyDescent="0.25">
      <c r="A1139" t="s">
        <v>1766</v>
      </c>
    </row>
    <row r="1140" spans="1:1" x14ac:dyDescent="0.25">
      <c r="A1140" t="s">
        <v>1763</v>
      </c>
    </row>
    <row r="1141" spans="1:1" x14ac:dyDescent="0.25">
      <c r="A1141" t="s">
        <v>1779</v>
      </c>
    </row>
    <row r="1142" spans="1:1" x14ac:dyDescent="0.25">
      <c r="A1142" t="s">
        <v>1775</v>
      </c>
    </row>
    <row r="1143" spans="1:1" x14ac:dyDescent="0.25">
      <c r="A1143" t="s">
        <v>1766</v>
      </c>
    </row>
    <row r="1144" spans="1:1" x14ac:dyDescent="0.25">
      <c r="A1144" t="s">
        <v>1745</v>
      </c>
    </row>
    <row r="1145" spans="1:1" x14ac:dyDescent="0.25">
      <c r="A1145" t="s">
        <v>1780</v>
      </c>
    </row>
    <row r="1146" spans="1:1" x14ac:dyDescent="0.25">
      <c r="A1146" t="s">
        <v>1747</v>
      </c>
    </row>
    <row r="1147" spans="1:1" x14ac:dyDescent="0.25">
      <c r="A1147" t="s">
        <v>1745</v>
      </c>
    </row>
    <row r="1148" spans="1:1" x14ac:dyDescent="0.25">
      <c r="A1148" t="s">
        <v>1781</v>
      </c>
    </row>
    <row r="1149" spans="1:1" x14ac:dyDescent="0.25">
      <c r="A1149" t="s">
        <v>1747</v>
      </c>
    </row>
    <row r="1150" spans="1:1" x14ac:dyDescent="0.25">
      <c r="A1150" t="s">
        <v>1745</v>
      </c>
    </row>
    <row r="1151" spans="1:1" x14ac:dyDescent="0.25">
      <c r="A1151" t="s">
        <v>1782</v>
      </c>
    </row>
    <row r="1152" spans="1:1" x14ac:dyDescent="0.25">
      <c r="A1152" t="s">
        <v>1747</v>
      </c>
    </row>
    <row r="1153" spans="1:1" x14ac:dyDescent="0.25">
      <c r="A1153" t="s">
        <v>1745</v>
      </c>
    </row>
    <row r="1154" spans="1:1" x14ac:dyDescent="0.25">
      <c r="A1154" t="s">
        <v>1783</v>
      </c>
    </row>
    <row r="1155" spans="1:1" x14ac:dyDescent="0.25">
      <c r="A1155" t="s">
        <v>1747</v>
      </c>
    </row>
    <row r="1156" spans="1:1" x14ac:dyDescent="0.25">
      <c r="A1156" t="s">
        <v>1556</v>
      </c>
    </row>
    <row r="1157" spans="1:1" x14ac:dyDescent="0.25">
      <c r="A1157" t="s">
        <v>1784</v>
      </c>
    </row>
    <row r="1158" spans="1:1" x14ac:dyDescent="0.25">
      <c r="A1158" t="s">
        <v>100</v>
      </c>
    </row>
    <row r="1159" spans="1:1" x14ac:dyDescent="0.25">
      <c r="A1159" t="s">
        <v>30</v>
      </c>
    </row>
    <row r="1160" spans="1:1" x14ac:dyDescent="0.25">
      <c r="A1160" t="s">
        <v>1785</v>
      </c>
    </row>
    <row r="1161" spans="1:1" x14ac:dyDescent="0.25">
      <c r="A1161" t="s">
        <v>32</v>
      </c>
    </row>
    <row r="1162" spans="1:1" x14ac:dyDescent="0.25">
      <c r="A1162" t="s">
        <v>33</v>
      </c>
    </row>
    <row r="1163" spans="1:1" x14ac:dyDescent="0.25">
      <c r="A1163" t="s">
        <v>1786</v>
      </c>
    </row>
    <row r="1164" spans="1:1" x14ac:dyDescent="0.25">
      <c r="A1164" t="s">
        <v>34</v>
      </c>
    </row>
    <row r="1165" spans="1:1" x14ac:dyDescent="0.25">
      <c r="A1165" t="s">
        <v>35</v>
      </c>
    </row>
    <row r="1166" spans="1:1" x14ac:dyDescent="0.25">
      <c r="A1166" t="s">
        <v>1548</v>
      </c>
    </row>
    <row r="1167" spans="1:1" x14ac:dyDescent="0.25">
      <c r="A1167" t="s">
        <v>37</v>
      </c>
    </row>
    <row r="1168" spans="1:1" x14ac:dyDescent="0.25">
      <c r="A1168" t="s">
        <v>1549</v>
      </c>
    </row>
    <row r="1169" spans="1:1" x14ac:dyDescent="0.25">
      <c r="A1169" t="s">
        <v>1550</v>
      </c>
    </row>
    <row r="1170" spans="1:1" x14ac:dyDescent="0.25">
      <c r="A1170" t="s">
        <v>66</v>
      </c>
    </row>
    <row r="1171" spans="1:1" x14ac:dyDescent="0.25">
      <c r="A1171" t="s">
        <v>1551</v>
      </c>
    </row>
    <row r="1172" spans="1:1" x14ac:dyDescent="0.25">
      <c r="A1172" t="s">
        <v>1762</v>
      </c>
    </row>
    <row r="1173" spans="1:1" x14ac:dyDescent="0.25">
      <c r="A1173" t="s">
        <v>45</v>
      </c>
    </row>
    <row r="1174" spans="1:1" x14ac:dyDescent="0.25">
      <c r="A1174" t="s">
        <v>1553</v>
      </c>
    </row>
    <row r="1175" spans="1:1" x14ac:dyDescent="0.25">
      <c r="A1175" t="s">
        <v>46</v>
      </c>
    </row>
    <row r="1176" spans="1:1" x14ac:dyDescent="0.25">
      <c r="A1176" t="s">
        <v>47</v>
      </c>
    </row>
    <row r="1177" spans="1:1" x14ac:dyDescent="0.25">
      <c r="A1177" t="s">
        <v>1554</v>
      </c>
    </row>
    <row r="1178" spans="1:1" x14ac:dyDescent="0.25">
      <c r="A1178" t="s">
        <v>48</v>
      </c>
    </row>
    <row r="1179" spans="1:1" x14ac:dyDescent="0.25">
      <c r="A1179" t="s">
        <v>49</v>
      </c>
    </row>
    <row r="1180" spans="1:1" x14ac:dyDescent="0.25">
      <c r="A1180" t="s">
        <v>1555</v>
      </c>
    </row>
    <row r="1181" spans="1:1" x14ac:dyDescent="0.25">
      <c r="A1181" t="s">
        <v>50</v>
      </c>
    </row>
    <row r="1182" spans="1:1" x14ac:dyDescent="0.25">
      <c r="A1182" t="s">
        <v>52</v>
      </c>
    </row>
    <row r="1183" spans="1:1" x14ac:dyDescent="0.25">
      <c r="A1183" t="s">
        <v>1763</v>
      </c>
    </row>
    <row r="1184" spans="1:1" x14ac:dyDescent="0.25">
      <c r="A1184" t="s">
        <v>1764</v>
      </c>
    </row>
    <row r="1185" spans="1:1" x14ac:dyDescent="0.25">
      <c r="A1185" t="s">
        <v>1765</v>
      </c>
    </row>
    <row r="1186" spans="1:1" x14ac:dyDescent="0.25">
      <c r="A1186" t="s">
        <v>1766</v>
      </c>
    </row>
    <row r="1187" spans="1:1" x14ac:dyDescent="0.25">
      <c r="A1187" t="s">
        <v>1763</v>
      </c>
    </row>
    <row r="1188" spans="1:1" x14ac:dyDescent="0.25">
      <c r="A1188" t="s">
        <v>1767</v>
      </c>
    </row>
    <row r="1189" spans="1:1" x14ac:dyDescent="0.25">
      <c r="A1189" t="s">
        <v>1765</v>
      </c>
    </row>
    <row r="1190" spans="1:1" x14ac:dyDescent="0.25">
      <c r="A1190" t="s">
        <v>1766</v>
      </c>
    </row>
    <row r="1191" spans="1:1" x14ac:dyDescent="0.25">
      <c r="A1191" t="s">
        <v>1763</v>
      </c>
    </row>
    <row r="1192" spans="1:1" x14ac:dyDescent="0.25">
      <c r="A1192" t="s">
        <v>1768</v>
      </c>
    </row>
    <row r="1193" spans="1:1" x14ac:dyDescent="0.25">
      <c r="A1193" t="s">
        <v>1765</v>
      </c>
    </row>
    <row r="1194" spans="1:1" x14ac:dyDescent="0.25">
      <c r="A1194" s="99" t="s">
        <v>1766</v>
      </c>
    </row>
    <row r="1195" spans="1:1" x14ac:dyDescent="0.25">
      <c r="A1195" t="s">
        <v>1763</v>
      </c>
    </row>
    <row r="1196" spans="1:1" x14ac:dyDescent="0.25">
      <c r="A1196" t="s">
        <v>1769</v>
      </c>
    </row>
    <row r="1197" spans="1:1" x14ac:dyDescent="0.25">
      <c r="A1197" t="s">
        <v>1765</v>
      </c>
    </row>
    <row r="1198" spans="1:1" x14ac:dyDescent="0.25">
      <c r="A1198" t="s">
        <v>1766</v>
      </c>
    </row>
    <row r="1199" spans="1:1" x14ac:dyDescent="0.25">
      <c r="A1199" t="s">
        <v>1763</v>
      </c>
    </row>
    <row r="1200" spans="1:1" x14ac:dyDescent="0.25">
      <c r="A1200" t="s">
        <v>1770</v>
      </c>
    </row>
    <row r="1201" spans="1:1" x14ac:dyDescent="0.25">
      <c r="A1201" t="s">
        <v>1771</v>
      </c>
    </row>
    <row r="1202" spans="1:1" x14ac:dyDescent="0.25">
      <c r="A1202" t="s">
        <v>1766</v>
      </c>
    </row>
    <row r="1203" spans="1:1" x14ac:dyDescent="0.25">
      <c r="A1203" t="s">
        <v>1763</v>
      </c>
    </row>
    <row r="1204" spans="1:1" x14ac:dyDescent="0.25">
      <c r="A1204" t="s">
        <v>1772</v>
      </c>
    </row>
    <row r="1205" spans="1:1" x14ac:dyDescent="0.25">
      <c r="A1205" t="s">
        <v>1771</v>
      </c>
    </row>
    <row r="1206" spans="1:1" x14ac:dyDescent="0.25">
      <c r="A1206" t="s">
        <v>1766</v>
      </c>
    </row>
    <row r="1207" spans="1:1" x14ac:dyDescent="0.25">
      <c r="A1207" t="s">
        <v>1763</v>
      </c>
    </row>
    <row r="1208" spans="1:1" x14ac:dyDescent="0.25">
      <c r="A1208" t="s">
        <v>1773</v>
      </c>
    </row>
    <row r="1209" spans="1:1" x14ac:dyDescent="0.25">
      <c r="A1209" t="s">
        <v>1771</v>
      </c>
    </row>
    <row r="1210" spans="1:1" x14ac:dyDescent="0.25">
      <c r="A1210" t="s">
        <v>1766</v>
      </c>
    </row>
    <row r="1211" spans="1:1" x14ac:dyDescent="0.25">
      <c r="A1211" s="99" t="s">
        <v>1763</v>
      </c>
    </row>
    <row r="1212" spans="1:1" x14ac:dyDescent="0.25">
      <c r="A1212" t="s">
        <v>1774</v>
      </c>
    </row>
    <row r="1213" spans="1:1" x14ac:dyDescent="0.25">
      <c r="A1213" t="s">
        <v>1775</v>
      </c>
    </row>
    <row r="1214" spans="1:1" x14ac:dyDescent="0.25">
      <c r="A1214" t="s">
        <v>1766</v>
      </c>
    </row>
    <row r="1215" spans="1:1" x14ac:dyDescent="0.25">
      <c r="A1215" t="s">
        <v>1763</v>
      </c>
    </row>
    <row r="1216" spans="1:1" x14ac:dyDescent="0.25">
      <c r="A1216" t="s">
        <v>1776</v>
      </c>
    </row>
    <row r="1217" spans="1:1" x14ac:dyDescent="0.25">
      <c r="A1217" t="s">
        <v>1775</v>
      </c>
    </row>
    <row r="1218" spans="1:1" x14ac:dyDescent="0.25">
      <c r="A1218" t="s">
        <v>1766</v>
      </c>
    </row>
    <row r="1219" spans="1:1" x14ac:dyDescent="0.25">
      <c r="A1219" s="99" t="s">
        <v>1763</v>
      </c>
    </row>
    <row r="1220" spans="1:1" x14ac:dyDescent="0.25">
      <c r="A1220" t="s">
        <v>1777</v>
      </c>
    </row>
    <row r="1221" spans="1:1" x14ac:dyDescent="0.25">
      <c r="A1221" t="s">
        <v>1775</v>
      </c>
    </row>
    <row r="1222" spans="1:1" x14ac:dyDescent="0.25">
      <c r="A1222" t="s">
        <v>1766</v>
      </c>
    </row>
    <row r="1223" spans="1:1" x14ac:dyDescent="0.25">
      <c r="A1223" t="s">
        <v>1763</v>
      </c>
    </row>
    <row r="1224" spans="1:1" x14ac:dyDescent="0.25">
      <c r="A1224" t="s">
        <v>1778</v>
      </c>
    </row>
    <row r="1225" spans="1:1" x14ac:dyDescent="0.25">
      <c r="A1225" t="s">
        <v>1775</v>
      </c>
    </row>
    <row r="1226" spans="1:1" x14ac:dyDescent="0.25">
      <c r="A1226" t="s">
        <v>1766</v>
      </c>
    </row>
    <row r="1227" spans="1:1" x14ac:dyDescent="0.25">
      <c r="A1227" t="s">
        <v>1763</v>
      </c>
    </row>
    <row r="1228" spans="1:1" x14ac:dyDescent="0.25">
      <c r="A1228" t="s">
        <v>1779</v>
      </c>
    </row>
    <row r="1229" spans="1:1" x14ac:dyDescent="0.25">
      <c r="A1229" t="s">
        <v>1775</v>
      </c>
    </row>
    <row r="1230" spans="1:1" x14ac:dyDescent="0.25">
      <c r="A1230" t="s">
        <v>1766</v>
      </c>
    </row>
    <row r="1231" spans="1:1" x14ac:dyDescent="0.25">
      <c r="A1231" t="s">
        <v>1745</v>
      </c>
    </row>
    <row r="1232" spans="1:1" x14ac:dyDescent="0.25">
      <c r="A1232" t="s">
        <v>1780</v>
      </c>
    </row>
    <row r="1233" spans="1:1" x14ac:dyDescent="0.25">
      <c r="A1233" t="s">
        <v>1747</v>
      </c>
    </row>
    <row r="1234" spans="1:1" x14ac:dyDescent="0.25">
      <c r="A1234" t="s">
        <v>1745</v>
      </c>
    </row>
    <row r="1235" spans="1:1" x14ac:dyDescent="0.25">
      <c r="A1235" t="s">
        <v>1781</v>
      </c>
    </row>
    <row r="1236" spans="1:1" x14ac:dyDescent="0.25">
      <c r="A1236" t="s">
        <v>1747</v>
      </c>
    </row>
    <row r="1237" spans="1:1" x14ac:dyDescent="0.25">
      <c r="A1237" t="s">
        <v>1745</v>
      </c>
    </row>
    <row r="1238" spans="1:1" x14ac:dyDescent="0.25">
      <c r="A1238" t="s">
        <v>1782</v>
      </c>
    </row>
    <row r="1239" spans="1:1" x14ac:dyDescent="0.25">
      <c r="A1239" t="s">
        <v>1747</v>
      </c>
    </row>
    <row r="1240" spans="1:1" x14ac:dyDescent="0.25">
      <c r="A1240" t="s">
        <v>1745</v>
      </c>
    </row>
    <row r="1241" spans="1:1" x14ac:dyDescent="0.25">
      <c r="A1241" t="s">
        <v>1783</v>
      </c>
    </row>
    <row r="1242" spans="1:1" x14ac:dyDescent="0.25">
      <c r="A1242" t="s">
        <v>1747</v>
      </c>
    </row>
    <row r="1243" spans="1:1" x14ac:dyDescent="0.25">
      <c r="A1243" t="s">
        <v>1556</v>
      </c>
    </row>
    <row r="1244" spans="1:1" x14ac:dyDescent="0.25">
      <c r="A1244" t="s">
        <v>115</v>
      </c>
    </row>
    <row r="1264" spans="1:1" x14ac:dyDescent="0.25">
      <c r="A1264" s="99"/>
    </row>
    <row r="1281" spans="1:1" x14ac:dyDescent="0.25">
      <c r="A1281" s="99"/>
    </row>
    <row r="1294" spans="1:1" x14ac:dyDescent="0.25">
      <c r="A1294" s="99"/>
    </row>
    <row r="1298" spans="1:1" x14ac:dyDescent="0.25">
      <c r="A1298" s="99"/>
    </row>
    <row r="1341" spans="1:1" x14ac:dyDescent="0.25">
      <c r="A1341" s="99"/>
    </row>
    <row r="1368" spans="1:1" x14ac:dyDescent="0.25">
      <c r="A1368" s="99"/>
    </row>
    <row r="1381" spans="1:1" x14ac:dyDescent="0.25">
      <c r="A1381" s="99"/>
    </row>
    <row r="1385" spans="1:1" x14ac:dyDescent="0.25">
      <c r="A1385" s="99"/>
    </row>
    <row r="1428" spans="1:1" x14ac:dyDescent="0.25">
      <c r="A1428" s="99"/>
    </row>
    <row r="1438" spans="1:1" x14ac:dyDescent="0.25">
      <c r="A1438" s="99"/>
    </row>
    <row r="1468" spans="1:1" x14ac:dyDescent="0.25">
      <c r="A1468" s="99"/>
    </row>
    <row r="1512" spans="1:1" x14ac:dyDescent="0.25">
      <c r="A1512" s="99"/>
    </row>
    <row r="1515" spans="1:1" x14ac:dyDescent="0.25">
      <c r="A1515" s="99"/>
    </row>
    <row r="1599" spans="1:1" x14ac:dyDescent="0.25">
      <c r="A1599" s="99"/>
    </row>
    <row r="1641" spans="1:1" x14ac:dyDescent="0.25">
      <c r="A1641" s="99"/>
    </row>
    <row r="1643" spans="1:1" x14ac:dyDescent="0.25">
      <c r="A1643" s="99"/>
    </row>
    <row r="1686" spans="1:1" x14ac:dyDescent="0.25">
      <c r="A1686" s="99"/>
    </row>
    <row r="1688" spans="1:1" x14ac:dyDescent="0.25">
      <c r="A1688" s="99"/>
    </row>
    <row r="1730" spans="1:1" x14ac:dyDescent="0.25">
      <c r="A1730" s="99"/>
    </row>
    <row r="1743" spans="1:1" x14ac:dyDescent="0.25">
      <c r="A1743" s="99"/>
    </row>
    <row r="1815" spans="1:1" x14ac:dyDescent="0.25">
      <c r="A1815" s="99"/>
    </row>
    <row r="1817" spans="1:1" x14ac:dyDescent="0.25">
      <c r="A1817" s="99"/>
    </row>
    <row r="1830" spans="1:1" x14ac:dyDescent="0.25">
      <c r="A1830" s="99"/>
    </row>
    <row r="1862" spans="1:1" x14ac:dyDescent="0.25">
      <c r="A1862" s="99"/>
    </row>
    <row r="1867" spans="1:1" x14ac:dyDescent="0.25">
      <c r="A1867" s="99"/>
    </row>
    <row r="1917" spans="1:1" x14ac:dyDescent="0.25">
      <c r="A1917" s="99"/>
    </row>
    <row r="1920" spans="1:1" x14ac:dyDescent="0.25">
      <c r="A1920" s="99"/>
    </row>
    <row r="1954" spans="1:1" x14ac:dyDescent="0.25">
      <c r="A1954" s="99"/>
    </row>
    <row r="1967" spans="1:1" x14ac:dyDescent="0.25">
      <c r="A1967" s="99"/>
    </row>
    <row r="1990" spans="1:1" x14ac:dyDescent="0.25">
      <c r="A1990" s="99"/>
    </row>
    <row r="2007" spans="1:1" x14ac:dyDescent="0.25">
      <c r="A2007" s="99"/>
    </row>
    <row r="2041" spans="1:1" x14ac:dyDescent="0.25">
      <c r="A2041" s="99"/>
    </row>
    <row r="2054" spans="1:1" x14ac:dyDescent="0.25">
      <c r="A2054" s="99"/>
    </row>
    <row r="2077" spans="1:1" x14ac:dyDescent="0.25">
      <c r="A2077" s="99"/>
    </row>
    <row r="2094" spans="1:1" x14ac:dyDescent="0.25">
      <c r="A2094" s="99"/>
    </row>
    <row r="2120" spans="1:1" x14ac:dyDescent="0.25">
      <c r="A2120" s="99"/>
    </row>
    <row r="2141" spans="1:1" x14ac:dyDescent="0.25">
      <c r="A2141" s="99"/>
    </row>
    <row r="2164" spans="1:1" x14ac:dyDescent="0.25">
      <c r="A2164" s="99"/>
    </row>
    <row r="2207" spans="1:1" x14ac:dyDescent="0.25">
      <c r="A2207" s="99"/>
    </row>
    <row r="2294" spans="1:1" x14ac:dyDescent="0.25">
      <c r="A2294" s="99"/>
    </row>
    <row r="2316" spans="1:1" x14ac:dyDescent="0.25">
      <c r="A2316" s="99"/>
    </row>
    <row r="2403" spans="1:1" x14ac:dyDescent="0.25">
      <c r="A2403" s="99"/>
    </row>
    <row r="2490" spans="1:1" x14ac:dyDescent="0.25">
      <c r="A2490" s="99"/>
    </row>
    <row r="3132" spans="1:1" x14ac:dyDescent="0.25">
      <c r="A3132" s="99"/>
    </row>
    <row r="3306" spans="1:1" x14ac:dyDescent="0.25">
      <c r="A3306" s="99"/>
    </row>
    <row r="3480" spans="1:1" x14ac:dyDescent="0.25">
      <c r="A3480" s="99"/>
    </row>
    <row r="3654" spans="1:1" x14ac:dyDescent="0.25">
      <c r="A3654" s="99"/>
    </row>
  </sheetData>
  <sheetProtection algorithmName="SHA-512" hashValue="+lbYEgCapC6hU9Sw3SV4SmqhiCeLih5pD33yQp84t7zCwi6eUURsCTB37IPcU/I9wfk+DAktlP12+3ezuJ5ROQ==" saltValue="0SR+gCXW1gK9gc5X2hJeaA==" spinCount="100000" sheet="1" objects="1" scenarios="1" selectLockedCells="1"/>
  <dataConsolidate/>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AA152"/>
  <sheetViews>
    <sheetView showGridLines="0" showRowColHeaders="0" zoomScaleNormal="100" workbookViewId="0">
      <pane xSplit="2" ySplit="2" topLeftCell="C3" activePane="bottomRight" state="frozen"/>
      <selection activeCell="J7" sqref="J7:P7"/>
      <selection pane="topRight" activeCell="J7" sqref="J7:P7"/>
      <selection pane="bottomLeft" activeCell="J7" sqref="J7:P7"/>
      <selection pane="bottomRight" activeCell="J7" sqref="J7:P7"/>
    </sheetView>
  </sheetViews>
  <sheetFormatPr baseColWidth="10" defaultRowHeight="15" x14ac:dyDescent="0.25"/>
  <cols>
    <col min="1" max="1" width="6.42578125" hidden="1" customWidth="1"/>
    <col min="2" max="2" width="65.140625" customWidth="1"/>
    <col min="3" max="3" width="18.28515625" customWidth="1"/>
    <col min="4" max="27" width="12.85546875" customWidth="1"/>
  </cols>
  <sheetData>
    <row r="1" spans="1:27" hidden="1" x14ac:dyDescent="0.25">
      <c r="A1" t="s">
        <v>106</v>
      </c>
      <c r="B1" s="58" t="s">
        <v>69</v>
      </c>
      <c r="C1" s="58" t="str">
        <f>CHAR(CODE(B1)+1)</f>
        <v>I</v>
      </c>
      <c r="D1" s="58" t="str">
        <f>CHAR(CODE(C1)+1)</f>
        <v>J</v>
      </c>
      <c r="E1" s="58" t="str">
        <f t="shared" ref="E1:T1" si="0">CHAR(CODE(D1)+1)</f>
        <v>K</v>
      </c>
      <c r="F1" s="58" t="str">
        <f t="shared" si="0"/>
        <v>L</v>
      </c>
      <c r="G1" s="58" t="str">
        <f t="shared" si="0"/>
        <v>M</v>
      </c>
      <c r="H1" s="58" t="str">
        <f t="shared" si="0"/>
        <v>N</v>
      </c>
      <c r="I1" s="58" t="str">
        <f t="shared" si="0"/>
        <v>O</v>
      </c>
      <c r="J1" s="58" t="str">
        <f t="shared" si="0"/>
        <v>P</v>
      </c>
      <c r="K1" s="58" t="str">
        <f t="shared" si="0"/>
        <v>Q</v>
      </c>
      <c r="L1" s="58" t="str">
        <f t="shared" si="0"/>
        <v>R</v>
      </c>
      <c r="M1" s="58" t="str">
        <f t="shared" si="0"/>
        <v>S</v>
      </c>
      <c r="N1" s="58" t="str">
        <f t="shared" si="0"/>
        <v>T</v>
      </c>
      <c r="O1" s="58" t="str">
        <f t="shared" si="0"/>
        <v>U</v>
      </c>
      <c r="P1" s="58" t="str">
        <f t="shared" si="0"/>
        <v>V</v>
      </c>
      <c r="Q1" s="58" t="str">
        <f t="shared" si="0"/>
        <v>W</v>
      </c>
      <c r="R1" s="58" t="str">
        <f t="shared" si="0"/>
        <v>X</v>
      </c>
      <c r="S1" s="58" t="str">
        <f t="shared" si="0"/>
        <v>Y</v>
      </c>
      <c r="T1" s="58" t="str">
        <f t="shared" si="0"/>
        <v>Z</v>
      </c>
      <c r="U1" s="58" t="str">
        <f>"A"&amp;CHAR(CODE("A")+COUNTA($T$1:T1)-1)</f>
        <v>AA</v>
      </c>
      <c r="V1" s="58" t="str">
        <f>"A"&amp;CHAR(CODE("A")+COUNTA($T$1:U1)-1)</f>
        <v>AB</v>
      </c>
      <c r="W1" s="58" t="str">
        <f>"A"&amp;CHAR(CODE("A")+COUNTA($T$1:V1)-1)</f>
        <v>AC</v>
      </c>
      <c r="X1" s="58" t="str">
        <f>"A"&amp;CHAR(CODE("A")+COUNTA($T$1:W1)-1)</f>
        <v>AD</v>
      </c>
      <c r="Y1" s="58" t="str">
        <f>"A"&amp;CHAR(CODE("A")+COUNTA($T$1:X1)-1)</f>
        <v>AE</v>
      </c>
      <c r="Z1" s="58" t="str">
        <f>"A"&amp;CHAR(CODE("A")+COUNTA($T$1:Y1)-1)</f>
        <v>AF</v>
      </c>
      <c r="AA1" s="58" t="str">
        <f>"A"&amp;CHAR(CODE("A")+COUNTA($T$1:Z1)-1)</f>
        <v>AG</v>
      </c>
    </row>
    <row r="2" spans="1:27" x14ac:dyDescent="0.25">
      <c r="A2" s="275" t="s">
        <v>164</v>
      </c>
      <c r="B2" s="59" t="str">
        <f ca="1">"PREGUNTAS TIPO : "&amp;Tipo_Cuestionario_Nom&amp;" - "&amp;Tit_Categ&amp;" - "&amp;Tit_Subcat&amp;" - "&amp;PREF_PREGUNTA</f>
        <v>PREGUNTAS TIPO : Opción múltiple 1R  - PRUEBA_MHGM - 01_OM_1RESP - T01</v>
      </c>
      <c r="C2" s="60" t="str">
        <f ca="1">IF(COUNTA($B$1:B1)&gt;N_Respuestas,"",IF(AND(Tipo_Cuestionario_Cod="VF",COUNTA($B$1:B1)=2),CHAR(CODE(B2)+1)&amp;") ",
IF(MID(INDIRECT("'Datos "&amp;Tipo_Cuestionario_Cod&amp;"'!"&amp;C1&amp;"6"),1,5)="Retro","",
IF(MID(INDIRECT("'Datos "&amp;Tipo_Cuestionario_Cod&amp;"'!"&amp;C1&amp;"6"),1,5)="Punto",$A$2,
IF(OR(Tipo_Cuestionario_Cod="E",Tipo_Cuestionario_Cod="PP"),IF(MOD(COUNTA($B$2:B2),2)=0,$A$2," - "),
IF(Tipo_Cuestionario_Cod="RC",IF(MOD(COUNTA($B$2:B2),3)=0,$A$2," - "),
INDIRECT("'Datos "&amp;Tipo_Cuestionario_Cod&amp;"'!"&amp;C$1&amp;"6")&amp;") "))))))</f>
        <v xml:space="preserve">Respuesta 1) </v>
      </c>
      <c r="D2" s="60" t="str">
        <f ca="1">IF(COUNTA($B$1:C1)&gt;N_Respuestas,"",IF(AND(Tipo_Cuestionario_Cod="VF",COUNTA($B$1:C1)=2),CHAR(CODE(C2)+1)&amp;") ",
IF(MID(INDIRECT("'Datos "&amp;Tipo_Cuestionario_Cod&amp;"'!"&amp;D1&amp;"6"),1,5)="Retro","",
IF(MID(INDIRECT("'Datos "&amp;Tipo_Cuestionario_Cod&amp;"'!"&amp;D1&amp;"6"),1,5)="Punto",$A$2,
IF(OR(Tipo_Cuestionario_Cod="E",Tipo_Cuestionario_Cod="PP"),IF(MOD(COUNTA($B$2:C2),2)=0,$A$2," - "),
IF(Tipo_Cuestionario_Cod="RC",IF(MOD(COUNTA($B$2:C2),3)=0,$A$2," - "),
INDIRECT("'Datos "&amp;Tipo_Cuestionario_Cod&amp;"'!"&amp;D$1&amp;"6")&amp;") "))))))</f>
        <v xml:space="preserve">Respuesta 2) </v>
      </c>
      <c r="E2" s="60" t="str">
        <f ca="1">IF(COUNTA($B$1:D1)&gt;N_Respuestas,"",IF(AND(Tipo_Cuestionario_Cod="VF",COUNTA($B$1:D1)=2),CHAR(CODE(D2)+1)&amp;") ",
IF(MID(INDIRECT("'Datos "&amp;Tipo_Cuestionario_Cod&amp;"'!"&amp;E1&amp;"6"),1,5)="Retro","",
IF(MID(INDIRECT("'Datos "&amp;Tipo_Cuestionario_Cod&amp;"'!"&amp;E1&amp;"6"),1,5)="Punto",$A$2,
IF(OR(Tipo_Cuestionario_Cod="E",Tipo_Cuestionario_Cod="PP"),IF(MOD(COUNTA($B$2:D2),2)=0,$A$2," - "),
IF(Tipo_Cuestionario_Cod="RC",IF(MOD(COUNTA($B$2:D2),3)=0,$A$2," - "),
INDIRECT("'Datos "&amp;Tipo_Cuestionario_Cod&amp;"'!"&amp;E$1&amp;"6")&amp;") "))))))</f>
        <v xml:space="preserve">Respuesta 3) </v>
      </c>
      <c r="F2" s="60" t="str">
        <f ca="1">IF(COUNTA($B$1:E1)&gt;N_Respuestas,"",IF(AND(Tipo_Cuestionario_Cod="VF",COUNTA($B$1:E1)=2),CHAR(CODE(E2)+1)&amp;") ",
IF(MID(INDIRECT("'Datos "&amp;Tipo_Cuestionario_Cod&amp;"'!"&amp;F1&amp;"6"),1,5)="Retro","",
IF(MID(INDIRECT("'Datos "&amp;Tipo_Cuestionario_Cod&amp;"'!"&amp;F1&amp;"6"),1,5)="Punto",$A$2,
IF(OR(Tipo_Cuestionario_Cod="E",Tipo_Cuestionario_Cod="PP"),IF(MOD(COUNTA($B$2:E2),2)=0,$A$2," - "),
IF(Tipo_Cuestionario_Cod="RC",IF(MOD(COUNTA($B$2:E2),3)=0,$A$2," - "),
INDIRECT("'Datos "&amp;Tipo_Cuestionario_Cod&amp;"'!"&amp;F$1&amp;"6")&amp;") "))))))</f>
        <v xml:space="preserve">Respuesta 4) </v>
      </c>
      <c r="G2" s="60" t="str">
        <f ca="1">IF(COUNTA($B$1:F1)&gt;N_Respuestas,"",IF(AND(Tipo_Cuestionario_Cod="VF",COUNTA($B$1:F1)=2),CHAR(CODE(F2)+1)&amp;") ",
IF(MID(INDIRECT("'Datos "&amp;Tipo_Cuestionario_Cod&amp;"'!"&amp;G1&amp;"6"),1,5)="Retro","",
IF(MID(INDIRECT("'Datos "&amp;Tipo_Cuestionario_Cod&amp;"'!"&amp;G1&amp;"6"),1,5)="Punto",$A$2,
IF(OR(Tipo_Cuestionario_Cod="E",Tipo_Cuestionario_Cod="PP"),IF(MOD(COUNTA($B$2:F2),2)=0,$A$2," - "),
IF(Tipo_Cuestionario_Cod="RC",IF(MOD(COUNTA($B$2:F2),3)=0,$A$2," - "),
INDIRECT("'Datos "&amp;Tipo_Cuestionario_Cod&amp;"'!"&amp;G$1&amp;"6")&amp;") "))))))</f>
        <v xml:space="preserve">Respuesta 5) </v>
      </c>
      <c r="H2" s="60" t="str">
        <f ca="1">IF(COUNTA($B$1:G1)&gt;N_Respuestas,"",IF(AND(Tipo_Cuestionario_Cod="VF",COUNTA($B$1:G1)=2),CHAR(CODE(G2)+1)&amp;") ",
IF(MID(INDIRECT("'Datos "&amp;Tipo_Cuestionario_Cod&amp;"'!"&amp;H1&amp;"6"),1,5)="Retro","",
IF(MID(INDIRECT("'Datos "&amp;Tipo_Cuestionario_Cod&amp;"'!"&amp;H1&amp;"6"),1,5)="Punto",$A$2,
IF(OR(Tipo_Cuestionario_Cod="E",Tipo_Cuestionario_Cod="PP"),IF(MOD(COUNTA($B$2:G2),2)=0,$A$2," - "),
IF(Tipo_Cuestionario_Cod="RC",IF(MOD(COUNTA($B$2:G2),3)=0,$A$2," - "),
INDIRECT("'Datos "&amp;Tipo_Cuestionario_Cod&amp;"'!"&amp;H$1&amp;"6")&amp;") "))))))</f>
        <v xml:space="preserve">Respuesta 6) </v>
      </c>
      <c r="I2" s="60" t="str">
        <f ca="1">IF(COUNTA($B$1:H1)&gt;N_Respuestas,"",IF(AND(Tipo_Cuestionario_Cod="VF",COUNTA($B$1:H1)=2),CHAR(CODE(H2)+1)&amp;") ",
IF(MID(INDIRECT("'Datos "&amp;Tipo_Cuestionario_Cod&amp;"'!"&amp;I1&amp;"6"),1,5)="Retro","",
IF(MID(INDIRECT("'Datos "&amp;Tipo_Cuestionario_Cod&amp;"'!"&amp;I1&amp;"6"),1,5)="Punto",$A$2,
IF(OR(Tipo_Cuestionario_Cod="E",Tipo_Cuestionario_Cod="PP"),IF(MOD(COUNTA($B$2:H2),2)=0,$A$2," - "),
IF(Tipo_Cuestionario_Cod="RC",IF(MOD(COUNTA($B$2:H2),3)=0,$A$2," - "),
INDIRECT("'Datos "&amp;Tipo_Cuestionario_Cod&amp;"'!"&amp;I$1&amp;"6")&amp;") "))))))</f>
        <v/>
      </c>
      <c r="J2" s="60" t="str">
        <f ca="1">IF(COUNTA($B$1:I1)&gt;N_Respuestas,"",IF(AND(Tipo_Cuestionario_Cod="VF",COUNTA($B$1:I1)=2),CHAR(CODE(I2)+1)&amp;") ",
IF(MID(INDIRECT("'Datos "&amp;Tipo_Cuestionario_Cod&amp;"'!"&amp;J1&amp;"6"),1,5)="Retro","",
IF(MID(INDIRECT("'Datos "&amp;Tipo_Cuestionario_Cod&amp;"'!"&amp;J1&amp;"6"),1,5)="Punto",$A$2,
IF(OR(Tipo_Cuestionario_Cod="E",Tipo_Cuestionario_Cod="PP"),IF(MOD(COUNTA($B$2:I2),2)=0,$A$2," - "),
IF(Tipo_Cuestionario_Cod="RC",IF(MOD(COUNTA($B$2:I2),3)=0,$A$2," - "),
INDIRECT("'Datos "&amp;Tipo_Cuestionario_Cod&amp;"'!"&amp;J$1&amp;"6")&amp;") "))))))</f>
        <v/>
      </c>
      <c r="K2" s="60" t="str">
        <f ca="1">IF(COUNTA($B$1:J1)&gt;N_Respuestas,"",IF(AND(Tipo_Cuestionario_Cod="VF",COUNTA($B$1:J1)=2),CHAR(CODE(J2)+1)&amp;") ",
IF(MID(INDIRECT("'Datos "&amp;Tipo_Cuestionario_Cod&amp;"'!"&amp;K1&amp;"6"),1,5)="Retro","",
IF(MID(INDIRECT("'Datos "&amp;Tipo_Cuestionario_Cod&amp;"'!"&amp;K1&amp;"6"),1,5)="Punto",$A$2,
IF(OR(Tipo_Cuestionario_Cod="E",Tipo_Cuestionario_Cod="PP"),IF(MOD(COUNTA($B$2:J2),2)=0,$A$2," - "),
IF(Tipo_Cuestionario_Cod="RC",IF(MOD(COUNTA($B$2:J2),3)=0,$A$2," - "),
INDIRECT("'Datos "&amp;Tipo_Cuestionario_Cod&amp;"'!"&amp;K$1&amp;"6")&amp;") "))))))</f>
        <v/>
      </c>
      <c r="L2" s="60" t="str">
        <f ca="1">IF(COUNTA($B$1:K1)&gt;N_Respuestas,"",IF(AND(Tipo_Cuestionario_Cod="VF",COUNTA($B$1:K1)=2),CHAR(CODE(K2)+1)&amp;") ",
IF(MID(INDIRECT("'Datos "&amp;Tipo_Cuestionario_Cod&amp;"'!"&amp;L1&amp;"6"),1,5)="Retro","",
IF(MID(INDIRECT("'Datos "&amp;Tipo_Cuestionario_Cod&amp;"'!"&amp;L1&amp;"6"),1,5)="Punto",$A$2,
IF(OR(Tipo_Cuestionario_Cod="E",Tipo_Cuestionario_Cod="PP"),IF(MOD(COUNTA($B$2:K2),2)=0,$A$2," - "),
IF(Tipo_Cuestionario_Cod="RC",IF(MOD(COUNTA($B$2:K2),3)=0,$A$2," - "),
INDIRECT("'Datos "&amp;Tipo_Cuestionario_Cod&amp;"'!"&amp;L$1&amp;"6")&amp;") "))))))</f>
        <v/>
      </c>
      <c r="M2" s="60" t="str">
        <f ca="1">IF(COUNTA($B$1:L1)&gt;N_Respuestas,"",IF(AND(Tipo_Cuestionario_Cod="VF",COUNTA($B$1:L1)=2),CHAR(CODE(L2)+1)&amp;") ",
IF(MID(INDIRECT("'Datos "&amp;Tipo_Cuestionario_Cod&amp;"'!"&amp;M1&amp;"6"),1,5)="Retro","",
IF(MID(INDIRECT("'Datos "&amp;Tipo_Cuestionario_Cod&amp;"'!"&amp;M1&amp;"6"),1,5)="Punto",$A$2,
IF(OR(Tipo_Cuestionario_Cod="E",Tipo_Cuestionario_Cod="PP"),IF(MOD(COUNTA($B$2:L2),2)=0,$A$2," - "),
IF(Tipo_Cuestionario_Cod="RC",IF(MOD(COUNTA($B$2:L2),3)=0,$A$2," - "),
INDIRECT("'Datos "&amp;Tipo_Cuestionario_Cod&amp;"'!"&amp;M$1&amp;"6")&amp;") "))))))</f>
        <v/>
      </c>
      <c r="N2" s="60" t="str">
        <f ca="1">IF(COUNTA($B$1:M1)&gt;N_Respuestas,"",IF(AND(Tipo_Cuestionario_Cod="VF",COUNTA($B$1:M1)=2),CHAR(CODE(M2)+1)&amp;") ",
IF(MID(INDIRECT("'Datos "&amp;Tipo_Cuestionario_Cod&amp;"'!"&amp;N1&amp;"6"),1,5)="Retro","",
IF(MID(INDIRECT("'Datos "&amp;Tipo_Cuestionario_Cod&amp;"'!"&amp;N1&amp;"6"),1,5)="Punto",$A$2,
IF(OR(Tipo_Cuestionario_Cod="E",Tipo_Cuestionario_Cod="PP"),IF(MOD(COUNTA($B$2:M2),2)=0,$A$2," - "),
IF(Tipo_Cuestionario_Cod="RC",IF(MOD(COUNTA($B$2:M2),3)=0,$A$2," - "),
INDIRECT("'Datos "&amp;Tipo_Cuestionario_Cod&amp;"'!"&amp;N$1&amp;"6")&amp;") "))))))</f>
        <v/>
      </c>
      <c r="O2" s="60" t="str">
        <f ca="1">IF(COUNTA($B$1:N1)&gt;N_Respuestas,"",IF(AND(Tipo_Cuestionario_Cod="VF",COUNTA($B$1:N1)=2),CHAR(CODE(N2)+1)&amp;") ",
IF(MID(INDIRECT("'Datos "&amp;Tipo_Cuestionario_Cod&amp;"'!"&amp;O1&amp;"6"),1,5)="Retro","",
IF(MID(INDIRECT("'Datos "&amp;Tipo_Cuestionario_Cod&amp;"'!"&amp;O1&amp;"6"),1,5)="Punto",$A$2,
IF(OR(Tipo_Cuestionario_Cod="E",Tipo_Cuestionario_Cod="PP"),IF(MOD(COUNTA($B$2:N2),2)=0,$A$2," - "),
IF(Tipo_Cuestionario_Cod="RC",IF(MOD(COUNTA($B$2:N2),3)=0,$A$2," - "),
INDIRECT("'Datos "&amp;Tipo_Cuestionario_Cod&amp;"'!"&amp;O$1&amp;"6")&amp;") "))))))</f>
        <v/>
      </c>
      <c r="P2" s="60" t="str">
        <f ca="1">IF(COUNTA($B$1:O1)&gt;N_Respuestas,"",IF(AND(Tipo_Cuestionario_Cod="VF",COUNTA($B$1:O1)=2),CHAR(CODE(O2)+1)&amp;") ",
IF(MID(INDIRECT("'Datos "&amp;Tipo_Cuestionario_Cod&amp;"'!"&amp;P1&amp;"6"),1,5)="Retro","",
IF(MID(INDIRECT("'Datos "&amp;Tipo_Cuestionario_Cod&amp;"'!"&amp;P1&amp;"6"),1,5)="Punto",$A$2,
IF(OR(Tipo_Cuestionario_Cod="E",Tipo_Cuestionario_Cod="PP"),IF(MOD(COUNTA($B$2:O2),2)=0,$A$2," - "),
IF(Tipo_Cuestionario_Cod="RC",IF(MOD(COUNTA($B$2:O2),3)=0,$A$2," - "),
INDIRECT("'Datos "&amp;Tipo_Cuestionario_Cod&amp;"'!"&amp;P$1&amp;"6")&amp;") "))))))</f>
        <v/>
      </c>
      <c r="Q2" s="60" t="str">
        <f ca="1">IF(COUNTA($B$1:P1)&gt;N_Respuestas,"",IF(AND(Tipo_Cuestionario_Cod="VF",COUNTA($B$1:P1)=2),CHAR(CODE(P2)+1)&amp;") ",
IF(MID(INDIRECT("'Datos "&amp;Tipo_Cuestionario_Cod&amp;"'!"&amp;Q1&amp;"6"),1,5)="Retro","",
IF(MID(INDIRECT("'Datos "&amp;Tipo_Cuestionario_Cod&amp;"'!"&amp;Q1&amp;"6"),1,5)="Punto",$A$2,
IF(OR(Tipo_Cuestionario_Cod="E",Tipo_Cuestionario_Cod="PP"),IF(MOD(COUNTA($B$2:P2),2)=0,$A$2," - "),
IF(Tipo_Cuestionario_Cod="RC",IF(MOD(COUNTA($B$2:P2),3)=0,$A$2," - "),
INDIRECT("'Datos "&amp;Tipo_Cuestionario_Cod&amp;"'!"&amp;Q$1&amp;"6")&amp;") "))))))</f>
        <v/>
      </c>
      <c r="R2" s="60" t="str">
        <f ca="1">IF(COUNTA($B$1:Q1)&gt;N_Respuestas,"",IF(AND(Tipo_Cuestionario_Cod="VF",COUNTA($B$1:Q1)=2),CHAR(CODE(Q2)+1)&amp;") ",
IF(MID(INDIRECT("'Datos "&amp;Tipo_Cuestionario_Cod&amp;"'!"&amp;R1&amp;"6"),1,5)="Retro","",
IF(MID(INDIRECT("'Datos "&amp;Tipo_Cuestionario_Cod&amp;"'!"&amp;R1&amp;"6"),1,5)="Punto",$A$2,
IF(OR(Tipo_Cuestionario_Cod="E",Tipo_Cuestionario_Cod="PP"),IF(MOD(COUNTA($B$2:Q2),2)=0,$A$2," - "),
IF(Tipo_Cuestionario_Cod="RC",IF(MOD(COUNTA($B$2:Q2),3)=0,$A$2," - "),
INDIRECT("'Datos "&amp;Tipo_Cuestionario_Cod&amp;"'!"&amp;R$1&amp;"6")&amp;") "))))))</f>
        <v/>
      </c>
      <c r="S2" s="60" t="str">
        <f ca="1">IF(COUNTA($B$1:R1)&gt;N_Respuestas,"",IF(AND(Tipo_Cuestionario_Cod="VF",COUNTA($B$1:R1)=2),CHAR(CODE(R2)+1)&amp;") ",
IF(MID(INDIRECT("'Datos "&amp;Tipo_Cuestionario_Cod&amp;"'!"&amp;S1&amp;"6"),1,5)="Retro","",
IF(MID(INDIRECT("'Datos "&amp;Tipo_Cuestionario_Cod&amp;"'!"&amp;S1&amp;"6"),1,5)="Punto",$A$2,
IF(OR(Tipo_Cuestionario_Cod="E",Tipo_Cuestionario_Cod="PP"),IF(MOD(COUNTA($B$2:R2),2)=0,$A$2," - "),
IF(Tipo_Cuestionario_Cod="RC",IF(MOD(COUNTA($B$2:R2),3)=0,$A$2," - "),
INDIRECT("'Datos "&amp;Tipo_Cuestionario_Cod&amp;"'!"&amp;S$1&amp;"6")&amp;") "))))))</f>
        <v/>
      </c>
      <c r="T2" s="60" t="str">
        <f ca="1">IF(COUNTA($B$1:S1)&gt;N_Respuestas,"",IF(AND(Tipo_Cuestionario_Cod="VF",COUNTA($B$1:S1)=2),CHAR(CODE(S2)+1)&amp;") ",
IF(MID(INDIRECT("'Datos "&amp;Tipo_Cuestionario_Cod&amp;"'!"&amp;T1&amp;"6"),1,5)="Retro","",
IF(MID(INDIRECT("'Datos "&amp;Tipo_Cuestionario_Cod&amp;"'!"&amp;T1&amp;"6"),1,5)="Punto",$A$2,
IF(OR(Tipo_Cuestionario_Cod="E",Tipo_Cuestionario_Cod="PP"),IF(MOD(COUNTA($B$2:S2),2)=0,$A$2," - "),
IF(Tipo_Cuestionario_Cod="RC",IF(MOD(COUNTA($B$2:S2),3)=0,$A$2," - "),
INDIRECT("'Datos "&amp;Tipo_Cuestionario_Cod&amp;"'!"&amp;T$1&amp;"6")&amp;") "))))))</f>
        <v/>
      </c>
      <c r="U2" s="60" t="str">
        <f ca="1">IF(COUNTA($B$1:T1)&gt;N_Respuestas,"",IF(AND(Tipo_Cuestionario_Cod="VF",COUNTA($B$1:T1)=2),CHAR(CODE(T2)+1)&amp;") ",
IF(MID(INDIRECT("'Datos "&amp;Tipo_Cuestionario_Cod&amp;"'!"&amp;U1&amp;"6"),1,5)="Retro","",
IF(MID(INDIRECT("'Datos "&amp;Tipo_Cuestionario_Cod&amp;"'!"&amp;U1&amp;"6"),1,5)="Punto",$A$2,
IF(OR(Tipo_Cuestionario_Cod="E",Tipo_Cuestionario_Cod="PP"),IF(MOD(COUNTA($B$2:T2),2)=0,$A$2," - "),
IF(Tipo_Cuestionario_Cod="RC",IF(MOD(COUNTA($B$2:T2),3)=0,$A$2," - "),
INDIRECT("'Datos "&amp;Tipo_Cuestionario_Cod&amp;"'!"&amp;U$1&amp;"6")&amp;") "))))))</f>
        <v/>
      </c>
      <c r="V2" s="60" t="str">
        <f ca="1">IF(COUNTA($B$1:U1)&gt;N_Respuestas,"",IF(AND(Tipo_Cuestionario_Cod="VF",COUNTA($B$1:U1)=2),CHAR(CODE(U2)+1)&amp;") ",
IF(MID(INDIRECT("'Datos "&amp;Tipo_Cuestionario_Cod&amp;"'!"&amp;V1&amp;"6"),1,5)="Retro","",
IF(MID(INDIRECT("'Datos "&amp;Tipo_Cuestionario_Cod&amp;"'!"&amp;V1&amp;"6"),1,5)="Punto",$A$2,
IF(OR(Tipo_Cuestionario_Cod="E",Tipo_Cuestionario_Cod="PP"),IF(MOD(COUNTA($B$2:U2),2)=0,$A$2," - "),
IF(Tipo_Cuestionario_Cod="RC",IF(MOD(COUNTA($B$2:U2),3)=0,$A$2," - "),
INDIRECT("'Datos "&amp;Tipo_Cuestionario_Cod&amp;"'!"&amp;V$1&amp;"6")&amp;") "))))))</f>
        <v/>
      </c>
      <c r="W2" s="60" t="str">
        <f ca="1">IF(COUNTA($B$1:V1)&gt;N_Respuestas,"",IF(AND(Tipo_Cuestionario_Cod="VF",COUNTA($B$1:V1)=2),CHAR(CODE(V2)+1)&amp;") ",
IF(MID(INDIRECT("'Datos "&amp;Tipo_Cuestionario_Cod&amp;"'!"&amp;W1&amp;"6"),1,5)="Retro","",
IF(MID(INDIRECT("'Datos "&amp;Tipo_Cuestionario_Cod&amp;"'!"&amp;W1&amp;"6"),1,5)="Punto",$A$2,
IF(OR(Tipo_Cuestionario_Cod="E",Tipo_Cuestionario_Cod="PP"),IF(MOD(COUNTA($B$2:V2),2)=0,$A$2," - "),
IF(Tipo_Cuestionario_Cod="RC",IF(MOD(COUNTA($B$2:V2),3)=0,$A$2," - "),
INDIRECT("'Datos "&amp;Tipo_Cuestionario_Cod&amp;"'!"&amp;W$1&amp;"6")&amp;") "))))))</f>
        <v/>
      </c>
      <c r="X2" s="60" t="str">
        <f ca="1">IF(COUNTA($B$1:W1)&gt;N_Respuestas,"",IF(AND(Tipo_Cuestionario_Cod="VF",COUNTA($B$1:W1)=2),CHAR(CODE(W2)+1)&amp;") ",
IF(MID(INDIRECT("'Datos "&amp;Tipo_Cuestionario_Cod&amp;"'!"&amp;X1&amp;"6"),1,5)="Retro","",
IF(MID(INDIRECT("'Datos "&amp;Tipo_Cuestionario_Cod&amp;"'!"&amp;X1&amp;"6"),1,5)="Punto",$A$2,
IF(OR(Tipo_Cuestionario_Cod="E",Tipo_Cuestionario_Cod="PP"),IF(MOD(COUNTA($B$2:W2),2)=0,$A$2," - "),
IF(Tipo_Cuestionario_Cod="RC",IF(MOD(COUNTA($B$2:W2),3)=0,$A$2," - "),
INDIRECT("'Datos "&amp;Tipo_Cuestionario_Cod&amp;"'!"&amp;X$1&amp;"6")&amp;") "))))))</f>
        <v/>
      </c>
      <c r="Y2" s="60" t="str">
        <f ca="1">IF(COUNTA($B$1:X1)&gt;N_Respuestas,"",IF(AND(Tipo_Cuestionario_Cod="VF",COUNTA($B$1:X1)=2),CHAR(CODE(X2)+1)&amp;") ",
IF(MID(INDIRECT("'Datos "&amp;Tipo_Cuestionario_Cod&amp;"'!"&amp;Y1&amp;"6"),1,5)="Retro","",
IF(MID(INDIRECT("'Datos "&amp;Tipo_Cuestionario_Cod&amp;"'!"&amp;Y1&amp;"6"),1,5)="Punto",$A$2,
IF(OR(Tipo_Cuestionario_Cod="E",Tipo_Cuestionario_Cod="PP"),IF(MOD(COUNTA($B$2:X2),2)=0,$A$2," - "),
IF(Tipo_Cuestionario_Cod="RC",IF(MOD(COUNTA($B$2:X2),3)=0,$A$2," - "),
INDIRECT("'Datos "&amp;Tipo_Cuestionario_Cod&amp;"'!"&amp;Y$1&amp;"6")&amp;") "))))))</f>
        <v/>
      </c>
      <c r="Z2" s="60" t="str">
        <f ca="1">IF(COUNTA($B$1:Y1)&gt;N_Respuestas,"",IF(AND(Tipo_Cuestionario_Cod="VF",COUNTA($B$1:Y1)=2),CHAR(CODE(Y2)+1)&amp;") ",
IF(MID(INDIRECT("'Datos "&amp;Tipo_Cuestionario_Cod&amp;"'!"&amp;Z1&amp;"6"),1,5)="Retro","",
IF(MID(INDIRECT("'Datos "&amp;Tipo_Cuestionario_Cod&amp;"'!"&amp;Z1&amp;"6"),1,5)="Punto",$A$2,
IF(OR(Tipo_Cuestionario_Cod="E",Tipo_Cuestionario_Cod="PP"),IF(MOD(COUNTA($B$2:Y2),2)=0,$A$2," - "),
IF(Tipo_Cuestionario_Cod="RC",IF(MOD(COUNTA($B$2:Y2),3)=0,$A$2," - "),
INDIRECT("'Datos "&amp;Tipo_Cuestionario_Cod&amp;"'!"&amp;Z$1&amp;"6")&amp;") "))))))</f>
        <v/>
      </c>
      <c r="AA2" s="60" t="str">
        <f ca="1">IF(COUNTA($B$1:Z1)&gt;N_Respuestas,"",IF(AND(Tipo_Cuestionario_Cod="VF",COUNTA($B$1:Z1)=2),CHAR(CODE(Z2)+1)&amp;") ",
IF(MID(INDIRECT("'Datos "&amp;Tipo_Cuestionario_Cod&amp;"'!"&amp;AA1&amp;"6"),1,5)="Retro","",
IF(MID(INDIRECT("'Datos "&amp;Tipo_Cuestionario_Cod&amp;"'!"&amp;AA1&amp;"6"),1,5)="Punto",$A$2,
IF(OR(Tipo_Cuestionario_Cod="E",Tipo_Cuestionario_Cod="PP"),IF(MOD(COUNTA($B$2:Z2),2)=0,$A$2," - "),
IF(Tipo_Cuestionario_Cod="RC",IF(MOD(COUNTA($B$2:Z2),3)=0,$A$2," - "),
INDIRECT("'Datos "&amp;Tipo_Cuestionario_Cod&amp;"'!"&amp;AA$1&amp;"6")&amp;") "))))))</f>
        <v/>
      </c>
    </row>
    <row r="3" spans="1:27" x14ac:dyDescent="0.25">
      <c r="A3" s="161">
        <f ca="1">N_INICIAL-P_Min+1</f>
        <v>1</v>
      </c>
      <c r="B3" t="str">
        <f t="shared" ref="B3:B34" ca="1" si="1">IF(A3="","",A3&amp;") "&amp;IF(INDIRECT("'Datos "&amp;Tipo_Cuestionario_Cod&amp;"'!"&amp;B$1&amp;7+A3-1)="","",INDIRECT("'Datos "&amp;Tipo_Cuestionario_Cod&amp;"'!"&amp;B$1&amp;7+A3-1)))</f>
        <v xml:space="preserve">1) </v>
      </c>
      <c r="C3" s="60" t="str">
        <f t="shared" ref="C3:AA3" ca="1" si="2">IFERROR(IF(OR(INDIRECT("'Datos "&amp;Tipo_Cuestionario_Cod&amp;"'!"&amp;C$1&amp;7+$A3-1)="",C$2="",$B3=""),"",
IF(AND(C$1="J",Tipo_Cuestionario_Cod="VF"),C$2&amp;IF(MID(B3,FIND(")",B3)+2,1)="V","FALSO","VERDADERO"),
C$2&amp;INDIRECT("'Datos "&amp;Tipo_Cuestionario_Cod&amp;"'!"&amp;C$1&amp;7+$A3-1))),"")</f>
        <v/>
      </c>
      <c r="D3" s="60" t="str">
        <f t="shared" ca="1" si="2"/>
        <v/>
      </c>
      <c r="E3" s="60" t="str">
        <f t="shared" ca="1" si="2"/>
        <v/>
      </c>
      <c r="F3" s="60" t="str">
        <f t="shared" ca="1" si="2"/>
        <v/>
      </c>
      <c r="G3" s="60" t="str">
        <f t="shared" ca="1" si="2"/>
        <v/>
      </c>
      <c r="H3" s="60" t="str">
        <f t="shared" ca="1" si="2"/>
        <v/>
      </c>
      <c r="I3" s="60" t="str">
        <f t="shared" ca="1" si="2"/>
        <v/>
      </c>
      <c r="J3" s="60" t="str">
        <f t="shared" ca="1" si="2"/>
        <v/>
      </c>
      <c r="K3" s="60" t="str">
        <f t="shared" ca="1" si="2"/>
        <v/>
      </c>
      <c r="L3" s="60" t="str">
        <f t="shared" ca="1" si="2"/>
        <v/>
      </c>
      <c r="M3" s="60" t="str">
        <f t="shared" ca="1" si="2"/>
        <v/>
      </c>
      <c r="N3" s="60" t="str">
        <f t="shared" ca="1" si="2"/>
        <v/>
      </c>
      <c r="O3" s="60" t="str">
        <f t="shared" ca="1" si="2"/>
        <v/>
      </c>
      <c r="P3" s="60" t="str">
        <f t="shared" ca="1" si="2"/>
        <v/>
      </c>
      <c r="Q3" s="60" t="str">
        <f t="shared" ca="1" si="2"/>
        <v/>
      </c>
      <c r="R3" s="60" t="str">
        <f t="shared" ca="1" si="2"/>
        <v/>
      </c>
      <c r="S3" s="60" t="str">
        <f t="shared" ca="1" si="2"/>
        <v/>
      </c>
      <c r="T3" s="60" t="str">
        <f t="shared" ca="1" si="2"/>
        <v/>
      </c>
      <c r="U3" s="60" t="str">
        <f t="shared" ca="1" si="2"/>
        <v/>
      </c>
      <c r="V3" s="60" t="str">
        <f t="shared" ca="1" si="2"/>
        <v/>
      </c>
      <c r="W3" s="60" t="str">
        <f t="shared" ca="1" si="2"/>
        <v/>
      </c>
      <c r="X3" s="60" t="str">
        <f t="shared" ca="1" si="2"/>
        <v/>
      </c>
      <c r="Y3" s="60" t="str">
        <f t="shared" ca="1" si="2"/>
        <v/>
      </c>
      <c r="Z3" s="60" t="str">
        <f t="shared" ca="1" si="2"/>
        <v/>
      </c>
      <c r="AA3" s="60" t="str">
        <f t="shared" ca="1" si="2"/>
        <v/>
      </c>
    </row>
    <row r="4" spans="1:27" x14ac:dyDescent="0.25">
      <c r="A4" t="str">
        <f t="shared" ref="A4:A35" ca="1" si="3">IFERROR(IF(A3+1&gt;N_FINAL-INDIRECT("'Datos "&amp;Tipo_Cuestionario_Cod&amp;"'!A7")+1,"",A3+1),"")</f>
        <v/>
      </c>
      <c r="B4" t="str">
        <f t="shared" ca="1" si="1"/>
        <v/>
      </c>
      <c r="C4" s="60" t="str">
        <f t="shared" ref="C4:AA4" ca="1" si="4">IFERROR(IF(OR(INDIRECT("'Datos "&amp;Tipo_Cuestionario_Cod&amp;"'!"&amp;C$1&amp;7+$A4-1)="",C$2="",$B4=""),"",
IF(AND(C$1="J",Tipo_Cuestionario_Cod="VF"),C$2&amp;IF(MID(B4,FIND(")",B4)+2,1)="V","FALSO","VERDADERO"),
C$2&amp;INDIRECT("'Datos "&amp;Tipo_Cuestionario_Cod&amp;"'!"&amp;C$1&amp;7+$A4-1))),"")</f>
        <v/>
      </c>
      <c r="D4" s="60" t="str">
        <f t="shared" ca="1" si="4"/>
        <v/>
      </c>
      <c r="E4" s="60" t="str">
        <f t="shared" ca="1" si="4"/>
        <v/>
      </c>
      <c r="F4" s="60" t="str">
        <f t="shared" ca="1" si="4"/>
        <v/>
      </c>
      <c r="G4" s="60" t="str">
        <f t="shared" ca="1" si="4"/>
        <v/>
      </c>
      <c r="H4" s="60" t="str">
        <f t="shared" ca="1" si="4"/>
        <v/>
      </c>
      <c r="I4" s="60" t="str">
        <f t="shared" ca="1" si="4"/>
        <v/>
      </c>
      <c r="J4" s="60" t="str">
        <f t="shared" ca="1" si="4"/>
        <v/>
      </c>
      <c r="K4" s="60" t="str">
        <f t="shared" ca="1" si="4"/>
        <v/>
      </c>
      <c r="L4" s="60" t="str">
        <f t="shared" ca="1" si="4"/>
        <v/>
      </c>
      <c r="M4" s="60" t="str">
        <f t="shared" ca="1" si="4"/>
        <v/>
      </c>
      <c r="N4" s="60" t="str">
        <f t="shared" ca="1" si="4"/>
        <v/>
      </c>
      <c r="O4" s="60" t="str">
        <f t="shared" ca="1" si="4"/>
        <v/>
      </c>
      <c r="P4" s="60" t="str">
        <f t="shared" ca="1" si="4"/>
        <v/>
      </c>
      <c r="Q4" s="60" t="str">
        <f t="shared" ca="1" si="4"/>
        <v/>
      </c>
      <c r="R4" s="60" t="str">
        <f t="shared" ca="1" si="4"/>
        <v/>
      </c>
      <c r="S4" s="60" t="str">
        <f t="shared" ca="1" si="4"/>
        <v/>
      </c>
      <c r="T4" s="60" t="str">
        <f t="shared" ca="1" si="4"/>
        <v/>
      </c>
      <c r="U4" s="60" t="str">
        <f t="shared" ca="1" si="4"/>
        <v/>
      </c>
      <c r="V4" s="60" t="str">
        <f t="shared" ca="1" si="4"/>
        <v/>
      </c>
      <c r="W4" s="60" t="str">
        <f t="shared" ca="1" si="4"/>
        <v/>
      </c>
      <c r="X4" s="60" t="str">
        <f t="shared" ca="1" si="4"/>
        <v/>
      </c>
      <c r="Y4" s="60" t="str">
        <f t="shared" ca="1" si="4"/>
        <v/>
      </c>
      <c r="Z4" s="60" t="str">
        <f t="shared" ca="1" si="4"/>
        <v/>
      </c>
      <c r="AA4" s="60" t="str">
        <f t="shared" ca="1" si="4"/>
        <v/>
      </c>
    </row>
    <row r="5" spans="1:27" x14ac:dyDescent="0.25">
      <c r="A5" t="str">
        <f t="shared" ca="1" si="3"/>
        <v/>
      </c>
      <c r="B5" t="str">
        <f t="shared" ca="1" si="1"/>
        <v/>
      </c>
      <c r="C5" s="60" t="str">
        <f t="shared" ref="C5:AA5" ca="1" si="5">IFERROR(IF(OR(INDIRECT("'Datos "&amp;Tipo_Cuestionario_Cod&amp;"'!"&amp;C$1&amp;7+$A5-1)="",C$2="",$B5=""),"",
IF(AND(C$1="J",Tipo_Cuestionario_Cod="VF"),C$2&amp;IF(MID(B5,FIND(")",B5)+2,1)="V","FALSO","VERDADERO"),
C$2&amp;INDIRECT("'Datos "&amp;Tipo_Cuestionario_Cod&amp;"'!"&amp;C$1&amp;7+$A5-1))),"")</f>
        <v/>
      </c>
      <c r="D5" s="60" t="str">
        <f t="shared" ca="1" si="5"/>
        <v/>
      </c>
      <c r="E5" s="60" t="str">
        <f t="shared" ca="1" si="5"/>
        <v/>
      </c>
      <c r="F5" s="60" t="str">
        <f t="shared" ca="1" si="5"/>
        <v/>
      </c>
      <c r="G5" s="60" t="str">
        <f t="shared" ca="1" si="5"/>
        <v/>
      </c>
      <c r="H5" s="60" t="str">
        <f t="shared" ca="1" si="5"/>
        <v/>
      </c>
      <c r="I5" s="60" t="str">
        <f t="shared" ca="1" si="5"/>
        <v/>
      </c>
      <c r="J5" s="60" t="str">
        <f t="shared" ca="1" si="5"/>
        <v/>
      </c>
      <c r="K5" s="60" t="str">
        <f t="shared" ca="1" si="5"/>
        <v/>
      </c>
      <c r="L5" s="60" t="str">
        <f t="shared" ca="1" si="5"/>
        <v/>
      </c>
      <c r="M5" s="60" t="str">
        <f t="shared" ca="1" si="5"/>
        <v/>
      </c>
      <c r="N5" s="60" t="str">
        <f t="shared" ca="1" si="5"/>
        <v/>
      </c>
      <c r="O5" s="60" t="str">
        <f t="shared" ca="1" si="5"/>
        <v/>
      </c>
      <c r="P5" s="60" t="str">
        <f t="shared" ca="1" si="5"/>
        <v/>
      </c>
      <c r="Q5" s="60" t="str">
        <f t="shared" ca="1" si="5"/>
        <v/>
      </c>
      <c r="R5" s="60" t="str">
        <f t="shared" ca="1" si="5"/>
        <v/>
      </c>
      <c r="S5" s="60" t="str">
        <f t="shared" ca="1" si="5"/>
        <v/>
      </c>
      <c r="T5" s="60" t="str">
        <f t="shared" ca="1" si="5"/>
        <v/>
      </c>
      <c r="U5" s="60" t="str">
        <f t="shared" ca="1" si="5"/>
        <v/>
      </c>
      <c r="V5" s="60" t="str">
        <f t="shared" ca="1" si="5"/>
        <v/>
      </c>
      <c r="W5" s="60" t="str">
        <f t="shared" ca="1" si="5"/>
        <v/>
      </c>
      <c r="X5" s="60" t="str">
        <f t="shared" ca="1" si="5"/>
        <v/>
      </c>
      <c r="Y5" s="60" t="str">
        <f t="shared" ca="1" si="5"/>
        <v/>
      </c>
      <c r="Z5" s="60" t="str">
        <f t="shared" ca="1" si="5"/>
        <v/>
      </c>
      <c r="AA5" s="60" t="str">
        <f t="shared" ca="1" si="5"/>
        <v/>
      </c>
    </row>
    <row r="6" spans="1:27" x14ac:dyDescent="0.25">
      <c r="A6" t="str">
        <f t="shared" ca="1" si="3"/>
        <v/>
      </c>
      <c r="B6" t="str">
        <f t="shared" ca="1" si="1"/>
        <v/>
      </c>
      <c r="C6" s="60" t="str">
        <f t="shared" ref="C6:AA6" ca="1" si="6">IFERROR(IF(OR(INDIRECT("'Datos "&amp;Tipo_Cuestionario_Cod&amp;"'!"&amp;C$1&amp;7+$A6-1)="",C$2="",$B6=""),"",
IF(AND(C$1="J",Tipo_Cuestionario_Cod="VF"),C$2&amp;IF(MID(B6,FIND(")",B6)+2,1)="V","FALSO","VERDADERO"),
C$2&amp;INDIRECT("'Datos "&amp;Tipo_Cuestionario_Cod&amp;"'!"&amp;C$1&amp;7+$A6-1))),"")</f>
        <v/>
      </c>
      <c r="D6" s="60" t="str">
        <f t="shared" ca="1" si="6"/>
        <v/>
      </c>
      <c r="E6" s="60" t="str">
        <f t="shared" ca="1" si="6"/>
        <v/>
      </c>
      <c r="F6" s="60" t="str">
        <f t="shared" ca="1" si="6"/>
        <v/>
      </c>
      <c r="G6" s="60" t="str">
        <f t="shared" ca="1" si="6"/>
        <v/>
      </c>
      <c r="H6" s="60" t="str">
        <f t="shared" ca="1" si="6"/>
        <v/>
      </c>
      <c r="I6" s="60" t="str">
        <f t="shared" ca="1" si="6"/>
        <v/>
      </c>
      <c r="J6" s="60" t="str">
        <f t="shared" ca="1" si="6"/>
        <v/>
      </c>
      <c r="K6" s="60" t="str">
        <f t="shared" ca="1" si="6"/>
        <v/>
      </c>
      <c r="L6" s="60" t="str">
        <f t="shared" ca="1" si="6"/>
        <v/>
      </c>
      <c r="M6" s="60" t="str">
        <f t="shared" ca="1" si="6"/>
        <v/>
      </c>
      <c r="N6" s="60" t="str">
        <f t="shared" ca="1" si="6"/>
        <v/>
      </c>
      <c r="O6" s="60" t="str">
        <f t="shared" ca="1" si="6"/>
        <v/>
      </c>
      <c r="P6" s="60" t="str">
        <f t="shared" ca="1" si="6"/>
        <v/>
      </c>
      <c r="Q6" s="60" t="str">
        <f t="shared" ca="1" si="6"/>
        <v/>
      </c>
      <c r="R6" s="60" t="str">
        <f t="shared" ca="1" si="6"/>
        <v/>
      </c>
      <c r="S6" s="60" t="str">
        <f t="shared" ca="1" si="6"/>
        <v/>
      </c>
      <c r="T6" s="60" t="str">
        <f t="shared" ca="1" si="6"/>
        <v/>
      </c>
      <c r="U6" s="60" t="str">
        <f t="shared" ca="1" si="6"/>
        <v/>
      </c>
      <c r="V6" s="60" t="str">
        <f t="shared" ca="1" si="6"/>
        <v/>
      </c>
      <c r="W6" s="60" t="str">
        <f t="shared" ca="1" si="6"/>
        <v/>
      </c>
      <c r="X6" s="60" t="str">
        <f t="shared" ca="1" si="6"/>
        <v/>
      </c>
      <c r="Y6" s="60" t="str">
        <f t="shared" ca="1" si="6"/>
        <v/>
      </c>
      <c r="Z6" s="60" t="str">
        <f t="shared" ca="1" si="6"/>
        <v/>
      </c>
      <c r="AA6" s="60" t="str">
        <f t="shared" ca="1" si="6"/>
        <v/>
      </c>
    </row>
    <row r="7" spans="1:27" x14ac:dyDescent="0.25">
      <c r="A7" t="str">
        <f t="shared" ca="1" si="3"/>
        <v/>
      </c>
      <c r="B7" t="str">
        <f t="shared" ca="1" si="1"/>
        <v/>
      </c>
      <c r="C7" s="60" t="str">
        <f t="shared" ref="C7:AA7" ca="1" si="7">IFERROR(IF(OR(INDIRECT("'Datos "&amp;Tipo_Cuestionario_Cod&amp;"'!"&amp;C$1&amp;7+$A7-1)="",C$2="",$B7=""),"",
IF(AND(C$1="J",Tipo_Cuestionario_Cod="VF"),C$2&amp;IF(MID(B7,FIND(")",B7)+2,1)="V","FALSO","VERDADERO"),
C$2&amp;INDIRECT("'Datos "&amp;Tipo_Cuestionario_Cod&amp;"'!"&amp;C$1&amp;7+$A7-1))),"")</f>
        <v/>
      </c>
      <c r="D7" s="60" t="str">
        <f t="shared" ca="1" si="7"/>
        <v/>
      </c>
      <c r="E7" s="60" t="str">
        <f t="shared" ca="1" si="7"/>
        <v/>
      </c>
      <c r="F7" s="60" t="str">
        <f t="shared" ca="1" si="7"/>
        <v/>
      </c>
      <c r="G7" s="60" t="str">
        <f t="shared" ca="1" si="7"/>
        <v/>
      </c>
      <c r="H7" s="60" t="str">
        <f t="shared" ca="1" si="7"/>
        <v/>
      </c>
      <c r="I7" s="60" t="str">
        <f t="shared" ca="1" si="7"/>
        <v/>
      </c>
      <c r="J7" s="60" t="str">
        <f t="shared" ca="1" si="7"/>
        <v/>
      </c>
      <c r="K7" s="60" t="str">
        <f t="shared" ca="1" si="7"/>
        <v/>
      </c>
      <c r="L7" s="60" t="str">
        <f t="shared" ca="1" si="7"/>
        <v/>
      </c>
      <c r="M7" s="60" t="str">
        <f t="shared" ca="1" si="7"/>
        <v/>
      </c>
      <c r="N7" s="60" t="str">
        <f t="shared" ca="1" si="7"/>
        <v/>
      </c>
      <c r="O7" s="60" t="str">
        <f t="shared" ca="1" si="7"/>
        <v/>
      </c>
      <c r="P7" s="60" t="str">
        <f t="shared" ca="1" si="7"/>
        <v/>
      </c>
      <c r="Q7" s="60" t="str">
        <f t="shared" ca="1" si="7"/>
        <v/>
      </c>
      <c r="R7" s="60" t="str">
        <f t="shared" ca="1" si="7"/>
        <v/>
      </c>
      <c r="S7" s="60" t="str">
        <f t="shared" ca="1" si="7"/>
        <v/>
      </c>
      <c r="T7" s="60" t="str">
        <f t="shared" ca="1" si="7"/>
        <v/>
      </c>
      <c r="U7" s="60" t="str">
        <f t="shared" ca="1" si="7"/>
        <v/>
      </c>
      <c r="V7" s="60" t="str">
        <f t="shared" ca="1" si="7"/>
        <v/>
      </c>
      <c r="W7" s="60" t="str">
        <f t="shared" ca="1" si="7"/>
        <v/>
      </c>
      <c r="X7" s="60" t="str">
        <f t="shared" ca="1" si="7"/>
        <v/>
      </c>
      <c r="Y7" s="60" t="str">
        <f t="shared" ca="1" si="7"/>
        <v/>
      </c>
      <c r="Z7" s="60" t="str">
        <f t="shared" ca="1" si="7"/>
        <v/>
      </c>
      <c r="AA7" s="60" t="str">
        <f t="shared" ca="1" si="7"/>
        <v/>
      </c>
    </row>
    <row r="8" spans="1:27" x14ac:dyDescent="0.25">
      <c r="A8" t="str">
        <f t="shared" ca="1" si="3"/>
        <v/>
      </c>
      <c r="B8" t="str">
        <f t="shared" ca="1" si="1"/>
        <v/>
      </c>
      <c r="C8" s="60" t="str">
        <f t="shared" ref="C8:AA8" ca="1" si="8">IFERROR(IF(OR(INDIRECT("'Datos "&amp;Tipo_Cuestionario_Cod&amp;"'!"&amp;C$1&amp;7+$A8-1)="",C$2="",$B8=""),"",
IF(AND(C$1="J",Tipo_Cuestionario_Cod="VF"),C$2&amp;IF(MID(B8,FIND(")",B8)+2,1)="V","FALSO","VERDADERO"),
C$2&amp;INDIRECT("'Datos "&amp;Tipo_Cuestionario_Cod&amp;"'!"&amp;C$1&amp;7+$A8-1))),"")</f>
        <v/>
      </c>
      <c r="D8" s="60" t="str">
        <f t="shared" ca="1" si="8"/>
        <v/>
      </c>
      <c r="E8" s="60" t="str">
        <f t="shared" ca="1" si="8"/>
        <v/>
      </c>
      <c r="F8" s="60" t="str">
        <f t="shared" ca="1" si="8"/>
        <v/>
      </c>
      <c r="G8" s="60" t="str">
        <f t="shared" ca="1" si="8"/>
        <v/>
      </c>
      <c r="H8" s="60" t="str">
        <f t="shared" ca="1" si="8"/>
        <v/>
      </c>
      <c r="I8" s="60" t="str">
        <f t="shared" ca="1" si="8"/>
        <v/>
      </c>
      <c r="J8" s="60" t="str">
        <f t="shared" ca="1" si="8"/>
        <v/>
      </c>
      <c r="K8" s="60" t="str">
        <f t="shared" ca="1" si="8"/>
        <v/>
      </c>
      <c r="L8" s="60" t="str">
        <f t="shared" ca="1" si="8"/>
        <v/>
      </c>
      <c r="M8" s="60" t="str">
        <f t="shared" ca="1" si="8"/>
        <v/>
      </c>
      <c r="N8" s="60" t="str">
        <f t="shared" ca="1" si="8"/>
        <v/>
      </c>
      <c r="O8" s="60" t="str">
        <f t="shared" ca="1" si="8"/>
        <v/>
      </c>
      <c r="P8" s="60" t="str">
        <f t="shared" ca="1" si="8"/>
        <v/>
      </c>
      <c r="Q8" s="60" t="str">
        <f t="shared" ca="1" si="8"/>
        <v/>
      </c>
      <c r="R8" s="60" t="str">
        <f t="shared" ca="1" si="8"/>
        <v/>
      </c>
      <c r="S8" s="60" t="str">
        <f t="shared" ca="1" si="8"/>
        <v/>
      </c>
      <c r="T8" s="60" t="str">
        <f t="shared" ca="1" si="8"/>
        <v/>
      </c>
      <c r="U8" s="60" t="str">
        <f t="shared" ca="1" si="8"/>
        <v/>
      </c>
      <c r="V8" s="60" t="str">
        <f t="shared" ca="1" si="8"/>
        <v/>
      </c>
      <c r="W8" s="60" t="str">
        <f t="shared" ca="1" si="8"/>
        <v/>
      </c>
      <c r="X8" s="60" t="str">
        <f t="shared" ca="1" si="8"/>
        <v/>
      </c>
      <c r="Y8" s="60" t="str">
        <f t="shared" ca="1" si="8"/>
        <v/>
      </c>
      <c r="Z8" s="60" t="str">
        <f t="shared" ca="1" si="8"/>
        <v/>
      </c>
      <c r="AA8" s="60" t="str">
        <f t="shared" ca="1" si="8"/>
        <v/>
      </c>
    </row>
    <row r="9" spans="1:27" x14ac:dyDescent="0.25">
      <c r="A9" t="str">
        <f t="shared" ca="1" si="3"/>
        <v/>
      </c>
      <c r="B9" t="str">
        <f t="shared" ca="1" si="1"/>
        <v/>
      </c>
      <c r="C9" s="60" t="str">
        <f t="shared" ref="C9:AA9" ca="1" si="9">IFERROR(IF(OR(INDIRECT("'Datos "&amp;Tipo_Cuestionario_Cod&amp;"'!"&amp;C$1&amp;7+$A9-1)="",C$2="",$B9=""),"",
IF(AND(C$1="J",Tipo_Cuestionario_Cod="VF"),C$2&amp;IF(MID(B9,FIND(")",B9)+2,1)="V","FALSO","VERDADERO"),
C$2&amp;INDIRECT("'Datos "&amp;Tipo_Cuestionario_Cod&amp;"'!"&amp;C$1&amp;7+$A9-1))),"")</f>
        <v/>
      </c>
      <c r="D9" s="60" t="str">
        <f t="shared" ca="1" si="9"/>
        <v/>
      </c>
      <c r="E9" s="60" t="str">
        <f t="shared" ca="1" si="9"/>
        <v/>
      </c>
      <c r="F9" s="60" t="str">
        <f t="shared" ca="1" si="9"/>
        <v/>
      </c>
      <c r="G9" s="60" t="str">
        <f t="shared" ca="1" si="9"/>
        <v/>
      </c>
      <c r="H9" s="60" t="str">
        <f t="shared" ca="1" si="9"/>
        <v/>
      </c>
      <c r="I9" s="60" t="str">
        <f t="shared" ca="1" si="9"/>
        <v/>
      </c>
      <c r="J9" s="60" t="str">
        <f t="shared" ca="1" si="9"/>
        <v/>
      </c>
      <c r="K9" s="60" t="str">
        <f t="shared" ca="1" si="9"/>
        <v/>
      </c>
      <c r="L9" s="60" t="str">
        <f t="shared" ca="1" si="9"/>
        <v/>
      </c>
      <c r="M9" s="60" t="str">
        <f t="shared" ca="1" si="9"/>
        <v/>
      </c>
      <c r="N9" s="60" t="str">
        <f t="shared" ca="1" si="9"/>
        <v/>
      </c>
      <c r="O9" s="60" t="str">
        <f t="shared" ca="1" si="9"/>
        <v/>
      </c>
      <c r="P9" s="60" t="str">
        <f t="shared" ca="1" si="9"/>
        <v/>
      </c>
      <c r="Q9" s="60" t="str">
        <f t="shared" ca="1" si="9"/>
        <v/>
      </c>
      <c r="R9" s="60" t="str">
        <f t="shared" ca="1" si="9"/>
        <v/>
      </c>
      <c r="S9" s="60" t="str">
        <f t="shared" ca="1" si="9"/>
        <v/>
      </c>
      <c r="T9" s="60" t="str">
        <f t="shared" ca="1" si="9"/>
        <v/>
      </c>
      <c r="U9" s="60" t="str">
        <f t="shared" ca="1" si="9"/>
        <v/>
      </c>
      <c r="V9" s="60" t="str">
        <f t="shared" ca="1" si="9"/>
        <v/>
      </c>
      <c r="W9" s="60" t="str">
        <f t="shared" ca="1" si="9"/>
        <v/>
      </c>
      <c r="X9" s="60" t="str">
        <f t="shared" ca="1" si="9"/>
        <v/>
      </c>
      <c r="Y9" s="60" t="str">
        <f t="shared" ca="1" si="9"/>
        <v/>
      </c>
      <c r="Z9" s="60" t="str">
        <f t="shared" ca="1" si="9"/>
        <v/>
      </c>
      <c r="AA9" s="60" t="str">
        <f t="shared" ca="1" si="9"/>
        <v/>
      </c>
    </row>
    <row r="10" spans="1:27" x14ac:dyDescent="0.25">
      <c r="A10" t="str">
        <f t="shared" ca="1" si="3"/>
        <v/>
      </c>
      <c r="B10" t="str">
        <f t="shared" ca="1" si="1"/>
        <v/>
      </c>
      <c r="C10" s="60" t="str">
        <f t="shared" ref="C10:AA10" ca="1" si="10">IFERROR(IF(OR(INDIRECT("'Datos "&amp;Tipo_Cuestionario_Cod&amp;"'!"&amp;C$1&amp;7+$A10-1)="",C$2="",$B10=""),"",
IF(AND(C$1="J",Tipo_Cuestionario_Cod="VF"),C$2&amp;IF(MID(B10,FIND(")",B10)+2,1)="V","FALSO","VERDADERO"),
C$2&amp;INDIRECT("'Datos "&amp;Tipo_Cuestionario_Cod&amp;"'!"&amp;C$1&amp;7+$A10-1))),"")</f>
        <v/>
      </c>
      <c r="D10" s="60" t="str">
        <f t="shared" ca="1" si="10"/>
        <v/>
      </c>
      <c r="E10" s="60" t="str">
        <f t="shared" ca="1" si="10"/>
        <v/>
      </c>
      <c r="F10" s="60" t="str">
        <f t="shared" ca="1" si="10"/>
        <v/>
      </c>
      <c r="G10" s="60" t="str">
        <f t="shared" ca="1" si="10"/>
        <v/>
      </c>
      <c r="H10" s="60" t="str">
        <f t="shared" ca="1" si="10"/>
        <v/>
      </c>
      <c r="I10" s="60" t="str">
        <f t="shared" ca="1" si="10"/>
        <v/>
      </c>
      <c r="J10" s="60" t="str">
        <f t="shared" ca="1" si="10"/>
        <v/>
      </c>
      <c r="K10" s="60" t="str">
        <f t="shared" ca="1" si="10"/>
        <v/>
      </c>
      <c r="L10" s="60" t="str">
        <f t="shared" ca="1" si="10"/>
        <v/>
      </c>
      <c r="M10" s="60" t="str">
        <f t="shared" ca="1" si="10"/>
        <v/>
      </c>
      <c r="N10" s="60" t="str">
        <f t="shared" ca="1" si="10"/>
        <v/>
      </c>
      <c r="O10" s="60" t="str">
        <f t="shared" ca="1" si="10"/>
        <v/>
      </c>
      <c r="P10" s="60" t="str">
        <f t="shared" ca="1" si="10"/>
        <v/>
      </c>
      <c r="Q10" s="60" t="str">
        <f t="shared" ca="1" si="10"/>
        <v/>
      </c>
      <c r="R10" s="60" t="str">
        <f t="shared" ca="1" si="10"/>
        <v/>
      </c>
      <c r="S10" s="60" t="str">
        <f t="shared" ca="1" si="10"/>
        <v/>
      </c>
      <c r="T10" s="60" t="str">
        <f t="shared" ca="1" si="10"/>
        <v/>
      </c>
      <c r="U10" s="60" t="str">
        <f t="shared" ca="1" si="10"/>
        <v/>
      </c>
      <c r="V10" s="60" t="str">
        <f t="shared" ca="1" si="10"/>
        <v/>
      </c>
      <c r="W10" s="60" t="str">
        <f t="shared" ca="1" si="10"/>
        <v/>
      </c>
      <c r="X10" s="60" t="str">
        <f t="shared" ca="1" si="10"/>
        <v/>
      </c>
      <c r="Y10" s="60" t="str">
        <f t="shared" ca="1" si="10"/>
        <v/>
      </c>
      <c r="Z10" s="60" t="str">
        <f t="shared" ca="1" si="10"/>
        <v/>
      </c>
      <c r="AA10" s="60" t="str">
        <f t="shared" ca="1" si="10"/>
        <v/>
      </c>
    </row>
    <row r="11" spans="1:27" x14ac:dyDescent="0.25">
      <c r="A11" t="str">
        <f t="shared" ca="1" si="3"/>
        <v/>
      </c>
      <c r="B11" t="str">
        <f t="shared" ca="1" si="1"/>
        <v/>
      </c>
      <c r="C11" s="60" t="str">
        <f t="shared" ref="C11:AA11" ca="1" si="11">IFERROR(IF(OR(INDIRECT("'Datos "&amp;Tipo_Cuestionario_Cod&amp;"'!"&amp;C$1&amp;7+$A11-1)="",C$2="",$B11=""),"",
IF(AND(C$1="J",Tipo_Cuestionario_Cod="VF"),C$2&amp;IF(MID(B11,FIND(")",B11)+2,1)="V","FALSO","VERDADERO"),
C$2&amp;INDIRECT("'Datos "&amp;Tipo_Cuestionario_Cod&amp;"'!"&amp;C$1&amp;7+$A11-1))),"")</f>
        <v/>
      </c>
      <c r="D11" s="60" t="str">
        <f t="shared" ca="1" si="11"/>
        <v/>
      </c>
      <c r="E11" s="60" t="str">
        <f t="shared" ca="1" si="11"/>
        <v/>
      </c>
      <c r="F11" s="60" t="str">
        <f t="shared" ca="1" si="11"/>
        <v/>
      </c>
      <c r="G11" s="60" t="str">
        <f t="shared" ca="1" si="11"/>
        <v/>
      </c>
      <c r="H11" s="60" t="str">
        <f t="shared" ca="1" si="11"/>
        <v/>
      </c>
      <c r="I11" s="60" t="str">
        <f t="shared" ca="1" si="11"/>
        <v/>
      </c>
      <c r="J11" s="60" t="str">
        <f t="shared" ca="1" si="11"/>
        <v/>
      </c>
      <c r="K11" s="60" t="str">
        <f t="shared" ca="1" si="11"/>
        <v/>
      </c>
      <c r="L11" s="60" t="str">
        <f t="shared" ca="1" si="11"/>
        <v/>
      </c>
      <c r="M11" s="60" t="str">
        <f t="shared" ca="1" si="11"/>
        <v/>
      </c>
      <c r="N11" s="60" t="str">
        <f t="shared" ca="1" si="11"/>
        <v/>
      </c>
      <c r="O11" s="60" t="str">
        <f t="shared" ca="1" si="11"/>
        <v/>
      </c>
      <c r="P11" s="60" t="str">
        <f t="shared" ca="1" si="11"/>
        <v/>
      </c>
      <c r="Q11" s="60" t="str">
        <f t="shared" ca="1" si="11"/>
        <v/>
      </c>
      <c r="R11" s="60" t="str">
        <f t="shared" ca="1" si="11"/>
        <v/>
      </c>
      <c r="S11" s="60" t="str">
        <f t="shared" ca="1" si="11"/>
        <v/>
      </c>
      <c r="T11" s="60" t="str">
        <f t="shared" ca="1" si="11"/>
        <v/>
      </c>
      <c r="U11" s="60" t="str">
        <f t="shared" ca="1" si="11"/>
        <v/>
      </c>
      <c r="V11" s="60" t="str">
        <f t="shared" ca="1" si="11"/>
        <v/>
      </c>
      <c r="W11" s="60" t="str">
        <f t="shared" ca="1" si="11"/>
        <v/>
      </c>
      <c r="X11" s="60" t="str">
        <f t="shared" ca="1" si="11"/>
        <v/>
      </c>
      <c r="Y11" s="60" t="str">
        <f t="shared" ca="1" si="11"/>
        <v/>
      </c>
      <c r="Z11" s="60" t="str">
        <f t="shared" ca="1" si="11"/>
        <v/>
      </c>
      <c r="AA11" s="60" t="str">
        <f t="shared" ca="1" si="11"/>
        <v/>
      </c>
    </row>
    <row r="12" spans="1:27" x14ac:dyDescent="0.25">
      <c r="A12" t="str">
        <f t="shared" ca="1" si="3"/>
        <v/>
      </c>
      <c r="B12" t="str">
        <f t="shared" ca="1" si="1"/>
        <v/>
      </c>
      <c r="C12" s="60" t="str">
        <f t="shared" ref="C12:AA12" ca="1" si="12">IFERROR(IF(OR(INDIRECT("'Datos "&amp;Tipo_Cuestionario_Cod&amp;"'!"&amp;C$1&amp;7+$A12-1)="",C$2="",$B12=""),"",
IF(AND(C$1="J",Tipo_Cuestionario_Cod="VF"),C$2&amp;IF(MID(B12,FIND(")",B12)+2,1)="V","FALSO","VERDADERO"),
C$2&amp;INDIRECT("'Datos "&amp;Tipo_Cuestionario_Cod&amp;"'!"&amp;C$1&amp;7+$A12-1))),"")</f>
        <v/>
      </c>
      <c r="D12" s="60" t="str">
        <f t="shared" ca="1" si="12"/>
        <v/>
      </c>
      <c r="E12" s="60" t="str">
        <f t="shared" ca="1" si="12"/>
        <v/>
      </c>
      <c r="F12" s="60" t="str">
        <f t="shared" ca="1" si="12"/>
        <v/>
      </c>
      <c r="G12" s="60" t="str">
        <f t="shared" ca="1" si="12"/>
        <v/>
      </c>
      <c r="H12" s="60" t="str">
        <f t="shared" ca="1" si="12"/>
        <v/>
      </c>
      <c r="I12" s="60" t="str">
        <f t="shared" ca="1" si="12"/>
        <v/>
      </c>
      <c r="J12" s="60" t="str">
        <f t="shared" ca="1" si="12"/>
        <v/>
      </c>
      <c r="K12" s="60" t="str">
        <f t="shared" ca="1" si="12"/>
        <v/>
      </c>
      <c r="L12" s="60" t="str">
        <f t="shared" ca="1" si="12"/>
        <v/>
      </c>
      <c r="M12" s="60" t="str">
        <f t="shared" ca="1" si="12"/>
        <v/>
      </c>
      <c r="N12" s="60" t="str">
        <f t="shared" ca="1" si="12"/>
        <v/>
      </c>
      <c r="O12" s="60" t="str">
        <f t="shared" ca="1" si="12"/>
        <v/>
      </c>
      <c r="P12" s="60" t="str">
        <f t="shared" ca="1" si="12"/>
        <v/>
      </c>
      <c r="Q12" s="60" t="str">
        <f t="shared" ca="1" si="12"/>
        <v/>
      </c>
      <c r="R12" s="60" t="str">
        <f t="shared" ca="1" si="12"/>
        <v/>
      </c>
      <c r="S12" s="60" t="str">
        <f t="shared" ca="1" si="12"/>
        <v/>
      </c>
      <c r="T12" s="60" t="str">
        <f t="shared" ca="1" si="12"/>
        <v/>
      </c>
      <c r="U12" s="60" t="str">
        <f t="shared" ca="1" si="12"/>
        <v/>
      </c>
      <c r="V12" s="60" t="str">
        <f t="shared" ca="1" si="12"/>
        <v/>
      </c>
      <c r="W12" s="60" t="str">
        <f t="shared" ca="1" si="12"/>
        <v/>
      </c>
      <c r="X12" s="60" t="str">
        <f t="shared" ca="1" si="12"/>
        <v/>
      </c>
      <c r="Y12" s="60" t="str">
        <f t="shared" ca="1" si="12"/>
        <v/>
      </c>
      <c r="Z12" s="60" t="str">
        <f t="shared" ca="1" si="12"/>
        <v/>
      </c>
      <c r="AA12" s="60" t="str">
        <f t="shared" ca="1" si="12"/>
        <v/>
      </c>
    </row>
    <row r="13" spans="1:27" x14ac:dyDescent="0.25">
      <c r="A13" t="str">
        <f t="shared" ca="1" si="3"/>
        <v/>
      </c>
      <c r="B13" t="str">
        <f t="shared" ca="1" si="1"/>
        <v/>
      </c>
      <c r="C13" s="60" t="str">
        <f t="shared" ref="C13:AA13" ca="1" si="13">IFERROR(IF(OR(INDIRECT("'Datos "&amp;Tipo_Cuestionario_Cod&amp;"'!"&amp;C$1&amp;7+$A13-1)="",C$2="",$B13=""),"",
IF(AND(C$1="J",Tipo_Cuestionario_Cod="VF"),C$2&amp;IF(MID(B13,FIND(")",B13)+2,1)="V","FALSO","VERDADERO"),
C$2&amp;INDIRECT("'Datos "&amp;Tipo_Cuestionario_Cod&amp;"'!"&amp;C$1&amp;7+$A13-1))),"")</f>
        <v/>
      </c>
      <c r="D13" s="60" t="str">
        <f t="shared" ca="1" si="13"/>
        <v/>
      </c>
      <c r="E13" s="60" t="str">
        <f t="shared" ca="1" si="13"/>
        <v/>
      </c>
      <c r="F13" s="60" t="str">
        <f t="shared" ca="1" si="13"/>
        <v/>
      </c>
      <c r="G13" s="60" t="str">
        <f t="shared" ca="1" si="13"/>
        <v/>
      </c>
      <c r="H13" s="60" t="str">
        <f t="shared" ca="1" si="13"/>
        <v/>
      </c>
      <c r="I13" s="60" t="str">
        <f t="shared" ca="1" si="13"/>
        <v/>
      </c>
      <c r="J13" s="60" t="str">
        <f t="shared" ca="1" si="13"/>
        <v/>
      </c>
      <c r="K13" s="60" t="str">
        <f t="shared" ca="1" si="13"/>
        <v/>
      </c>
      <c r="L13" s="60" t="str">
        <f t="shared" ca="1" si="13"/>
        <v/>
      </c>
      <c r="M13" s="60" t="str">
        <f t="shared" ca="1" si="13"/>
        <v/>
      </c>
      <c r="N13" s="60" t="str">
        <f t="shared" ca="1" si="13"/>
        <v/>
      </c>
      <c r="O13" s="60" t="str">
        <f t="shared" ca="1" si="13"/>
        <v/>
      </c>
      <c r="P13" s="60" t="str">
        <f t="shared" ca="1" si="13"/>
        <v/>
      </c>
      <c r="Q13" s="60" t="str">
        <f t="shared" ca="1" si="13"/>
        <v/>
      </c>
      <c r="R13" s="60" t="str">
        <f t="shared" ca="1" si="13"/>
        <v/>
      </c>
      <c r="S13" s="60" t="str">
        <f t="shared" ca="1" si="13"/>
        <v/>
      </c>
      <c r="T13" s="60" t="str">
        <f t="shared" ca="1" si="13"/>
        <v/>
      </c>
      <c r="U13" s="60" t="str">
        <f t="shared" ca="1" si="13"/>
        <v/>
      </c>
      <c r="V13" s="60" t="str">
        <f t="shared" ca="1" si="13"/>
        <v/>
      </c>
      <c r="W13" s="60" t="str">
        <f t="shared" ca="1" si="13"/>
        <v/>
      </c>
      <c r="X13" s="60" t="str">
        <f t="shared" ca="1" si="13"/>
        <v/>
      </c>
      <c r="Y13" s="60" t="str">
        <f t="shared" ca="1" si="13"/>
        <v/>
      </c>
      <c r="Z13" s="60" t="str">
        <f t="shared" ca="1" si="13"/>
        <v/>
      </c>
      <c r="AA13" s="60" t="str">
        <f t="shared" ca="1" si="13"/>
        <v/>
      </c>
    </row>
    <row r="14" spans="1:27" x14ac:dyDescent="0.25">
      <c r="A14" t="str">
        <f t="shared" ca="1" si="3"/>
        <v/>
      </c>
      <c r="B14" t="str">
        <f t="shared" ca="1" si="1"/>
        <v/>
      </c>
      <c r="C14" s="60" t="str">
        <f t="shared" ref="C14:AA14" ca="1" si="14">IFERROR(IF(OR(INDIRECT("'Datos "&amp;Tipo_Cuestionario_Cod&amp;"'!"&amp;C$1&amp;7+$A14-1)="",C$2="",$B14=""),"",
IF(AND(C$1="J",Tipo_Cuestionario_Cod="VF"),C$2&amp;IF(MID(B14,FIND(")",B14)+2,1)="V","FALSO","VERDADERO"),
C$2&amp;INDIRECT("'Datos "&amp;Tipo_Cuestionario_Cod&amp;"'!"&amp;C$1&amp;7+$A14-1))),"")</f>
        <v/>
      </c>
      <c r="D14" s="60" t="str">
        <f t="shared" ca="1" si="14"/>
        <v/>
      </c>
      <c r="E14" s="60" t="str">
        <f t="shared" ca="1" si="14"/>
        <v/>
      </c>
      <c r="F14" s="60" t="str">
        <f t="shared" ca="1" si="14"/>
        <v/>
      </c>
      <c r="G14" s="60" t="str">
        <f t="shared" ca="1" si="14"/>
        <v/>
      </c>
      <c r="H14" s="60" t="str">
        <f t="shared" ca="1" si="14"/>
        <v/>
      </c>
      <c r="I14" s="60" t="str">
        <f t="shared" ca="1" si="14"/>
        <v/>
      </c>
      <c r="J14" s="60" t="str">
        <f t="shared" ca="1" si="14"/>
        <v/>
      </c>
      <c r="K14" s="60" t="str">
        <f t="shared" ca="1" si="14"/>
        <v/>
      </c>
      <c r="L14" s="60" t="str">
        <f t="shared" ca="1" si="14"/>
        <v/>
      </c>
      <c r="M14" s="60" t="str">
        <f t="shared" ca="1" si="14"/>
        <v/>
      </c>
      <c r="N14" s="60" t="str">
        <f t="shared" ca="1" si="14"/>
        <v/>
      </c>
      <c r="O14" s="60" t="str">
        <f t="shared" ca="1" si="14"/>
        <v/>
      </c>
      <c r="P14" s="60" t="str">
        <f t="shared" ca="1" si="14"/>
        <v/>
      </c>
      <c r="Q14" s="60" t="str">
        <f t="shared" ca="1" si="14"/>
        <v/>
      </c>
      <c r="R14" s="60" t="str">
        <f t="shared" ca="1" si="14"/>
        <v/>
      </c>
      <c r="S14" s="60" t="str">
        <f t="shared" ca="1" si="14"/>
        <v/>
      </c>
      <c r="T14" s="60" t="str">
        <f t="shared" ca="1" si="14"/>
        <v/>
      </c>
      <c r="U14" s="60" t="str">
        <f t="shared" ca="1" si="14"/>
        <v/>
      </c>
      <c r="V14" s="60" t="str">
        <f t="shared" ca="1" si="14"/>
        <v/>
      </c>
      <c r="W14" s="60" t="str">
        <f t="shared" ca="1" si="14"/>
        <v/>
      </c>
      <c r="X14" s="60" t="str">
        <f t="shared" ca="1" si="14"/>
        <v/>
      </c>
      <c r="Y14" s="60" t="str">
        <f t="shared" ca="1" si="14"/>
        <v/>
      </c>
      <c r="Z14" s="60" t="str">
        <f t="shared" ca="1" si="14"/>
        <v/>
      </c>
      <c r="AA14" s="60" t="str">
        <f t="shared" ca="1" si="14"/>
        <v/>
      </c>
    </row>
    <row r="15" spans="1:27" x14ac:dyDescent="0.25">
      <c r="A15" t="str">
        <f t="shared" ca="1" si="3"/>
        <v/>
      </c>
      <c r="B15" t="str">
        <f t="shared" ca="1" si="1"/>
        <v/>
      </c>
      <c r="C15" s="60" t="str">
        <f t="shared" ref="C15:AA15" ca="1" si="15">IFERROR(IF(OR(INDIRECT("'Datos "&amp;Tipo_Cuestionario_Cod&amp;"'!"&amp;C$1&amp;7+$A15-1)="",C$2="",$B15=""),"",
IF(AND(C$1="J",Tipo_Cuestionario_Cod="VF"),C$2&amp;IF(MID(B15,FIND(")",B15)+2,1)="V","FALSO","VERDADERO"),
C$2&amp;INDIRECT("'Datos "&amp;Tipo_Cuestionario_Cod&amp;"'!"&amp;C$1&amp;7+$A15-1))),"")</f>
        <v/>
      </c>
      <c r="D15" s="60" t="str">
        <f t="shared" ca="1" si="15"/>
        <v/>
      </c>
      <c r="E15" s="60" t="str">
        <f t="shared" ca="1" si="15"/>
        <v/>
      </c>
      <c r="F15" s="60" t="str">
        <f t="shared" ca="1" si="15"/>
        <v/>
      </c>
      <c r="G15" s="60" t="str">
        <f t="shared" ca="1" si="15"/>
        <v/>
      </c>
      <c r="H15" s="60" t="str">
        <f t="shared" ca="1" si="15"/>
        <v/>
      </c>
      <c r="I15" s="60" t="str">
        <f t="shared" ca="1" si="15"/>
        <v/>
      </c>
      <c r="J15" s="60" t="str">
        <f t="shared" ca="1" si="15"/>
        <v/>
      </c>
      <c r="K15" s="60" t="str">
        <f t="shared" ca="1" si="15"/>
        <v/>
      </c>
      <c r="L15" s="60" t="str">
        <f t="shared" ca="1" si="15"/>
        <v/>
      </c>
      <c r="M15" s="60" t="str">
        <f t="shared" ca="1" si="15"/>
        <v/>
      </c>
      <c r="N15" s="60" t="str">
        <f t="shared" ca="1" si="15"/>
        <v/>
      </c>
      <c r="O15" s="60" t="str">
        <f t="shared" ca="1" si="15"/>
        <v/>
      </c>
      <c r="P15" s="60" t="str">
        <f t="shared" ca="1" si="15"/>
        <v/>
      </c>
      <c r="Q15" s="60" t="str">
        <f t="shared" ca="1" si="15"/>
        <v/>
      </c>
      <c r="R15" s="60" t="str">
        <f t="shared" ca="1" si="15"/>
        <v/>
      </c>
      <c r="S15" s="60" t="str">
        <f t="shared" ca="1" si="15"/>
        <v/>
      </c>
      <c r="T15" s="60" t="str">
        <f t="shared" ca="1" si="15"/>
        <v/>
      </c>
      <c r="U15" s="60" t="str">
        <f t="shared" ca="1" si="15"/>
        <v/>
      </c>
      <c r="V15" s="60" t="str">
        <f t="shared" ca="1" si="15"/>
        <v/>
      </c>
      <c r="W15" s="60" t="str">
        <f t="shared" ca="1" si="15"/>
        <v/>
      </c>
      <c r="X15" s="60" t="str">
        <f t="shared" ca="1" si="15"/>
        <v/>
      </c>
      <c r="Y15" s="60" t="str">
        <f t="shared" ca="1" si="15"/>
        <v/>
      </c>
      <c r="Z15" s="60" t="str">
        <f t="shared" ca="1" si="15"/>
        <v/>
      </c>
      <c r="AA15" s="60" t="str">
        <f t="shared" ca="1" si="15"/>
        <v/>
      </c>
    </row>
    <row r="16" spans="1:27" x14ac:dyDescent="0.25">
      <c r="A16" t="str">
        <f t="shared" ca="1" si="3"/>
        <v/>
      </c>
      <c r="B16" t="str">
        <f t="shared" ca="1" si="1"/>
        <v/>
      </c>
      <c r="C16" s="60" t="str">
        <f t="shared" ref="C16:AA16" ca="1" si="16">IFERROR(IF(OR(INDIRECT("'Datos "&amp;Tipo_Cuestionario_Cod&amp;"'!"&amp;C$1&amp;7+$A16-1)="",C$2="",$B16=""),"",
IF(AND(C$1="J",Tipo_Cuestionario_Cod="VF"),C$2&amp;IF(MID(B16,FIND(")",B16)+2,1)="V","FALSO","VERDADERO"),
C$2&amp;INDIRECT("'Datos "&amp;Tipo_Cuestionario_Cod&amp;"'!"&amp;C$1&amp;7+$A16-1))),"")</f>
        <v/>
      </c>
      <c r="D16" s="60" t="str">
        <f t="shared" ca="1" si="16"/>
        <v/>
      </c>
      <c r="E16" s="60" t="str">
        <f t="shared" ca="1" si="16"/>
        <v/>
      </c>
      <c r="F16" s="60" t="str">
        <f t="shared" ca="1" si="16"/>
        <v/>
      </c>
      <c r="G16" s="60" t="str">
        <f t="shared" ca="1" si="16"/>
        <v/>
      </c>
      <c r="H16" s="60" t="str">
        <f t="shared" ca="1" si="16"/>
        <v/>
      </c>
      <c r="I16" s="60" t="str">
        <f t="shared" ca="1" si="16"/>
        <v/>
      </c>
      <c r="J16" s="60" t="str">
        <f t="shared" ca="1" si="16"/>
        <v/>
      </c>
      <c r="K16" s="60" t="str">
        <f t="shared" ca="1" si="16"/>
        <v/>
      </c>
      <c r="L16" s="60" t="str">
        <f t="shared" ca="1" si="16"/>
        <v/>
      </c>
      <c r="M16" s="60" t="str">
        <f t="shared" ca="1" si="16"/>
        <v/>
      </c>
      <c r="N16" s="60" t="str">
        <f t="shared" ca="1" si="16"/>
        <v/>
      </c>
      <c r="O16" s="60" t="str">
        <f t="shared" ca="1" si="16"/>
        <v/>
      </c>
      <c r="P16" s="60" t="str">
        <f t="shared" ca="1" si="16"/>
        <v/>
      </c>
      <c r="Q16" s="60" t="str">
        <f t="shared" ca="1" si="16"/>
        <v/>
      </c>
      <c r="R16" s="60" t="str">
        <f t="shared" ca="1" si="16"/>
        <v/>
      </c>
      <c r="S16" s="60" t="str">
        <f t="shared" ca="1" si="16"/>
        <v/>
      </c>
      <c r="T16" s="60" t="str">
        <f t="shared" ca="1" si="16"/>
        <v/>
      </c>
      <c r="U16" s="60" t="str">
        <f t="shared" ca="1" si="16"/>
        <v/>
      </c>
      <c r="V16" s="60" t="str">
        <f t="shared" ca="1" si="16"/>
        <v/>
      </c>
      <c r="W16" s="60" t="str">
        <f t="shared" ca="1" si="16"/>
        <v/>
      </c>
      <c r="X16" s="60" t="str">
        <f t="shared" ca="1" si="16"/>
        <v/>
      </c>
      <c r="Y16" s="60" t="str">
        <f t="shared" ca="1" si="16"/>
        <v/>
      </c>
      <c r="Z16" s="60" t="str">
        <f t="shared" ca="1" si="16"/>
        <v/>
      </c>
      <c r="AA16" s="60" t="str">
        <f t="shared" ca="1" si="16"/>
        <v/>
      </c>
    </row>
    <row r="17" spans="1:27" x14ac:dyDescent="0.25">
      <c r="A17" t="str">
        <f t="shared" ca="1" si="3"/>
        <v/>
      </c>
      <c r="B17" t="str">
        <f t="shared" ca="1" si="1"/>
        <v/>
      </c>
      <c r="C17" s="60" t="str">
        <f t="shared" ref="C17:AA17" ca="1" si="17">IFERROR(IF(OR(INDIRECT("'Datos "&amp;Tipo_Cuestionario_Cod&amp;"'!"&amp;C$1&amp;7+$A17-1)="",C$2="",$B17=""),"",
IF(AND(C$1="J",Tipo_Cuestionario_Cod="VF"),C$2&amp;IF(MID(B17,FIND(")",B17)+2,1)="V","FALSO","VERDADERO"),
C$2&amp;INDIRECT("'Datos "&amp;Tipo_Cuestionario_Cod&amp;"'!"&amp;C$1&amp;7+$A17-1))),"")</f>
        <v/>
      </c>
      <c r="D17" s="60" t="str">
        <f t="shared" ca="1" si="17"/>
        <v/>
      </c>
      <c r="E17" s="60" t="str">
        <f t="shared" ca="1" si="17"/>
        <v/>
      </c>
      <c r="F17" s="60" t="str">
        <f t="shared" ca="1" si="17"/>
        <v/>
      </c>
      <c r="G17" s="60" t="str">
        <f t="shared" ca="1" si="17"/>
        <v/>
      </c>
      <c r="H17" s="60" t="str">
        <f t="shared" ca="1" si="17"/>
        <v/>
      </c>
      <c r="I17" s="60" t="str">
        <f t="shared" ca="1" si="17"/>
        <v/>
      </c>
      <c r="J17" s="60" t="str">
        <f t="shared" ca="1" si="17"/>
        <v/>
      </c>
      <c r="K17" s="60" t="str">
        <f t="shared" ca="1" si="17"/>
        <v/>
      </c>
      <c r="L17" s="60" t="str">
        <f t="shared" ca="1" si="17"/>
        <v/>
      </c>
      <c r="M17" s="60" t="str">
        <f t="shared" ca="1" si="17"/>
        <v/>
      </c>
      <c r="N17" s="60" t="str">
        <f t="shared" ca="1" si="17"/>
        <v/>
      </c>
      <c r="O17" s="60" t="str">
        <f t="shared" ca="1" si="17"/>
        <v/>
      </c>
      <c r="P17" s="60" t="str">
        <f t="shared" ca="1" si="17"/>
        <v/>
      </c>
      <c r="Q17" s="60" t="str">
        <f t="shared" ca="1" si="17"/>
        <v/>
      </c>
      <c r="R17" s="60" t="str">
        <f t="shared" ca="1" si="17"/>
        <v/>
      </c>
      <c r="S17" s="60" t="str">
        <f t="shared" ca="1" si="17"/>
        <v/>
      </c>
      <c r="T17" s="60" t="str">
        <f t="shared" ca="1" si="17"/>
        <v/>
      </c>
      <c r="U17" s="60" t="str">
        <f t="shared" ca="1" si="17"/>
        <v/>
      </c>
      <c r="V17" s="60" t="str">
        <f t="shared" ca="1" si="17"/>
        <v/>
      </c>
      <c r="W17" s="60" t="str">
        <f t="shared" ca="1" si="17"/>
        <v/>
      </c>
      <c r="X17" s="60" t="str">
        <f t="shared" ca="1" si="17"/>
        <v/>
      </c>
      <c r="Y17" s="60" t="str">
        <f t="shared" ca="1" si="17"/>
        <v/>
      </c>
      <c r="Z17" s="60" t="str">
        <f t="shared" ca="1" si="17"/>
        <v/>
      </c>
      <c r="AA17" s="60" t="str">
        <f t="shared" ca="1" si="17"/>
        <v/>
      </c>
    </row>
    <row r="18" spans="1:27" x14ac:dyDescent="0.25">
      <c r="A18" t="str">
        <f t="shared" ca="1" si="3"/>
        <v/>
      </c>
      <c r="B18" t="str">
        <f t="shared" ca="1" si="1"/>
        <v/>
      </c>
      <c r="C18" s="60" t="str">
        <f t="shared" ref="C18:AA18" ca="1" si="18">IFERROR(IF(OR(INDIRECT("'Datos "&amp;Tipo_Cuestionario_Cod&amp;"'!"&amp;C$1&amp;7+$A18-1)="",C$2="",$B18=""),"",
IF(AND(C$1="J",Tipo_Cuestionario_Cod="VF"),C$2&amp;IF(MID(B18,FIND(")",B18)+2,1)="V","FALSO","VERDADERO"),
C$2&amp;INDIRECT("'Datos "&amp;Tipo_Cuestionario_Cod&amp;"'!"&amp;C$1&amp;7+$A18-1))),"")</f>
        <v/>
      </c>
      <c r="D18" s="60" t="str">
        <f t="shared" ca="1" si="18"/>
        <v/>
      </c>
      <c r="E18" s="60" t="str">
        <f t="shared" ca="1" si="18"/>
        <v/>
      </c>
      <c r="F18" s="60" t="str">
        <f t="shared" ca="1" si="18"/>
        <v/>
      </c>
      <c r="G18" s="60" t="str">
        <f t="shared" ca="1" si="18"/>
        <v/>
      </c>
      <c r="H18" s="60" t="str">
        <f t="shared" ca="1" si="18"/>
        <v/>
      </c>
      <c r="I18" s="60" t="str">
        <f t="shared" ca="1" si="18"/>
        <v/>
      </c>
      <c r="J18" s="60" t="str">
        <f t="shared" ca="1" si="18"/>
        <v/>
      </c>
      <c r="K18" s="60" t="str">
        <f t="shared" ca="1" si="18"/>
        <v/>
      </c>
      <c r="L18" s="60" t="str">
        <f t="shared" ca="1" si="18"/>
        <v/>
      </c>
      <c r="M18" s="60" t="str">
        <f t="shared" ca="1" si="18"/>
        <v/>
      </c>
      <c r="N18" s="60" t="str">
        <f t="shared" ca="1" si="18"/>
        <v/>
      </c>
      <c r="O18" s="60" t="str">
        <f t="shared" ca="1" si="18"/>
        <v/>
      </c>
      <c r="P18" s="60" t="str">
        <f t="shared" ca="1" si="18"/>
        <v/>
      </c>
      <c r="Q18" s="60" t="str">
        <f t="shared" ca="1" si="18"/>
        <v/>
      </c>
      <c r="R18" s="60" t="str">
        <f t="shared" ca="1" si="18"/>
        <v/>
      </c>
      <c r="S18" s="60" t="str">
        <f t="shared" ca="1" si="18"/>
        <v/>
      </c>
      <c r="T18" s="60" t="str">
        <f t="shared" ca="1" si="18"/>
        <v/>
      </c>
      <c r="U18" s="60" t="str">
        <f t="shared" ca="1" si="18"/>
        <v/>
      </c>
      <c r="V18" s="60" t="str">
        <f t="shared" ca="1" si="18"/>
        <v/>
      </c>
      <c r="W18" s="60" t="str">
        <f t="shared" ca="1" si="18"/>
        <v/>
      </c>
      <c r="X18" s="60" t="str">
        <f t="shared" ca="1" si="18"/>
        <v/>
      </c>
      <c r="Y18" s="60" t="str">
        <f t="shared" ca="1" si="18"/>
        <v/>
      </c>
      <c r="Z18" s="60" t="str">
        <f t="shared" ca="1" si="18"/>
        <v/>
      </c>
      <c r="AA18" s="60" t="str">
        <f t="shared" ca="1" si="18"/>
        <v/>
      </c>
    </row>
    <row r="19" spans="1:27" x14ac:dyDescent="0.25">
      <c r="A19" t="str">
        <f t="shared" ca="1" si="3"/>
        <v/>
      </c>
      <c r="B19" t="str">
        <f t="shared" ca="1" si="1"/>
        <v/>
      </c>
      <c r="C19" s="60" t="str">
        <f t="shared" ref="C19:AA19" ca="1" si="19">IFERROR(IF(OR(INDIRECT("'Datos "&amp;Tipo_Cuestionario_Cod&amp;"'!"&amp;C$1&amp;7+$A19-1)="",C$2="",$B19=""),"",
IF(AND(C$1="J",Tipo_Cuestionario_Cod="VF"),C$2&amp;IF(MID(B19,FIND(")",B19)+2,1)="V","FALSO","VERDADERO"),
C$2&amp;INDIRECT("'Datos "&amp;Tipo_Cuestionario_Cod&amp;"'!"&amp;C$1&amp;7+$A19-1))),"")</f>
        <v/>
      </c>
      <c r="D19" s="60" t="str">
        <f t="shared" ca="1" si="19"/>
        <v/>
      </c>
      <c r="E19" s="60" t="str">
        <f t="shared" ca="1" si="19"/>
        <v/>
      </c>
      <c r="F19" s="60" t="str">
        <f t="shared" ca="1" si="19"/>
        <v/>
      </c>
      <c r="G19" s="60" t="str">
        <f t="shared" ca="1" si="19"/>
        <v/>
      </c>
      <c r="H19" s="60" t="str">
        <f t="shared" ca="1" si="19"/>
        <v/>
      </c>
      <c r="I19" s="60" t="str">
        <f t="shared" ca="1" si="19"/>
        <v/>
      </c>
      <c r="J19" s="60" t="str">
        <f t="shared" ca="1" si="19"/>
        <v/>
      </c>
      <c r="K19" s="60" t="str">
        <f t="shared" ca="1" si="19"/>
        <v/>
      </c>
      <c r="L19" s="60" t="str">
        <f t="shared" ca="1" si="19"/>
        <v/>
      </c>
      <c r="M19" s="60" t="str">
        <f t="shared" ca="1" si="19"/>
        <v/>
      </c>
      <c r="N19" s="60" t="str">
        <f t="shared" ca="1" si="19"/>
        <v/>
      </c>
      <c r="O19" s="60" t="str">
        <f t="shared" ca="1" si="19"/>
        <v/>
      </c>
      <c r="P19" s="60" t="str">
        <f t="shared" ca="1" si="19"/>
        <v/>
      </c>
      <c r="Q19" s="60" t="str">
        <f t="shared" ca="1" si="19"/>
        <v/>
      </c>
      <c r="R19" s="60" t="str">
        <f t="shared" ca="1" si="19"/>
        <v/>
      </c>
      <c r="S19" s="60" t="str">
        <f t="shared" ca="1" si="19"/>
        <v/>
      </c>
      <c r="T19" s="60" t="str">
        <f t="shared" ca="1" si="19"/>
        <v/>
      </c>
      <c r="U19" s="60" t="str">
        <f t="shared" ca="1" si="19"/>
        <v/>
      </c>
      <c r="V19" s="60" t="str">
        <f t="shared" ca="1" si="19"/>
        <v/>
      </c>
      <c r="W19" s="60" t="str">
        <f t="shared" ca="1" si="19"/>
        <v/>
      </c>
      <c r="X19" s="60" t="str">
        <f t="shared" ca="1" si="19"/>
        <v/>
      </c>
      <c r="Y19" s="60" t="str">
        <f t="shared" ca="1" si="19"/>
        <v/>
      </c>
      <c r="Z19" s="60" t="str">
        <f t="shared" ca="1" si="19"/>
        <v/>
      </c>
      <c r="AA19" s="60" t="str">
        <f t="shared" ca="1" si="19"/>
        <v/>
      </c>
    </row>
    <row r="20" spans="1:27" x14ac:dyDescent="0.25">
      <c r="A20" t="str">
        <f t="shared" ca="1" si="3"/>
        <v/>
      </c>
      <c r="B20" t="str">
        <f t="shared" ca="1" si="1"/>
        <v/>
      </c>
      <c r="C20" s="60" t="str">
        <f t="shared" ref="C20:AA20" ca="1" si="20">IFERROR(IF(OR(INDIRECT("'Datos "&amp;Tipo_Cuestionario_Cod&amp;"'!"&amp;C$1&amp;7+$A20-1)="",C$2="",$B20=""),"",
IF(AND(C$1="J",Tipo_Cuestionario_Cod="VF"),C$2&amp;IF(MID(B20,FIND(")",B20)+2,1)="V","FALSO","VERDADERO"),
C$2&amp;INDIRECT("'Datos "&amp;Tipo_Cuestionario_Cod&amp;"'!"&amp;C$1&amp;7+$A20-1))),"")</f>
        <v/>
      </c>
      <c r="D20" s="60" t="str">
        <f t="shared" ca="1" si="20"/>
        <v/>
      </c>
      <c r="E20" s="60" t="str">
        <f t="shared" ca="1" si="20"/>
        <v/>
      </c>
      <c r="F20" s="60" t="str">
        <f t="shared" ca="1" si="20"/>
        <v/>
      </c>
      <c r="G20" s="60" t="str">
        <f t="shared" ca="1" si="20"/>
        <v/>
      </c>
      <c r="H20" s="60" t="str">
        <f t="shared" ca="1" si="20"/>
        <v/>
      </c>
      <c r="I20" s="60" t="str">
        <f t="shared" ca="1" si="20"/>
        <v/>
      </c>
      <c r="J20" s="60" t="str">
        <f t="shared" ca="1" si="20"/>
        <v/>
      </c>
      <c r="K20" s="60" t="str">
        <f t="shared" ca="1" si="20"/>
        <v/>
      </c>
      <c r="L20" s="60" t="str">
        <f t="shared" ca="1" si="20"/>
        <v/>
      </c>
      <c r="M20" s="60" t="str">
        <f t="shared" ca="1" si="20"/>
        <v/>
      </c>
      <c r="N20" s="60" t="str">
        <f t="shared" ca="1" si="20"/>
        <v/>
      </c>
      <c r="O20" s="60" t="str">
        <f t="shared" ca="1" si="20"/>
        <v/>
      </c>
      <c r="P20" s="60" t="str">
        <f t="shared" ca="1" si="20"/>
        <v/>
      </c>
      <c r="Q20" s="60" t="str">
        <f t="shared" ca="1" si="20"/>
        <v/>
      </c>
      <c r="R20" s="60" t="str">
        <f t="shared" ca="1" si="20"/>
        <v/>
      </c>
      <c r="S20" s="60" t="str">
        <f t="shared" ca="1" si="20"/>
        <v/>
      </c>
      <c r="T20" s="60" t="str">
        <f t="shared" ca="1" si="20"/>
        <v/>
      </c>
      <c r="U20" s="60" t="str">
        <f t="shared" ca="1" si="20"/>
        <v/>
      </c>
      <c r="V20" s="60" t="str">
        <f t="shared" ca="1" si="20"/>
        <v/>
      </c>
      <c r="W20" s="60" t="str">
        <f t="shared" ca="1" si="20"/>
        <v/>
      </c>
      <c r="X20" s="60" t="str">
        <f t="shared" ca="1" si="20"/>
        <v/>
      </c>
      <c r="Y20" s="60" t="str">
        <f t="shared" ca="1" si="20"/>
        <v/>
      </c>
      <c r="Z20" s="60" t="str">
        <f t="shared" ca="1" si="20"/>
        <v/>
      </c>
      <c r="AA20" s="60" t="str">
        <f t="shared" ca="1" si="20"/>
        <v/>
      </c>
    </row>
    <row r="21" spans="1:27" x14ac:dyDescent="0.25">
      <c r="A21" t="str">
        <f t="shared" ca="1" si="3"/>
        <v/>
      </c>
      <c r="B21" t="str">
        <f t="shared" ca="1" si="1"/>
        <v/>
      </c>
      <c r="C21" s="60" t="str">
        <f t="shared" ref="C21:AA21" ca="1" si="21">IFERROR(IF(OR(INDIRECT("'Datos "&amp;Tipo_Cuestionario_Cod&amp;"'!"&amp;C$1&amp;7+$A21-1)="",C$2="",$B21=""),"",
IF(AND(C$1="J",Tipo_Cuestionario_Cod="VF"),C$2&amp;IF(MID(B21,FIND(")",B21)+2,1)="V","FALSO","VERDADERO"),
C$2&amp;INDIRECT("'Datos "&amp;Tipo_Cuestionario_Cod&amp;"'!"&amp;C$1&amp;7+$A21-1))),"")</f>
        <v/>
      </c>
      <c r="D21" s="60" t="str">
        <f t="shared" ca="1" si="21"/>
        <v/>
      </c>
      <c r="E21" s="60" t="str">
        <f t="shared" ca="1" si="21"/>
        <v/>
      </c>
      <c r="F21" s="60" t="str">
        <f t="shared" ca="1" si="21"/>
        <v/>
      </c>
      <c r="G21" s="60" t="str">
        <f t="shared" ca="1" si="21"/>
        <v/>
      </c>
      <c r="H21" s="60" t="str">
        <f t="shared" ca="1" si="21"/>
        <v/>
      </c>
      <c r="I21" s="60" t="str">
        <f t="shared" ca="1" si="21"/>
        <v/>
      </c>
      <c r="J21" s="60" t="str">
        <f t="shared" ca="1" si="21"/>
        <v/>
      </c>
      <c r="K21" s="60" t="str">
        <f t="shared" ca="1" si="21"/>
        <v/>
      </c>
      <c r="L21" s="60" t="str">
        <f t="shared" ca="1" si="21"/>
        <v/>
      </c>
      <c r="M21" s="60" t="str">
        <f t="shared" ca="1" si="21"/>
        <v/>
      </c>
      <c r="N21" s="60" t="str">
        <f t="shared" ca="1" si="21"/>
        <v/>
      </c>
      <c r="O21" s="60" t="str">
        <f t="shared" ca="1" si="21"/>
        <v/>
      </c>
      <c r="P21" s="60" t="str">
        <f t="shared" ca="1" si="21"/>
        <v/>
      </c>
      <c r="Q21" s="60" t="str">
        <f t="shared" ca="1" si="21"/>
        <v/>
      </c>
      <c r="R21" s="60" t="str">
        <f t="shared" ca="1" si="21"/>
        <v/>
      </c>
      <c r="S21" s="60" t="str">
        <f t="shared" ca="1" si="21"/>
        <v/>
      </c>
      <c r="T21" s="60" t="str">
        <f t="shared" ca="1" si="21"/>
        <v/>
      </c>
      <c r="U21" s="60" t="str">
        <f t="shared" ca="1" si="21"/>
        <v/>
      </c>
      <c r="V21" s="60" t="str">
        <f t="shared" ca="1" si="21"/>
        <v/>
      </c>
      <c r="W21" s="60" t="str">
        <f t="shared" ca="1" si="21"/>
        <v/>
      </c>
      <c r="X21" s="60" t="str">
        <f t="shared" ca="1" si="21"/>
        <v/>
      </c>
      <c r="Y21" s="60" t="str">
        <f t="shared" ca="1" si="21"/>
        <v/>
      </c>
      <c r="Z21" s="60" t="str">
        <f t="shared" ca="1" si="21"/>
        <v/>
      </c>
      <c r="AA21" s="60" t="str">
        <f t="shared" ca="1" si="21"/>
        <v/>
      </c>
    </row>
    <row r="22" spans="1:27" x14ac:dyDescent="0.25">
      <c r="A22" t="str">
        <f t="shared" ca="1" si="3"/>
        <v/>
      </c>
      <c r="B22" t="str">
        <f t="shared" ca="1" si="1"/>
        <v/>
      </c>
      <c r="C22" s="60" t="str">
        <f t="shared" ref="C22:AA22" ca="1" si="22">IFERROR(IF(OR(INDIRECT("'Datos "&amp;Tipo_Cuestionario_Cod&amp;"'!"&amp;C$1&amp;7+$A22-1)="",C$2="",$B22=""),"",
IF(AND(C$1="J",Tipo_Cuestionario_Cod="VF"),C$2&amp;IF(MID(B22,FIND(")",B22)+2,1)="V","FALSO","VERDADERO"),
C$2&amp;INDIRECT("'Datos "&amp;Tipo_Cuestionario_Cod&amp;"'!"&amp;C$1&amp;7+$A22-1))),"")</f>
        <v/>
      </c>
      <c r="D22" s="60" t="str">
        <f t="shared" ca="1" si="22"/>
        <v/>
      </c>
      <c r="E22" s="60" t="str">
        <f t="shared" ca="1" si="22"/>
        <v/>
      </c>
      <c r="F22" s="60" t="str">
        <f t="shared" ca="1" si="22"/>
        <v/>
      </c>
      <c r="G22" s="60" t="str">
        <f t="shared" ca="1" si="22"/>
        <v/>
      </c>
      <c r="H22" s="60" t="str">
        <f t="shared" ca="1" si="22"/>
        <v/>
      </c>
      <c r="I22" s="60" t="str">
        <f t="shared" ca="1" si="22"/>
        <v/>
      </c>
      <c r="J22" s="60" t="str">
        <f t="shared" ca="1" si="22"/>
        <v/>
      </c>
      <c r="K22" s="60" t="str">
        <f t="shared" ca="1" si="22"/>
        <v/>
      </c>
      <c r="L22" s="60" t="str">
        <f t="shared" ca="1" si="22"/>
        <v/>
      </c>
      <c r="M22" s="60" t="str">
        <f t="shared" ca="1" si="22"/>
        <v/>
      </c>
      <c r="N22" s="60" t="str">
        <f t="shared" ca="1" si="22"/>
        <v/>
      </c>
      <c r="O22" s="60" t="str">
        <f t="shared" ca="1" si="22"/>
        <v/>
      </c>
      <c r="P22" s="60" t="str">
        <f t="shared" ca="1" si="22"/>
        <v/>
      </c>
      <c r="Q22" s="60" t="str">
        <f t="shared" ca="1" si="22"/>
        <v/>
      </c>
      <c r="R22" s="60" t="str">
        <f t="shared" ca="1" si="22"/>
        <v/>
      </c>
      <c r="S22" s="60" t="str">
        <f t="shared" ca="1" si="22"/>
        <v/>
      </c>
      <c r="T22" s="60" t="str">
        <f t="shared" ca="1" si="22"/>
        <v/>
      </c>
      <c r="U22" s="60" t="str">
        <f t="shared" ca="1" si="22"/>
        <v/>
      </c>
      <c r="V22" s="60" t="str">
        <f t="shared" ca="1" si="22"/>
        <v/>
      </c>
      <c r="W22" s="60" t="str">
        <f t="shared" ca="1" si="22"/>
        <v/>
      </c>
      <c r="X22" s="60" t="str">
        <f t="shared" ca="1" si="22"/>
        <v/>
      </c>
      <c r="Y22" s="60" t="str">
        <f t="shared" ca="1" si="22"/>
        <v/>
      </c>
      <c r="Z22" s="60" t="str">
        <f t="shared" ca="1" si="22"/>
        <v/>
      </c>
      <c r="AA22" s="60" t="str">
        <f t="shared" ca="1" si="22"/>
        <v/>
      </c>
    </row>
    <row r="23" spans="1:27" x14ac:dyDescent="0.25">
      <c r="A23" t="str">
        <f t="shared" ca="1" si="3"/>
        <v/>
      </c>
      <c r="B23" t="str">
        <f t="shared" ca="1" si="1"/>
        <v/>
      </c>
      <c r="C23" s="60" t="str">
        <f t="shared" ref="C23:AA23" ca="1" si="23">IFERROR(IF(OR(INDIRECT("'Datos "&amp;Tipo_Cuestionario_Cod&amp;"'!"&amp;C$1&amp;7+$A23-1)="",C$2="",$B23=""),"",
IF(AND(C$1="J",Tipo_Cuestionario_Cod="VF"),C$2&amp;IF(MID(B23,FIND(")",B23)+2,1)="V","FALSO","VERDADERO"),
C$2&amp;INDIRECT("'Datos "&amp;Tipo_Cuestionario_Cod&amp;"'!"&amp;C$1&amp;7+$A23-1))),"")</f>
        <v/>
      </c>
      <c r="D23" s="60" t="str">
        <f t="shared" ca="1" si="23"/>
        <v/>
      </c>
      <c r="E23" s="60" t="str">
        <f t="shared" ca="1" si="23"/>
        <v/>
      </c>
      <c r="F23" s="60" t="str">
        <f t="shared" ca="1" si="23"/>
        <v/>
      </c>
      <c r="G23" s="60" t="str">
        <f t="shared" ca="1" si="23"/>
        <v/>
      </c>
      <c r="H23" s="60" t="str">
        <f t="shared" ca="1" si="23"/>
        <v/>
      </c>
      <c r="I23" s="60" t="str">
        <f t="shared" ca="1" si="23"/>
        <v/>
      </c>
      <c r="J23" s="60" t="str">
        <f t="shared" ca="1" si="23"/>
        <v/>
      </c>
      <c r="K23" s="60" t="str">
        <f t="shared" ca="1" si="23"/>
        <v/>
      </c>
      <c r="L23" s="60" t="str">
        <f t="shared" ca="1" si="23"/>
        <v/>
      </c>
      <c r="M23" s="60" t="str">
        <f t="shared" ca="1" si="23"/>
        <v/>
      </c>
      <c r="N23" s="60" t="str">
        <f t="shared" ca="1" si="23"/>
        <v/>
      </c>
      <c r="O23" s="60" t="str">
        <f t="shared" ca="1" si="23"/>
        <v/>
      </c>
      <c r="P23" s="60" t="str">
        <f t="shared" ca="1" si="23"/>
        <v/>
      </c>
      <c r="Q23" s="60" t="str">
        <f t="shared" ca="1" si="23"/>
        <v/>
      </c>
      <c r="R23" s="60" t="str">
        <f t="shared" ca="1" si="23"/>
        <v/>
      </c>
      <c r="S23" s="60" t="str">
        <f t="shared" ca="1" si="23"/>
        <v/>
      </c>
      <c r="T23" s="60" t="str">
        <f t="shared" ca="1" si="23"/>
        <v/>
      </c>
      <c r="U23" s="60" t="str">
        <f t="shared" ca="1" si="23"/>
        <v/>
      </c>
      <c r="V23" s="60" t="str">
        <f t="shared" ca="1" si="23"/>
        <v/>
      </c>
      <c r="W23" s="60" t="str">
        <f t="shared" ca="1" si="23"/>
        <v/>
      </c>
      <c r="X23" s="60" t="str">
        <f t="shared" ca="1" si="23"/>
        <v/>
      </c>
      <c r="Y23" s="60" t="str">
        <f t="shared" ca="1" si="23"/>
        <v/>
      </c>
      <c r="Z23" s="60" t="str">
        <f t="shared" ca="1" si="23"/>
        <v/>
      </c>
      <c r="AA23" s="60" t="str">
        <f t="shared" ca="1" si="23"/>
        <v/>
      </c>
    </row>
    <row r="24" spans="1:27" x14ac:dyDescent="0.25">
      <c r="A24" t="str">
        <f t="shared" ca="1" si="3"/>
        <v/>
      </c>
      <c r="B24" t="str">
        <f t="shared" ca="1" si="1"/>
        <v/>
      </c>
      <c r="C24" s="60" t="str">
        <f t="shared" ref="C24:AA24" ca="1" si="24">IFERROR(IF(OR(INDIRECT("'Datos "&amp;Tipo_Cuestionario_Cod&amp;"'!"&amp;C$1&amp;7+$A24-1)="",C$2="",$B24=""),"",
IF(AND(C$1="J",Tipo_Cuestionario_Cod="VF"),C$2&amp;IF(MID(B24,FIND(")",B24)+2,1)="V","FALSO","VERDADERO"),
C$2&amp;INDIRECT("'Datos "&amp;Tipo_Cuestionario_Cod&amp;"'!"&amp;C$1&amp;7+$A24-1))),"")</f>
        <v/>
      </c>
      <c r="D24" s="60" t="str">
        <f t="shared" ca="1" si="24"/>
        <v/>
      </c>
      <c r="E24" s="60" t="str">
        <f t="shared" ca="1" si="24"/>
        <v/>
      </c>
      <c r="F24" s="60" t="str">
        <f t="shared" ca="1" si="24"/>
        <v/>
      </c>
      <c r="G24" s="60" t="str">
        <f t="shared" ca="1" si="24"/>
        <v/>
      </c>
      <c r="H24" s="60" t="str">
        <f t="shared" ca="1" si="24"/>
        <v/>
      </c>
      <c r="I24" s="60" t="str">
        <f t="shared" ca="1" si="24"/>
        <v/>
      </c>
      <c r="J24" s="60" t="str">
        <f t="shared" ca="1" si="24"/>
        <v/>
      </c>
      <c r="K24" s="60" t="str">
        <f t="shared" ca="1" si="24"/>
        <v/>
      </c>
      <c r="L24" s="60" t="str">
        <f t="shared" ca="1" si="24"/>
        <v/>
      </c>
      <c r="M24" s="60" t="str">
        <f t="shared" ca="1" si="24"/>
        <v/>
      </c>
      <c r="N24" s="60" t="str">
        <f t="shared" ca="1" si="24"/>
        <v/>
      </c>
      <c r="O24" s="60" t="str">
        <f t="shared" ca="1" si="24"/>
        <v/>
      </c>
      <c r="P24" s="60" t="str">
        <f t="shared" ca="1" si="24"/>
        <v/>
      </c>
      <c r="Q24" s="60" t="str">
        <f t="shared" ca="1" si="24"/>
        <v/>
      </c>
      <c r="R24" s="60" t="str">
        <f t="shared" ca="1" si="24"/>
        <v/>
      </c>
      <c r="S24" s="60" t="str">
        <f t="shared" ca="1" si="24"/>
        <v/>
      </c>
      <c r="T24" s="60" t="str">
        <f t="shared" ca="1" si="24"/>
        <v/>
      </c>
      <c r="U24" s="60" t="str">
        <f t="shared" ca="1" si="24"/>
        <v/>
      </c>
      <c r="V24" s="60" t="str">
        <f t="shared" ca="1" si="24"/>
        <v/>
      </c>
      <c r="W24" s="60" t="str">
        <f t="shared" ca="1" si="24"/>
        <v/>
      </c>
      <c r="X24" s="60" t="str">
        <f t="shared" ca="1" si="24"/>
        <v/>
      </c>
      <c r="Y24" s="60" t="str">
        <f t="shared" ca="1" si="24"/>
        <v/>
      </c>
      <c r="Z24" s="60" t="str">
        <f t="shared" ca="1" si="24"/>
        <v/>
      </c>
      <c r="AA24" s="60" t="str">
        <f t="shared" ca="1" si="24"/>
        <v/>
      </c>
    </row>
    <row r="25" spans="1:27" x14ac:dyDescent="0.25">
      <c r="A25" t="str">
        <f t="shared" ca="1" si="3"/>
        <v/>
      </c>
      <c r="B25" t="str">
        <f t="shared" ca="1" si="1"/>
        <v/>
      </c>
      <c r="C25" s="60" t="str">
        <f t="shared" ref="C25:AA25" ca="1" si="25">IFERROR(IF(OR(INDIRECT("'Datos "&amp;Tipo_Cuestionario_Cod&amp;"'!"&amp;C$1&amp;7+$A25-1)="",C$2="",$B25=""),"",
IF(AND(C$1="J",Tipo_Cuestionario_Cod="VF"),C$2&amp;IF(MID(B25,FIND(")",B25)+2,1)="V","FALSO","VERDADERO"),
C$2&amp;INDIRECT("'Datos "&amp;Tipo_Cuestionario_Cod&amp;"'!"&amp;C$1&amp;7+$A25-1))),"")</f>
        <v/>
      </c>
      <c r="D25" s="60" t="str">
        <f t="shared" ca="1" si="25"/>
        <v/>
      </c>
      <c r="E25" s="60" t="str">
        <f t="shared" ca="1" si="25"/>
        <v/>
      </c>
      <c r="F25" s="60" t="str">
        <f t="shared" ca="1" si="25"/>
        <v/>
      </c>
      <c r="G25" s="60" t="str">
        <f t="shared" ca="1" si="25"/>
        <v/>
      </c>
      <c r="H25" s="60" t="str">
        <f t="shared" ca="1" si="25"/>
        <v/>
      </c>
      <c r="I25" s="60" t="str">
        <f t="shared" ca="1" si="25"/>
        <v/>
      </c>
      <c r="J25" s="60" t="str">
        <f t="shared" ca="1" si="25"/>
        <v/>
      </c>
      <c r="K25" s="60" t="str">
        <f t="shared" ca="1" si="25"/>
        <v/>
      </c>
      <c r="L25" s="60" t="str">
        <f t="shared" ca="1" si="25"/>
        <v/>
      </c>
      <c r="M25" s="60" t="str">
        <f t="shared" ca="1" si="25"/>
        <v/>
      </c>
      <c r="N25" s="60" t="str">
        <f t="shared" ca="1" si="25"/>
        <v/>
      </c>
      <c r="O25" s="60" t="str">
        <f t="shared" ca="1" si="25"/>
        <v/>
      </c>
      <c r="P25" s="60" t="str">
        <f t="shared" ca="1" si="25"/>
        <v/>
      </c>
      <c r="Q25" s="60" t="str">
        <f t="shared" ca="1" si="25"/>
        <v/>
      </c>
      <c r="R25" s="60" t="str">
        <f t="shared" ca="1" si="25"/>
        <v/>
      </c>
      <c r="S25" s="60" t="str">
        <f t="shared" ca="1" si="25"/>
        <v/>
      </c>
      <c r="T25" s="60" t="str">
        <f t="shared" ca="1" si="25"/>
        <v/>
      </c>
      <c r="U25" s="60" t="str">
        <f t="shared" ca="1" si="25"/>
        <v/>
      </c>
      <c r="V25" s="60" t="str">
        <f t="shared" ca="1" si="25"/>
        <v/>
      </c>
      <c r="W25" s="60" t="str">
        <f t="shared" ca="1" si="25"/>
        <v/>
      </c>
      <c r="X25" s="60" t="str">
        <f t="shared" ca="1" si="25"/>
        <v/>
      </c>
      <c r="Y25" s="60" t="str">
        <f t="shared" ca="1" si="25"/>
        <v/>
      </c>
      <c r="Z25" s="60" t="str">
        <f t="shared" ca="1" si="25"/>
        <v/>
      </c>
      <c r="AA25" s="60" t="str">
        <f t="shared" ca="1" si="25"/>
        <v/>
      </c>
    </row>
    <row r="26" spans="1:27" x14ac:dyDescent="0.25">
      <c r="A26" t="str">
        <f t="shared" ca="1" si="3"/>
        <v/>
      </c>
      <c r="B26" t="str">
        <f t="shared" ca="1" si="1"/>
        <v/>
      </c>
      <c r="C26" s="60" t="str">
        <f t="shared" ref="C26:AA26" ca="1" si="26">IFERROR(IF(OR(INDIRECT("'Datos "&amp;Tipo_Cuestionario_Cod&amp;"'!"&amp;C$1&amp;7+$A26-1)="",C$2="",$B26=""),"",
IF(AND(C$1="J",Tipo_Cuestionario_Cod="VF"),C$2&amp;IF(MID(B26,FIND(")",B26)+2,1)="V","FALSO","VERDADERO"),
C$2&amp;INDIRECT("'Datos "&amp;Tipo_Cuestionario_Cod&amp;"'!"&amp;C$1&amp;7+$A26-1))),"")</f>
        <v/>
      </c>
      <c r="D26" s="60" t="str">
        <f t="shared" ca="1" si="26"/>
        <v/>
      </c>
      <c r="E26" s="60" t="str">
        <f t="shared" ca="1" si="26"/>
        <v/>
      </c>
      <c r="F26" s="60" t="str">
        <f t="shared" ca="1" si="26"/>
        <v/>
      </c>
      <c r="G26" s="60" t="str">
        <f t="shared" ca="1" si="26"/>
        <v/>
      </c>
      <c r="H26" s="60" t="str">
        <f t="shared" ca="1" si="26"/>
        <v/>
      </c>
      <c r="I26" s="60" t="str">
        <f t="shared" ca="1" si="26"/>
        <v/>
      </c>
      <c r="J26" s="60" t="str">
        <f t="shared" ca="1" si="26"/>
        <v/>
      </c>
      <c r="K26" s="60" t="str">
        <f t="shared" ca="1" si="26"/>
        <v/>
      </c>
      <c r="L26" s="60" t="str">
        <f t="shared" ca="1" si="26"/>
        <v/>
      </c>
      <c r="M26" s="60" t="str">
        <f t="shared" ca="1" si="26"/>
        <v/>
      </c>
      <c r="N26" s="60" t="str">
        <f t="shared" ca="1" si="26"/>
        <v/>
      </c>
      <c r="O26" s="60" t="str">
        <f t="shared" ca="1" si="26"/>
        <v/>
      </c>
      <c r="P26" s="60" t="str">
        <f t="shared" ca="1" si="26"/>
        <v/>
      </c>
      <c r="Q26" s="60" t="str">
        <f t="shared" ca="1" si="26"/>
        <v/>
      </c>
      <c r="R26" s="60" t="str">
        <f t="shared" ca="1" si="26"/>
        <v/>
      </c>
      <c r="S26" s="60" t="str">
        <f t="shared" ca="1" si="26"/>
        <v/>
      </c>
      <c r="T26" s="60" t="str">
        <f t="shared" ca="1" si="26"/>
        <v/>
      </c>
      <c r="U26" s="60" t="str">
        <f t="shared" ca="1" si="26"/>
        <v/>
      </c>
      <c r="V26" s="60" t="str">
        <f t="shared" ca="1" si="26"/>
        <v/>
      </c>
      <c r="W26" s="60" t="str">
        <f t="shared" ca="1" si="26"/>
        <v/>
      </c>
      <c r="X26" s="60" t="str">
        <f t="shared" ca="1" si="26"/>
        <v/>
      </c>
      <c r="Y26" s="60" t="str">
        <f t="shared" ca="1" si="26"/>
        <v/>
      </c>
      <c r="Z26" s="60" t="str">
        <f t="shared" ca="1" si="26"/>
        <v/>
      </c>
      <c r="AA26" s="60" t="str">
        <f t="shared" ca="1" si="26"/>
        <v/>
      </c>
    </row>
    <row r="27" spans="1:27" x14ac:dyDescent="0.25">
      <c r="A27" t="str">
        <f t="shared" ca="1" si="3"/>
        <v/>
      </c>
      <c r="B27" t="str">
        <f t="shared" ca="1" si="1"/>
        <v/>
      </c>
      <c r="C27" s="60" t="str">
        <f t="shared" ref="C27:AA27" ca="1" si="27">IFERROR(IF(OR(INDIRECT("'Datos "&amp;Tipo_Cuestionario_Cod&amp;"'!"&amp;C$1&amp;7+$A27-1)="",C$2="",$B27=""),"",
IF(AND(C$1="J",Tipo_Cuestionario_Cod="VF"),C$2&amp;IF(MID(B27,FIND(")",B27)+2,1)="V","FALSO","VERDADERO"),
C$2&amp;INDIRECT("'Datos "&amp;Tipo_Cuestionario_Cod&amp;"'!"&amp;C$1&amp;7+$A27-1))),"")</f>
        <v/>
      </c>
      <c r="D27" s="60" t="str">
        <f t="shared" ca="1" si="27"/>
        <v/>
      </c>
      <c r="E27" s="60" t="str">
        <f t="shared" ca="1" si="27"/>
        <v/>
      </c>
      <c r="F27" s="60" t="str">
        <f t="shared" ca="1" si="27"/>
        <v/>
      </c>
      <c r="G27" s="60" t="str">
        <f t="shared" ca="1" si="27"/>
        <v/>
      </c>
      <c r="H27" s="60" t="str">
        <f t="shared" ca="1" si="27"/>
        <v/>
      </c>
      <c r="I27" s="60" t="str">
        <f t="shared" ca="1" si="27"/>
        <v/>
      </c>
      <c r="J27" s="60" t="str">
        <f t="shared" ca="1" si="27"/>
        <v/>
      </c>
      <c r="K27" s="60" t="str">
        <f t="shared" ca="1" si="27"/>
        <v/>
      </c>
      <c r="L27" s="60" t="str">
        <f t="shared" ca="1" si="27"/>
        <v/>
      </c>
      <c r="M27" s="60" t="str">
        <f t="shared" ca="1" si="27"/>
        <v/>
      </c>
      <c r="N27" s="60" t="str">
        <f t="shared" ca="1" si="27"/>
        <v/>
      </c>
      <c r="O27" s="60" t="str">
        <f t="shared" ca="1" si="27"/>
        <v/>
      </c>
      <c r="P27" s="60" t="str">
        <f t="shared" ca="1" si="27"/>
        <v/>
      </c>
      <c r="Q27" s="60" t="str">
        <f t="shared" ca="1" si="27"/>
        <v/>
      </c>
      <c r="R27" s="60" t="str">
        <f t="shared" ca="1" si="27"/>
        <v/>
      </c>
      <c r="S27" s="60" t="str">
        <f t="shared" ca="1" si="27"/>
        <v/>
      </c>
      <c r="T27" s="60" t="str">
        <f t="shared" ca="1" si="27"/>
        <v/>
      </c>
      <c r="U27" s="60" t="str">
        <f t="shared" ca="1" si="27"/>
        <v/>
      </c>
      <c r="V27" s="60" t="str">
        <f t="shared" ca="1" si="27"/>
        <v/>
      </c>
      <c r="W27" s="60" t="str">
        <f t="shared" ca="1" si="27"/>
        <v/>
      </c>
      <c r="X27" s="60" t="str">
        <f t="shared" ca="1" si="27"/>
        <v/>
      </c>
      <c r="Y27" s="60" t="str">
        <f t="shared" ca="1" si="27"/>
        <v/>
      </c>
      <c r="Z27" s="60" t="str">
        <f t="shared" ca="1" si="27"/>
        <v/>
      </c>
      <c r="AA27" s="60" t="str">
        <f t="shared" ca="1" si="27"/>
        <v/>
      </c>
    </row>
    <row r="28" spans="1:27" x14ac:dyDescent="0.25">
      <c r="A28" t="str">
        <f t="shared" ca="1" si="3"/>
        <v/>
      </c>
      <c r="B28" t="str">
        <f t="shared" ca="1" si="1"/>
        <v/>
      </c>
      <c r="C28" s="60" t="str">
        <f t="shared" ref="C28:AA28" ca="1" si="28">IFERROR(IF(OR(INDIRECT("'Datos "&amp;Tipo_Cuestionario_Cod&amp;"'!"&amp;C$1&amp;7+$A28-1)="",C$2="",$B28=""),"",
IF(AND(C$1="J",Tipo_Cuestionario_Cod="VF"),C$2&amp;IF(MID(B28,FIND(")",B28)+2,1)="V","FALSO","VERDADERO"),
C$2&amp;INDIRECT("'Datos "&amp;Tipo_Cuestionario_Cod&amp;"'!"&amp;C$1&amp;7+$A28-1))),"")</f>
        <v/>
      </c>
      <c r="D28" s="60" t="str">
        <f t="shared" ca="1" si="28"/>
        <v/>
      </c>
      <c r="E28" s="60" t="str">
        <f t="shared" ca="1" si="28"/>
        <v/>
      </c>
      <c r="F28" s="60" t="str">
        <f t="shared" ca="1" si="28"/>
        <v/>
      </c>
      <c r="G28" s="60" t="str">
        <f t="shared" ca="1" si="28"/>
        <v/>
      </c>
      <c r="H28" s="60" t="str">
        <f t="shared" ca="1" si="28"/>
        <v/>
      </c>
      <c r="I28" s="60" t="str">
        <f t="shared" ca="1" si="28"/>
        <v/>
      </c>
      <c r="J28" s="60" t="str">
        <f t="shared" ca="1" si="28"/>
        <v/>
      </c>
      <c r="K28" s="60" t="str">
        <f t="shared" ca="1" si="28"/>
        <v/>
      </c>
      <c r="L28" s="60" t="str">
        <f t="shared" ca="1" si="28"/>
        <v/>
      </c>
      <c r="M28" s="60" t="str">
        <f t="shared" ca="1" si="28"/>
        <v/>
      </c>
      <c r="N28" s="60" t="str">
        <f t="shared" ca="1" si="28"/>
        <v/>
      </c>
      <c r="O28" s="60" t="str">
        <f t="shared" ca="1" si="28"/>
        <v/>
      </c>
      <c r="P28" s="60" t="str">
        <f t="shared" ca="1" si="28"/>
        <v/>
      </c>
      <c r="Q28" s="60" t="str">
        <f t="shared" ca="1" si="28"/>
        <v/>
      </c>
      <c r="R28" s="60" t="str">
        <f t="shared" ca="1" si="28"/>
        <v/>
      </c>
      <c r="S28" s="60" t="str">
        <f t="shared" ca="1" si="28"/>
        <v/>
      </c>
      <c r="T28" s="60" t="str">
        <f t="shared" ca="1" si="28"/>
        <v/>
      </c>
      <c r="U28" s="60" t="str">
        <f t="shared" ca="1" si="28"/>
        <v/>
      </c>
      <c r="V28" s="60" t="str">
        <f t="shared" ca="1" si="28"/>
        <v/>
      </c>
      <c r="W28" s="60" t="str">
        <f t="shared" ca="1" si="28"/>
        <v/>
      </c>
      <c r="X28" s="60" t="str">
        <f t="shared" ca="1" si="28"/>
        <v/>
      </c>
      <c r="Y28" s="60" t="str">
        <f t="shared" ca="1" si="28"/>
        <v/>
      </c>
      <c r="Z28" s="60" t="str">
        <f t="shared" ca="1" si="28"/>
        <v/>
      </c>
      <c r="AA28" s="60" t="str">
        <f t="shared" ca="1" si="28"/>
        <v/>
      </c>
    </row>
    <row r="29" spans="1:27" x14ac:dyDescent="0.25">
      <c r="A29" t="str">
        <f t="shared" ca="1" si="3"/>
        <v/>
      </c>
      <c r="B29" t="str">
        <f t="shared" ca="1" si="1"/>
        <v/>
      </c>
      <c r="C29" s="60" t="str">
        <f t="shared" ref="C29:AA29" ca="1" si="29">IFERROR(IF(OR(INDIRECT("'Datos "&amp;Tipo_Cuestionario_Cod&amp;"'!"&amp;C$1&amp;7+$A29-1)="",C$2="",$B29=""),"",
IF(AND(C$1="J",Tipo_Cuestionario_Cod="VF"),C$2&amp;IF(MID(B29,FIND(")",B29)+2,1)="V","FALSO","VERDADERO"),
C$2&amp;INDIRECT("'Datos "&amp;Tipo_Cuestionario_Cod&amp;"'!"&amp;C$1&amp;7+$A29-1))),"")</f>
        <v/>
      </c>
      <c r="D29" s="60" t="str">
        <f t="shared" ca="1" si="29"/>
        <v/>
      </c>
      <c r="E29" s="60" t="str">
        <f t="shared" ca="1" si="29"/>
        <v/>
      </c>
      <c r="F29" s="60" t="str">
        <f t="shared" ca="1" si="29"/>
        <v/>
      </c>
      <c r="G29" s="60" t="str">
        <f t="shared" ca="1" si="29"/>
        <v/>
      </c>
      <c r="H29" s="60" t="str">
        <f t="shared" ca="1" si="29"/>
        <v/>
      </c>
      <c r="I29" s="60" t="str">
        <f t="shared" ca="1" si="29"/>
        <v/>
      </c>
      <c r="J29" s="60" t="str">
        <f t="shared" ca="1" si="29"/>
        <v/>
      </c>
      <c r="K29" s="60" t="str">
        <f t="shared" ca="1" si="29"/>
        <v/>
      </c>
      <c r="L29" s="60" t="str">
        <f t="shared" ca="1" si="29"/>
        <v/>
      </c>
      <c r="M29" s="60" t="str">
        <f t="shared" ca="1" si="29"/>
        <v/>
      </c>
      <c r="N29" s="60" t="str">
        <f t="shared" ca="1" si="29"/>
        <v/>
      </c>
      <c r="O29" s="60" t="str">
        <f t="shared" ca="1" si="29"/>
        <v/>
      </c>
      <c r="P29" s="60" t="str">
        <f t="shared" ca="1" si="29"/>
        <v/>
      </c>
      <c r="Q29" s="60" t="str">
        <f t="shared" ca="1" si="29"/>
        <v/>
      </c>
      <c r="R29" s="60" t="str">
        <f t="shared" ca="1" si="29"/>
        <v/>
      </c>
      <c r="S29" s="60" t="str">
        <f t="shared" ca="1" si="29"/>
        <v/>
      </c>
      <c r="T29" s="60" t="str">
        <f t="shared" ca="1" si="29"/>
        <v/>
      </c>
      <c r="U29" s="60" t="str">
        <f t="shared" ca="1" si="29"/>
        <v/>
      </c>
      <c r="V29" s="60" t="str">
        <f t="shared" ca="1" si="29"/>
        <v/>
      </c>
      <c r="W29" s="60" t="str">
        <f t="shared" ca="1" si="29"/>
        <v/>
      </c>
      <c r="X29" s="60" t="str">
        <f t="shared" ca="1" si="29"/>
        <v/>
      </c>
      <c r="Y29" s="60" t="str">
        <f t="shared" ca="1" si="29"/>
        <v/>
      </c>
      <c r="Z29" s="60" t="str">
        <f t="shared" ca="1" si="29"/>
        <v/>
      </c>
      <c r="AA29" s="60" t="str">
        <f t="shared" ca="1" si="29"/>
        <v/>
      </c>
    </row>
    <row r="30" spans="1:27" x14ac:dyDescent="0.25">
      <c r="A30" t="str">
        <f t="shared" ca="1" si="3"/>
        <v/>
      </c>
      <c r="B30" t="str">
        <f t="shared" ca="1" si="1"/>
        <v/>
      </c>
      <c r="C30" s="60" t="str">
        <f t="shared" ref="C30:AA30" ca="1" si="30">IFERROR(IF(OR(INDIRECT("'Datos "&amp;Tipo_Cuestionario_Cod&amp;"'!"&amp;C$1&amp;7+$A30-1)="",C$2="",$B30=""),"",
IF(AND(C$1="J",Tipo_Cuestionario_Cod="VF"),C$2&amp;IF(MID(B30,FIND(")",B30)+2,1)="V","FALSO","VERDADERO"),
C$2&amp;INDIRECT("'Datos "&amp;Tipo_Cuestionario_Cod&amp;"'!"&amp;C$1&amp;7+$A30-1))),"")</f>
        <v/>
      </c>
      <c r="D30" s="60" t="str">
        <f t="shared" ca="1" si="30"/>
        <v/>
      </c>
      <c r="E30" s="60" t="str">
        <f t="shared" ca="1" si="30"/>
        <v/>
      </c>
      <c r="F30" s="60" t="str">
        <f t="shared" ca="1" si="30"/>
        <v/>
      </c>
      <c r="G30" s="60" t="str">
        <f t="shared" ca="1" si="30"/>
        <v/>
      </c>
      <c r="H30" s="60" t="str">
        <f t="shared" ca="1" si="30"/>
        <v/>
      </c>
      <c r="I30" s="60" t="str">
        <f t="shared" ca="1" si="30"/>
        <v/>
      </c>
      <c r="J30" s="60" t="str">
        <f t="shared" ca="1" si="30"/>
        <v/>
      </c>
      <c r="K30" s="60" t="str">
        <f t="shared" ca="1" si="30"/>
        <v/>
      </c>
      <c r="L30" s="60" t="str">
        <f t="shared" ca="1" si="30"/>
        <v/>
      </c>
      <c r="M30" s="60" t="str">
        <f t="shared" ca="1" si="30"/>
        <v/>
      </c>
      <c r="N30" s="60" t="str">
        <f t="shared" ca="1" si="30"/>
        <v/>
      </c>
      <c r="O30" s="60" t="str">
        <f t="shared" ca="1" si="30"/>
        <v/>
      </c>
      <c r="P30" s="60" t="str">
        <f t="shared" ca="1" si="30"/>
        <v/>
      </c>
      <c r="Q30" s="60" t="str">
        <f t="shared" ca="1" si="30"/>
        <v/>
      </c>
      <c r="R30" s="60" t="str">
        <f t="shared" ca="1" si="30"/>
        <v/>
      </c>
      <c r="S30" s="60" t="str">
        <f t="shared" ca="1" si="30"/>
        <v/>
      </c>
      <c r="T30" s="60" t="str">
        <f t="shared" ca="1" si="30"/>
        <v/>
      </c>
      <c r="U30" s="60" t="str">
        <f t="shared" ca="1" si="30"/>
        <v/>
      </c>
      <c r="V30" s="60" t="str">
        <f t="shared" ca="1" si="30"/>
        <v/>
      </c>
      <c r="W30" s="60" t="str">
        <f t="shared" ca="1" si="30"/>
        <v/>
      </c>
      <c r="X30" s="60" t="str">
        <f t="shared" ca="1" si="30"/>
        <v/>
      </c>
      <c r="Y30" s="60" t="str">
        <f t="shared" ca="1" si="30"/>
        <v/>
      </c>
      <c r="Z30" s="60" t="str">
        <f t="shared" ca="1" si="30"/>
        <v/>
      </c>
      <c r="AA30" s="60" t="str">
        <f t="shared" ca="1" si="30"/>
        <v/>
      </c>
    </row>
    <row r="31" spans="1:27" x14ac:dyDescent="0.25">
      <c r="A31" t="str">
        <f t="shared" ca="1" si="3"/>
        <v/>
      </c>
      <c r="B31" t="str">
        <f t="shared" ca="1" si="1"/>
        <v/>
      </c>
      <c r="C31" s="60" t="str">
        <f t="shared" ref="C31:AA31" ca="1" si="31">IFERROR(IF(OR(INDIRECT("'Datos "&amp;Tipo_Cuestionario_Cod&amp;"'!"&amp;C$1&amp;7+$A31-1)="",C$2="",$B31=""),"",
IF(AND(C$1="J",Tipo_Cuestionario_Cod="VF"),C$2&amp;IF(MID(B31,FIND(")",B31)+2,1)="V","FALSO","VERDADERO"),
C$2&amp;INDIRECT("'Datos "&amp;Tipo_Cuestionario_Cod&amp;"'!"&amp;C$1&amp;7+$A31-1))),"")</f>
        <v/>
      </c>
      <c r="D31" s="60" t="str">
        <f t="shared" ca="1" si="31"/>
        <v/>
      </c>
      <c r="E31" s="60" t="str">
        <f t="shared" ca="1" si="31"/>
        <v/>
      </c>
      <c r="F31" s="60" t="str">
        <f t="shared" ca="1" si="31"/>
        <v/>
      </c>
      <c r="G31" s="60" t="str">
        <f t="shared" ca="1" si="31"/>
        <v/>
      </c>
      <c r="H31" s="60" t="str">
        <f t="shared" ca="1" si="31"/>
        <v/>
      </c>
      <c r="I31" s="60" t="str">
        <f t="shared" ca="1" si="31"/>
        <v/>
      </c>
      <c r="J31" s="60" t="str">
        <f t="shared" ca="1" si="31"/>
        <v/>
      </c>
      <c r="K31" s="60" t="str">
        <f t="shared" ca="1" si="31"/>
        <v/>
      </c>
      <c r="L31" s="60" t="str">
        <f t="shared" ca="1" si="31"/>
        <v/>
      </c>
      <c r="M31" s="60" t="str">
        <f t="shared" ca="1" si="31"/>
        <v/>
      </c>
      <c r="N31" s="60" t="str">
        <f t="shared" ca="1" si="31"/>
        <v/>
      </c>
      <c r="O31" s="60" t="str">
        <f t="shared" ca="1" si="31"/>
        <v/>
      </c>
      <c r="P31" s="60" t="str">
        <f t="shared" ca="1" si="31"/>
        <v/>
      </c>
      <c r="Q31" s="60" t="str">
        <f t="shared" ca="1" si="31"/>
        <v/>
      </c>
      <c r="R31" s="60" t="str">
        <f t="shared" ca="1" si="31"/>
        <v/>
      </c>
      <c r="S31" s="60" t="str">
        <f t="shared" ca="1" si="31"/>
        <v/>
      </c>
      <c r="T31" s="60" t="str">
        <f t="shared" ca="1" si="31"/>
        <v/>
      </c>
      <c r="U31" s="60" t="str">
        <f t="shared" ca="1" si="31"/>
        <v/>
      </c>
      <c r="V31" s="60" t="str">
        <f t="shared" ca="1" si="31"/>
        <v/>
      </c>
      <c r="W31" s="60" t="str">
        <f t="shared" ca="1" si="31"/>
        <v/>
      </c>
      <c r="X31" s="60" t="str">
        <f t="shared" ca="1" si="31"/>
        <v/>
      </c>
      <c r="Y31" s="60" t="str">
        <f t="shared" ca="1" si="31"/>
        <v/>
      </c>
      <c r="Z31" s="60" t="str">
        <f t="shared" ca="1" si="31"/>
        <v/>
      </c>
      <c r="AA31" s="60" t="str">
        <f t="shared" ca="1" si="31"/>
        <v/>
      </c>
    </row>
    <row r="32" spans="1:27" x14ac:dyDescent="0.25">
      <c r="A32" t="str">
        <f t="shared" ca="1" si="3"/>
        <v/>
      </c>
      <c r="B32" t="str">
        <f t="shared" ca="1" si="1"/>
        <v/>
      </c>
      <c r="C32" s="60" t="str">
        <f t="shared" ref="C32:AA32" ca="1" si="32">IFERROR(IF(OR(INDIRECT("'Datos "&amp;Tipo_Cuestionario_Cod&amp;"'!"&amp;C$1&amp;7+$A32-1)="",C$2="",$B32=""),"",
IF(AND(C$1="J",Tipo_Cuestionario_Cod="VF"),C$2&amp;IF(MID(B32,FIND(")",B32)+2,1)="V","FALSO","VERDADERO"),
C$2&amp;INDIRECT("'Datos "&amp;Tipo_Cuestionario_Cod&amp;"'!"&amp;C$1&amp;7+$A32-1))),"")</f>
        <v/>
      </c>
      <c r="D32" s="60" t="str">
        <f t="shared" ca="1" si="32"/>
        <v/>
      </c>
      <c r="E32" s="60" t="str">
        <f t="shared" ca="1" si="32"/>
        <v/>
      </c>
      <c r="F32" s="60" t="str">
        <f t="shared" ca="1" si="32"/>
        <v/>
      </c>
      <c r="G32" s="60" t="str">
        <f t="shared" ca="1" si="32"/>
        <v/>
      </c>
      <c r="H32" s="60" t="str">
        <f t="shared" ca="1" si="32"/>
        <v/>
      </c>
      <c r="I32" s="60" t="str">
        <f t="shared" ca="1" si="32"/>
        <v/>
      </c>
      <c r="J32" s="60" t="str">
        <f t="shared" ca="1" si="32"/>
        <v/>
      </c>
      <c r="K32" s="60" t="str">
        <f t="shared" ca="1" si="32"/>
        <v/>
      </c>
      <c r="L32" s="60" t="str">
        <f t="shared" ca="1" si="32"/>
        <v/>
      </c>
      <c r="M32" s="60" t="str">
        <f t="shared" ca="1" si="32"/>
        <v/>
      </c>
      <c r="N32" s="60" t="str">
        <f t="shared" ca="1" si="32"/>
        <v/>
      </c>
      <c r="O32" s="60" t="str">
        <f t="shared" ca="1" si="32"/>
        <v/>
      </c>
      <c r="P32" s="60" t="str">
        <f t="shared" ca="1" si="32"/>
        <v/>
      </c>
      <c r="Q32" s="60" t="str">
        <f t="shared" ca="1" si="32"/>
        <v/>
      </c>
      <c r="R32" s="60" t="str">
        <f t="shared" ca="1" si="32"/>
        <v/>
      </c>
      <c r="S32" s="60" t="str">
        <f t="shared" ca="1" si="32"/>
        <v/>
      </c>
      <c r="T32" s="60" t="str">
        <f t="shared" ca="1" si="32"/>
        <v/>
      </c>
      <c r="U32" s="60" t="str">
        <f t="shared" ca="1" si="32"/>
        <v/>
      </c>
      <c r="V32" s="60" t="str">
        <f t="shared" ca="1" si="32"/>
        <v/>
      </c>
      <c r="W32" s="60" t="str">
        <f t="shared" ca="1" si="32"/>
        <v/>
      </c>
      <c r="X32" s="60" t="str">
        <f t="shared" ca="1" si="32"/>
        <v/>
      </c>
      <c r="Y32" s="60" t="str">
        <f t="shared" ca="1" si="32"/>
        <v/>
      </c>
      <c r="Z32" s="60" t="str">
        <f t="shared" ca="1" si="32"/>
        <v/>
      </c>
      <c r="AA32" s="60" t="str">
        <f t="shared" ca="1" si="32"/>
        <v/>
      </c>
    </row>
    <row r="33" spans="1:27" x14ac:dyDescent="0.25">
      <c r="A33" t="str">
        <f t="shared" ca="1" si="3"/>
        <v/>
      </c>
      <c r="B33" t="str">
        <f t="shared" ca="1" si="1"/>
        <v/>
      </c>
      <c r="C33" s="60" t="str">
        <f t="shared" ref="C33:AA33" ca="1" si="33">IFERROR(IF(OR(INDIRECT("'Datos "&amp;Tipo_Cuestionario_Cod&amp;"'!"&amp;C$1&amp;7+$A33-1)="",C$2="",$B33=""),"",
IF(AND(C$1="J",Tipo_Cuestionario_Cod="VF"),C$2&amp;IF(MID(B33,FIND(")",B33)+2,1)="V","FALSO","VERDADERO"),
C$2&amp;INDIRECT("'Datos "&amp;Tipo_Cuestionario_Cod&amp;"'!"&amp;C$1&amp;7+$A33-1))),"")</f>
        <v/>
      </c>
      <c r="D33" s="60" t="str">
        <f t="shared" ca="1" si="33"/>
        <v/>
      </c>
      <c r="E33" s="60" t="str">
        <f t="shared" ca="1" si="33"/>
        <v/>
      </c>
      <c r="F33" s="60" t="str">
        <f t="shared" ca="1" si="33"/>
        <v/>
      </c>
      <c r="G33" s="60" t="str">
        <f t="shared" ca="1" si="33"/>
        <v/>
      </c>
      <c r="H33" s="60" t="str">
        <f t="shared" ca="1" si="33"/>
        <v/>
      </c>
      <c r="I33" s="60" t="str">
        <f t="shared" ca="1" si="33"/>
        <v/>
      </c>
      <c r="J33" s="60" t="str">
        <f t="shared" ca="1" si="33"/>
        <v/>
      </c>
      <c r="K33" s="60" t="str">
        <f t="shared" ca="1" si="33"/>
        <v/>
      </c>
      <c r="L33" s="60" t="str">
        <f t="shared" ca="1" si="33"/>
        <v/>
      </c>
      <c r="M33" s="60" t="str">
        <f t="shared" ca="1" si="33"/>
        <v/>
      </c>
      <c r="N33" s="60" t="str">
        <f t="shared" ca="1" si="33"/>
        <v/>
      </c>
      <c r="O33" s="60" t="str">
        <f t="shared" ca="1" si="33"/>
        <v/>
      </c>
      <c r="P33" s="60" t="str">
        <f t="shared" ca="1" si="33"/>
        <v/>
      </c>
      <c r="Q33" s="60" t="str">
        <f t="shared" ca="1" si="33"/>
        <v/>
      </c>
      <c r="R33" s="60" t="str">
        <f t="shared" ca="1" si="33"/>
        <v/>
      </c>
      <c r="S33" s="60" t="str">
        <f t="shared" ca="1" si="33"/>
        <v/>
      </c>
      <c r="T33" s="60" t="str">
        <f t="shared" ca="1" si="33"/>
        <v/>
      </c>
      <c r="U33" s="60" t="str">
        <f t="shared" ca="1" si="33"/>
        <v/>
      </c>
      <c r="V33" s="60" t="str">
        <f t="shared" ca="1" si="33"/>
        <v/>
      </c>
      <c r="W33" s="60" t="str">
        <f t="shared" ca="1" si="33"/>
        <v/>
      </c>
      <c r="X33" s="60" t="str">
        <f t="shared" ca="1" si="33"/>
        <v/>
      </c>
      <c r="Y33" s="60" t="str">
        <f t="shared" ca="1" si="33"/>
        <v/>
      </c>
      <c r="Z33" s="60" t="str">
        <f t="shared" ca="1" si="33"/>
        <v/>
      </c>
      <c r="AA33" s="60" t="str">
        <f t="shared" ca="1" si="33"/>
        <v/>
      </c>
    </row>
    <row r="34" spans="1:27" x14ac:dyDescent="0.25">
      <c r="A34" t="str">
        <f t="shared" ca="1" si="3"/>
        <v/>
      </c>
      <c r="B34" t="str">
        <f t="shared" ca="1" si="1"/>
        <v/>
      </c>
      <c r="C34" s="60" t="str">
        <f t="shared" ref="C34:AA34" ca="1" si="34">IFERROR(IF(OR(INDIRECT("'Datos "&amp;Tipo_Cuestionario_Cod&amp;"'!"&amp;C$1&amp;7+$A34-1)="",C$2="",$B34=""),"",
IF(AND(C$1="J",Tipo_Cuestionario_Cod="VF"),C$2&amp;IF(MID(B34,FIND(")",B34)+2,1)="V","FALSO","VERDADERO"),
C$2&amp;INDIRECT("'Datos "&amp;Tipo_Cuestionario_Cod&amp;"'!"&amp;C$1&amp;7+$A34-1))),"")</f>
        <v/>
      </c>
      <c r="D34" s="60" t="str">
        <f t="shared" ca="1" si="34"/>
        <v/>
      </c>
      <c r="E34" s="60" t="str">
        <f t="shared" ca="1" si="34"/>
        <v/>
      </c>
      <c r="F34" s="60" t="str">
        <f t="shared" ca="1" si="34"/>
        <v/>
      </c>
      <c r="G34" s="60" t="str">
        <f t="shared" ca="1" si="34"/>
        <v/>
      </c>
      <c r="H34" s="60" t="str">
        <f t="shared" ca="1" si="34"/>
        <v/>
      </c>
      <c r="I34" s="60" t="str">
        <f t="shared" ca="1" si="34"/>
        <v/>
      </c>
      <c r="J34" s="60" t="str">
        <f t="shared" ca="1" si="34"/>
        <v/>
      </c>
      <c r="K34" s="60" t="str">
        <f t="shared" ca="1" si="34"/>
        <v/>
      </c>
      <c r="L34" s="60" t="str">
        <f t="shared" ca="1" si="34"/>
        <v/>
      </c>
      <c r="M34" s="60" t="str">
        <f t="shared" ca="1" si="34"/>
        <v/>
      </c>
      <c r="N34" s="60" t="str">
        <f t="shared" ca="1" si="34"/>
        <v/>
      </c>
      <c r="O34" s="60" t="str">
        <f t="shared" ca="1" si="34"/>
        <v/>
      </c>
      <c r="P34" s="60" t="str">
        <f t="shared" ca="1" si="34"/>
        <v/>
      </c>
      <c r="Q34" s="60" t="str">
        <f t="shared" ca="1" si="34"/>
        <v/>
      </c>
      <c r="R34" s="60" t="str">
        <f t="shared" ca="1" si="34"/>
        <v/>
      </c>
      <c r="S34" s="60" t="str">
        <f t="shared" ca="1" si="34"/>
        <v/>
      </c>
      <c r="T34" s="60" t="str">
        <f t="shared" ca="1" si="34"/>
        <v/>
      </c>
      <c r="U34" s="60" t="str">
        <f t="shared" ca="1" si="34"/>
        <v/>
      </c>
      <c r="V34" s="60" t="str">
        <f t="shared" ca="1" si="34"/>
        <v/>
      </c>
      <c r="W34" s="60" t="str">
        <f t="shared" ca="1" si="34"/>
        <v/>
      </c>
      <c r="X34" s="60" t="str">
        <f t="shared" ca="1" si="34"/>
        <v/>
      </c>
      <c r="Y34" s="60" t="str">
        <f t="shared" ca="1" si="34"/>
        <v/>
      </c>
      <c r="Z34" s="60" t="str">
        <f t="shared" ca="1" si="34"/>
        <v/>
      </c>
      <c r="AA34" s="60" t="str">
        <f t="shared" ca="1" si="34"/>
        <v/>
      </c>
    </row>
    <row r="35" spans="1:27" x14ac:dyDescent="0.25">
      <c r="A35" t="str">
        <f t="shared" ca="1" si="3"/>
        <v/>
      </c>
      <c r="B35" t="str">
        <f t="shared" ref="B35:B66" ca="1" si="35">IF(A35="","",A35&amp;") "&amp;IF(INDIRECT("'Datos "&amp;Tipo_Cuestionario_Cod&amp;"'!"&amp;B$1&amp;7+A35-1)="","",INDIRECT("'Datos "&amp;Tipo_Cuestionario_Cod&amp;"'!"&amp;B$1&amp;7+A35-1)))</f>
        <v/>
      </c>
      <c r="C35" s="60" t="str">
        <f t="shared" ref="C35:AA35" ca="1" si="36">IFERROR(IF(OR(INDIRECT("'Datos "&amp;Tipo_Cuestionario_Cod&amp;"'!"&amp;C$1&amp;7+$A35-1)="",C$2="",$B35=""),"",
IF(AND(C$1="J",Tipo_Cuestionario_Cod="VF"),C$2&amp;IF(MID(B35,FIND(")",B35)+2,1)="V","FALSO","VERDADERO"),
C$2&amp;INDIRECT("'Datos "&amp;Tipo_Cuestionario_Cod&amp;"'!"&amp;C$1&amp;7+$A35-1))),"")</f>
        <v/>
      </c>
      <c r="D35" s="60" t="str">
        <f t="shared" ca="1" si="36"/>
        <v/>
      </c>
      <c r="E35" s="60" t="str">
        <f t="shared" ca="1" si="36"/>
        <v/>
      </c>
      <c r="F35" s="60" t="str">
        <f t="shared" ca="1" si="36"/>
        <v/>
      </c>
      <c r="G35" s="60" t="str">
        <f t="shared" ca="1" si="36"/>
        <v/>
      </c>
      <c r="H35" s="60" t="str">
        <f t="shared" ca="1" si="36"/>
        <v/>
      </c>
      <c r="I35" s="60" t="str">
        <f t="shared" ca="1" si="36"/>
        <v/>
      </c>
      <c r="J35" s="60" t="str">
        <f t="shared" ca="1" si="36"/>
        <v/>
      </c>
      <c r="K35" s="60" t="str">
        <f t="shared" ca="1" si="36"/>
        <v/>
      </c>
      <c r="L35" s="60" t="str">
        <f t="shared" ca="1" si="36"/>
        <v/>
      </c>
      <c r="M35" s="60" t="str">
        <f t="shared" ca="1" si="36"/>
        <v/>
      </c>
      <c r="N35" s="60" t="str">
        <f t="shared" ca="1" si="36"/>
        <v/>
      </c>
      <c r="O35" s="60" t="str">
        <f t="shared" ca="1" si="36"/>
        <v/>
      </c>
      <c r="P35" s="60" t="str">
        <f t="shared" ca="1" si="36"/>
        <v/>
      </c>
      <c r="Q35" s="60" t="str">
        <f t="shared" ca="1" si="36"/>
        <v/>
      </c>
      <c r="R35" s="60" t="str">
        <f t="shared" ca="1" si="36"/>
        <v/>
      </c>
      <c r="S35" s="60" t="str">
        <f t="shared" ca="1" si="36"/>
        <v/>
      </c>
      <c r="T35" s="60" t="str">
        <f t="shared" ca="1" si="36"/>
        <v/>
      </c>
      <c r="U35" s="60" t="str">
        <f t="shared" ca="1" si="36"/>
        <v/>
      </c>
      <c r="V35" s="60" t="str">
        <f t="shared" ca="1" si="36"/>
        <v/>
      </c>
      <c r="W35" s="60" t="str">
        <f t="shared" ca="1" si="36"/>
        <v/>
      </c>
      <c r="X35" s="60" t="str">
        <f t="shared" ca="1" si="36"/>
        <v/>
      </c>
      <c r="Y35" s="60" t="str">
        <f t="shared" ca="1" si="36"/>
        <v/>
      </c>
      <c r="Z35" s="60" t="str">
        <f t="shared" ca="1" si="36"/>
        <v/>
      </c>
      <c r="AA35" s="60" t="str">
        <f t="shared" ca="1" si="36"/>
        <v/>
      </c>
    </row>
    <row r="36" spans="1:27" x14ac:dyDescent="0.25">
      <c r="A36" t="str">
        <f t="shared" ref="A36:A67" ca="1" si="37">IFERROR(IF(A35+1&gt;N_FINAL-INDIRECT("'Datos "&amp;Tipo_Cuestionario_Cod&amp;"'!A7")+1,"",A35+1),"")</f>
        <v/>
      </c>
      <c r="B36" t="str">
        <f t="shared" ca="1" si="35"/>
        <v/>
      </c>
      <c r="C36" s="60" t="str">
        <f t="shared" ref="C36:AA36" ca="1" si="38">IFERROR(IF(OR(INDIRECT("'Datos "&amp;Tipo_Cuestionario_Cod&amp;"'!"&amp;C$1&amp;7+$A36-1)="",C$2="",$B36=""),"",
IF(AND(C$1="J",Tipo_Cuestionario_Cod="VF"),C$2&amp;IF(MID(B36,FIND(")",B36)+2,1)="V","FALSO","VERDADERO"),
C$2&amp;INDIRECT("'Datos "&amp;Tipo_Cuestionario_Cod&amp;"'!"&amp;C$1&amp;7+$A36-1))),"")</f>
        <v/>
      </c>
      <c r="D36" s="60" t="str">
        <f t="shared" ca="1" si="38"/>
        <v/>
      </c>
      <c r="E36" s="60" t="str">
        <f t="shared" ca="1" si="38"/>
        <v/>
      </c>
      <c r="F36" s="60" t="str">
        <f t="shared" ca="1" si="38"/>
        <v/>
      </c>
      <c r="G36" s="60" t="str">
        <f t="shared" ca="1" si="38"/>
        <v/>
      </c>
      <c r="H36" s="60" t="str">
        <f t="shared" ca="1" si="38"/>
        <v/>
      </c>
      <c r="I36" s="60" t="str">
        <f t="shared" ca="1" si="38"/>
        <v/>
      </c>
      <c r="J36" s="60" t="str">
        <f t="shared" ca="1" si="38"/>
        <v/>
      </c>
      <c r="K36" s="60" t="str">
        <f t="shared" ca="1" si="38"/>
        <v/>
      </c>
      <c r="L36" s="60" t="str">
        <f t="shared" ca="1" si="38"/>
        <v/>
      </c>
      <c r="M36" s="60" t="str">
        <f t="shared" ca="1" si="38"/>
        <v/>
      </c>
      <c r="N36" s="60" t="str">
        <f t="shared" ca="1" si="38"/>
        <v/>
      </c>
      <c r="O36" s="60" t="str">
        <f t="shared" ca="1" si="38"/>
        <v/>
      </c>
      <c r="P36" s="60" t="str">
        <f t="shared" ca="1" si="38"/>
        <v/>
      </c>
      <c r="Q36" s="60" t="str">
        <f t="shared" ca="1" si="38"/>
        <v/>
      </c>
      <c r="R36" s="60" t="str">
        <f t="shared" ca="1" si="38"/>
        <v/>
      </c>
      <c r="S36" s="60" t="str">
        <f t="shared" ca="1" si="38"/>
        <v/>
      </c>
      <c r="T36" s="60" t="str">
        <f t="shared" ca="1" si="38"/>
        <v/>
      </c>
      <c r="U36" s="60" t="str">
        <f t="shared" ca="1" si="38"/>
        <v/>
      </c>
      <c r="V36" s="60" t="str">
        <f t="shared" ca="1" si="38"/>
        <v/>
      </c>
      <c r="W36" s="60" t="str">
        <f t="shared" ca="1" si="38"/>
        <v/>
      </c>
      <c r="X36" s="60" t="str">
        <f t="shared" ca="1" si="38"/>
        <v/>
      </c>
      <c r="Y36" s="60" t="str">
        <f t="shared" ca="1" si="38"/>
        <v/>
      </c>
      <c r="Z36" s="60" t="str">
        <f t="shared" ca="1" si="38"/>
        <v/>
      </c>
      <c r="AA36" s="60" t="str">
        <f t="shared" ca="1" si="38"/>
        <v/>
      </c>
    </row>
    <row r="37" spans="1:27" x14ac:dyDescent="0.25">
      <c r="A37" t="str">
        <f t="shared" ca="1" si="37"/>
        <v/>
      </c>
      <c r="B37" t="str">
        <f t="shared" ca="1" si="35"/>
        <v/>
      </c>
      <c r="C37" s="60" t="str">
        <f t="shared" ref="C37:AA37" ca="1" si="39">IFERROR(IF(OR(INDIRECT("'Datos "&amp;Tipo_Cuestionario_Cod&amp;"'!"&amp;C$1&amp;7+$A37-1)="",C$2="",$B37=""),"",
IF(AND(C$1="J",Tipo_Cuestionario_Cod="VF"),C$2&amp;IF(MID(B37,FIND(")",B37)+2,1)="V","FALSO","VERDADERO"),
C$2&amp;INDIRECT("'Datos "&amp;Tipo_Cuestionario_Cod&amp;"'!"&amp;C$1&amp;7+$A37-1))),"")</f>
        <v/>
      </c>
      <c r="D37" s="60" t="str">
        <f t="shared" ca="1" si="39"/>
        <v/>
      </c>
      <c r="E37" s="60" t="str">
        <f t="shared" ca="1" si="39"/>
        <v/>
      </c>
      <c r="F37" s="60" t="str">
        <f t="shared" ca="1" si="39"/>
        <v/>
      </c>
      <c r="G37" s="60" t="str">
        <f t="shared" ca="1" si="39"/>
        <v/>
      </c>
      <c r="H37" s="60" t="str">
        <f t="shared" ca="1" si="39"/>
        <v/>
      </c>
      <c r="I37" s="60" t="str">
        <f t="shared" ca="1" si="39"/>
        <v/>
      </c>
      <c r="J37" s="60" t="str">
        <f t="shared" ca="1" si="39"/>
        <v/>
      </c>
      <c r="K37" s="60" t="str">
        <f t="shared" ca="1" si="39"/>
        <v/>
      </c>
      <c r="L37" s="60" t="str">
        <f t="shared" ca="1" si="39"/>
        <v/>
      </c>
      <c r="M37" s="60" t="str">
        <f t="shared" ca="1" si="39"/>
        <v/>
      </c>
      <c r="N37" s="60" t="str">
        <f t="shared" ca="1" si="39"/>
        <v/>
      </c>
      <c r="O37" s="60" t="str">
        <f t="shared" ca="1" si="39"/>
        <v/>
      </c>
      <c r="P37" s="60" t="str">
        <f t="shared" ca="1" si="39"/>
        <v/>
      </c>
      <c r="Q37" s="60" t="str">
        <f t="shared" ca="1" si="39"/>
        <v/>
      </c>
      <c r="R37" s="60" t="str">
        <f t="shared" ca="1" si="39"/>
        <v/>
      </c>
      <c r="S37" s="60" t="str">
        <f t="shared" ca="1" si="39"/>
        <v/>
      </c>
      <c r="T37" s="60" t="str">
        <f t="shared" ca="1" si="39"/>
        <v/>
      </c>
      <c r="U37" s="60" t="str">
        <f t="shared" ca="1" si="39"/>
        <v/>
      </c>
      <c r="V37" s="60" t="str">
        <f t="shared" ca="1" si="39"/>
        <v/>
      </c>
      <c r="W37" s="60" t="str">
        <f t="shared" ca="1" si="39"/>
        <v/>
      </c>
      <c r="X37" s="60" t="str">
        <f t="shared" ca="1" si="39"/>
        <v/>
      </c>
      <c r="Y37" s="60" t="str">
        <f t="shared" ca="1" si="39"/>
        <v/>
      </c>
      <c r="Z37" s="60" t="str">
        <f t="shared" ca="1" si="39"/>
        <v/>
      </c>
      <c r="AA37" s="60" t="str">
        <f t="shared" ca="1" si="39"/>
        <v/>
      </c>
    </row>
    <row r="38" spans="1:27" x14ac:dyDescent="0.25">
      <c r="A38" t="str">
        <f t="shared" ca="1" si="37"/>
        <v/>
      </c>
      <c r="B38" t="str">
        <f t="shared" ca="1" si="35"/>
        <v/>
      </c>
      <c r="C38" s="60" t="str">
        <f t="shared" ref="C38:AA38" ca="1" si="40">IFERROR(IF(OR(INDIRECT("'Datos "&amp;Tipo_Cuestionario_Cod&amp;"'!"&amp;C$1&amp;7+$A38-1)="",C$2="",$B38=""),"",
IF(AND(C$1="J",Tipo_Cuestionario_Cod="VF"),C$2&amp;IF(MID(B38,FIND(")",B38)+2,1)="V","FALSO","VERDADERO"),
C$2&amp;INDIRECT("'Datos "&amp;Tipo_Cuestionario_Cod&amp;"'!"&amp;C$1&amp;7+$A38-1))),"")</f>
        <v/>
      </c>
      <c r="D38" s="60" t="str">
        <f t="shared" ca="1" si="40"/>
        <v/>
      </c>
      <c r="E38" s="60" t="str">
        <f t="shared" ca="1" si="40"/>
        <v/>
      </c>
      <c r="F38" s="60" t="str">
        <f t="shared" ca="1" si="40"/>
        <v/>
      </c>
      <c r="G38" s="60" t="str">
        <f t="shared" ca="1" si="40"/>
        <v/>
      </c>
      <c r="H38" s="60" t="str">
        <f t="shared" ca="1" si="40"/>
        <v/>
      </c>
      <c r="I38" s="60" t="str">
        <f t="shared" ca="1" si="40"/>
        <v/>
      </c>
      <c r="J38" s="60" t="str">
        <f t="shared" ca="1" si="40"/>
        <v/>
      </c>
      <c r="K38" s="60" t="str">
        <f t="shared" ca="1" si="40"/>
        <v/>
      </c>
      <c r="L38" s="60" t="str">
        <f t="shared" ca="1" si="40"/>
        <v/>
      </c>
      <c r="M38" s="60" t="str">
        <f t="shared" ca="1" si="40"/>
        <v/>
      </c>
      <c r="N38" s="60" t="str">
        <f t="shared" ca="1" si="40"/>
        <v/>
      </c>
      <c r="O38" s="60" t="str">
        <f t="shared" ca="1" si="40"/>
        <v/>
      </c>
      <c r="P38" s="60" t="str">
        <f t="shared" ca="1" si="40"/>
        <v/>
      </c>
      <c r="Q38" s="60" t="str">
        <f t="shared" ca="1" si="40"/>
        <v/>
      </c>
      <c r="R38" s="60" t="str">
        <f t="shared" ca="1" si="40"/>
        <v/>
      </c>
      <c r="S38" s="60" t="str">
        <f t="shared" ca="1" si="40"/>
        <v/>
      </c>
      <c r="T38" s="60" t="str">
        <f t="shared" ca="1" si="40"/>
        <v/>
      </c>
      <c r="U38" s="60" t="str">
        <f t="shared" ca="1" si="40"/>
        <v/>
      </c>
      <c r="V38" s="60" t="str">
        <f t="shared" ca="1" si="40"/>
        <v/>
      </c>
      <c r="W38" s="60" t="str">
        <f t="shared" ca="1" si="40"/>
        <v/>
      </c>
      <c r="X38" s="60" t="str">
        <f t="shared" ca="1" si="40"/>
        <v/>
      </c>
      <c r="Y38" s="60" t="str">
        <f t="shared" ca="1" si="40"/>
        <v/>
      </c>
      <c r="Z38" s="60" t="str">
        <f t="shared" ca="1" si="40"/>
        <v/>
      </c>
      <c r="AA38" s="60" t="str">
        <f t="shared" ca="1" si="40"/>
        <v/>
      </c>
    </row>
    <row r="39" spans="1:27" x14ac:dyDescent="0.25">
      <c r="A39" t="str">
        <f t="shared" ca="1" si="37"/>
        <v/>
      </c>
      <c r="B39" t="str">
        <f t="shared" ca="1" si="35"/>
        <v/>
      </c>
      <c r="C39" s="60" t="str">
        <f t="shared" ref="C39:AA39" ca="1" si="41">IFERROR(IF(OR(INDIRECT("'Datos "&amp;Tipo_Cuestionario_Cod&amp;"'!"&amp;C$1&amp;7+$A39-1)="",C$2="",$B39=""),"",
IF(AND(C$1="J",Tipo_Cuestionario_Cod="VF"),C$2&amp;IF(MID(B39,FIND(")",B39)+2,1)="V","FALSO","VERDADERO"),
C$2&amp;INDIRECT("'Datos "&amp;Tipo_Cuestionario_Cod&amp;"'!"&amp;C$1&amp;7+$A39-1))),"")</f>
        <v/>
      </c>
      <c r="D39" s="60" t="str">
        <f t="shared" ca="1" si="41"/>
        <v/>
      </c>
      <c r="E39" s="60" t="str">
        <f t="shared" ca="1" si="41"/>
        <v/>
      </c>
      <c r="F39" s="60" t="str">
        <f t="shared" ca="1" si="41"/>
        <v/>
      </c>
      <c r="G39" s="60" t="str">
        <f t="shared" ca="1" si="41"/>
        <v/>
      </c>
      <c r="H39" s="60" t="str">
        <f t="shared" ca="1" si="41"/>
        <v/>
      </c>
      <c r="I39" s="60" t="str">
        <f t="shared" ca="1" si="41"/>
        <v/>
      </c>
      <c r="J39" s="60" t="str">
        <f t="shared" ca="1" si="41"/>
        <v/>
      </c>
      <c r="K39" s="60" t="str">
        <f t="shared" ca="1" si="41"/>
        <v/>
      </c>
      <c r="L39" s="60" t="str">
        <f t="shared" ca="1" si="41"/>
        <v/>
      </c>
      <c r="M39" s="60" t="str">
        <f t="shared" ca="1" si="41"/>
        <v/>
      </c>
      <c r="N39" s="60" t="str">
        <f t="shared" ca="1" si="41"/>
        <v/>
      </c>
      <c r="O39" s="60" t="str">
        <f t="shared" ca="1" si="41"/>
        <v/>
      </c>
      <c r="P39" s="60" t="str">
        <f t="shared" ca="1" si="41"/>
        <v/>
      </c>
      <c r="Q39" s="60" t="str">
        <f t="shared" ca="1" si="41"/>
        <v/>
      </c>
      <c r="R39" s="60" t="str">
        <f t="shared" ca="1" si="41"/>
        <v/>
      </c>
      <c r="S39" s="60" t="str">
        <f t="shared" ca="1" si="41"/>
        <v/>
      </c>
      <c r="T39" s="60" t="str">
        <f t="shared" ca="1" si="41"/>
        <v/>
      </c>
      <c r="U39" s="60" t="str">
        <f t="shared" ca="1" si="41"/>
        <v/>
      </c>
      <c r="V39" s="60" t="str">
        <f t="shared" ca="1" si="41"/>
        <v/>
      </c>
      <c r="W39" s="60" t="str">
        <f t="shared" ca="1" si="41"/>
        <v/>
      </c>
      <c r="X39" s="60" t="str">
        <f t="shared" ca="1" si="41"/>
        <v/>
      </c>
      <c r="Y39" s="60" t="str">
        <f t="shared" ca="1" si="41"/>
        <v/>
      </c>
      <c r="Z39" s="60" t="str">
        <f t="shared" ca="1" si="41"/>
        <v/>
      </c>
      <c r="AA39" s="60" t="str">
        <f t="shared" ca="1" si="41"/>
        <v/>
      </c>
    </row>
    <row r="40" spans="1:27" x14ac:dyDescent="0.25">
      <c r="A40" t="str">
        <f t="shared" ca="1" si="37"/>
        <v/>
      </c>
      <c r="B40" t="str">
        <f t="shared" ca="1" si="35"/>
        <v/>
      </c>
      <c r="C40" s="60" t="str">
        <f t="shared" ref="C40:AA40" ca="1" si="42">IFERROR(IF(OR(INDIRECT("'Datos "&amp;Tipo_Cuestionario_Cod&amp;"'!"&amp;C$1&amp;7+$A40-1)="",C$2="",$B40=""),"",
IF(AND(C$1="J",Tipo_Cuestionario_Cod="VF"),C$2&amp;IF(MID(B40,FIND(")",B40)+2,1)="V","FALSO","VERDADERO"),
C$2&amp;INDIRECT("'Datos "&amp;Tipo_Cuestionario_Cod&amp;"'!"&amp;C$1&amp;7+$A40-1))),"")</f>
        <v/>
      </c>
      <c r="D40" s="60" t="str">
        <f t="shared" ca="1" si="42"/>
        <v/>
      </c>
      <c r="E40" s="60" t="str">
        <f t="shared" ca="1" si="42"/>
        <v/>
      </c>
      <c r="F40" s="60" t="str">
        <f t="shared" ca="1" si="42"/>
        <v/>
      </c>
      <c r="G40" s="60" t="str">
        <f t="shared" ca="1" si="42"/>
        <v/>
      </c>
      <c r="H40" s="60" t="str">
        <f t="shared" ca="1" si="42"/>
        <v/>
      </c>
      <c r="I40" s="60" t="str">
        <f t="shared" ca="1" si="42"/>
        <v/>
      </c>
      <c r="J40" s="60" t="str">
        <f t="shared" ca="1" si="42"/>
        <v/>
      </c>
      <c r="K40" s="60" t="str">
        <f t="shared" ca="1" si="42"/>
        <v/>
      </c>
      <c r="L40" s="60" t="str">
        <f t="shared" ca="1" si="42"/>
        <v/>
      </c>
      <c r="M40" s="60" t="str">
        <f t="shared" ca="1" si="42"/>
        <v/>
      </c>
      <c r="N40" s="60" t="str">
        <f t="shared" ca="1" si="42"/>
        <v/>
      </c>
      <c r="O40" s="60" t="str">
        <f t="shared" ca="1" si="42"/>
        <v/>
      </c>
      <c r="P40" s="60" t="str">
        <f t="shared" ca="1" si="42"/>
        <v/>
      </c>
      <c r="Q40" s="60" t="str">
        <f t="shared" ca="1" si="42"/>
        <v/>
      </c>
      <c r="R40" s="60" t="str">
        <f t="shared" ca="1" si="42"/>
        <v/>
      </c>
      <c r="S40" s="60" t="str">
        <f t="shared" ca="1" si="42"/>
        <v/>
      </c>
      <c r="T40" s="60" t="str">
        <f t="shared" ca="1" si="42"/>
        <v/>
      </c>
      <c r="U40" s="60" t="str">
        <f t="shared" ca="1" si="42"/>
        <v/>
      </c>
      <c r="V40" s="60" t="str">
        <f t="shared" ca="1" si="42"/>
        <v/>
      </c>
      <c r="W40" s="60" t="str">
        <f t="shared" ca="1" si="42"/>
        <v/>
      </c>
      <c r="X40" s="60" t="str">
        <f t="shared" ca="1" si="42"/>
        <v/>
      </c>
      <c r="Y40" s="60" t="str">
        <f t="shared" ca="1" si="42"/>
        <v/>
      </c>
      <c r="Z40" s="60" t="str">
        <f t="shared" ca="1" si="42"/>
        <v/>
      </c>
      <c r="AA40" s="60" t="str">
        <f t="shared" ca="1" si="42"/>
        <v/>
      </c>
    </row>
    <row r="41" spans="1:27" x14ac:dyDescent="0.25">
      <c r="A41" t="str">
        <f t="shared" ca="1" si="37"/>
        <v/>
      </c>
      <c r="B41" t="str">
        <f t="shared" ca="1" si="35"/>
        <v/>
      </c>
      <c r="C41" s="60" t="str">
        <f t="shared" ref="C41:AA41" ca="1" si="43">IFERROR(IF(OR(INDIRECT("'Datos "&amp;Tipo_Cuestionario_Cod&amp;"'!"&amp;C$1&amp;7+$A41-1)="",C$2="",$B41=""),"",
IF(AND(C$1="J",Tipo_Cuestionario_Cod="VF"),C$2&amp;IF(MID(B41,FIND(")",B41)+2,1)="V","FALSO","VERDADERO"),
C$2&amp;INDIRECT("'Datos "&amp;Tipo_Cuestionario_Cod&amp;"'!"&amp;C$1&amp;7+$A41-1))),"")</f>
        <v/>
      </c>
      <c r="D41" s="60" t="str">
        <f t="shared" ca="1" si="43"/>
        <v/>
      </c>
      <c r="E41" s="60" t="str">
        <f t="shared" ca="1" si="43"/>
        <v/>
      </c>
      <c r="F41" s="60" t="str">
        <f t="shared" ca="1" si="43"/>
        <v/>
      </c>
      <c r="G41" s="60" t="str">
        <f t="shared" ca="1" si="43"/>
        <v/>
      </c>
      <c r="H41" s="60" t="str">
        <f t="shared" ca="1" si="43"/>
        <v/>
      </c>
      <c r="I41" s="60" t="str">
        <f t="shared" ca="1" si="43"/>
        <v/>
      </c>
      <c r="J41" s="60" t="str">
        <f t="shared" ca="1" si="43"/>
        <v/>
      </c>
      <c r="K41" s="60" t="str">
        <f t="shared" ca="1" si="43"/>
        <v/>
      </c>
      <c r="L41" s="60" t="str">
        <f t="shared" ca="1" si="43"/>
        <v/>
      </c>
      <c r="M41" s="60" t="str">
        <f t="shared" ca="1" si="43"/>
        <v/>
      </c>
      <c r="N41" s="60" t="str">
        <f t="shared" ca="1" si="43"/>
        <v/>
      </c>
      <c r="O41" s="60" t="str">
        <f t="shared" ca="1" si="43"/>
        <v/>
      </c>
      <c r="P41" s="60" t="str">
        <f t="shared" ca="1" si="43"/>
        <v/>
      </c>
      <c r="Q41" s="60" t="str">
        <f t="shared" ca="1" si="43"/>
        <v/>
      </c>
      <c r="R41" s="60" t="str">
        <f t="shared" ca="1" si="43"/>
        <v/>
      </c>
      <c r="S41" s="60" t="str">
        <f t="shared" ca="1" si="43"/>
        <v/>
      </c>
      <c r="T41" s="60" t="str">
        <f t="shared" ca="1" si="43"/>
        <v/>
      </c>
      <c r="U41" s="60" t="str">
        <f t="shared" ca="1" si="43"/>
        <v/>
      </c>
      <c r="V41" s="60" t="str">
        <f t="shared" ca="1" si="43"/>
        <v/>
      </c>
      <c r="W41" s="60" t="str">
        <f t="shared" ca="1" si="43"/>
        <v/>
      </c>
      <c r="X41" s="60" t="str">
        <f t="shared" ca="1" si="43"/>
        <v/>
      </c>
      <c r="Y41" s="60" t="str">
        <f t="shared" ca="1" si="43"/>
        <v/>
      </c>
      <c r="Z41" s="60" t="str">
        <f t="shared" ca="1" si="43"/>
        <v/>
      </c>
      <c r="AA41" s="60" t="str">
        <f t="shared" ca="1" si="43"/>
        <v/>
      </c>
    </row>
    <row r="42" spans="1:27" x14ac:dyDescent="0.25">
      <c r="A42" t="str">
        <f t="shared" ca="1" si="37"/>
        <v/>
      </c>
      <c r="B42" t="str">
        <f t="shared" ca="1" si="35"/>
        <v/>
      </c>
      <c r="C42" s="60" t="str">
        <f t="shared" ref="C42:AA42" ca="1" si="44">IFERROR(IF(OR(INDIRECT("'Datos "&amp;Tipo_Cuestionario_Cod&amp;"'!"&amp;C$1&amp;7+$A42-1)="",C$2="",$B42=""),"",
IF(AND(C$1="J",Tipo_Cuestionario_Cod="VF"),C$2&amp;IF(MID(B42,FIND(")",B42)+2,1)="V","FALSO","VERDADERO"),
C$2&amp;INDIRECT("'Datos "&amp;Tipo_Cuestionario_Cod&amp;"'!"&amp;C$1&amp;7+$A42-1))),"")</f>
        <v/>
      </c>
      <c r="D42" s="60" t="str">
        <f t="shared" ca="1" si="44"/>
        <v/>
      </c>
      <c r="E42" s="60" t="str">
        <f t="shared" ca="1" si="44"/>
        <v/>
      </c>
      <c r="F42" s="60" t="str">
        <f t="shared" ca="1" si="44"/>
        <v/>
      </c>
      <c r="G42" s="60" t="str">
        <f t="shared" ca="1" si="44"/>
        <v/>
      </c>
      <c r="H42" s="60" t="str">
        <f t="shared" ca="1" si="44"/>
        <v/>
      </c>
      <c r="I42" s="60" t="str">
        <f t="shared" ca="1" si="44"/>
        <v/>
      </c>
      <c r="J42" s="60" t="str">
        <f t="shared" ca="1" si="44"/>
        <v/>
      </c>
      <c r="K42" s="60" t="str">
        <f t="shared" ca="1" si="44"/>
        <v/>
      </c>
      <c r="L42" s="60" t="str">
        <f t="shared" ca="1" si="44"/>
        <v/>
      </c>
      <c r="M42" s="60" t="str">
        <f t="shared" ca="1" si="44"/>
        <v/>
      </c>
      <c r="N42" s="60" t="str">
        <f t="shared" ca="1" si="44"/>
        <v/>
      </c>
      <c r="O42" s="60" t="str">
        <f t="shared" ca="1" si="44"/>
        <v/>
      </c>
      <c r="P42" s="60" t="str">
        <f t="shared" ca="1" si="44"/>
        <v/>
      </c>
      <c r="Q42" s="60" t="str">
        <f t="shared" ca="1" si="44"/>
        <v/>
      </c>
      <c r="R42" s="60" t="str">
        <f t="shared" ca="1" si="44"/>
        <v/>
      </c>
      <c r="S42" s="60" t="str">
        <f t="shared" ca="1" si="44"/>
        <v/>
      </c>
      <c r="T42" s="60" t="str">
        <f t="shared" ca="1" si="44"/>
        <v/>
      </c>
      <c r="U42" s="60" t="str">
        <f t="shared" ca="1" si="44"/>
        <v/>
      </c>
      <c r="V42" s="60" t="str">
        <f t="shared" ca="1" si="44"/>
        <v/>
      </c>
      <c r="W42" s="60" t="str">
        <f t="shared" ca="1" si="44"/>
        <v/>
      </c>
      <c r="X42" s="60" t="str">
        <f t="shared" ca="1" si="44"/>
        <v/>
      </c>
      <c r="Y42" s="60" t="str">
        <f t="shared" ca="1" si="44"/>
        <v/>
      </c>
      <c r="Z42" s="60" t="str">
        <f t="shared" ca="1" si="44"/>
        <v/>
      </c>
      <c r="AA42" s="60" t="str">
        <f t="shared" ca="1" si="44"/>
        <v/>
      </c>
    </row>
    <row r="43" spans="1:27" x14ac:dyDescent="0.25">
      <c r="A43" t="str">
        <f t="shared" ca="1" si="37"/>
        <v/>
      </c>
      <c r="B43" t="str">
        <f t="shared" ca="1" si="35"/>
        <v/>
      </c>
      <c r="C43" s="60" t="str">
        <f t="shared" ref="C43:AA43" ca="1" si="45">IFERROR(IF(OR(INDIRECT("'Datos "&amp;Tipo_Cuestionario_Cod&amp;"'!"&amp;C$1&amp;7+$A43-1)="",C$2="",$B43=""),"",
IF(AND(C$1="J",Tipo_Cuestionario_Cod="VF"),C$2&amp;IF(MID(B43,FIND(")",B43)+2,1)="V","FALSO","VERDADERO"),
C$2&amp;INDIRECT("'Datos "&amp;Tipo_Cuestionario_Cod&amp;"'!"&amp;C$1&amp;7+$A43-1))),"")</f>
        <v/>
      </c>
      <c r="D43" s="60" t="str">
        <f t="shared" ca="1" si="45"/>
        <v/>
      </c>
      <c r="E43" s="60" t="str">
        <f t="shared" ca="1" si="45"/>
        <v/>
      </c>
      <c r="F43" s="60" t="str">
        <f t="shared" ca="1" si="45"/>
        <v/>
      </c>
      <c r="G43" s="60" t="str">
        <f t="shared" ca="1" si="45"/>
        <v/>
      </c>
      <c r="H43" s="60" t="str">
        <f t="shared" ca="1" si="45"/>
        <v/>
      </c>
      <c r="I43" s="60" t="str">
        <f t="shared" ca="1" si="45"/>
        <v/>
      </c>
      <c r="J43" s="60" t="str">
        <f t="shared" ca="1" si="45"/>
        <v/>
      </c>
      <c r="K43" s="60" t="str">
        <f t="shared" ca="1" si="45"/>
        <v/>
      </c>
      <c r="L43" s="60" t="str">
        <f t="shared" ca="1" si="45"/>
        <v/>
      </c>
      <c r="M43" s="60" t="str">
        <f t="shared" ca="1" si="45"/>
        <v/>
      </c>
      <c r="N43" s="60" t="str">
        <f t="shared" ca="1" si="45"/>
        <v/>
      </c>
      <c r="O43" s="60" t="str">
        <f t="shared" ca="1" si="45"/>
        <v/>
      </c>
      <c r="P43" s="60" t="str">
        <f t="shared" ca="1" si="45"/>
        <v/>
      </c>
      <c r="Q43" s="60" t="str">
        <f t="shared" ca="1" si="45"/>
        <v/>
      </c>
      <c r="R43" s="60" t="str">
        <f t="shared" ca="1" si="45"/>
        <v/>
      </c>
      <c r="S43" s="60" t="str">
        <f t="shared" ca="1" si="45"/>
        <v/>
      </c>
      <c r="T43" s="60" t="str">
        <f t="shared" ca="1" si="45"/>
        <v/>
      </c>
      <c r="U43" s="60" t="str">
        <f t="shared" ca="1" si="45"/>
        <v/>
      </c>
      <c r="V43" s="60" t="str">
        <f t="shared" ca="1" si="45"/>
        <v/>
      </c>
      <c r="W43" s="60" t="str">
        <f t="shared" ca="1" si="45"/>
        <v/>
      </c>
      <c r="X43" s="60" t="str">
        <f t="shared" ca="1" si="45"/>
        <v/>
      </c>
      <c r="Y43" s="60" t="str">
        <f t="shared" ca="1" si="45"/>
        <v/>
      </c>
      <c r="Z43" s="60" t="str">
        <f t="shared" ca="1" si="45"/>
        <v/>
      </c>
      <c r="AA43" s="60" t="str">
        <f t="shared" ca="1" si="45"/>
        <v/>
      </c>
    </row>
    <row r="44" spans="1:27" x14ac:dyDescent="0.25">
      <c r="A44" t="str">
        <f t="shared" ca="1" si="37"/>
        <v/>
      </c>
      <c r="B44" t="str">
        <f t="shared" ca="1" si="35"/>
        <v/>
      </c>
      <c r="C44" s="60" t="str">
        <f t="shared" ref="C44:AA44" ca="1" si="46">IFERROR(IF(OR(INDIRECT("'Datos "&amp;Tipo_Cuestionario_Cod&amp;"'!"&amp;C$1&amp;7+$A44-1)="",C$2="",$B44=""),"",
IF(AND(C$1="J",Tipo_Cuestionario_Cod="VF"),C$2&amp;IF(MID(B44,FIND(")",B44)+2,1)="V","FALSO","VERDADERO"),
C$2&amp;INDIRECT("'Datos "&amp;Tipo_Cuestionario_Cod&amp;"'!"&amp;C$1&amp;7+$A44-1))),"")</f>
        <v/>
      </c>
      <c r="D44" s="60" t="str">
        <f t="shared" ca="1" si="46"/>
        <v/>
      </c>
      <c r="E44" s="60" t="str">
        <f t="shared" ca="1" si="46"/>
        <v/>
      </c>
      <c r="F44" s="60" t="str">
        <f t="shared" ca="1" si="46"/>
        <v/>
      </c>
      <c r="G44" s="60" t="str">
        <f t="shared" ca="1" si="46"/>
        <v/>
      </c>
      <c r="H44" s="60" t="str">
        <f t="shared" ca="1" si="46"/>
        <v/>
      </c>
      <c r="I44" s="60" t="str">
        <f t="shared" ca="1" si="46"/>
        <v/>
      </c>
      <c r="J44" s="60" t="str">
        <f t="shared" ca="1" si="46"/>
        <v/>
      </c>
      <c r="K44" s="60" t="str">
        <f t="shared" ca="1" si="46"/>
        <v/>
      </c>
      <c r="L44" s="60" t="str">
        <f t="shared" ca="1" si="46"/>
        <v/>
      </c>
      <c r="M44" s="60" t="str">
        <f t="shared" ca="1" si="46"/>
        <v/>
      </c>
      <c r="N44" s="60" t="str">
        <f t="shared" ca="1" si="46"/>
        <v/>
      </c>
      <c r="O44" s="60" t="str">
        <f t="shared" ca="1" si="46"/>
        <v/>
      </c>
      <c r="P44" s="60" t="str">
        <f t="shared" ca="1" si="46"/>
        <v/>
      </c>
      <c r="Q44" s="60" t="str">
        <f t="shared" ca="1" si="46"/>
        <v/>
      </c>
      <c r="R44" s="60" t="str">
        <f t="shared" ca="1" si="46"/>
        <v/>
      </c>
      <c r="S44" s="60" t="str">
        <f t="shared" ca="1" si="46"/>
        <v/>
      </c>
      <c r="T44" s="60" t="str">
        <f t="shared" ca="1" si="46"/>
        <v/>
      </c>
      <c r="U44" s="60" t="str">
        <f t="shared" ca="1" si="46"/>
        <v/>
      </c>
      <c r="V44" s="60" t="str">
        <f t="shared" ca="1" si="46"/>
        <v/>
      </c>
      <c r="W44" s="60" t="str">
        <f t="shared" ca="1" si="46"/>
        <v/>
      </c>
      <c r="X44" s="60" t="str">
        <f t="shared" ca="1" si="46"/>
        <v/>
      </c>
      <c r="Y44" s="60" t="str">
        <f t="shared" ca="1" si="46"/>
        <v/>
      </c>
      <c r="Z44" s="60" t="str">
        <f t="shared" ca="1" si="46"/>
        <v/>
      </c>
      <c r="AA44" s="60" t="str">
        <f t="shared" ca="1" si="46"/>
        <v/>
      </c>
    </row>
    <row r="45" spans="1:27" x14ac:dyDescent="0.25">
      <c r="A45" t="str">
        <f t="shared" ca="1" si="37"/>
        <v/>
      </c>
      <c r="B45" t="str">
        <f t="shared" ca="1" si="35"/>
        <v/>
      </c>
      <c r="C45" s="60" t="str">
        <f t="shared" ref="C45:AA45" ca="1" si="47">IFERROR(IF(OR(INDIRECT("'Datos "&amp;Tipo_Cuestionario_Cod&amp;"'!"&amp;C$1&amp;7+$A45-1)="",C$2="",$B45=""),"",
IF(AND(C$1="J",Tipo_Cuestionario_Cod="VF"),C$2&amp;IF(MID(B45,FIND(")",B45)+2,1)="V","FALSO","VERDADERO"),
C$2&amp;INDIRECT("'Datos "&amp;Tipo_Cuestionario_Cod&amp;"'!"&amp;C$1&amp;7+$A45-1))),"")</f>
        <v/>
      </c>
      <c r="D45" s="60" t="str">
        <f t="shared" ca="1" si="47"/>
        <v/>
      </c>
      <c r="E45" s="60" t="str">
        <f t="shared" ca="1" si="47"/>
        <v/>
      </c>
      <c r="F45" s="60" t="str">
        <f t="shared" ca="1" si="47"/>
        <v/>
      </c>
      <c r="G45" s="60" t="str">
        <f t="shared" ca="1" si="47"/>
        <v/>
      </c>
      <c r="H45" s="60" t="str">
        <f t="shared" ca="1" si="47"/>
        <v/>
      </c>
      <c r="I45" s="60" t="str">
        <f t="shared" ca="1" si="47"/>
        <v/>
      </c>
      <c r="J45" s="60" t="str">
        <f t="shared" ca="1" si="47"/>
        <v/>
      </c>
      <c r="K45" s="60" t="str">
        <f t="shared" ca="1" si="47"/>
        <v/>
      </c>
      <c r="L45" s="60" t="str">
        <f t="shared" ca="1" si="47"/>
        <v/>
      </c>
      <c r="M45" s="60" t="str">
        <f t="shared" ca="1" si="47"/>
        <v/>
      </c>
      <c r="N45" s="60" t="str">
        <f t="shared" ca="1" si="47"/>
        <v/>
      </c>
      <c r="O45" s="60" t="str">
        <f t="shared" ca="1" si="47"/>
        <v/>
      </c>
      <c r="P45" s="60" t="str">
        <f t="shared" ca="1" si="47"/>
        <v/>
      </c>
      <c r="Q45" s="60" t="str">
        <f t="shared" ca="1" si="47"/>
        <v/>
      </c>
      <c r="R45" s="60" t="str">
        <f t="shared" ca="1" si="47"/>
        <v/>
      </c>
      <c r="S45" s="60" t="str">
        <f t="shared" ca="1" si="47"/>
        <v/>
      </c>
      <c r="T45" s="60" t="str">
        <f t="shared" ca="1" si="47"/>
        <v/>
      </c>
      <c r="U45" s="60" t="str">
        <f t="shared" ca="1" si="47"/>
        <v/>
      </c>
      <c r="V45" s="60" t="str">
        <f t="shared" ca="1" si="47"/>
        <v/>
      </c>
      <c r="W45" s="60" t="str">
        <f t="shared" ca="1" si="47"/>
        <v/>
      </c>
      <c r="X45" s="60" t="str">
        <f t="shared" ca="1" si="47"/>
        <v/>
      </c>
      <c r="Y45" s="60" t="str">
        <f t="shared" ca="1" si="47"/>
        <v/>
      </c>
      <c r="Z45" s="60" t="str">
        <f t="shared" ca="1" si="47"/>
        <v/>
      </c>
      <c r="AA45" s="60" t="str">
        <f t="shared" ca="1" si="47"/>
        <v/>
      </c>
    </row>
    <row r="46" spans="1:27" x14ac:dyDescent="0.25">
      <c r="A46" t="str">
        <f t="shared" ca="1" si="37"/>
        <v/>
      </c>
      <c r="B46" t="str">
        <f t="shared" ca="1" si="35"/>
        <v/>
      </c>
      <c r="C46" s="60" t="str">
        <f t="shared" ref="C46:AA46" ca="1" si="48">IFERROR(IF(OR(INDIRECT("'Datos "&amp;Tipo_Cuestionario_Cod&amp;"'!"&amp;C$1&amp;7+$A46-1)="",C$2="",$B46=""),"",
IF(AND(C$1="J",Tipo_Cuestionario_Cod="VF"),C$2&amp;IF(MID(B46,FIND(")",B46)+2,1)="V","FALSO","VERDADERO"),
C$2&amp;INDIRECT("'Datos "&amp;Tipo_Cuestionario_Cod&amp;"'!"&amp;C$1&amp;7+$A46-1))),"")</f>
        <v/>
      </c>
      <c r="D46" s="60" t="str">
        <f t="shared" ca="1" si="48"/>
        <v/>
      </c>
      <c r="E46" s="60" t="str">
        <f t="shared" ca="1" si="48"/>
        <v/>
      </c>
      <c r="F46" s="60" t="str">
        <f t="shared" ca="1" si="48"/>
        <v/>
      </c>
      <c r="G46" s="60" t="str">
        <f t="shared" ca="1" si="48"/>
        <v/>
      </c>
      <c r="H46" s="60" t="str">
        <f t="shared" ca="1" si="48"/>
        <v/>
      </c>
      <c r="I46" s="60" t="str">
        <f t="shared" ca="1" si="48"/>
        <v/>
      </c>
      <c r="J46" s="60" t="str">
        <f t="shared" ca="1" si="48"/>
        <v/>
      </c>
      <c r="K46" s="60" t="str">
        <f t="shared" ca="1" si="48"/>
        <v/>
      </c>
      <c r="L46" s="60" t="str">
        <f t="shared" ca="1" si="48"/>
        <v/>
      </c>
      <c r="M46" s="60" t="str">
        <f t="shared" ca="1" si="48"/>
        <v/>
      </c>
      <c r="N46" s="60" t="str">
        <f t="shared" ca="1" si="48"/>
        <v/>
      </c>
      <c r="O46" s="60" t="str">
        <f t="shared" ca="1" si="48"/>
        <v/>
      </c>
      <c r="P46" s="60" t="str">
        <f t="shared" ca="1" si="48"/>
        <v/>
      </c>
      <c r="Q46" s="60" t="str">
        <f t="shared" ca="1" si="48"/>
        <v/>
      </c>
      <c r="R46" s="60" t="str">
        <f t="shared" ca="1" si="48"/>
        <v/>
      </c>
      <c r="S46" s="60" t="str">
        <f t="shared" ca="1" si="48"/>
        <v/>
      </c>
      <c r="T46" s="60" t="str">
        <f t="shared" ca="1" si="48"/>
        <v/>
      </c>
      <c r="U46" s="60" t="str">
        <f t="shared" ca="1" si="48"/>
        <v/>
      </c>
      <c r="V46" s="60" t="str">
        <f t="shared" ca="1" si="48"/>
        <v/>
      </c>
      <c r="W46" s="60" t="str">
        <f t="shared" ca="1" si="48"/>
        <v/>
      </c>
      <c r="X46" s="60" t="str">
        <f t="shared" ca="1" si="48"/>
        <v/>
      </c>
      <c r="Y46" s="60" t="str">
        <f t="shared" ca="1" si="48"/>
        <v/>
      </c>
      <c r="Z46" s="60" t="str">
        <f t="shared" ca="1" si="48"/>
        <v/>
      </c>
      <c r="AA46" s="60" t="str">
        <f t="shared" ca="1" si="48"/>
        <v/>
      </c>
    </row>
    <row r="47" spans="1:27" x14ac:dyDescent="0.25">
      <c r="A47" t="str">
        <f t="shared" ca="1" si="37"/>
        <v/>
      </c>
      <c r="B47" t="str">
        <f t="shared" ca="1" si="35"/>
        <v/>
      </c>
      <c r="C47" s="60" t="str">
        <f t="shared" ref="C47:AA47" ca="1" si="49">IFERROR(IF(OR(INDIRECT("'Datos "&amp;Tipo_Cuestionario_Cod&amp;"'!"&amp;C$1&amp;7+$A47-1)="",C$2="",$B47=""),"",
IF(AND(C$1="J",Tipo_Cuestionario_Cod="VF"),C$2&amp;IF(MID(B47,FIND(")",B47)+2,1)="V","FALSO","VERDADERO"),
C$2&amp;INDIRECT("'Datos "&amp;Tipo_Cuestionario_Cod&amp;"'!"&amp;C$1&amp;7+$A47-1))),"")</f>
        <v/>
      </c>
      <c r="D47" s="60" t="str">
        <f t="shared" ca="1" si="49"/>
        <v/>
      </c>
      <c r="E47" s="60" t="str">
        <f t="shared" ca="1" si="49"/>
        <v/>
      </c>
      <c r="F47" s="60" t="str">
        <f t="shared" ca="1" si="49"/>
        <v/>
      </c>
      <c r="G47" s="60" t="str">
        <f t="shared" ca="1" si="49"/>
        <v/>
      </c>
      <c r="H47" s="60" t="str">
        <f t="shared" ca="1" si="49"/>
        <v/>
      </c>
      <c r="I47" s="60" t="str">
        <f t="shared" ca="1" si="49"/>
        <v/>
      </c>
      <c r="J47" s="60" t="str">
        <f t="shared" ca="1" si="49"/>
        <v/>
      </c>
      <c r="K47" s="60" t="str">
        <f t="shared" ca="1" si="49"/>
        <v/>
      </c>
      <c r="L47" s="60" t="str">
        <f t="shared" ca="1" si="49"/>
        <v/>
      </c>
      <c r="M47" s="60" t="str">
        <f t="shared" ca="1" si="49"/>
        <v/>
      </c>
      <c r="N47" s="60" t="str">
        <f t="shared" ca="1" si="49"/>
        <v/>
      </c>
      <c r="O47" s="60" t="str">
        <f t="shared" ca="1" si="49"/>
        <v/>
      </c>
      <c r="P47" s="60" t="str">
        <f t="shared" ca="1" si="49"/>
        <v/>
      </c>
      <c r="Q47" s="60" t="str">
        <f t="shared" ca="1" si="49"/>
        <v/>
      </c>
      <c r="R47" s="60" t="str">
        <f t="shared" ca="1" si="49"/>
        <v/>
      </c>
      <c r="S47" s="60" t="str">
        <f t="shared" ca="1" si="49"/>
        <v/>
      </c>
      <c r="T47" s="60" t="str">
        <f t="shared" ca="1" si="49"/>
        <v/>
      </c>
      <c r="U47" s="60" t="str">
        <f t="shared" ca="1" si="49"/>
        <v/>
      </c>
      <c r="V47" s="60" t="str">
        <f t="shared" ca="1" si="49"/>
        <v/>
      </c>
      <c r="W47" s="60" t="str">
        <f t="shared" ca="1" si="49"/>
        <v/>
      </c>
      <c r="X47" s="60" t="str">
        <f t="shared" ca="1" si="49"/>
        <v/>
      </c>
      <c r="Y47" s="60" t="str">
        <f t="shared" ca="1" si="49"/>
        <v/>
      </c>
      <c r="Z47" s="60" t="str">
        <f t="shared" ca="1" si="49"/>
        <v/>
      </c>
      <c r="AA47" s="60" t="str">
        <f t="shared" ca="1" si="49"/>
        <v/>
      </c>
    </row>
    <row r="48" spans="1:27" x14ac:dyDescent="0.25">
      <c r="A48" t="str">
        <f t="shared" ca="1" si="37"/>
        <v/>
      </c>
      <c r="B48" t="str">
        <f t="shared" ca="1" si="35"/>
        <v/>
      </c>
      <c r="C48" s="60" t="str">
        <f t="shared" ref="C48:AA48" ca="1" si="50">IFERROR(IF(OR(INDIRECT("'Datos "&amp;Tipo_Cuestionario_Cod&amp;"'!"&amp;C$1&amp;7+$A48-1)="",C$2="",$B48=""),"",
IF(AND(C$1="J",Tipo_Cuestionario_Cod="VF"),C$2&amp;IF(MID(B48,FIND(")",B48)+2,1)="V","FALSO","VERDADERO"),
C$2&amp;INDIRECT("'Datos "&amp;Tipo_Cuestionario_Cod&amp;"'!"&amp;C$1&amp;7+$A48-1))),"")</f>
        <v/>
      </c>
      <c r="D48" s="60" t="str">
        <f t="shared" ca="1" si="50"/>
        <v/>
      </c>
      <c r="E48" s="60" t="str">
        <f t="shared" ca="1" si="50"/>
        <v/>
      </c>
      <c r="F48" s="60" t="str">
        <f t="shared" ca="1" si="50"/>
        <v/>
      </c>
      <c r="G48" s="60" t="str">
        <f t="shared" ca="1" si="50"/>
        <v/>
      </c>
      <c r="H48" s="60" t="str">
        <f t="shared" ca="1" si="50"/>
        <v/>
      </c>
      <c r="I48" s="60" t="str">
        <f t="shared" ca="1" si="50"/>
        <v/>
      </c>
      <c r="J48" s="60" t="str">
        <f t="shared" ca="1" si="50"/>
        <v/>
      </c>
      <c r="K48" s="60" t="str">
        <f t="shared" ca="1" si="50"/>
        <v/>
      </c>
      <c r="L48" s="60" t="str">
        <f t="shared" ca="1" si="50"/>
        <v/>
      </c>
      <c r="M48" s="60" t="str">
        <f t="shared" ca="1" si="50"/>
        <v/>
      </c>
      <c r="N48" s="60" t="str">
        <f t="shared" ca="1" si="50"/>
        <v/>
      </c>
      <c r="O48" s="60" t="str">
        <f t="shared" ca="1" si="50"/>
        <v/>
      </c>
      <c r="P48" s="60" t="str">
        <f t="shared" ca="1" si="50"/>
        <v/>
      </c>
      <c r="Q48" s="60" t="str">
        <f t="shared" ca="1" si="50"/>
        <v/>
      </c>
      <c r="R48" s="60" t="str">
        <f t="shared" ca="1" si="50"/>
        <v/>
      </c>
      <c r="S48" s="60" t="str">
        <f t="shared" ca="1" si="50"/>
        <v/>
      </c>
      <c r="T48" s="60" t="str">
        <f t="shared" ca="1" si="50"/>
        <v/>
      </c>
      <c r="U48" s="60" t="str">
        <f t="shared" ca="1" si="50"/>
        <v/>
      </c>
      <c r="V48" s="60" t="str">
        <f t="shared" ca="1" si="50"/>
        <v/>
      </c>
      <c r="W48" s="60" t="str">
        <f t="shared" ca="1" si="50"/>
        <v/>
      </c>
      <c r="X48" s="60" t="str">
        <f t="shared" ca="1" si="50"/>
        <v/>
      </c>
      <c r="Y48" s="60" t="str">
        <f t="shared" ca="1" si="50"/>
        <v/>
      </c>
      <c r="Z48" s="60" t="str">
        <f t="shared" ca="1" si="50"/>
        <v/>
      </c>
      <c r="AA48" s="60" t="str">
        <f t="shared" ca="1" si="50"/>
        <v/>
      </c>
    </row>
    <row r="49" spans="1:27" x14ac:dyDescent="0.25">
      <c r="A49" t="str">
        <f t="shared" ca="1" si="37"/>
        <v/>
      </c>
      <c r="B49" t="str">
        <f t="shared" ca="1" si="35"/>
        <v/>
      </c>
      <c r="C49" s="60" t="str">
        <f t="shared" ref="C49:AA49" ca="1" si="51">IFERROR(IF(OR(INDIRECT("'Datos "&amp;Tipo_Cuestionario_Cod&amp;"'!"&amp;C$1&amp;7+$A49-1)="",C$2="",$B49=""),"",
IF(AND(C$1="J",Tipo_Cuestionario_Cod="VF"),C$2&amp;IF(MID(B49,FIND(")",B49)+2,1)="V","FALSO","VERDADERO"),
C$2&amp;INDIRECT("'Datos "&amp;Tipo_Cuestionario_Cod&amp;"'!"&amp;C$1&amp;7+$A49-1))),"")</f>
        <v/>
      </c>
      <c r="D49" s="60" t="str">
        <f t="shared" ca="1" si="51"/>
        <v/>
      </c>
      <c r="E49" s="60" t="str">
        <f t="shared" ca="1" si="51"/>
        <v/>
      </c>
      <c r="F49" s="60" t="str">
        <f t="shared" ca="1" si="51"/>
        <v/>
      </c>
      <c r="G49" s="60" t="str">
        <f t="shared" ca="1" si="51"/>
        <v/>
      </c>
      <c r="H49" s="60" t="str">
        <f t="shared" ca="1" si="51"/>
        <v/>
      </c>
      <c r="I49" s="60" t="str">
        <f t="shared" ca="1" si="51"/>
        <v/>
      </c>
      <c r="J49" s="60" t="str">
        <f t="shared" ca="1" si="51"/>
        <v/>
      </c>
      <c r="K49" s="60" t="str">
        <f t="shared" ca="1" si="51"/>
        <v/>
      </c>
      <c r="L49" s="60" t="str">
        <f t="shared" ca="1" si="51"/>
        <v/>
      </c>
      <c r="M49" s="60" t="str">
        <f t="shared" ca="1" si="51"/>
        <v/>
      </c>
      <c r="N49" s="60" t="str">
        <f t="shared" ca="1" si="51"/>
        <v/>
      </c>
      <c r="O49" s="60" t="str">
        <f t="shared" ca="1" si="51"/>
        <v/>
      </c>
      <c r="P49" s="60" t="str">
        <f t="shared" ca="1" si="51"/>
        <v/>
      </c>
      <c r="Q49" s="60" t="str">
        <f t="shared" ca="1" si="51"/>
        <v/>
      </c>
      <c r="R49" s="60" t="str">
        <f t="shared" ca="1" si="51"/>
        <v/>
      </c>
      <c r="S49" s="60" t="str">
        <f t="shared" ca="1" si="51"/>
        <v/>
      </c>
      <c r="T49" s="60" t="str">
        <f t="shared" ca="1" si="51"/>
        <v/>
      </c>
      <c r="U49" s="60" t="str">
        <f t="shared" ca="1" si="51"/>
        <v/>
      </c>
      <c r="V49" s="60" t="str">
        <f t="shared" ca="1" si="51"/>
        <v/>
      </c>
      <c r="W49" s="60" t="str">
        <f t="shared" ca="1" si="51"/>
        <v/>
      </c>
      <c r="X49" s="60" t="str">
        <f t="shared" ca="1" si="51"/>
        <v/>
      </c>
      <c r="Y49" s="60" t="str">
        <f t="shared" ca="1" si="51"/>
        <v/>
      </c>
      <c r="Z49" s="60" t="str">
        <f t="shared" ca="1" si="51"/>
        <v/>
      </c>
      <c r="AA49" s="60" t="str">
        <f t="shared" ca="1" si="51"/>
        <v/>
      </c>
    </row>
    <row r="50" spans="1:27" x14ac:dyDescent="0.25">
      <c r="A50" t="str">
        <f t="shared" ca="1" si="37"/>
        <v/>
      </c>
      <c r="B50" t="str">
        <f t="shared" ca="1" si="35"/>
        <v/>
      </c>
      <c r="C50" s="60" t="str">
        <f t="shared" ref="C50:AA50" ca="1" si="52">IFERROR(IF(OR(INDIRECT("'Datos "&amp;Tipo_Cuestionario_Cod&amp;"'!"&amp;C$1&amp;7+$A50-1)="",C$2="",$B50=""),"",
IF(AND(C$1="J",Tipo_Cuestionario_Cod="VF"),C$2&amp;IF(MID(B50,FIND(")",B50)+2,1)="V","FALSO","VERDADERO"),
C$2&amp;INDIRECT("'Datos "&amp;Tipo_Cuestionario_Cod&amp;"'!"&amp;C$1&amp;7+$A50-1))),"")</f>
        <v/>
      </c>
      <c r="D50" s="60" t="str">
        <f t="shared" ca="1" si="52"/>
        <v/>
      </c>
      <c r="E50" s="60" t="str">
        <f t="shared" ca="1" si="52"/>
        <v/>
      </c>
      <c r="F50" s="60" t="str">
        <f t="shared" ca="1" si="52"/>
        <v/>
      </c>
      <c r="G50" s="60" t="str">
        <f t="shared" ca="1" si="52"/>
        <v/>
      </c>
      <c r="H50" s="60" t="str">
        <f t="shared" ca="1" si="52"/>
        <v/>
      </c>
      <c r="I50" s="60" t="str">
        <f t="shared" ca="1" si="52"/>
        <v/>
      </c>
      <c r="J50" s="60" t="str">
        <f t="shared" ca="1" si="52"/>
        <v/>
      </c>
      <c r="K50" s="60" t="str">
        <f t="shared" ca="1" si="52"/>
        <v/>
      </c>
      <c r="L50" s="60" t="str">
        <f t="shared" ca="1" si="52"/>
        <v/>
      </c>
      <c r="M50" s="60" t="str">
        <f t="shared" ca="1" si="52"/>
        <v/>
      </c>
      <c r="N50" s="60" t="str">
        <f t="shared" ca="1" si="52"/>
        <v/>
      </c>
      <c r="O50" s="60" t="str">
        <f t="shared" ca="1" si="52"/>
        <v/>
      </c>
      <c r="P50" s="60" t="str">
        <f t="shared" ca="1" si="52"/>
        <v/>
      </c>
      <c r="Q50" s="60" t="str">
        <f t="shared" ca="1" si="52"/>
        <v/>
      </c>
      <c r="R50" s="60" t="str">
        <f t="shared" ca="1" si="52"/>
        <v/>
      </c>
      <c r="S50" s="60" t="str">
        <f t="shared" ca="1" si="52"/>
        <v/>
      </c>
      <c r="T50" s="60" t="str">
        <f t="shared" ca="1" si="52"/>
        <v/>
      </c>
      <c r="U50" s="60" t="str">
        <f t="shared" ca="1" si="52"/>
        <v/>
      </c>
      <c r="V50" s="60" t="str">
        <f t="shared" ca="1" si="52"/>
        <v/>
      </c>
      <c r="W50" s="60" t="str">
        <f t="shared" ca="1" si="52"/>
        <v/>
      </c>
      <c r="X50" s="60" t="str">
        <f t="shared" ca="1" si="52"/>
        <v/>
      </c>
      <c r="Y50" s="60" t="str">
        <f t="shared" ca="1" si="52"/>
        <v/>
      </c>
      <c r="Z50" s="60" t="str">
        <f t="shared" ca="1" si="52"/>
        <v/>
      </c>
      <c r="AA50" s="60" t="str">
        <f t="shared" ca="1" si="52"/>
        <v/>
      </c>
    </row>
    <row r="51" spans="1:27" x14ac:dyDescent="0.25">
      <c r="A51" t="str">
        <f t="shared" ca="1" si="37"/>
        <v/>
      </c>
      <c r="B51" t="str">
        <f t="shared" ca="1" si="35"/>
        <v/>
      </c>
      <c r="C51" s="60" t="str">
        <f t="shared" ref="C51:AA51" ca="1" si="53">IFERROR(IF(OR(INDIRECT("'Datos "&amp;Tipo_Cuestionario_Cod&amp;"'!"&amp;C$1&amp;7+$A51-1)="",C$2="",$B51=""),"",
IF(AND(C$1="J",Tipo_Cuestionario_Cod="VF"),C$2&amp;IF(MID(B51,FIND(")",B51)+2,1)="V","FALSO","VERDADERO"),
C$2&amp;INDIRECT("'Datos "&amp;Tipo_Cuestionario_Cod&amp;"'!"&amp;C$1&amp;7+$A51-1))),"")</f>
        <v/>
      </c>
      <c r="D51" s="60" t="str">
        <f t="shared" ca="1" si="53"/>
        <v/>
      </c>
      <c r="E51" s="60" t="str">
        <f t="shared" ca="1" si="53"/>
        <v/>
      </c>
      <c r="F51" s="60" t="str">
        <f t="shared" ca="1" si="53"/>
        <v/>
      </c>
      <c r="G51" s="60" t="str">
        <f t="shared" ca="1" si="53"/>
        <v/>
      </c>
      <c r="H51" s="60" t="str">
        <f t="shared" ca="1" si="53"/>
        <v/>
      </c>
      <c r="I51" s="60" t="str">
        <f t="shared" ca="1" si="53"/>
        <v/>
      </c>
      <c r="J51" s="60" t="str">
        <f t="shared" ca="1" si="53"/>
        <v/>
      </c>
      <c r="K51" s="60" t="str">
        <f t="shared" ca="1" si="53"/>
        <v/>
      </c>
      <c r="L51" s="60" t="str">
        <f t="shared" ca="1" si="53"/>
        <v/>
      </c>
      <c r="M51" s="60" t="str">
        <f t="shared" ca="1" si="53"/>
        <v/>
      </c>
      <c r="N51" s="60" t="str">
        <f t="shared" ca="1" si="53"/>
        <v/>
      </c>
      <c r="O51" s="60" t="str">
        <f t="shared" ca="1" si="53"/>
        <v/>
      </c>
      <c r="P51" s="60" t="str">
        <f t="shared" ca="1" si="53"/>
        <v/>
      </c>
      <c r="Q51" s="60" t="str">
        <f t="shared" ca="1" si="53"/>
        <v/>
      </c>
      <c r="R51" s="60" t="str">
        <f t="shared" ca="1" si="53"/>
        <v/>
      </c>
      <c r="S51" s="60" t="str">
        <f t="shared" ca="1" si="53"/>
        <v/>
      </c>
      <c r="T51" s="60" t="str">
        <f t="shared" ca="1" si="53"/>
        <v/>
      </c>
      <c r="U51" s="60" t="str">
        <f t="shared" ca="1" si="53"/>
        <v/>
      </c>
      <c r="V51" s="60" t="str">
        <f t="shared" ca="1" si="53"/>
        <v/>
      </c>
      <c r="W51" s="60" t="str">
        <f t="shared" ca="1" si="53"/>
        <v/>
      </c>
      <c r="X51" s="60" t="str">
        <f t="shared" ca="1" si="53"/>
        <v/>
      </c>
      <c r="Y51" s="60" t="str">
        <f t="shared" ca="1" si="53"/>
        <v/>
      </c>
      <c r="Z51" s="60" t="str">
        <f t="shared" ca="1" si="53"/>
        <v/>
      </c>
      <c r="AA51" s="60" t="str">
        <f t="shared" ca="1" si="53"/>
        <v/>
      </c>
    </row>
    <row r="52" spans="1:27" x14ac:dyDescent="0.25">
      <c r="A52" t="str">
        <f t="shared" ca="1" si="37"/>
        <v/>
      </c>
      <c r="B52" t="str">
        <f t="shared" ca="1" si="35"/>
        <v/>
      </c>
      <c r="C52" s="60" t="str">
        <f t="shared" ref="C52:AA52" ca="1" si="54">IFERROR(IF(OR(INDIRECT("'Datos "&amp;Tipo_Cuestionario_Cod&amp;"'!"&amp;C$1&amp;7+$A52-1)="",C$2="",$B52=""),"",
IF(AND(C$1="J",Tipo_Cuestionario_Cod="VF"),C$2&amp;IF(MID(B52,FIND(")",B52)+2,1)="V","FALSO","VERDADERO"),
C$2&amp;INDIRECT("'Datos "&amp;Tipo_Cuestionario_Cod&amp;"'!"&amp;C$1&amp;7+$A52-1))),"")</f>
        <v/>
      </c>
      <c r="D52" s="60" t="str">
        <f t="shared" ca="1" si="54"/>
        <v/>
      </c>
      <c r="E52" s="60" t="str">
        <f t="shared" ca="1" si="54"/>
        <v/>
      </c>
      <c r="F52" s="60" t="str">
        <f t="shared" ca="1" si="54"/>
        <v/>
      </c>
      <c r="G52" s="60" t="str">
        <f t="shared" ca="1" si="54"/>
        <v/>
      </c>
      <c r="H52" s="60" t="str">
        <f t="shared" ca="1" si="54"/>
        <v/>
      </c>
      <c r="I52" s="60" t="str">
        <f t="shared" ca="1" si="54"/>
        <v/>
      </c>
      <c r="J52" s="60" t="str">
        <f t="shared" ca="1" si="54"/>
        <v/>
      </c>
      <c r="K52" s="60" t="str">
        <f t="shared" ca="1" si="54"/>
        <v/>
      </c>
      <c r="L52" s="60" t="str">
        <f t="shared" ca="1" si="54"/>
        <v/>
      </c>
      <c r="M52" s="60" t="str">
        <f t="shared" ca="1" si="54"/>
        <v/>
      </c>
      <c r="N52" s="60" t="str">
        <f t="shared" ca="1" si="54"/>
        <v/>
      </c>
      <c r="O52" s="60" t="str">
        <f t="shared" ca="1" si="54"/>
        <v/>
      </c>
      <c r="P52" s="60" t="str">
        <f t="shared" ca="1" si="54"/>
        <v/>
      </c>
      <c r="Q52" s="60" t="str">
        <f t="shared" ca="1" si="54"/>
        <v/>
      </c>
      <c r="R52" s="60" t="str">
        <f t="shared" ca="1" si="54"/>
        <v/>
      </c>
      <c r="S52" s="60" t="str">
        <f t="shared" ca="1" si="54"/>
        <v/>
      </c>
      <c r="T52" s="60" t="str">
        <f t="shared" ca="1" si="54"/>
        <v/>
      </c>
      <c r="U52" s="60" t="str">
        <f t="shared" ca="1" si="54"/>
        <v/>
      </c>
      <c r="V52" s="60" t="str">
        <f t="shared" ca="1" si="54"/>
        <v/>
      </c>
      <c r="W52" s="60" t="str">
        <f t="shared" ca="1" si="54"/>
        <v/>
      </c>
      <c r="X52" s="60" t="str">
        <f t="shared" ca="1" si="54"/>
        <v/>
      </c>
      <c r="Y52" s="60" t="str">
        <f t="shared" ca="1" si="54"/>
        <v/>
      </c>
      <c r="Z52" s="60" t="str">
        <f t="shared" ca="1" si="54"/>
        <v/>
      </c>
      <c r="AA52" s="60" t="str">
        <f t="shared" ca="1" si="54"/>
        <v/>
      </c>
    </row>
    <row r="53" spans="1:27" x14ac:dyDescent="0.25">
      <c r="A53" t="str">
        <f t="shared" ca="1" si="37"/>
        <v/>
      </c>
      <c r="B53" t="str">
        <f t="shared" ca="1" si="35"/>
        <v/>
      </c>
      <c r="C53" s="60" t="str">
        <f t="shared" ref="C53:AA53" ca="1" si="55">IFERROR(IF(OR(INDIRECT("'Datos "&amp;Tipo_Cuestionario_Cod&amp;"'!"&amp;C$1&amp;7+$A53-1)="",C$2="",$B53=""),"",
IF(AND(C$1="J",Tipo_Cuestionario_Cod="VF"),C$2&amp;IF(MID(B53,FIND(")",B53)+2,1)="V","FALSO","VERDADERO"),
C$2&amp;INDIRECT("'Datos "&amp;Tipo_Cuestionario_Cod&amp;"'!"&amp;C$1&amp;7+$A53-1))),"")</f>
        <v/>
      </c>
      <c r="D53" s="60" t="str">
        <f t="shared" ca="1" si="55"/>
        <v/>
      </c>
      <c r="E53" s="60" t="str">
        <f t="shared" ca="1" si="55"/>
        <v/>
      </c>
      <c r="F53" s="60" t="str">
        <f t="shared" ca="1" si="55"/>
        <v/>
      </c>
      <c r="G53" s="60" t="str">
        <f t="shared" ca="1" si="55"/>
        <v/>
      </c>
      <c r="H53" s="60" t="str">
        <f t="shared" ca="1" si="55"/>
        <v/>
      </c>
      <c r="I53" s="60" t="str">
        <f t="shared" ca="1" si="55"/>
        <v/>
      </c>
      <c r="J53" s="60" t="str">
        <f t="shared" ca="1" si="55"/>
        <v/>
      </c>
      <c r="K53" s="60" t="str">
        <f t="shared" ca="1" si="55"/>
        <v/>
      </c>
      <c r="L53" s="60" t="str">
        <f t="shared" ca="1" si="55"/>
        <v/>
      </c>
      <c r="M53" s="60" t="str">
        <f t="shared" ca="1" si="55"/>
        <v/>
      </c>
      <c r="N53" s="60" t="str">
        <f t="shared" ca="1" si="55"/>
        <v/>
      </c>
      <c r="O53" s="60" t="str">
        <f t="shared" ca="1" si="55"/>
        <v/>
      </c>
      <c r="P53" s="60" t="str">
        <f t="shared" ca="1" si="55"/>
        <v/>
      </c>
      <c r="Q53" s="60" t="str">
        <f t="shared" ca="1" si="55"/>
        <v/>
      </c>
      <c r="R53" s="60" t="str">
        <f t="shared" ca="1" si="55"/>
        <v/>
      </c>
      <c r="S53" s="60" t="str">
        <f t="shared" ca="1" si="55"/>
        <v/>
      </c>
      <c r="T53" s="60" t="str">
        <f t="shared" ca="1" si="55"/>
        <v/>
      </c>
      <c r="U53" s="60" t="str">
        <f t="shared" ca="1" si="55"/>
        <v/>
      </c>
      <c r="V53" s="60" t="str">
        <f t="shared" ca="1" si="55"/>
        <v/>
      </c>
      <c r="W53" s="60" t="str">
        <f t="shared" ca="1" si="55"/>
        <v/>
      </c>
      <c r="X53" s="60" t="str">
        <f t="shared" ca="1" si="55"/>
        <v/>
      </c>
      <c r="Y53" s="60" t="str">
        <f t="shared" ca="1" si="55"/>
        <v/>
      </c>
      <c r="Z53" s="60" t="str">
        <f t="shared" ca="1" si="55"/>
        <v/>
      </c>
      <c r="AA53" s="60" t="str">
        <f t="shared" ca="1" si="55"/>
        <v/>
      </c>
    </row>
    <row r="54" spans="1:27" x14ac:dyDescent="0.25">
      <c r="A54" t="str">
        <f t="shared" ca="1" si="37"/>
        <v/>
      </c>
      <c r="B54" t="str">
        <f t="shared" ca="1" si="35"/>
        <v/>
      </c>
      <c r="C54" s="60" t="str">
        <f t="shared" ref="C54:AA54" ca="1" si="56">IFERROR(IF(OR(INDIRECT("'Datos "&amp;Tipo_Cuestionario_Cod&amp;"'!"&amp;C$1&amp;7+$A54-1)="",C$2="",$B54=""),"",
IF(AND(C$1="J",Tipo_Cuestionario_Cod="VF"),C$2&amp;IF(MID(B54,FIND(")",B54)+2,1)="V","FALSO","VERDADERO"),
C$2&amp;INDIRECT("'Datos "&amp;Tipo_Cuestionario_Cod&amp;"'!"&amp;C$1&amp;7+$A54-1))),"")</f>
        <v/>
      </c>
      <c r="D54" s="60" t="str">
        <f t="shared" ca="1" si="56"/>
        <v/>
      </c>
      <c r="E54" s="60" t="str">
        <f t="shared" ca="1" si="56"/>
        <v/>
      </c>
      <c r="F54" s="60" t="str">
        <f t="shared" ca="1" si="56"/>
        <v/>
      </c>
      <c r="G54" s="60" t="str">
        <f t="shared" ca="1" si="56"/>
        <v/>
      </c>
      <c r="H54" s="60" t="str">
        <f t="shared" ca="1" si="56"/>
        <v/>
      </c>
      <c r="I54" s="60" t="str">
        <f t="shared" ca="1" si="56"/>
        <v/>
      </c>
      <c r="J54" s="60" t="str">
        <f t="shared" ca="1" si="56"/>
        <v/>
      </c>
      <c r="K54" s="60" t="str">
        <f t="shared" ca="1" si="56"/>
        <v/>
      </c>
      <c r="L54" s="60" t="str">
        <f t="shared" ca="1" si="56"/>
        <v/>
      </c>
      <c r="M54" s="60" t="str">
        <f t="shared" ca="1" si="56"/>
        <v/>
      </c>
      <c r="N54" s="60" t="str">
        <f t="shared" ca="1" si="56"/>
        <v/>
      </c>
      <c r="O54" s="60" t="str">
        <f t="shared" ca="1" si="56"/>
        <v/>
      </c>
      <c r="P54" s="60" t="str">
        <f t="shared" ca="1" si="56"/>
        <v/>
      </c>
      <c r="Q54" s="60" t="str">
        <f t="shared" ca="1" si="56"/>
        <v/>
      </c>
      <c r="R54" s="60" t="str">
        <f t="shared" ca="1" si="56"/>
        <v/>
      </c>
      <c r="S54" s="60" t="str">
        <f t="shared" ca="1" si="56"/>
        <v/>
      </c>
      <c r="T54" s="60" t="str">
        <f t="shared" ca="1" si="56"/>
        <v/>
      </c>
      <c r="U54" s="60" t="str">
        <f t="shared" ca="1" si="56"/>
        <v/>
      </c>
      <c r="V54" s="60" t="str">
        <f t="shared" ca="1" si="56"/>
        <v/>
      </c>
      <c r="W54" s="60" t="str">
        <f t="shared" ca="1" si="56"/>
        <v/>
      </c>
      <c r="X54" s="60" t="str">
        <f t="shared" ca="1" si="56"/>
        <v/>
      </c>
      <c r="Y54" s="60" t="str">
        <f t="shared" ca="1" si="56"/>
        <v/>
      </c>
      <c r="Z54" s="60" t="str">
        <f t="shared" ca="1" si="56"/>
        <v/>
      </c>
      <c r="AA54" s="60" t="str">
        <f t="shared" ca="1" si="56"/>
        <v/>
      </c>
    </row>
    <row r="55" spans="1:27" x14ac:dyDescent="0.25">
      <c r="A55" t="str">
        <f t="shared" ca="1" si="37"/>
        <v/>
      </c>
      <c r="B55" t="str">
        <f t="shared" ca="1" si="35"/>
        <v/>
      </c>
      <c r="C55" s="60" t="str">
        <f t="shared" ref="C55:AA55" ca="1" si="57">IFERROR(IF(OR(INDIRECT("'Datos "&amp;Tipo_Cuestionario_Cod&amp;"'!"&amp;C$1&amp;7+$A55-1)="",C$2="",$B55=""),"",
IF(AND(C$1="J",Tipo_Cuestionario_Cod="VF"),C$2&amp;IF(MID(B55,FIND(")",B55)+2,1)="V","FALSO","VERDADERO"),
C$2&amp;INDIRECT("'Datos "&amp;Tipo_Cuestionario_Cod&amp;"'!"&amp;C$1&amp;7+$A55-1))),"")</f>
        <v/>
      </c>
      <c r="D55" s="60" t="str">
        <f t="shared" ca="1" si="57"/>
        <v/>
      </c>
      <c r="E55" s="60" t="str">
        <f t="shared" ca="1" si="57"/>
        <v/>
      </c>
      <c r="F55" s="60" t="str">
        <f t="shared" ca="1" si="57"/>
        <v/>
      </c>
      <c r="G55" s="60" t="str">
        <f t="shared" ca="1" si="57"/>
        <v/>
      </c>
      <c r="H55" s="60" t="str">
        <f t="shared" ca="1" si="57"/>
        <v/>
      </c>
      <c r="I55" s="60" t="str">
        <f t="shared" ca="1" si="57"/>
        <v/>
      </c>
      <c r="J55" s="60" t="str">
        <f t="shared" ca="1" si="57"/>
        <v/>
      </c>
      <c r="K55" s="60" t="str">
        <f t="shared" ca="1" si="57"/>
        <v/>
      </c>
      <c r="L55" s="60" t="str">
        <f t="shared" ca="1" si="57"/>
        <v/>
      </c>
      <c r="M55" s="60" t="str">
        <f t="shared" ca="1" si="57"/>
        <v/>
      </c>
      <c r="N55" s="60" t="str">
        <f t="shared" ca="1" si="57"/>
        <v/>
      </c>
      <c r="O55" s="60" t="str">
        <f t="shared" ca="1" si="57"/>
        <v/>
      </c>
      <c r="P55" s="60" t="str">
        <f t="shared" ca="1" si="57"/>
        <v/>
      </c>
      <c r="Q55" s="60" t="str">
        <f t="shared" ca="1" si="57"/>
        <v/>
      </c>
      <c r="R55" s="60" t="str">
        <f t="shared" ca="1" si="57"/>
        <v/>
      </c>
      <c r="S55" s="60" t="str">
        <f t="shared" ca="1" si="57"/>
        <v/>
      </c>
      <c r="T55" s="60" t="str">
        <f t="shared" ca="1" si="57"/>
        <v/>
      </c>
      <c r="U55" s="60" t="str">
        <f t="shared" ca="1" si="57"/>
        <v/>
      </c>
      <c r="V55" s="60" t="str">
        <f t="shared" ca="1" si="57"/>
        <v/>
      </c>
      <c r="W55" s="60" t="str">
        <f t="shared" ca="1" si="57"/>
        <v/>
      </c>
      <c r="X55" s="60" t="str">
        <f t="shared" ca="1" si="57"/>
        <v/>
      </c>
      <c r="Y55" s="60" t="str">
        <f t="shared" ca="1" si="57"/>
        <v/>
      </c>
      <c r="Z55" s="60" t="str">
        <f t="shared" ca="1" si="57"/>
        <v/>
      </c>
      <c r="AA55" s="60" t="str">
        <f t="shared" ca="1" si="57"/>
        <v/>
      </c>
    </row>
    <row r="56" spans="1:27" x14ac:dyDescent="0.25">
      <c r="A56" t="str">
        <f t="shared" ca="1" si="37"/>
        <v/>
      </c>
      <c r="B56" t="str">
        <f t="shared" ca="1" si="35"/>
        <v/>
      </c>
      <c r="C56" s="60" t="str">
        <f t="shared" ref="C56:AA56" ca="1" si="58">IFERROR(IF(OR(INDIRECT("'Datos "&amp;Tipo_Cuestionario_Cod&amp;"'!"&amp;C$1&amp;7+$A56-1)="",C$2="",$B56=""),"",
IF(AND(C$1="J",Tipo_Cuestionario_Cod="VF"),C$2&amp;IF(MID(B56,FIND(")",B56)+2,1)="V","FALSO","VERDADERO"),
C$2&amp;INDIRECT("'Datos "&amp;Tipo_Cuestionario_Cod&amp;"'!"&amp;C$1&amp;7+$A56-1))),"")</f>
        <v/>
      </c>
      <c r="D56" s="60" t="str">
        <f t="shared" ca="1" si="58"/>
        <v/>
      </c>
      <c r="E56" s="60" t="str">
        <f t="shared" ca="1" si="58"/>
        <v/>
      </c>
      <c r="F56" s="60" t="str">
        <f t="shared" ca="1" si="58"/>
        <v/>
      </c>
      <c r="G56" s="60" t="str">
        <f t="shared" ca="1" si="58"/>
        <v/>
      </c>
      <c r="H56" s="60" t="str">
        <f t="shared" ca="1" si="58"/>
        <v/>
      </c>
      <c r="I56" s="60" t="str">
        <f t="shared" ca="1" si="58"/>
        <v/>
      </c>
      <c r="J56" s="60" t="str">
        <f t="shared" ca="1" si="58"/>
        <v/>
      </c>
      <c r="K56" s="60" t="str">
        <f t="shared" ca="1" si="58"/>
        <v/>
      </c>
      <c r="L56" s="60" t="str">
        <f t="shared" ca="1" si="58"/>
        <v/>
      </c>
      <c r="M56" s="60" t="str">
        <f t="shared" ca="1" si="58"/>
        <v/>
      </c>
      <c r="N56" s="60" t="str">
        <f t="shared" ca="1" si="58"/>
        <v/>
      </c>
      <c r="O56" s="60" t="str">
        <f t="shared" ca="1" si="58"/>
        <v/>
      </c>
      <c r="P56" s="60" t="str">
        <f t="shared" ca="1" si="58"/>
        <v/>
      </c>
      <c r="Q56" s="60" t="str">
        <f t="shared" ca="1" si="58"/>
        <v/>
      </c>
      <c r="R56" s="60" t="str">
        <f t="shared" ca="1" si="58"/>
        <v/>
      </c>
      <c r="S56" s="60" t="str">
        <f t="shared" ca="1" si="58"/>
        <v/>
      </c>
      <c r="T56" s="60" t="str">
        <f t="shared" ca="1" si="58"/>
        <v/>
      </c>
      <c r="U56" s="60" t="str">
        <f t="shared" ca="1" si="58"/>
        <v/>
      </c>
      <c r="V56" s="60" t="str">
        <f t="shared" ca="1" si="58"/>
        <v/>
      </c>
      <c r="W56" s="60" t="str">
        <f t="shared" ca="1" si="58"/>
        <v/>
      </c>
      <c r="X56" s="60" t="str">
        <f t="shared" ca="1" si="58"/>
        <v/>
      </c>
      <c r="Y56" s="60" t="str">
        <f t="shared" ca="1" si="58"/>
        <v/>
      </c>
      <c r="Z56" s="60" t="str">
        <f t="shared" ca="1" si="58"/>
        <v/>
      </c>
      <c r="AA56" s="60" t="str">
        <f t="shared" ca="1" si="58"/>
        <v/>
      </c>
    </row>
    <row r="57" spans="1:27" x14ac:dyDescent="0.25">
      <c r="A57" t="str">
        <f t="shared" ca="1" si="37"/>
        <v/>
      </c>
      <c r="B57" t="str">
        <f t="shared" ca="1" si="35"/>
        <v/>
      </c>
      <c r="C57" s="60" t="str">
        <f t="shared" ref="C57:AA57" ca="1" si="59">IFERROR(IF(OR(INDIRECT("'Datos "&amp;Tipo_Cuestionario_Cod&amp;"'!"&amp;C$1&amp;7+$A57-1)="",C$2="",$B57=""),"",
IF(AND(C$1="J",Tipo_Cuestionario_Cod="VF"),C$2&amp;IF(MID(B57,FIND(")",B57)+2,1)="V","FALSO","VERDADERO"),
C$2&amp;INDIRECT("'Datos "&amp;Tipo_Cuestionario_Cod&amp;"'!"&amp;C$1&amp;7+$A57-1))),"")</f>
        <v/>
      </c>
      <c r="D57" s="60" t="str">
        <f t="shared" ca="1" si="59"/>
        <v/>
      </c>
      <c r="E57" s="60" t="str">
        <f t="shared" ca="1" si="59"/>
        <v/>
      </c>
      <c r="F57" s="60" t="str">
        <f t="shared" ca="1" si="59"/>
        <v/>
      </c>
      <c r="G57" s="60" t="str">
        <f t="shared" ca="1" si="59"/>
        <v/>
      </c>
      <c r="H57" s="60" t="str">
        <f t="shared" ca="1" si="59"/>
        <v/>
      </c>
      <c r="I57" s="60" t="str">
        <f t="shared" ca="1" si="59"/>
        <v/>
      </c>
      <c r="J57" s="60" t="str">
        <f t="shared" ca="1" si="59"/>
        <v/>
      </c>
      <c r="K57" s="60" t="str">
        <f t="shared" ca="1" si="59"/>
        <v/>
      </c>
      <c r="L57" s="60" t="str">
        <f t="shared" ca="1" si="59"/>
        <v/>
      </c>
      <c r="M57" s="60" t="str">
        <f t="shared" ca="1" si="59"/>
        <v/>
      </c>
      <c r="N57" s="60" t="str">
        <f t="shared" ca="1" si="59"/>
        <v/>
      </c>
      <c r="O57" s="60" t="str">
        <f t="shared" ca="1" si="59"/>
        <v/>
      </c>
      <c r="P57" s="60" t="str">
        <f t="shared" ca="1" si="59"/>
        <v/>
      </c>
      <c r="Q57" s="60" t="str">
        <f t="shared" ca="1" si="59"/>
        <v/>
      </c>
      <c r="R57" s="60" t="str">
        <f t="shared" ca="1" si="59"/>
        <v/>
      </c>
      <c r="S57" s="60" t="str">
        <f t="shared" ca="1" si="59"/>
        <v/>
      </c>
      <c r="T57" s="60" t="str">
        <f t="shared" ca="1" si="59"/>
        <v/>
      </c>
      <c r="U57" s="60" t="str">
        <f t="shared" ca="1" si="59"/>
        <v/>
      </c>
      <c r="V57" s="60" t="str">
        <f t="shared" ca="1" si="59"/>
        <v/>
      </c>
      <c r="W57" s="60" t="str">
        <f t="shared" ca="1" si="59"/>
        <v/>
      </c>
      <c r="X57" s="60" t="str">
        <f t="shared" ca="1" si="59"/>
        <v/>
      </c>
      <c r="Y57" s="60" t="str">
        <f t="shared" ca="1" si="59"/>
        <v/>
      </c>
      <c r="Z57" s="60" t="str">
        <f t="shared" ca="1" si="59"/>
        <v/>
      </c>
      <c r="AA57" s="60" t="str">
        <f t="shared" ca="1" si="59"/>
        <v/>
      </c>
    </row>
    <row r="58" spans="1:27" x14ac:dyDescent="0.25">
      <c r="A58" t="str">
        <f t="shared" ca="1" si="37"/>
        <v/>
      </c>
      <c r="B58" t="str">
        <f t="shared" ca="1" si="35"/>
        <v/>
      </c>
      <c r="C58" s="60" t="str">
        <f t="shared" ref="C58:AA58" ca="1" si="60">IFERROR(IF(OR(INDIRECT("'Datos "&amp;Tipo_Cuestionario_Cod&amp;"'!"&amp;C$1&amp;7+$A58-1)="",C$2="",$B58=""),"",
IF(AND(C$1="J",Tipo_Cuestionario_Cod="VF"),C$2&amp;IF(MID(B58,FIND(")",B58)+2,1)="V","FALSO","VERDADERO"),
C$2&amp;INDIRECT("'Datos "&amp;Tipo_Cuestionario_Cod&amp;"'!"&amp;C$1&amp;7+$A58-1))),"")</f>
        <v/>
      </c>
      <c r="D58" s="60" t="str">
        <f t="shared" ca="1" si="60"/>
        <v/>
      </c>
      <c r="E58" s="60" t="str">
        <f t="shared" ca="1" si="60"/>
        <v/>
      </c>
      <c r="F58" s="60" t="str">
        <f t="shared" ca="1" si="60"/>
        <v/>
      </c>
      <c r="G58" s="60" t="str">
        <f t="shared" ca="1" si="60"/>
        <v/>
      </c>
      <c r="H58" s="60" t="str">
        <f t="shared" ca="1" si="60"/>
        <v/>
      </c>
      <c r="I58" s="60" t="str">
        <f t="shared" ca="1" si="60"/>
        <v/>
      </c>
      <c r="J58" s="60" t="str">
        <f t="shared" ca="1" si="60"/>
        <v/>
      </c>
      <c r="K58" s="60" t="str">
        <f t="shared" ca="1" si="60"/>
        <v/>
      </c>
      <c r="L58" s="60" t="str">
        <f t="shared" ca="1" si="60"/>
        <v/>
      </c>
      <c r="M58" s="60" t="str">
        <f t="shared" ca="1" si="60"/>
        <v/>
      </c>
      <c r="N58" s="60" t="str">
        <f t="shared" ca="1" si="60"/>
        <v/>
      </c>
      <c r="O58" s="60" t="str">
        <f t="shared" ca="1" si="60"/>
        <v/>
      </c>
      <c r="P58" s="60" t="str">
        <f t="shared" ca="1" si="60"/>
        <v/>
      </c>
      <c r="Q58" s="60" t="str">
        <f t="shared" ca="1" si="60"/>
        <v/>
      </c>
      <c r="R58" s="60" t="str">
        <f t="shared" ca="1" si="60"/>
        <v/>
      </c>
      <c r="S58" s="60" t="str">
        <f t="shared" ca="1" si="60"/>
        <v/>
      </c>
      <c r="T58" s="60" t="str">
        <f t="shared" ca="1" si="60"/>
        <v/>
      </c>
      <c r="U58" s="60" t="str">
        <f t="shared" ca="1" si="60"/>
        <v/>
      </c>
      <c r="V58" s="60" t="str">
        <f t="shared" ca="1" si="60"/>
        <v/>
      </c>
      <c r="W58" s="60" t="str">
        <f t="shared" ca="1" si="60"/>
        <v/>
      </c>
      <c r="X58" s="60" t="str">
        <f t="shared" ca="1" si="60"/>
        <v/>
      </c>
      <c r="Y58" s="60" t="str">
        <f t="shared" ca="1" si="60"/>
        <v/>
      </c>
      <c r="Z58" s="60" t="str">
        <f t="shared" ca="1" si="60"/>
        <v/>
      </c>
      <c r="AA58" s="60" t="str">
        <f t="shared" ca="1" si="60"/>
        <v/>
      </c>
    </row>
    <row r="59" spans="1:27" x14ac:dyDescent="0.25">
      <c r="A59" t="str">
        <f t="shared" ca="1" si="37"/>
        <v/>
      </c>
      <c r="B59" t="str">
        <f t="shared" ca="1" si="35"/>
        <v/>
      </c>
      <c r="C59" s="60" t="str">
        <f t="shared" ref="C59:AA59" ca="1" si="61">IFERROR(IF(OR(INDIRECT("'Datos "&amp;Tipo_Cuestionario_Cod&amp;"'!"&amp;C$1&amp;7+$A59-1)="",C$2="",$B59=""),"",
IF(AND(C$1="J",Tipo_Cuestionario_Cod="VF"),C$2&amp;IF(MID(B59,FIND(")",B59)+2,1)="V","FALSO","VERDADERO"),
C$2&amp;INDIRECT("'Datos "&amp;Tipo_Cuestionario_Cod&amp;"'!"&amp;C$1&amp;7+$A59-1))),"")</f>
        <v/>
      </c>
      <c r="D59" s="60" t="str">
        <f t="shared" ca="1" si="61"/>
        <v/>
      </c>
      <c r="E59" s="60" t="str">
        <f t="shared" ca="1" si="61"/>
        <v/>
      </c>
      <c r="F59" s="60" t="str">
        <f t="shared" ca="1" si="61"/>
        <v/>
      </c>
      <c r="G59" s="60" t="str">
        <f t="shared" ca="1" si="61"/>
        <v/>
      </c>
      <c r="H59" s="60" t="str">
        <f t="shared" ca="1" si="61"/>
        <v/>
      </c>
      <c r="I59" s="60" t="str">
        <f t="shared" ca="1" si="61"/>
        <v/>
      </c>
      <c r="J59" s="60" t="str">
        <f t="shared" ca="1" si="61"/>
        <v/>
      </c>
      <c r="K59" s="60" t="str">
        <f t="shared" ca="1" si="61"/>
        <v/>
      </c>
      <c r="L59" s="60" t="str">
        <f t="shared" ca="1" si="61"/>
        <v/>
      </c>
      <c r="M59" s="60" t="str">
        <f t="shared" ca="1" si="61"/>
        <v/>
      </c>
      <c r="N59" s="60" t="str">
        <f t="shared" ca="1" si="61"/>
        <v/>
      </c>
      <c r="O59" s="60" t="str">
        <f t="shared" ca="1" si="61"/>
        <v/>
      </c>
      <c r="P59" s="60" t="str">
        <f t="shared" ca="1" si="61"/>
        <v/>
      </c>
      <c r="Q59" s="60" t="str">
        <f t="shared" ca="1" si="61"/>
        <v/>
      </c>
      <c r="R59" s="60" t="str">
        <f t="shared" ca="1" si="61"/>
        <v/>
      </c>
      <c r="S59" s="60" t="str">
        <f t="shared" ca="1" si="61"/>
        <v/>
      </c>
      <c r="T59" s="60" t="str">
        <f t="shared" ca="1" si="61"/>
        <v/>
      </c>
      <c r="U59" s="60" t="str">
        <f t="shared" ca="1" si="61"/>
        <v/>
      </c>
      <c r="V59" s="60" t="str">
        <f t="shared" ca="1" si="61"/>
        <v/>
      </c>
      <c r="W59" s="60" t="str">
        <f t="shared" ca="1" si="61"/>
        <v/>
      </c>
      <c r="X59" s="60" t="str">
        <f t="shared" ca="1" si="61"/>
        <v/>
      </c>
      <c r="Y59" s="60" t="str">
        <f t="shared" ca="1" si="61"/>
        <v/>
      </c>
      <c r="Z59" s="60" t="str">
        <f t="shared" ca="1" si="61"/>
        <v/>
      </c>
      <c r="AA59" s="60" t="str">
        <f t="shared" ca="1" si="61"/>
        <v/>
      </c>
    </row>
    <row r="60" spans="1:27" x14ac:dyDescent="0.25">
      <c r="A60" t="str">
        <f t="shared" ca="1" si="37"/>
        <v/>
      </c>
      <c r="B60" t="str">
        <f t="shared" ca="1" si="35"/>
        <v/>
      </c>
      <c r="C60" s="60" t="str">
        <f t="shared" ref="C60:AA60" ca="1" si="62">IFERROR(IF(OR(INDIRECT("'Datos "&amp;Tipo_Cuestionario_Cod&amp;"'!"&amp;C$1&amp;7+$A60-1)="",C$2="",$B60=""),"",
IF(AND(C$1="J",Tipo_Cuestionario_Cod="VF"),C$2&amp;IF(MID(B60,FIND(")",B60)+2,1)="V","FALSO","VERDADERO"),
C$2&amp;INDIRECT("'Datos "&amp;Tipo_Cuestionario_Cod&amp;"'!"&amp;C$1&amp;7+$A60-1))),"")</f>
        <v/>
      </c>
      <c r="D60" s="60" t="str">
        <f t="shared" ca="1" si="62"/>
        <v/>
      </c>
      <c r="E60" s="60" t="str">
        <f t="shared" ca="1" si="62"/>
        <v/>
      </c>
      <c r="F60" s="60" t="str">
        <f t="shared" ca="1" si="62"/>
        <v/>
      </c>
      <c r="G60" s="60" t="str">
        <f t="shared" ca="1" si="62"/>
        <v/>
      </c>
      <c r="H60" s="60" t="str">
        <f t="shared" ca="1" si="62"/>
        <v/>
      </c>
      <c r="I60" s="60" t="str">
        <f t="shared" ca="1" si="62"/>
        <v/>
      </c>
      <c r="J60" s="60" t="str">
        <f t="shared" ca="1" si="62"/>
        <v/>
      </c>
      <c r="K60" s="60" t="str">
        <f t="shared" ca="1" si="62"/>
        <v/>
      </c>
      <c r="L60" s="60" t="str">
        <f t="shared" ca="1" si="62"/>
        <v/>
      </c>
      <c r="M60" s="60" t="str">
        <f t="shared" ca="1" si="62"/>
        <v/>
      </c>
      <c r="N60" s="60" t="str">
        <f t="shared" ca="1" si="62"/>
        <v/>
      </c>
      <c r="O60" s="60" t="str">
        <f t="shared" ca="1" si="62"/>
        <v/>
      </c>
      <c r="P60" s="60" t="str">
        <f t="shared" ca="1" si="62"/>
        <v/>
      </c>
      <c r="Q60" s="60" t="str">
        <f t="shared" ca="1" si="62"/>
        <v/>
      </c>
      <c r="R60" s="60" t="str">
        <f t="shared" ca="1" si="62"/>
        <v/>
      </c>
      <c r="S60" s="60" t="str">
        <f t="shared" ca="1" si="62"/>
        <v/>
      </c>
      <c r="T60" s="60" t="str">
        <f t="shared" ca="1" si="62"/>
        <v/>
      </c>
      <c r="U60" s="60" t="str">
        <f t="shared" ca="1" si="62"/>
        <v/>
      </c>
      <c r="V60" s="60" t="str">
        <f t="shared" ca="1" si="62"/>
        <v/>
      </c>
      <c r="W60" s="60" t="str">
        <f t="shared" ca="1" si="62"/>
        <v/>
      </c>
      <c r="X60" s="60" t="str">
        <f t="shared" ca="1" si="62"/>
        <v/>
      </c>
      <c r="Y60" s="60" t="str">
        <f t="shared" ca="1" si="62"/>
        <v/>
      </c>
      <c r="Z60" s="60" t="str">
        <f t="shared" ca="1" si="62"/>
        <v/>
      </c>
      <c r="AA60" s="60" t="str">
        <f t="shared" ca="1" si="62"/>
        <v/>
      </c>
    </row>
    <row r="61" spans="1:27" x14ac:dyDescent="0.25">
      <c r="A61" t="str">
        <f t="shared" ca="1" si="37"/>
        <v/>
      </c>
      <c r="B61" t="str">
        <f t="shared" ca="1" si="35"/>
        <v/>
      </c>
      <c r="C61" s="60" t="str">
        <f t="shared" ref="C61:AA61" ca="1" si="63">IFERROR(IF(OR(INDIRECT("'Datos "&amp;Tipo_Cuestionario_Cod&amp;"'!"&amp;C$1&amp;7+$A61-1)="",C$2="",$B61=""),"",
IF(AND(C$1="J",Tipo_Cuestionario_Cod="VF"),C$2&amp;IF(MID(B61,FIND(")",B61)+2,1)="V","FALSO","VERDADERO"),
C$2&amp;INDIRECT("'Datos "&amp;Tipo_Cuestionario_Cod&amp;"'!"&amp;C$1&amp;7+$A61-1))),"")</f>
        <v/>
      </c>
      <c r="D61" s="60" t="str">
        <f t="shared" ca="1" si="63"/>
        <v/>
      </c>
      <c r="E61" s="60" t="str">
        <f t="shared" ca="1" si="63"/>
        <v/>
      </c>
      <c r="F61" s="60" t="str">
        <f t="shared" ca="1" si="63"/>
        <v/>
      </c>
      <c r="G61" s="60" t="str">
        <f t="shared" ca="1" si="63"/>
        <v/>
      </c>
      <c r="H61" s="60" t="str">
        <f t="shared" ca="1" si="63"/>
        <v/>
      </c>
      <c r="I61" s="60" t="str">
        <f t="shared" ca="1" si="63"/>
        <v/>
      </c>
      <c r="J61" s="60" t="str">
        <f t="shared" ca="1" si="63"/>
        <v/>
      </c>
      <c r="K61" s="60" t="str">
        <f t="shared" ca="1" si="63"/>
        <v/>
      </c>
      <c r="L61" s="60" t="str">
        <f t="shared" ca="1" si="63"/>
        <v/>
      </c>
      <c r="M61" s="60" t="str">
        <f t="shared" ca="1" si="63"/>
        <v/>
      </c>
      <c r="N61" s="60" t="str">
        <f t="shared" ca="1" si="63"/>
        <v/>
      </c>
      <c r="O61" s="60" t="str">
        <f t="shared" ca="1" si="63"/>
        <v/>
      </c>
      <c r="P61" s="60" t="str">
        <f t="shared" ca="1" si="63"/>
        <v/>
      </c>
      <c r="Q61" s="60" t="str">
        <f t="shared" ca="1" si="63"/>
        <v/>
      </c>
      <c r="R61" s="60" t="str">
        <f t="shared" ca="1" si="63"/>
        <v/>
      </c>
      <c r="S61" s="60" t="str">
        <f t="shared" ca="1" si="63"/>
        <v/>
      </c>
      <c r="T61" s="60" t="str">
        <f t="shared" ca="1" si="63"/>
        <v/>
      </c>
      <c r="U61" s="60" t="str">
        <f t="shared" ca="1" si="63"/>
        <v/>
      </c>
      <c r="V61" s="60" t="str">
        <f t="shared" ca="1" si="63"/>
        <v/>
      </c>
      <c r="W61" s="60" t="str">
        <f t="shared" ca="1" si="63"/>
        <v/>
      </c>
      <c r="X61" s="60" t="str">
        <f t="shared" ca="1" si="63"/>
        <v/>
      </c>
      <c r="Y61" s="60" t="str">
        <f t="shared" ca="1" si="63"/>
        <v/>
      </c>
      <c r="Z61" s="60" t="str">
        <f t="shared" ca="1" si="63"/>
        <v/>
      </c>
      <c r="AA61" s="60" t="str">
        <f t="shared" ca="1" si="63"/>
        <v/>
      </c>
    </row>
    <row r="62" spans="1:27" x14ac:dyDescent="0.25">
      <c r="A62" t="str">
        <f t="shared" ca="1" si="37"/>
        <v/>
      </c>
      <c r="B62" t="str">
        <f t="shared" ca="1" si="35"/>
        <v/>
      </c>
      <c r="C62" s="60" t="str">
        <f t="shared" ref="C62:AA62" ca="1" si="64">IFERROR(IF(OR(INDIRECT("'Datos "&amp;Tipo_Cuestionario_Cod&amp;"'!"&amp;C$1&amp;7+$A62-1)="",C$2="",$B62=""),"",
IF(AND(C$1="J",Tipo_Cuestionario_Cod="VF"),C$2&amp;IF(MID(B62,FIND(")",B62)+2,1)="V","FALSO","VERDADERO"),
C$2&amp;INDIRECT("'Datos "&amp;Tipo_Cuestionario_Cod&amp;"'!"&amp;C$1&amp;7+$A62-1))),"")</f>
        <v/>
      </c>
      <c r="D62" s="60" t="str">
        <f t="shared" ca="1" si="64"/>
        <v/>
      </c>
      <c r="E62" s="60" t="str">
        <f t="shared" ca="1" si="64"/>
        <v/>
      </c>
      <c r="F62" s="60" t="str">
        <f t="shared" ca="1" si="64"/>
        <v/>
      </c>
      <c r="G62" s="60" t="str">
        <f t="shared" ca="1" si="64"/>
        <v/>
      </c>
      <c r="H62" s="60" t="str">
        <f t="shared" ca="1" si="64"/>
        <v/>
      </c>
      <c r="I62" s="60" t="str">
        <f t="shared" ca="1" si="64"/>
        <v/>
      </c>
      <c r="J62" s="60" t="str">
        <f t="shared" ca="1" si="64"/>
        <v/>
      </c>
      <c r="K62" s="60" t="str">
        <f t="shared" ca="1" si="64"/>
        <v/>
      </c>
      <c r="L62" s="60" t="str">
        <f t="shared" ca="1" si="64"/>
        <v/>
      </c>
      <c r="M62" s="60" t="str">
        <f t="shared" ca="1" si="64"/>
        <v/>
      </c>
      <c r="N62" s="60" t="str">
        <f t="shared" ca="1" si="64"/>
        <v/>
      </c>
      <c r="O62" s="60" t="str">
        <f t="shared" ca="1" si="64"/>
        <v/>
      </c>
      <c r="P62" s="60" t="str">
        <f t="shared" ca="1" si="64"/>
        <v/>
      </c>
      <c r="Q62" s="60" t="str">
        <f t="shared" ca="1" si="64"/>
        <v/>
      </c>
      <c r="R62" s="60" t="str">
        <f t="shared" ca="1" si="64"/>
        <v/>
      </c>
      <c r="S62" s="60" t="str">
        <f t="shared" ca="1" si="64"/>
        <v/>
      </c>
      <c r="T62" s="60" t="str">
        <f t="shared" ca="1" si="64"/>
        <v/>
      </c>
      <c r="U62" s="60" t="str">
        <f t="shared" ca="1" si="64"/>
        <v/>
      </c>
      <c r="V62" s="60" t="str">
        <f t="shared" ca="1" si="64"/>
        <v/>
      </c>
      <c r="W62" s="60" t="str">
        <f t="shared" ca="1" si="64"/>
        <v/>
      </c>
      <c r="X62" s="60" t="str">
        <f t="shared" ca="1" si="64"/>
        <v/>
      </c>
      <c r="Y62" s="60" t="str">
        <f t="shared" ca="1" si="64"/>
        <v/>
      </c>
      <c r="Z62" s="60" t="str">
        <f t="shared" ca="1" si="64"/>
        <v/>
      </c>
      <c r="AA62" s="60" t="str">
        <f t="shared" ca="1" si="64"/>
        <v/>
      </c>
    </row>
    <row r="63" spans="1:27" x14ac:dyDescent="0.25">
      <c r="A63" t="str">
        <f t="shared" ca="1" si="37"/>
        <v/>
      </c>
      <c r="B63" t="str">
        <f t="shared" ca="1" si="35"/>
        <v/>
      </c>
      <c r="C63" s="60" t="str">
        <f t="shared" ref="C63:AA63" ca="1" si="65">IFERROR(IF(OR(INDIRECT("'Datos "&amp;Tipo_Cuestionario_Cod&amp;"'!"&amp;C$1&amp;7+$A63-1)="",C$2="",$B63=""),"",
IF(AND(C$1="J",Tipo_Cuestionario_Cod="VF"),C$2&amp;IF(MID(B63,FIND(")",B63)+2,1)="V","FALSO","VERDADERO"),
C$2&amp;INDIRECT("'Datos "&amp;Tipo_Cuestionario_Cod&amp;"'!"&amp;C$1&amp;7+$A63-1))),"")</f>
        <v/>
      </c>
      <c r="D63" s="60" t="str">
        <f t="shared" ca="1" si="65"/>
        <v/>
      </c>
      <c r="E63" s="60" t="str">
        <f t="shared" ca="1" si="65"/>
        <v/>
      </c>
      <c r="F63" s="60" t="str">
        <f t="shared" ca="1" si="65"/>
        <v/>
      </c>
      <c r="G63" s="60" t="str">
        <f t="shared" ca="1" si="65"/>
        <v/>
      </c>
      <c r="H63" s="60" t="str">
        <f t="shared" ca="1" si="65"/>
        <v/>
      </c>
      <c r="I63" s="60" t="str">
        <f t="shared" ca="1" si="65"/>
        <v/>
      </c>
      <c r="J63" s="60" t="str">
        <f t="shared" ca="1" si="65"/>
        <v/>
      </c>
      <c r="K63" s="60" t="str">
        <f t="shared" ca="1" si="65"/>
        <v/>
      </c>
      <c r="L63" s="60" t="str">
        <f t="shared" ca="1" si="65"/>
        <v/>
      </c>
      <c r="M63" s="60" t="str">
        <f t="shared" ca="1" si="65"/>
        <v/>
      </c>
      <c r="N63" s="60" t="str">
        <f t="shared" ca="1" si="65"/>
        <v/>
      </c>
      <c r="O63" s="60" t="str">
        <f t="shared" ca="1" si="65"/>
        <v/>
      </c>
      <c r="P63" s="60" t="str">
        <f t="shared" ca="1" si="65"/>
        <v/>
      </c>
      <c r="Q63" s="60" t="str">
        <f t="shared" ca="1" si="65"/>
        <v/>
      </c>
      <c r="R63" s="60" t="str">
        <f t="shared" ca="1" si="65"/>
        <v/>
      </c>
      <c r="S63" s="60" t="str">
        <f t="shared" ca="1" si="65"/>
        <v/>
      </c>
      <c r="T63" s="60" t="str">
        <f t="shared" ca="1" si="65"/>
        <v/>
      </c>
      <c r="U63" s="60" t="str">
        <f t="shared" ca="1" si="65"/>
        <v/>
      </c>
      <c r="V63" s="60" t="str">
        <f t="shared" ca="1" si="65"/>
        <v/>
      </c>
      <c r="W63" s="60" t="str">
        <f t="shared" ca="1" si="65"/>
        <v/>
      </c>
      <c r="X63" s="60" t="str">
        <f t="shared" ca="1" si="65"/>
        <v/>
      </c>
      <c r="Y63" s="60" t="str">
        <f t="shared" ca="1" si="65"/>
        <v/>
      </c>
      <c r="Z63" s="60" t="str">
        <f t="shared" ca="1" si="65"/>
        <v/>
      </c>
      <c r="AA63" s="60" t="str">
        <f t="shared" ca="1" si="65"/>
        <v/>
      </c>
    </row>
    <row r="64" spans="1:27" x14ac:dyDescent="0.25">
      <c r="A64" t="str">
        <f t="shared" ca="1" si="37"/>
        <v/>
      </c>
      <c r="B64" t="str">
        <f t="shared" ca="1" si="35"/>
        <v/>
      </c>
      <c r="C64" s="60" t="str">
        <f t="shared" ref="C64:AA64" ca="1" si="66">IFERROR(IF(OR(INDIRECT("'Datos "&amp;Tipo_Cuestionario_Cod&amp;"'!"&amp;C$1&amp;7+$A64-1)="",C$2="",$B64=""),"",
IF(AND(C$1="J",Tipo_Cuestionario_Cod="VF"),C$2&amp;IF(MID(B64,FIND(")",B64)+2,1)="V","FALSO","VERDADERO"),
C$2&amp;INDIRECT("'Datos "&amp;Tipo_Cuestionario_Cod&amp;"'!"&amp;C$1&amp;7+$A64-1))),"")</f>
        <v/>
      </c>
      <c r="D64" s="60" t="str">
        <f t="shared" ca="1" si="66"/>
        <v/>
      </c>
      <c r="E64" s="60" t="str">
        <f t="shared" ca="1" si="66"/>
        <v/>
      </c>
      <c r="F64" s="60" t="str">
        <f t="shared" ca="1" si="66"/>
        <v/>
      </c>
      <c r="G64" s="60" t="str">
        <f t="shared" ca="1" si="66"/>
        <v/>
      </c>
      <c r="H64" s="60" t="str">
        <f t="shared" ca="1" si="66"/>
        <v/>
      </c>
      <c r="I64" s="60" t="str">
        <f t="shared" ca="1" si="66"/>
        <v/>
      </c>
      <c r="J64" s="60" t="str">
        <f t="shared" ca="1" si="66"/>
        <v/>
      </c>
      <c r="K64" s="60" t="str">
        <f t="shared" ca="1" si="66"/>
        <v/>
      </c>
      <c r="L64" s="60" t="str">
        <f t="shared" ca="1" si="66"/>
        <v/>
      </c>
      <c r="M64" s="60" t="str">
        <f t="shared" ca="1" si="66"/>
        <v/>
      </c>
      <c r="N64" s="60" t="str">
        <f t="shared" ca="1" si="66"/>
        <v/>
      </c>
      <c r="O64" s="60" t="str">
        <f t="shared" ca="1" si="66"/>
        <v/>
      </c>
      <c r="P64" s="60" t="str">
        <f t="shared" ca="1" si="66"/>
        <v/>
      </c>
      <c r="Q64" s="60" t="str">
        <f t="shared" ca="1" si="66"/>
        <v/>
      </c>
      <c r="R64" s="60" t="str">
        <f t="shared" ca="1" si="66"/>
        <v/>
      </c>
      <c r="S64" s="60" t="str">
        <f t="shared" ca="1" si="66"/>
        <v/>
      </c>
      <c r="T64" s="60" t="str">
        <f t="shared" ca="1" si="66"/>
        <v/>
      </c>
      <c r="U64" s="60" t="str">
        <f t="shared" ca="1" si="66"/>
        <v/>
      </c>
      <c r="V64" s="60" t="str">
        <f t="shared" ca="1" si="66"/>
        <v/>
      </c>
      <c r="W64" s="60" t="str">
        <f t="shared" ca="1" si="66"/>
        <v/>
      </c>
      <c r="X64" s="60" t="str">
        <f t="shared" ca="1" si="66"/>
        <v/>
      </c>
      <c r="Y64" s="60" t="str">
        <f t="shared" ca="1" si="66"/>
        <v/>
      </c>
      <c r="Z64" s="60" t="str">
        <f t="shared" ca="1" si="66"/>
        <v/>
      </c>
      <c r="AA64" s="60" t="str">
        <f t="shared" ca="1" si="66"/>
        <v/>
      </c>
    </row>
    <row r="65" spans="1:27" x14ac:dyDescent="0.25">
      <c r="A65" t="str">
        <f t="shared" ca="1" si="37"/>
        <v/>
      </c>
      <c r="B65" t="str">
        <f t="shared" ca="1" si="35"/>
        <v/>
      </c>
      <c r="C65" s="60" t="str">
        <f t="shared" ref="C65:AA65" ca="1" si="67">IFERROR(IF(OR(INDIRECT("'Datos "&amp;Tipo_Cuestionario_Cod&amp;"'!"&amp;C$1&amp;7+$A65-1)="",C$2="",$B65=""),"",
IF(AND(C$1="J",Tipo_Cuestionario_Cod="VF"),C$2&amp;IF(MID(B65,FIND(")",B65)+2,1)="V","FALSO","VERDADERO"),
C$2&amp;INDIRECT("'Datos "&amp;Tipo_Cuestionario_Cod&amp;"'!"&amp;C$1&amp;7+$A65-1))),"")</f>
        <v/>
      </c>
      <c r="D65" s="60" t="str">
        <f t="shared" ca="1" si="67"/>
        <v/>
      </c>
      <c r="E65" s="60" t="str">
        <f t="shared" ca="1" si="67"/>
        <v/>
      </c>
      <c r="F65" s="60" t="str">
        <f t="shared" ca="1" si="67"/>
        <v/>
      </c>
      <c r="G65" s="60" t="str">
        <f t="shared" ca="1" si="67"/>
        <v/>
      </c>
      <c r="H65" s="60" t="str">
        <f t="shared" ca="1" si="67"/>
        <v/>
      </c>
      <c r="I65" s="60" t="str">
        <f t="shared" ca="1" si="67"/>
        <v/>
      </c>
      <c r="J65" s="60" t="str">
        <f t="shared" ca="1" si="67"/>
        <v/>
      </c>
      <c r="K65" s="60" t="str">
        <f t="shared" ca="1" si="67"/>
        <v/>
      </c>
      <c r="L65" s="60" t="str">
        <f t="shared" ca="1" si="67"/>
        <v/>
      </c>
      <c r="M65" s="60" t="str">
        <f t="shared" ca="1" si="67"/>
        <v/>
      </c>
      <c r="N65" s="60" t="str">
        <f t="shared" ca="1" si="67"/>
        <v/>
      </c>
      <c r="O65" s="60" t="str">
        <f t="shared" ca="1" si="67"/>
        <v/>
      </c>
      <c r="P65" s="60" t="str">
        <f t="shared" ca="1" si="67"/>
        <v/>
      </c>
      <c r="Q65" s="60" t="str">
        <f t="shared" ca="1" si="67"/>
        <v/>
      </c>
      <c r="R65" s="60" t="str">
        <f t="shared" ca="1" si="67"/>
        <v/>
      </c>
      <c r="S65" s="60" t="str">
        <f t="shared" ca="1" si="67"/>
        <v/>
      </c>
      <c r="T65" s="60" t="str">
        <f t="shared" ca="1" si="67"/>
        <v/>
      </c>
      <c r="U65" s="60" t="str">
        <f t="shared" ca="1" si="67"/>
        <v/>
      </c>
      <c r="V65" s="60" t="str">
        <f t="shared" ca="1" si="67"/>
        <v/>
      </c>
      <c r="W65" s="60" t="str">
        <f t="shared" ca="1" si="67"/>
        <v/>
      </c>
      <c r="X65" s="60" t="str">
        <f t="shared" ca="1" si="67"/>
        <v/>
      </c>
      <c r="Y65" s="60" t="str">
        <f t="shared" ca="1" si="67"/>
        <v/>
      </c>
      <c r="Z65" s="60" t="str">
        <f t="shared" ca="1" si="67"/>
        <v/>
      </c>
      <c r="AA65" s="60" t="str">
        <f t="shared" ca="1" si="67"/>
        <v/>
      </c>
    </row>
    <row r="66" spans="1:27" x14ac:dyDescent="0.25">
      <c r="A66" t="str">
        <f t="shared" ca="1" si="37"/>
        <v/>
      </c>
      <c r="B66" t="str">
        <f t="shared" ca="1" si="35"/>
        <v/>
      </c>
      <c r="C66" s="60" t="str">
        <f t="shared" ref="C66:AA66" ca="1" si="68">IFERROR(IF(OR(INDIRECT("'Datos "&amp;Tipo_Cuestionario_Cod&amp;"'!"&amp;C$1&amp;7+$A66-1)="",C$2="",$B66=""),"",
IF(AND(C$1="J",Tipo_Cuestionario_Cod="VF"),C$2&amp;IF(MID(B66,FIND(")",B66)+2,1)="V","FALSO","VERDADERO"),
C$2&amp;INDIRECT("'Datos "&amp;Tipo_Cuestionario_Cod&amp;"'!"&amp;C$1&amp;7+$A66-1))),"")</f>
        <v/>
      </c>
      <c r="D66" s="60" t="str">
        <f t="shared" ca="1" si="68"/>
        <v/>
      </c>
      <c r="E66" s="60" t="str">
        <f t="shared" ca="1" si="68"/>
        <v/>
      </c>
      <c r="F66" s="60" t="str">
        <f t="shared" ca="1" si="68"/>
        <v/>
      </c>
      <c r="G66" s="60" t="str">
        <f t="shared" ca="1" si="68"/>
        <v/>
      </c>
      <c r="H66" s="60" t="str">
        <f t="shared" ca="1" si="68"/>
        <v/>
      </c>
      <c r="I66" s="60" t="str">
        <f t="shared" ca="1" si="68"/>
        <v/>
      </c>
      <c r="J66" s="60" t="str">
        <f t="shared" ca="1" si="68"/>
        <v/>
      </c>
      <c r="K66" s="60" t="str">
        <f t="shared" ca="1" si="68"/>
        <v/>
      </c>
      <c r="L66" s="60" t="str">
        <f t="shared" ca="1" si="68"/>
        <v/>
      </c>
      <c r="M66" s="60" t="str">
        <f t="shared" ca="1" si="68"/>
        <v/>
      </c>
      <c r="N66" s="60" t="str">
        <f t="shared" ca="1" si="68"/>
        <v/>
      </c>
      <c r="O66" s="60" t="str">
        <f t="shared" ca="1" si="68"/>
        <v/>
      </c>
      <c r="P66" s="60" t="str">
        <f t="shared" ca="1" si="68"/>
        <v/>
      </c>
      <c r="Q66" s="60" t="str">
        <f t="shared" ca="1" si="68"/>
        <v/>
      </c>
      <c r="R66" s="60" t="str">
        <f t="shared" ca="1" si="68"/>
        <v/>
      </c>
      <c r="S66" s="60" t="str">
        <f t="shared" ca="1" si="68"/>
        <v/>
      </c>
      <c r="T66" s="60" t="str">
        <f t="shared" ca="1" si="68"/>
        <v/>
      </c>
      <c r="U66" s="60" t="str">
        <f t="shared" ca="1" si="68"/>
        <v/>
      </c>
      <c r="V66" s="60" t="str">
        <f t="shared" ca="1" si="68"/>
        <v/>
      </c>
      <c r="W66" s="60" t="str">
        <f t="shared" ca="1" si="68"/>
        <v/>
      </c>
      <c r="X66" s="60" t="str">
        <f t="shared" ca="1" si="68"/>
        <v/>
      </c>
      <c r="Y66" s="60" t="str">
        <f t="shared" ca="1" si="68"/>
        <v/>
      </c>
      <c r="Z66" s="60" t="str">
        <f t="shared" ca="1" si="68"/>
        <v/>
      </c>
      <c r="AA66" s="60" t="str">
        <f t="shared" ca="1" si="68"/>
        <v/>
      </c>
    </row>
    <row r="67" spans="1:27" x14ac:dyDescent="0.25">
      <c r="A67" t="str">
        <f t="shared" ca="1" si="37"/>
        <v/>
      </c>
      <c r="B67" t="str">
        <f t="shared" ref="B67:B98" ca="1" si="69">IF(A67="","",A67&amp;") "&amp;IF(INDIRECT("'Datos "&amp;Tipo_Cuestionario_Cod&amp;"'!"&amp;B$1&amp;7+A67-1)="","",INDIRECT("'Datos "&amp;Tipo_Cuestionario_Cod&amp;"'!"&amp;B$1&amp;7+A67-1)))</f>
        <v/>
      </c>
      <c r="C67" s="60" t="str">
        <f t="shared" ref="C67:AA67" ca="1" si="70">IFERROR(IF(OR(INDIRECT("'Datos "&amp;Tipo_Cuestionario_Cod&amp;"'!"&amp;C$1&amp;7+$A67-1)="",C$2="",$B67=""),"",
IF(AND(C$1="J",Tipo_Cuestionario_Cod="VF"),C$2&amp;IF(MID(B67,FIND(")",B67)+2,1)="V","FALSO","VERDADERO"),
C$2&amp;INDIRECT("'Datos "&amp;Tipo_Cuestionario_Cod&amp;"'!"&amp;C$1&amp;7+$A67-1))),"")</f>
        <v/>
      </c>
      <c r="D67" s="60" t="str">
        <f t="shared" ca="1" si="70"/>
        <v/>
      </c>
      <c r="E67" s="60" t="str">
        <f t="shared" ca="1" si="70"/>
        <v/>
      </c>
      <c r="F67" s="60" t="str">
        <f t="shared" ca="1" si="70"/>
        <v/>
      </c>
      <c r="G67" s="60" t="str">
        <f t="shared" ca="1" si="70"/>
        <v/>
      </c>
      <c r="H67" s="60" t="str">
        <f t="shared" ca="1" si="70"/>
        <v/>
      </c>
      <c r="I67" s="60" t="str">
        <f t="shared" ca="1" si="70"/>
        <v/>
      </c>
      <c r="J67" s="60" t="str">
        <f t="shared" ca="1" si="70"/>
        <v/>
      </c>
      <c r="K67" s="60" t="str">
        <f t="shared" ca="1" si="70"/>
        <v/>
      </c>
      <c r="L67" s="60" t="str">
        <f t="shared" ca="1" si="70"/>
        <v/>
      </c>
      <c r="M67" s="60" t="str">
        <f t="shared" ca="1" si="70"/>
        <v/>
      </c>
      <c r="N67" s="60" t="str">
        <f t="shared" ca="1" si="70"/>
        <v/>
      </c>
      <c r="O67" s="60" t="str">
        <f t="shared" ca="1" si="70"/>
        <v/>
      </c>
      <c r="P67" s="60" t="str">
        <f t="shared" ca="1" si="70"/>
        <v/>
      </c>
      <c r="Q67" s="60" t="str">
        <f t="shared" ca="1" si="70"/>
        <v/>
      </c>
      <c r="R67" s="60" t="str">
        <f t="shared" ca="1" si="70"/>
        <v/>
      </c>
      <c r="S67" s="60" t="str">
        <f t="shared" ca="1" si="70"/>
        <v/>
      </c>
      <c r="T67" s="60" t="str">
        <f t="shared" ca="1" si="70"/>
        <v/>
      </c>
      <c r="U67" s="60" t="str">
        <f t="shared" ca="1" si="70"/>
        <v/>
      </c>
      <c r="V67" s="60" t="str">
        <f t="shared" ca="1" si="70"/>
        <v/>
      </c>
      <c r="W67" s="60" t="str">
        <f t="shared" ca="1" si="70"/>
        <v/>
      </c>
      <c r="X67" s="60" t="str">
        <f t="shared" ca="1" si="70"/>
        <v/>
      </c>
      <c r="Y67" s="60" t="str">
        <f t="shared" ca="1" si="70"/>
        <v/>
      </c>
      <c r="Z67" s="60" t="str">
        <f t="shared" ca="1" si="70"/>
        <v/>
      </c>
      <c r="AA67" s="60" t="str">
        <f t="shared" ca="1" si="70"/>
        <v/>
      </c>
    </row>
    <row r="68" spans="1:27" x14ac:dyDescent="0.25">
      <c r="A68" t="str">
        <f t="shared" ref="A68:A99" ca="1" si="71">IFERROR(IF(A67+1&gt;N_FINAL-INDIRECT("'Datos "&amp;Tipo_Cuestionario_Cod&amp;"'!A7")+1,"",A67+1),"")</f>
        <v/>
      </c>
      <c r="B68" t="str">
        <f t="shared" ca="1" si="69"/>
        <v/>
      </c>
      <c r="C68" s="60" t="str">
        <f t="shared" ref="C68:AA68" ca="1" si="72">IFERROR(IF(OR(INDIRECT("'Datos "&amp;Tipo_Cuestionario_Cod&amp;"'!"&amp;C$1&amp;7+$A68-1)="",C$2="",$B68=""),"",
IF(AND(C$1="J",Tipo_Cuestionario_Cod="VF"),C$2&amp;IF(MID(B68,FIND(")",B68)+2,1)="V","FALSO","VERDADERO"),
C$2&amp;INDIRECT("'Datos "&amp;Tipo_Cuestionario_Cod&amp;"'!"&amp;C$1&amp;7+$A68-1))),"")</f>
        <v/>
      </c>
      <c r="D68" s="60" t="str">
        <f t="shared" ca="1" si="72"/>
        <v/>
      </c>
      <c r="E68" s="60" t="str">
        <f t="shared" ca="1" si="72"/>
        <v/>
      </c>
      <c r="F68" s="60" t="str">
        <f t="shared" ca="1" si="72"/>
        <v/>
      </c>
      <c r="G68" s="60" t="str">
        <f t="shared" ca="1" si="72"/>
        <v/>
      </c>
      <c r="H68" s="60" t="str">
        <f t="shared" ca="1" si="72"/>
        <v/>
      </c>
      <c r="I68" s="60" t="str">
        <f t="shared" ca="1" si="72"/>
        <v/>
      </c>
      <c r="J68" s="60" t="str">
        <f t="shared" ca="1" si="72"/>
        <v/>
      </c>
      <c r="K68" s="60" t="str">
        <f t="shared" ca="1" si="72"/>
        <v/>
      </c>
      <c r="L68" s="60" t="str">
        <f t="shared" ca="1" si="72"/>
        <v/>
      </c>
      <c r="M68" s="60" t="str">
        <f t="shared" ca="1" si="72"/>
        <v/>
      </c>
      <c r="N68" s="60" t="str">
        <f t="shared" ca="1" si="72"/>
        <v/>
      </c>
      <c r="O68" s="60" t="str">
        <f t="shared" ca="1" si="72"/>
        <v/>
      </c>
      <c r="P68" s="60" t="str">
        <f t="shared" ca="1" si="72"/>
        <v/>
      </c>
      <c r="Q68" s="60" t="str">
        <f t="shared" ca="1" si="72"/>
        <v/>
      </c>
      <c r="R68" s="60" t="str">
        <f t="shared" ca="1" si="72"/>
        <v/>
      </c>
      <c r="S68" s="60" t="str">
        <f t="shared" ca="1" si="72"/>
        <v/>
      </c>
      <c r="T68" s="60" t="str">
        <f t="shared" ca="1" si="72"/>
        <v/>
      </c>
      <c r="U68" s="60" t="str">
        <f t="shared" ca="1" si="72"/>
        <v/>
      </c>
      <c r="V68" s="60" t="str">
        <f t="shared" ca="1" si="72"/>
        <v/>
      </c>
      <c r="W68" s="60" t="str">
        <f t="shared" ca="1" si="72"/>
        <v/>
      </c>
      <c r="X68" s="60" t="str">
        <f t="shared" ca="1" si="72"/>
        <v/>
      </c>
      <c r="Y68" s="60" t="str">
        <f t="shared" ca="1" si="72"/>
        <v/>
      </c>
      <c r="Z68" s="60" t="str">
        <f t="shared" ca="1" si="72"/>
        <v/>
      </c>
      <c r="AA68" s="60" t="str">
        <f t="shared" ca="1" si="72"/>
        <v/>
      </c>
    </row>
    <row r="69" spans="1:27" x14ac:dyDescent="0.25">
      <c r="A69" t="str">
        <f t="shared" ca="1" si="71"/>
        <v/>
      </c>
      <c r="B69" t="str">
        <f t="shared" ca="1" si="69"/>
        <v/>
      </c>
      <c r="C69" s="60" t="str">
        <f t="shared" ref="C69:AA69" ca="1" si="73">IFERROR(IF(OR(INDIRECT("'Datos "&amp;Tipo_Cuestionario_Cod&amp;"'!"&amp;C$1&amp;7+$A69-1)="",C$2="",$B69=""),"",
IF(AND(C$1="J",Tipo_Cuestionario_Cod="VF"),C$2&amp;IF(MID(B69,FIND(")",B69)+2,1)="V","FALSO","VERDADERO"),
C$2&amp;INDIRECT("'Datos "&amp;Tipo_Cuestionario_Cod&amp;"'!"&amp;C$1&amp;7+$A69-1))),"")</f>
        <v/>
      </c>
      <c r="D69" s="60" t="str">
        <f t="shared" ca="1" si="73"/>
        <v/>
      </c>
      <c r="E69" s="60" t="str">
        <f t="shared" ca="1" si="73"/>
        <v/>
      </c>
      <c r="F69" s="60" t="str">
        <f t="shared" ca="1" si="73"/>
        <v/>
      </c>
      <c r="G69" s="60" t="str">
        <f t="shared" ca="1" si="73"/>
        <v/>
      </c>
      <c r="H69" s="60" t="str">
        <f t="shared" ca="1" si="73"/>
        <v/>
      </c>
      <c r="I69" s="60" t="str">
        <f t="shared" ca="1" si="73"/>
        <v/>
      </c>
      <c r="J69" s="60" t="str">
        <f t="shared" ca="1" si="73"/>
        <v/>
      </c>
      <c r="K69" s="60" t="str">
        <f t="shared" ca="1" si="73"/>
        <v/>
      </c>
      <c r="L69" s="60" t="str">
        <f t="shared" ca="1" si="73"/>
        <v/>
      </c>
      <c r="M69" s="60" t="str">
        <f t="shared" ca="1" si="73"/>
        <v/>
      </c>
      <c r="N69" s="60" t="str">
        <f t="shared" ca="1" si="73"/>
        <v/>
      </c>
      <c r="O69" s="60" t="str">
        <f t="shared" ca="1" si="73"/>
        <v/>
      </c>
      <c r="P69" s="60" t="str">
        <f t="shared" ca="1" si="73"/>
        <v/>
      </c>
      <c r="Q69" s="60" t="str">
        <f t="shared" ca="1" si="73"/>
        <v/>
      </c>
      <c r="R69" s="60" t="str">
        <f t="shared" ca="1" si="73"/>
        <v/>
      </c>
      <c r="S69" s="60" t="str">
        <f t="shared" ca="1" si="73"/>
        <v/>
      </c>
      <c r="T69" s="60" t="str">
        <f t="shared" ca="1" si="73"/>
        <v/>
      </c>
      <c r="U69" s="60" t="str">
        <f t="shared" ca="1" si="73"/>
        <v/>
      </c>
      <c r="V69" s="60" t="str">
        <f t="shared" ca="1" si="73"/>
        <v/>
      </c>
      <c r="W69" s="60" t="str">
        <f t="shared" ca="1" si="73"/>
        <v/>
      </c>
      <c r="X69" s="60" t="str">
        <f t="shared" ca="1" si="73"/>
        <v/>
      </c>
      <c r="Y69" s="60" t="str">
        <f t="shared" ca="1" si="73"/>
        <v/>
      </c>
      <c r="Z69" s="60" t="str">
        <f t="shared" ca="1" si="73"/>
        <v/>
      </c>
      <c r="AA69" s="60" t="str">
        <f t="shared" ca="1" si="73"/>
        <v/>
      </c>
    </row>
    <row r="70" spans="1:27" x14ac:dyDescent="0.25">
      <c r="A70" t="str">
        <f t="shared" ca="1" si="71"/>
        <v/>
      </c>
      <c r="B70" t="str">
        <f t="shared" ca="1" si="69"/>
        <v/>
      </c>
      <c r="C70" s="60" t="str">
        <f t="shared" ref="C70:AA70" ca="1" si="74">IFERROR(IF(OR(INDIRECT("'Datos "&amp;Tipo_Cuestionario_Cod&amp;"'!"&amp;C$1&amp;7+$A70-1)="",C$2="",$B70=""),"",
IF(AND(C$1="J",Tipo_Cuestionario_Cod="VF"),C$2&amp;IF(MID(B70,FIND(")",B70)+2,1)="V","FALSO","VERDADERO"),
C$2&amp;INDIRECT("'Datos "&amp;Tipo_Cuestionario_Cod&amp;"'!"&amp;C$1&amp;7+$A70-1))),"")</f>
        <v/>
      </c>
      <c r="D70" s="60" t="str">
        <f t="shared" ca="1" si="74"/>
        <v/>
      </c>
      <c r="E70" s="60" t="str">
        <f t="shared" ca="1" si="74"/>
        <v/>
      </c>
      <c r="F70" s="60" t="str">
        <f t="shared" ca="1" si="74"/>
        <v/>
      </c>
      <c r="G70" s="60" t="str">
        <f t="shared" ca="1" si="74"/>
        <v/>
      </c>
      <c r="H70" s="60" t="str">
        <f t="shared" ca="1" si="74"/>
        <v/>
      </c>
      <c r="I70" s="60" t="str">
        <f t="shared" ca="1" si="74"/>
        <v/>
      </c>
      <c r="J70" s="60" t="str">
        <f t="shared" ca="1" si="74"/>
        <v/>
      </c>
      <c r="K70" s="60" t="str">
        <f t="shared" ca="1" si="74"/>
        <v/>
      </c>
      <c r="L70" s="60" t="str">
        <f t="shared" ca="1" si="74"/>
        <v/>
      </c>
      <c r="M70" s="60" t="str">
        <f t="shared" ca="1" si="74"/>
        <v/>
      </c>
      <c r="N70" s="60" t="str">
        <f t="shared" ca="1" si="74"/>
        <v/>
      </c>
      <c r="O70" s="60" t="str">
        <f t="shared" ca="1" si="74"/>
        <v/>
      </c>
      <c r="P70" s="60" t="str">
        <f t="shared" ca="1" si="74"/>
        <v/>
      </c>
      <c r="Q70" s="60" t="str">
        <f t="shared" ca="1" si="74"/>
        <v/>
      </c>
      <c r="R70" s="60" t="str">
        <f t="shared" ca="1" si="74"/>
        <v/>
      </c>
      <c r="S70" s="60" t="str">
        <f t="shared" ca="1" si="74"/>
        <v/>
      </c>
      <c r="T70" s="60" t="str">
        <f t="shared" ca="1" si="74"/>
        <v/>
      </c>
      <c r="U70" s="60" t="str">
        <f t="shared" ca="1" si="74"/>
        <v/>
      </c>
      <c r="V70" s="60" t="str">
        <f t="shared" ca="1" si="74"/>
        <v/>
      </c>
      <c r="W70" s="60" t="str">
        <f t="shared" ca="1" si="74"/>
        <v/>
      </c>
      <c r="X70" s="60" t="str">
        <f t="shared" ca="1" si="74"/>
        <v/>
      </c>
      <c r="Y70" s="60" t="str">
        <f t="shared" ca="1" si="74"/>
        <v/>
      </c>
      <c r="Z70" s="60" t="str">
        <f t="shared" ca="1" si="74"/>
        <v/>
      </c>
      <c r="AA70" s="60" t="str">
        <f t="shared" ca="1" si="74"/>
        <v/>
      </c>
    </row>
    <row r="71" spans="1:27" x14ac:dyDescent="0.25">
      <c r="A71" t="str">
        <f t="shared" ca="1" si="71"/>
        <v/>
      </c>
      <c r="B71" t="str">
        <f t="shared" ca="1" si="69"/>
        <v/>
      </c>
      <c r="C71" s="60" t="str">
        <f t="shared" ref="C71:AA71" ca="1" si="75">IFERROR(IF(OR(INDIRECT("'Datos "&amp;Tipo_Cuestionario_Cod&amp;"'!"&amp;C$1&amp;7+$A71-1)="",C$2="",$B71=""),"",
IF(AND(C$1="J",Tipo_Cuestionario_Cod="VF"),C$2&amp;IF(MID(B71,FIND(")",B71)+2,1)="V","FALSO","VERDADERO"),
C$2&amp;INDIRECT("'Datos "&amp;Tipo_Cuestionario_Cod&amp;"'!"&amp;C$1&amp;7+$A71-1))),"")</f>
        <v/>
      </c>
      <c r="D71" s="60" t="str">
        <f t="shared" ca="1" si="75"/>
        <v/>
      </c>
      <c r="E71" s="60" t="str">
        <f t="shared" ca="1" si="75"/>
        <v/>
      </c>
      <c r="F71" s="60" t="str">
        <f t="shared" ca="1" si="75"/>
        <v/>
      </c>
      <c r="G71" s="60" t="str">
        <f t="shared" ca="1" si="75"/>
        <v/>
      </c>
      <c r="H71" s="60" t="str">
        <f t="shared" ca="1" si="75"/>
        <v/>
      </c>
      <c r="I71" s="60" t="str">
        <f t="shared" ca="1" si="75"/>
        <v/>
      </c>
      <c r="J71" s="60" t="str">
        <f t="shared" ca="1" si="75"/>
        <v/>
      </c>
      <c r="K71" s="60" t="str">
        <f t="shared" ca="1" si="75"/>
        <v/>
      </c>
      <c r="L71" s="60" t="str">
        <f t="shared" ca="1" si="75"/>
        <v/>
      </c>
      <c r="M71" s="60" t="str">
        <f t="shared" ca="1" si="75"/>
        <v/>
      </c>
      <c r="N71" s="60" t="str">
        <f t="shared" ca="1" si="75"/>
        <v/>
      </c>
      <c r="O71" s="60" t="str">
        <f t="shared" ca="1" si="75"/>
        <v/>
      </c>
      <c r="P71" s="60" t="str">
        <f t="shared" ca="1" si="75"/>
        <v/>
      </c>
      <c r="Q71" s="60" t="str">
        <f t="shared" ca="1" si="75"/>
        <v/>
      </c>
      <c r="R71" s="60" t="str">
        <f t="shared" ca="1" si="75"/>
        <v/>
      </c>
      <c r="S71" s="60" t="str">
        <f t="shared" ca="1" si="75"/>
        <v/>
      </c>
      <c r="T71" s="60" t="str">
        <f t="shared" ca="1" si="75"/>
        <v/>
      </c>
      <c r="U71" s="60" t="str">
        <f t="shared" ca="1" si="75"/>
        <v/>
      </c>
      <c r="V71" s="60" t="str">
        <f t="shared" ca="1" si="75"/>
        <v/>
      </c>
      <c r="W71" s="60" t="str">
        <f t="shared" ca="1" si="75"/>
        <v/>
      </c>
      <c r="X71" s="60" t="str">
        <f t="shared" ca="1" si="75"/>
        <v/>
      </c>
      <c r="Y71" s="60" t="str">
        <f t="shared" ca="1" si="75"/>
        <v/>
      </c>
      <c r="Z71" s="60" t="str">
        <f t="shared" ca="1" si="75"/>
        <v/>
      </c>
      <c r="AA71" s="60" t="str">
        <f t="shared" ca="1" si="75"/>
        <v/>
      </c>
    </row>
    <row r="72" spans="1:27" x14ac:dyDescent="0.25">
      <c r="A72" t="str">
        <f t="shared" ca="1" si="71"/>
        <v/>
      </c>
      <c r="B72" t="str">
        <f t="shared" ca="1" si="69"/>
        <v/>
      </c>
      <c r="C72" s="60" t="str">
        <f t="shared" ref="C72:AA72" ca="1" si="76">IFERROR(IF(OR(INDIRECT("'Datos "&amp;Tipo_Cuestionario_Cod&amp;"'!"&amp;C$1&amp;7+$A72-1)="",C$2="",$B72=""),"",
IF(AND(C$1="J",Tipo_Cuestionario_Cod="VF"),C$2&amp;IF(MID(B72,FIND(")",B72)+2,1)="V","FALSO","VERDADERO"),
C$2&amp;INDIRECT("'Datos "&amp;Tipo_Cuestionario_Cod&amp;"'!"&amp;C$1&amp;7+$A72-1))),"")</f>
        <v/>
      </c>
      <c r="D72" s="60" t="str">
        <f t="shared" ca="1" si="76"/>
        <v/>
      </c>
      <c r="E72" s="60" t="str">
        <f t="shared" ca="1" si="76"/>
        <v/>
      </c>
      <c r="F72" s="60" t="str">
        <f t="shared" ca="1" si="76"/>
        <v/>
      </c>
      <c r="G72" s="60" t="str">
        <f t="shared" ca="1" si="76"/>
        <v/>
      </c>
      <c r="H72" s="60" t="str">
        <f t="shared" ca="1" si="76"/>
        <v/>
      </c>
      <c r="I72" s="60" t="str">
        <f t="shared" ca="1" si="76"/>
        <v/>
      </c>
      <c r="J72" s="60" t="str">
        <f t="shared" ca="1" si="76"/>
        <v/>
      </c>
      <c r="K72" s="60" t="str">
        <f t="shared" ca="1" si="76"/>
        <v/>
      </c>
      <c r="L72" s="60" t="str">
        <f t="shared" ca="1" si="76"/>
        <v/>
      </c>
      <c r="M72" s="60" t="str">
        <f t="shared" ca="1" si="76"/>
        <v/>
      </c>
      <c r="N72" s="60" t="str">
        <f t="shared" ca="1" si="76"/>
        <v/>
      </c>
      <c r="O72" s="60" t="str">
        <f t="shared" ca="1" si="76"/>
        <v/>
      </c>
      <c r="P72" s="60" t="str">
        <f t="shared" ca="1" si="76"/>
        <v/>
      </c>
      <c r="Q72" s="60" t="str">
        <f t="shared" ca="1" si="76"/>
        <v/>
      </c>
      <c r="R72" s="60" t="str">
        <f t="shared" ca="1" si="76"/>
        <v/>
      </c>
      <c r="S72" s="60" t="str">
        <f t="shared" ca="1" si="76"/>
        <v/>
      </c>
      <c r="T72" s="60" t="str">
        <f t="shared" ca="1" si="76"/>
        <v/>
      </c>
      <c r="U72" s="60" t="str">
        <f t="shared" ca="1" si="76"/>
        <v/>
      </c>
      <c r="V72" s="60" t="str">
        <f t="shared" ca="1" si="76"/>
        <v/>
      </c>
      <c r="W72" s="60" t="str">
        <f t="shared" ca="1" si="76"/>
        <v/>
      </c>
      <c r="X72" s="60" t="str">
        <f t="shared" ca="1" si="76"/>
        <v/>
      </c>
      <c r="Y72" s="60" t="str">
        <f t="shared" ca="1" si="76"/>
        <v/>
      </c>
      <c r="Z72" s="60" t="str">
        <f t="shared" ca="1" si="76"/>
        <v/>
      </c>
      <c r="AA72" s="60" t="str">
        <f t="shared" ca="1" si="76"/>
        <v/>
      </c>
    </row>
    <row r="73" spans="1:27" x14ac:dyDescent="0.25">
      <c r="A73" t="str">
        <f t="shared" ca="1" si="71"/>
        <v/>
      </c>
      <c r="B73" t="str">
        <f t="shared" ca="1" si="69"/>
        <v/>
      </c>
      <c r="C73" s="60" t="str">
        <f t="shared" ref="C73:AA73" ca="1" si="77">IFERROR(IF(OR(INDIRECT("'Datos "&amp;Tipo_Cuestionario_Cod&amp;"'!"&amp;C$1&amp;7+$A73-1)="",C$2="",$B73=""),"",
IF(AND(C$1="J",Tipo_Cuestionario_Cod="VF"),C$2&amp;IF(MID(B73,FIND(")",B73)+2,1)="V","FALSO","VERDADERO"),
C$2&amp;INDIRECT("'Datos "&amp;Tipo_Cuestionario_Cod&amp;"'!"&amp;C$1&amp;7+$A73-1))),"")</f>
        <v/>
      </c>
      <c r="D73" s="60" t="str">
        <f t="shared" ca="1" si="77"/>
        <v/>
      </c>
      <c r="E73" s="60" t="str">
        <f t="shared" ca="1" si="77"/>
        <v/>
      </c>
      <c r="F73" s="60" t="str">
        <f t="shared" ca="1" si="77"/>
        <v/>
      </c>
      <c r="G73" s="60" t="str">
        <f t="shared" ca="1" si="77"/>
        <v/>
      </c>
      <c r="H73" s="60" t="str">
        <f t="shared" ca="1" si="77"/>
        <v/>
      </c>
      <c r="I73" s="60" t="str">
        <f t="shared" ca="1" si="77"/>
        <v/>
      </c>
      <c r="J73" s="60" t="str">
        <f t="shared" ca="1" si="77"/>
        <v/>
      </c>
      <c r="K73" s="60" t="str">
        <f t="shared" ca="1" si="77"/>
        <v/>
      </c>
      <c r="L73" s="60" t="str">
        <f t="shared" ca="1" si="77"/>
        <v/>
      </c>
      <c r="M73" s="60" t="str">
        <f t="shared" ca="1" si="77"/>
        <v/>
      </c>
      <c r="N73" s="60" t="str">
        <f t="shared" ca="1" si="77"/>
        <v/>
      </c>
      <c r="O73" s="60" t="str">
        <f t="shared" ca="1" si="77"/>
        <v/>
      </c>
      <c r="P73" s="60" t="str">
        <f t="shared" ca="1" si="77"/>
        <v/>
      </c>
      <c r="Q73" s="60" t="str">
        <f t="shared" ca="1" si="77"/>
        <v/>
      </c>
      <c r="R73" s="60" t="str">
        <f t="shared" ca="1" si="77"/>
        <v/>
      </c>
      <c r="S73" s="60" t="str">
        <f t="shared" ca="1" si="77"/>
        <v/>
      </c>
      <c r="T73" s="60" t="str">
        <f t="shared" ca="1" si="77"/>
        <v/>
      </c>
      <c r="U73" s="60" t="str">
        <f t="shared" ca="1" si="77"/>
        <v/>
      </c>
      <c r="V73" s="60" t="str">
        <f t="shared" ca="1" si="77"/>
        <v/>
      </c>
      <c r="W73" s="60" t="str">
        <f t="shared" ca="1" si="77"/>
        <v/>
      </c>
      <c r="X73" s="60" t="str">
        <f t="shared" ca="1" si="77"/>
        <v/>
      </c>
      <c r="Y73" s="60" t="str">
        <f t="shared" ca="1" si="77"/>
        <v/>
      </c>
      <c r="Z73" s="60" t="str">
        <f t="shared" ca="1" si="77"/>
        <v/>
      </c>
      <c r="AA73" s="60" t="str">
        <f t="shared" ca="1" si="77"/>
        <v/>
      </c>
    </row>
    <row r="74" spans="1:27" x14ac:dyDescent="0.25">
      <c r="A74" t="str">
        <f t="shared" ca="1" si="71"/>
        <v/>
      </c>
      <c r="B74" t="str">
        <f t="shared" ca="1" si="69"/>
        <v/>
      </c>
      <c r="C74" s="60" t="str">
        <f t="shared" ref="C74:AA74" ca="1" si="78">IFERROR(IF(OR(INDIRECT("'Datos "&amp;Tipo_Cuestionario_Cod&amp;"'!"&amp;C$1&amp;7+$A74-1)="",C$2="",$B74=""),"",
IF(AND(C$1="J",Tipo_Cuestionario_Cod="VF"),C$2&amp;IF(MID(B74,FIND(")",B74)+2,1)="V","FALSO","VERDADERO"),
C$2&amp;INDIRECT("'Datos "&amp;Tipo_Cuestionario_Cod&amp;"'!"&amp;C$1&amp;7+$A74-1))),"")</f>
        <v/>
      </c>
      <c r="D74" s="60" t="str">
        <f t="shared" ca="1" si="78"/>
        <v/>
      </c>
      <c r="E74" s="60" t="str">
        <f t="shared" ca="1" si="78"/>
        <v/>
      </c>
      <c r="F74" s="60" t="str">
        <f t="shared" ca="1" si="78"/>
        <v/>
      </c>
      <c r="G74" s="60" t="str">
        <f t="shared" ca="1" si="78"/>
        <v/>
      </c>
      <c r="H74" s="60" t="str">
        <f t="shared" ca="1" si="78"/>
        <v/>
      </c>
      <c r="I74" s="60" t="str">
        <f t="shared" ca="1" si="78"/>
        <v/>
      </c>
      <c r="J74" s="60" t="str">
        <f t="shared" ca="1" si="78"/>
        <v/>
      </c>
      <c r="K74" s="60" t="str">
        <f t="shared" ca="1" si="78"/>
        <v/>
      </c>
      <c r="L74" s="60" t="str">
        <f t="shared" ca="1" si="78"/>
        <v/>
      </c>
      <c r="M74" s="60" t="str">
        <f t="shared" ca="1" si="78"/>
        <v/>
      </c>
      <c r="N74" s="60" t="str">
        <f t="shared" ca="1" si="78"/>
        <v/>
      </c>
      <c r="O74" s="60" t="str">
        <f t="shared" ca="1" si="78"/>
        <v/>
      </c>
      <c r="P74" s="60" t="str">
        <f t="shared" ca="1" si="78"/>
        <v/>
      </c>
      <c r="Q74" s="60" t="str">
        <f t="shared" ca="1" si="78"/>
        <v/>
      </c>
      <c r="R74" s="60" t="str">
        <f t="shared" ca="1" si="78"/>
        <v/>
      </c>
      <c r="S74" s="60" t="str">
        <f t="shared" ca="1" si="78"/>
        <v/>
      </c>
      <c r="T74" s="60" t="str">
        <f t="shared" ca="1" si="78"/>
        <v/>
      </c>
      <c r="U74" s="60" t="str">
        <f t="shared" ca="1" si="78"/>
        <v/>
      </c>
      <c r="V74" s="60" t="str">
        <f t="shared" ca="1" si="78"/>
        <v/>
      </c>
      <c r="W74" s="60" t="str">
        <f t="shared" ca="1" si="78"/>
        <v/>
      </c>
      <c r="X74" s="60" t="str">
        <f t="shared" ca="1" si="78"/>
        <v/>
      </c>
      <c r="Y74" s="60" t="str">
        <f t="shared" ca="1" si="78"/>
        <v/>
      </c>
      <c r="Z74" s="60" t="str">
        <f t="shared" ca="1" si="78"/>
        <v/>
      </c>
      <c r="AA74" s="60" t="str">
        <f t="shared" ca="1" si="78"/>
        <v/>
      </c>
    </row>
    <row r="75" spans="1:27" x14ac:dyDescent="0.25">
      <c r="A75" t="str">
        <f t="shared" ca="1" si="71"/>
        <v/>
      </c>
      <c r="B75" t="str">
        <f t="shared" ca="1" si="69"/>
        <v/>
      </c>
      <c r="C75" s="60" t="str">
        <f t="shared" ref="C75:AA75" ca="1" si="79">IFERROR(IF(OR(INDIRECT("'Datos "&amp;Tipo_Cuestionario_Cod&amp;"'!"&amp;C$1&amp;7+$A75-1)="",C$2="",$B75=""),"",
IF(AND(C$1="J",Tipo_Cuestionario_Cod="VF"),C$2&amp;IF(MID(B75,FIND(")",B75)+2,1)="V","FALSO","VERDADERO"),
C$2&amp;INDIRECT("'Datos "&amp;Tipo_Cuestionario_Cod&amp;"'!"&amp;C$1&amp;7+$A75-1))),"")</f>
        <v/>
      </c>
      <c r="D75" s="60" t="str">
        <f t="shared" ca="1" si="79"/>
        <v/>
      </c>
      <c r="E75" s="60" t="str">
        <f t="shared" ca="1" si="79"/>
        <v/>
      </c>
      <c r="F75" s="60" t="str">
        <f t="shared" ca="1" si="79"/>
        <v/>
      </c>
      <c r="G75" s="60" t="str">
        <f t="shared" ca="1" si="79"/>
        <v/>
      </c>
      <c r="H75" s="60" t="str">
        <f t="shared" ca="1" si="79"/>
        <v/>
      </c>
      <c r="I75" s="60" t="str">
        <f t="shared" ca="1" si="79"/>
        <v/>
      </c>
      <c r="J75" s="60" t="str">
        <f t="shared" ca="1" si="79"/>
        <v/>
      </c>
      <c r="K75" s="60" t="str">
        <f t="shared" ca="1" si="79"/>
        <v/>
      </c>
      <c r="L75" s="60" t="str">
        <f t="shared" ca="1" si="79"/>
        <v/>
      </c>
      <c r="M75" s="60" t="str">
        <f t="shared" ca="1" si="79"/>
        <v/>
      </c>
      <c r="N75" s="60" t="str">
        <f t="shared" ca="1" si="79"/>
        <v/>
      </c>
      <c r="O75" s="60" t="str">
        <f t="shared" ca="1" si="79"/>
        <v/>
      </c>
      <c r="P75" s="60" t="str">
        <f t="shared" ca="1" si="79"/>
        <v/>
      </c>
      <c r="Q75" s="60" t="str">
        <f t="shared" ca="1" si="79"/>
        <v/>
      </c>
      <c r="R75" s="60" t="str">
        <f t="shared" ca="1" si="79"/>
        <v/>
      </c>
      <c r="S75" s="60" t="str">
        <f t="shared" ca="1" si="79"/>
        <v/>
      </c>
      <c r="T75" s="60" t="str">
        <f t="shared" ca="1" si="79"/>
        <v/>
      </c>
      <c r="U75" s="60" t="str">
        <f t="shared" ca="1" si="79"/>
        <v/>
      </c>
      <c r="V75" s="60" t="str">
        <f t="shared" ca="1" si="79"/>
        <v/>
      </c>
      <c r="W75" s="60" t="str">
        <f t="shared" ca="1" si="79"/>
        <v/>
      </c>
      <c r="X75" s="60" t="str">
        <f t="shared" ca="1" si="79"/>
        <v/>
      </c>
      <c r="Y75" s="60" t="str">
        <f t="shared" ca="1" si="79"/>
        <v/>
      </c>
      <c r="Z75" s="60" t="str">
        <f t="shared" ca="1" si="79"/>
        <v/>
      </c>
      <c r="AA75" s="60" t="str">
        <f t="shared" ca="1" si="79"/>
        <v/>
      </c>
    </row>
    <row r="76" spans="1:27" x14ac:dyDescent="0.25">
      <c r="A76" t="str">
        <f t="shared" ca="1" si="71"/>
        <v/>
      </c>
      <c r="B76" t="str">
        <f t="shared" ca="1" si="69"/>
        <v/>
      </c>
      <c r="C76" s="60" t="str">
        <f t="shared" ref="C76:AA76" ca="1" si="80">IFERROR(IF(OR(INDIRECT("'Datos "&amp;Tipo_Cuestionario_Cod&amp;"'!"&amp;C$1&amp;7+$A76-1)="",C$2="",$B76=""),"",
IF(AND(C$1="J",Tipo_Cuestionario_Cod="VF"),C$2&amp;IF(MID(B76,FIND(")",B76)+2,1)="V","FALSO","VERDADERO"),
C$2&amp;INDIRECT("'Datos "&amp;Tipo_Cuestionario_Cod&amp;"'!"&amp;C$1&amp;7+$A76-1))),"")</f>
        <v/>
      </c>
      <c r="D76" s="60" t="str">
        <f t="shared" ca="1" si="80"/>
        <v/>
      </c>
      <c r="E76" s="60" t="str">
        <f t="shared" ca="1" si="80"/>
        <v/>
      </c>
      <c r="F76" s="60" t="str">
        <f t="shared" ca="1" si="80"/>
        <v/>
      </c>
      <c r="G76" s="60" t="str">
        <f t="shared" ca="1" si="80"/>
        <v/>
      </c>
      <c r="H76" s="60" t="str">
        <f t="shared" ca="1" si="80"/>
        <v/>
      </c>
      <c r="I76" s="60" t="str">
        <f t="shared" ca="1" si="80"/>
        <v/>
      </c>
      <c r="J76" s="60" t="str">
        <f t="shared" ca="1" si="80"/>
        <v/>
      </c>
      <c r="K76" s="60" t="str">
        <f t="shared" ca="1" si="80"/>
        <v/>
      </c>
      <c r="L76" s="60" t="str">
        <f t="shared" ca="1" si="80"/>
        <v/>
      </c>
      <c r="M76" s="60" t="str">
        <f t="shared" ca="1" si="80"/>
        <v/>
      </c>
      <c r="N76" s="60" t="str">
        <f t="shared" ca="1" si="80"/>
        <v/>
      </c>
      <c r="O76" s="60" t="str">
        <f t="shared" ca="1" si="80"/>
        <v/>
      </c>
      <c r="P76" s="60" t="str">
        <f t="shared" ca="1" si="80"/>
        <v/>
      </c>
      <c r="Q76" s="60" t="str">
        <f t="shared" ca="1" si="80"/>
        <v/>
      </c>
      <c r="R76" s="60" t="str">
        <f t="shared" ca="1" si="80"/>
        <v/>
      </c>
      <c r="S76" s="60" t="str">
        <f t="shared" ca="1" si="80"/>
        <v/>
      </c>
      <c r="T76" s="60" t="str">
        <f t="shared" ca="1" si="80"/>
        <v/>
      </c>
      <c r="U76" s="60" t="str">
        <f t="shared" ca="1" si="80"/>
        <v/>
      </c>
      <c r="V76" s="60" t="str">
        <f t="shared" ca="1" si="80"/>
        <v/>
      </c>
      <c r="W76" s="60" t="str">
        <f t="shared" ca="1" si="80"/>
        <v/>
      </c>
      <c r="X76" s="60" t="str">
        <f t="shared" ca="1" si="80"/>
        <v/>
      </c>
      <c r="Y76" s="60" t="str">
        <f t="shared" ca="1" si="80"/>
        <v/>
      </c>
      <c r="Z76" s="60" t="str">
        <f t="shared" ca="1" si="80"/>
        <v/>
      </c>
      <c r="AA76" s="60" t="str">
        <f t="shared" ca="1" si="80"/>
        <v/>
      </c>
    </row>
    <row r="77" spans="1:27" x14ac:dyDescent="0.25">
      <c r="A77" t="str">
        <f t="shared" ca="1" si="71"/>
        <v/>
      </c>
      <c r="B77" t="str">
        <f t="shared" ca="1" si="69"/>
        <v/>
      </c>
      <c r="C77" s="60" t="str">
        <f t="shared" ref="C77:AA77" ca="1" si="81">IFERROR(IF(OR(INDIRECT("'Datos "&amp;Tipo_Cuestionario_Cod&amp;"'!"&amp;C$1&amp;7+$A77-1)="",C$2="",$B77=""),"",
IF(AND(C$1="J",Tipo_Cuestionario_Cod="VF"),C$2&amp;IF(MID(B77,FIND(")",B77)+2,1)="V","FALSO","VERDADERO"),
C$2&amp;INDIRECT("'Datos "&amp;Tipo_Cuestionario_Cod&amp;"'!"&amp;C$1&amp;7+$A77-1))),"")</f>
        <v/>
      </c>
      <c r="D77" s="60" t="str">
        <f t="shared" ca="1" si="81"/>
        <v/>
      </c>
      <c r="E77" s="60" t="str">
        <f t="shared" ca="1" si="81"/>
        <v/>
      </c>
      <c r="F77" s="60" t="str">
        <f t="shared" ca="1" si="81"/>
        <v/>
      </c>
      <c r="G77" s="60" t="str">
        <f t="shared" ca="1" si="81"/>
        <v/>
      </c>
      <c r="H77" s="60" t="str">
        <f t="shared" ca="1" si="81"/>
        <v/>
      </c>
      <c r="I77" s="60" t="str">
        <f t="shared" ca="1" si="81"/>
        <v/>
      </c>
      <c r="J77" s="60" t="str">
        <f t="shared" ca="1" si="81"/>
        <v/>
      </c>
      <c r="K77" s="60" t="str">
        <f t="shared" ca="1" si="81"/>
        <v/>
      </c>
      <c r="L77" s="60" t="str">
        <f t="shared" ca="1" si="81"/>
        <v/>
      </c>
      <c r="M77" s="60" t="str">
        <f t="shared" ca="1" si="81"/>
        <v/>
      </c>
      <c r="N77" s="60" t="str">
        <f t="shared" ca="1" si="81"/>
        <v/>
      </c>
      <c r="O77" s="60" t="str">
        <f t="shared" ca="1" si="81"/>
        <v/>
      </c>
      <c r="P77" s="60" t="str">
        <f t="shared" ca="1" si="81"/>
        <v/>
      </c>
      <c r="Q77" s="60" t="str">
        <f t="shared" ca="1" si="81"/>
        <v/>
      </c>
      <c r="R77" s="60" t="str">
        <f t="shared" ca="1" si="81"/>
        <v/>
      </c>
      <c r="S77" s="60" t="str">
        <f t="shared" ca="1" si="81"/>
        <v/>
      </c>
      <c r="T77" s="60" t="str">
        <f t="shared" ca="1" si="81"/>
        <v/>
      </c>
      <c r="U77" s="60" t="str">
        <f t="shared" ca="1" si="81"/>
        <v/>
      </c>
      <c r="V77" s="60" t="str">
        <f t="shared" ca="1" si="81"/>
        <v/>
      </c>
      <c r="W77" s="60" t="str">
        <f t="shared" ca="1" si="81"/>
        <v/>
      </c>
      <c r="X77" s="60" t="str">
        <f t="shared" ca="1" si="81"/>
        <v/>
      </c>
      <c r="Y77" s="60" t="str">
        <f t="shared" ca="1" si="81"/>
        <v/>
      </c>
      <c r="Z77" s="60" t="str">
        <f t="shared" ca="1" si="81"/>
        <v/>
      </c>
      <c r="AA77" s="60" t="str">
        <f t="shared" ca="1" si="81"/>
        <v/>
      </c>
    </row>
    <row r="78" spans="1:27" x14ac:dyDescent="0.25">
      <c r="A78" t="str">
        <f t="shared" ca="1" si="71"/>
        <v/>
      </c>
      <c r="B78" t="str">
        <f t="shared" ca="1" si="69"/>
        <v/>
      </c>
      <c r="C78" s="60" t="str">
        <f t="shared" ref="C78:AA78" ca="1" si="82">IFERROR(IF(OR(INDIRECT("'Datos "&amp;Tipo_Cuestionario_Cod&amp;"'!"&amp;C$1&amp;7+$A78-1)="",C$2="",$B78=""),"",
IF(AND(C$1="J",Tipo_Cuestionario_Cod="VF"),C$2&amp;IF(MID(B78,FIND(")",B78)+2,1)="V","FALSO","VERDADERO"),
C$2&amp;INDIRECT("'Datos "&amp;Tipo_Cuestionario_Cod&amp;"'!"&amp;C$1&amp;7+$A78-1))),"")</f>
        <v/>
      </c>
      <c r="D78" s="60" t="str">
        <f t="shared" ca="1" si="82"/>
        <v/>
      </c>
      <c r="E78" s="60" t="str">
        <f t="shared" ca="1" si="82"/>
        <v/>
      </c>
      <c r="F78" s="60" t="str">
        <f t="shared" ca="1" si="82"/>
        <v/>
      </c>
      <c r="G78" s="60" t="str">
        <f t="shared" ca="1" si="82"/>
        <v/>
      </c>
      <c r="H78" s="60" t="str">
        <f t="shared" ca="1" si="82"/>
        <v/>
      </c>
      <c r="I78" s="60" t="str">
        <f t="shared" ca="1" si="82"/>
        <v/>
      </c>
      <c r="J78" s="60" t="str">
        <f t="shared" ca="1" si="82"/>
        <v/>
      </c>
      <c r="K78" s="60" t="str">
        <f t="shared" ca="1" si="82"/>
        <v/>
      </c>
      <c r="L78" s="60" t="str">
        <f t="shared" ca="1" si="82"/>
        <v/>
      </c>
      <c r="M78" s="60" t="str">
        <f t="shared" ca="1" si="82"/>
        <v/>
      </c>
      <c r="N78" s="60" t="str">
        <f t="shared" ca="1" si="82"/>
        <v/>
      </c>
      <c r="O78" s="60" t="str">
        <f t="shared" ca="1" si="82"/>
        <v/>
      </c>
      <c r="P78" s="60" t="str">
        <f t="shared" ca="1" si="82"/>
        <v/>
      </c>
      <c r="Q78" s="60" t="str">
        <f t="shared" ca="1" si="82"/>
        <v/>
      </c>
      <c r="R78" s="60" t="str">
        <f t="shared" ca="1" si="82"/>
        <v/>
      </c>
      <c r="S78" s="60" t="str">
        <f t="shared" ca="1" si="82"/>
        <v/>
      </c>
      <c r="T78" s="60" t="str">
        <f t="shared" ca="1" si="82"/>
        <v/>
      </c>
      <c r="U78" s="60" t="str">
        <f t="shared" ca="1" si="82"/>
        <v/>
      </c>
      <c r="V78" s="60" t="str">
        <f t="shared" ca="1" si="82"/>
        <v/>
      </c>
      <c r="W78" s="60" t="str">
        <f t="shared" ca="1" si="82"/>
        <v/>
      </c>
      <c r="X78" s="60" t="str">
        <f t="shared" ca="1" si="82"/>
        <v/>
      </c>
      <c r="Y78" s="60" t="str">
        <f t="shared" ca="1" si="82"/>
        <v/>
      </c>
      <c r="Z78" s="60" t="str">
        <f t="shared" ca="1" si="82"/>
        <v/>
      </c>
      <c r="AA78" s="60" t="str">
        <f t="shared" ca="1" si="82"/>
        <v/>
      </c>
    </row>
    <row r="79" spans="1:27" x14ac:dyDescent="0.25">
      <c r="A79" t="str">
        <f t="shared" ca="1" si="71"/>
        <v/>
      </c>
      <c r="B79" t="str">
        <f t="shared" ca="1" si="69"/>
        <v/>
      </c>
      <c r="C79" s="60" t="str">
        <f t="shared" ref="C79:AA79" ca="1" si="83">IFERROR(IF(OR(INDIRECT("'Datos "&amp;Tipo_Cuestionario_Cod&amp;"'!"&amp;C$1&amp;7+$A79-1)="",C$2="",$B79=""),"",
IF(AND(C$1="J",Tipo_Cuestionario_Cod="VF"),C$2&amp;IF(MID(B79,FIND(")",B79)+2,1)="V","FALSO","VERDADERO"),
C$2&amp;INDIRECT("'Datos "&amp;Tipo_Cuestionario_Cod&amp;"'!"&amp;C$1&amp;7+$A79-1))),"")</f>
        <v/>
      </c>
      <c r="D79" s="60" t="str">
        <f t="shared" ca="1" si="83"/>
        <v/>
      </c>
      <c r="E79" s="60" t="str">
        <f t="shared" ca="1" si="83"/>
        <v/>
      </c>
      <c r="F79" s="60" t="str">
        <f t="shared" ca="1" si="83"/>
        <v/>
      </c>
      <c r="G79" s="60" t="str">
        <f t="shared" ca="1" si="83"/>
        <v/>
      </c>
      <c r="H79" s="60" t="str">
        <f t="shared" ca="1" si="83"/>
        <v/>
      </c>
      <c r="I79" s="60" t="str">
        <f t="shared" ca="1" si="83"/>
        <v/>
      </c>
      <c r="J79" s="60" t="str">
        <f t="shared" ca="1" si="83"/>
        <v/>
      </c>
      <c r="K79" s="60" t="str">
        <f t="shared" ca="1" si="83"/>
        <v/>
      </c>
      <c r="L79" s="60" t="str">
        <f t="shared" ca="1" si="83"/>
        <v/>
      </c>
      <c r="M79" s="60" t="str">
        <f t="shared" ca="1" si="83"/>
        <v/>
      </c>
      <c r="N79" s="60" t="str">
        <f t="shared" ca="1" si="83"/>
        <v/>
      </c>
      <c r="O79" s="60" t="str">
        <f t="shared" ca="1" si="83"/>
        <v/>
      </c>
      <c r="P79" s="60" t="str">
        <f t="shared" ca="1" si="83"/>
        <v/>
      </c>
      <c r="Q79" s="60" t="str">
        <f t="shared" ca="1" si="83"/>
        <v/>
      </c>
      <c r="R79" s="60" t="str">
        <f t="shared" ca="1" si="83"/>
        <v/>
      </c>
      <c r="S79" s="60" t="str">
        <f t="shared" ca="1" si="83"/>
        <v/>
      </c>
      <c r="T79" s="60" t="str">
        <f t="shared" ca="1" si="83"/>
        <v/>
      </c>
      <c r="U79" s="60" t="str">
        <f t="shared" ca="1" si="83"/>
        <v/>
      </c>
      <c r="V79" s="60" t="str">
        <f t="shared" ca="1" si="83"/>
        <v/>
      </c>
      <c r="W79" s="60" t="str">
        <f t="shared" ca="1" si="83"/>
        <v/>
      </c>
      <c r="X79" s="60" t="str">
        <f t="shared" ca="1" si="83"/>
        <v/>
      </c>
      <c r="Y79" s="60" t="str">
        <f t="shared" ca="1" si="83"/>
        <v/>
      </c>
      <c r="Z79" s="60" t="str">
        <f t="shared" ca="1" si="83"/>
        <v/>
      </c>
      <c r="AA79" s="60" t="str">
        <f t="shared" ca="1" si="83"/>
        <v/>
      </c>
    </row>
    <row r="80" spans="1:27" x14ac:dyDescent="0.25">
      <c r="A80" t="str">
        <f t="shared" ca="1" si="71"/>
        <v/>
      </c>
      <c r="B80" t="str">
        <f t="shared" ca="1" si="69"/>
        <v/>
      </c>
      <c r="C80" s="60" t="str">
        <f t="shared" ref="C80:AA80" ca="1" si="84">IFERROR(IF(OR(INDIRECT("'Datos "&amp;Tipo_Cuestionario_Cod&amp;"'!"&amp;C$1&amp;7+$A80-1)="",C$2="",$B80=""),"",
IF(AND(C$1="J",Tipo_Cuestionario_Cod="VF"),C$2&amp;IF(MID(B80,FIND(")",B80)+2,1)="V","FALSO","VERDADERO"),
C$2&amp;INDIRECT("'Datos "&amp;Tipo_Cuestionario_Cod&amp;"'!"&amp;C$1&amp;7+$A80-1))),"")</f>
        <v/>
      </c>
      <c r="D80" s="60" t="str">
        <f t="shared" ca="1" si="84"/>
        <v/>
      </c>
      <c r="E80" s="60" t="str">
        <f t="shared" ca="1" si="84"/>
        <v/>
      </c>
      <c r="F80" s="60" t="str">
        <f t="shared" ca="1" si="84"/>
        <v/>
      </c>
      <c r="G80" s="60" t="str">
        <f t="shared" ca="1" si="84"/>
        <v/>
      </c>
      <c r="H80" s="60" t="str">
        <f t="shared" ca="1" si="84"/>
        <v/>
      </c>
      <c r="I80" s="60" t="str">
        <f t="shared" ca="1" si="84"/>
        <v/>
      </c>
      <c r="J80" s="60" t="str">
        <f t="shared" ca="1" si="84"/>
        <v/>
      </c>
      <c r="K80" s="60" t="str">
        <f t="shared" ca="1" si="84"/>
        <v/>
      </c>
      <c r="L80" s="60" t="str">
        <f t="shared" ca="1" si="84"/>
        <v/>
      </c>
      <c r="M80" s="60" t="str">
        <f t="shared" ca="1" si="84"/>
        <v/>
      </c>
      <c r="N80" s="60" t="str">
        <f t="shared" ca="1" si="84"/>
        <v/>
      </c>
      <c r="O80" s="60" t="str">
        <f t="shared" ca="1" si="84"/>
        <v/>
      </c>
      <c r="P80" s="60" t="str">
        <f t="shared" ca="1" si="84"/>
        <v/>
      </c>
      <c r="Q80" s="60" t="str">
        <f t="shared" ca="1" si="84"/>
        <v/>
      </c>
      <c r="R80" s="60" t="str">
        <f t="shared" ca="1" si="84"/>
        <v/>
      </c>
      <c r="S80" s="60" t="str">
        <f t="shared" ca="1" si="84"/>
        <v/>
      </c>
      <c r="T80" s="60" t="str">
        <f t="shared" ca="1" si="84"/>
        <v/>
      </c>
      <c r="U80" s="60" t="str">
        <f t="shared" ca="1" si="84"/>
        <v/>
      </c>
      <c r="V80" s="60" t="str">
        <f t="shared" ca="1" si="84"/>
        <v/>
      </c>
      <c r="W80" s="60" t="str">
        <f t="shared" ca="1" si="84"/>
        <v/>
      </c>
      <c r="X80" s="60" t="str">
        <f t="shared" ca="1" si="84"/>
        <v/>
      </c>
      <c r="Y80" s="60" t="str">
        <f t="shared" ca="1" si="84"/>
        <v/>
      </c>
      <c r="Z80" s="60" t="str">
        <f t="shared" ca="1" si="84"/>
        <v/>
      </c>
      <c r="AA80" s="60" t="str">
        <f t="shared" ca="1" si="84"/>
        <v/>
      </c>
    </row>
    <row r="81" spans="1:27" x14ac:dyDescent="0.25">
      <c r="A81" t="str">
        <f t="shared" ca="1" si="71"/>
        <v/>
      </c>
      <c r="B81" t="str">
        <f t="shared" ca="1" si="69"/>
        <v/>
      </c>
      <c r="C81" s="60" t="str">
        <f t="shared" ref="C81:AA81" ca="1" si="85">IFERROR(IF(OR(INDIRECT("'Datos "&amp;Tipo_Cuestionario_Cod&amp;"'!"&amp;C$1&amp;7+$A81-1)="",C$2="",$B81=""),"",
IF(AND(C$1="J",Tipo_Cuestionario_Cod="VF"),C$2&amp;IF(MID(B81,FIND(")",B81)+2,1)="V","FALSO","VERDADERO"),
C$2&amp;INDIRECT("'Datos "&amp;Tipo_Cuestionario_Cod&amp;"'!"&amp;C$1&amp;7+$A81-1))),"")</f>
        <v/>
      </c>
      <c r="D81" s="60" t="str">
        <f t="shared" ca="1" si="85"/>
        <v/>
      </c>
      <c r="E81" s="60" t="str">
        <f t="shared" ca="1" si="85"/>
        <v/>
      </c>
      <c r="F81" s="60" t="str">
        <f t="shared" ca="1" si="85"/>
        <v/>
      </c>
      <c r="G81" s="60" t="str">
        <f t="shared" ca="1" si="85"/>
        <v/>
      </c>
      <c r="H81" s="60" t="str">
        <f t="shared" ca="1" si="85"/>
        <v/>
      </c>
      <c r="I81" s="60" t="str">
        <f t="shared" ca="1" si="85"/>
        <v/>
      </c>
      <c r="J81" s="60" t="str">
        <f t="shared" ca="1" si="85"/>
        <v/>
      </c>
      <c r="K81" s="60" t="str">
        <f t="shared" ca="1" si="85"/>
        <v/>
      </c>
      <c r="L81" s="60" t="str">
        <f t="shared" ca="1" si="85"/>
        <v/>
      </c>
      <c r="M81" s="60" t="str">
        <f t="shared" ca="1" si="85"/>
        <v/>
      </c>
      <c r="N81" s="60" t="str">
        <f t="shared" ca="1" si="85"/>
        <v/>
      </c>
      <c r="O81" s="60" t="str">
        <f t="shared" ca="1" si="85"/>
        <v/>
      </c>
      <c r="P81" s="60" t="str">
        <f t="shared" ca="1" si="85"/>
        <v/>
      </c>
      <c r="Q81" s="60" t="str">
        <f t="shared" ca="1" si="85"/>
        <v/>
      </c>
      <c r="R81" s="60" t="str">
        <f t="shared" ca="1" si="85"/>
        <v/>
      </c>
      <c r="S81" s="60" t="str">
        <f t="shared" ca="1" si="85"/>
        <v/>
      </c>
      <c r="T81" s="60" t="str">
        <f t="shared" ca="1" si="85"/>
        <v/>
      </c>
      <c r="U81" s="60" t="str">
        <f t="shared" ca="1" si="85"/>
        <v/>
      </c>
      <c r="V81" s="60" t="str">
        <f t="shared" ca="1" si="85"/>
        <v/>
      </c>
      <c r="W81" s="60" t="str">
        <f t="shared" ca="1" si="85"/>
        <v/>
      </c>
      <c r="X81" s="60" t="str">
        <f t="shared" ca="1" si="85"/>
        <v/>
      </c>
      <c r="Y81" s="60" t="str">
        <f t="shared" ca="1" si="85"/>
        <v/>
      </c>
      <c r="Z81" s="60" t="str">
        <f t="shared" ca="1" si="85"/>
        <v/>
      </c>
      <c r="AA81" s="60" t="str">
        <f t="shared" ca="1" si="85"/>
        <v/>
      </c>
    </row>
    <row r="82" spans="1:27" x14ac:dyDescent="0.25">
      <c r="A82" t="str">
        <f t="shared" ca="1" si="71"/>
        <v/>
      </c>
      <c r="B82" t="str">
        <f t="shared" ca="1" si="69"/>
        <v/>
      </c>
      <c r="C82" s="60" t="str">
        <f t="shared" ref="C82:AA82" ca="1" si="86">IFERROR(IF(OR(INDIRECT("'Datos "&amp;Tipo_Cuestionario_Cod&amp;"'!"&amp;C$1&amp;7+$A82-1)="",C$2="",$B82=""),"",
IF(AND(C$1="J",Tipo_Cuestionario_Cod="VF"),C$2&amp;IF(MID(B82,FIND(")",B82)+2,1)="V","FALSO","VERDADERO"),
C$2&amp;INDIRECT("'Datos "&amp;Tipo_Cuestionario_Cod&amp;"'!"&amp;C$1&amp;7+$A82-1))),"")</f>
        <v/>
      </c>
      <c r="D82" s="60" t="str">
        <f t="shared" ca="1" si="86"/>
        <v/>
      </c>
      <c r="E82" s="60" t="str">
        <f t="shared" ca="1" si="86"/>
        <v/>
      </c>
      <c r="F82" s="60" t="str">
        <f t="shared" ca="1" si="86"/>
        <v/>
      </c>
      <c r="G82" s="60" t="str">
        <f t="shared" ca="1" si="86"/>
        <v/>
      </c>
      <c r="H82" s="60" t="str">
        <f t="shared" ca="1" si="86"/>
        <v/>
      </c>
      <c r="I82" s="60" t="str">
        <f t="shared" ca="1" si="86"/>
        <v/>
      </c>
      <c r="J82" s="60" t="str">
        <f t="shared" ca="1" si="86"/>
        <v/>
      </c>
      <c r="K82" s="60" t="str">
        <f t="shared" ca="1" si="86"/>
        <v/>
      </c>
      <c r="L82" s="60" t="str">
        <f t="shared" ca="1" si="86"/>
        <v/>
      </c>
      <c r="M82" s="60" t="str">
        <f t="shared" ca="1" si="86"/>
        <v/>
      </c>
      <c r="N82" s="60" t="str">
        <f t="shared" ca="1" si="86"/>
        <v/>
      </c>
      <c r="O82" s="60" t="str">
        <f t="shared" ca="1" si="86"/>
        <v/>
      </c>
      <c r="P82" s="60" t="str">
        <f t="shared" ca="1" si="86"/>
        <v/>
      </c>
      <c r="Q82" s="60" t="str">
        <f t="shared" ca="1" si="86"/>
        <v/>
      </c>
      <c r="R82" s="60" t="str">
        <f t="shared" ca="1" si="86"/>
        <v/>
      </c>
      <c r="S82" s="60" t="str">
        <f t="shared" ca="1" si="86"/>
        <v/>
      </c>
      <c r="T82" s="60" t="str">
        <f t="shared" ca="1" si="86"/>
        <v/>
      </c>
      <c r="U82" s="60" t="str">
        <f t="shared" ca="1" si="86"/>
        <v/>
      </c>
      <c r="V82" s="60" t="str">
        <f t="shared" ca="1" si="86"/>
        <v/>
      </c>
      <c r="W82" s="60" t="str">
        <f t="shared" ca="1" si="86"/>
        <v/>
      </c>
      <c r="X82" s="60" t="str">
        <f t="shared" ca="1" si="86"/>
        <v/>
      </c>
      <c r="Y82" s="60" t="str">
        <f t="shared" ca="1" si="86"/>
        <v/>
      </c>
      <c r="Z82" s="60" t="str">
        <f t="shared" ca="1" si="86"/>
        <v/>
      </c>
      <c r="AA82" s="60" t="str">
        <f t="shared" ca="1" si="86"/>
        <v/>
      </c>
    </row>
    <row r="83" spans="1:27" x14ac:dyDescent="0.25">
      <c r="A83" t="str">
        <f t="shared" ca="1" si="71"/>
        <v/>
      </c>
      <c r="B83" t="str">
        <f t="shared" ca="1" si="69"/>
        <v/>
      </c>
      <c r="C83" s="60" t="str">
        <f t="shared" ref="C83:AA83" ca="1" si="87">IFERROR(IF(OR(INDIRECT("'Datos "&amp;Tipo_Cuestionario_Cod&amp;"'!"&amp;C$1&amp;7+$A83-1)="",C$2="",$B83=""),"",
IF(AND(C$1="J",Tipo_Cuestionario_Cod="VF"),C$2&amp;IF(MID(B83,FIND(")",B83)+2,1)="V","FALSO","VERDADERO"),
C$2&amp;INDIRECT("'Datos "&amp;Tipo_Cuestionario_Cod&amp;"'!"&amp;C$1&amp;7+$A83-1))),"")</f>
        <v/>
      </c>
      <c r="D83" s="60" t="str">
        <f t="shared" ca="1" si="87"/>
        <v/>
      </c>
      <c r="E83" s="60" t="str">
        <f t="shared" ca="1" si="87"/>
        <v/>
      </c>
      <c r="F83" s="60" t="str">
        <f t="shared" ca="1" si="87"/>
        <v/>
      </c>
      <c r="G83" s="60" t="str">
        <f t="shared" ca="1" si="87"/>
        <v/>
      </c>
      <c r="H83" s="60" t="str">
        <f t="shared" ca="1" si="87"/>
        <v/>
      </c>
      <c r="I83" s="60" t="str">
        <f t="shared" ca="1" si="87"/>
        <v/>
      </c>
      <c r="J83" s="60" t="str">
        <f t="shared" ca="1" si="87"/>
        <v/>
      </c>
      <c r="K83" s="60" t="str">
        <f t="shared" ca="1" si="87"/>
        <v/>
      </c>
      <c r="L83" s="60" t="str">
        <f t="shared" ca="1" si="87"/>
        <v/>
      </c>
      <c r="M83" s="60" t="str">
        <f t="shared" ca="1" si="87"/>
        <v/>
      </c>
      <c r="N83" s="60" t="str">
        <f t="shared" ca="1" si="87"/>
        <v/>
      </c>
      <c r="O83" s="60" t="str">
        <f t="shared" ca="1" si="87"/>
        <v/>
      </c>
      <c r="P83" s="60" t="str">
        <f t="shared" ca="1" si="87"/>
        <v/>
      </c>
      <c r="Q83" s="60" t="str">
        <f t="shared" ca="1" si="87"/>
        <v/>
      </c>
      <c r="R83" s="60" t="str">
        <f t="shared" ca="1" si="87"/>
        <v/>
      </c>
      <c r="S83" s="60" t="str">
        <f t="shared" ca="1" si="87"/>
        <v/>
      </c>
      <c r="T83" s="60" t="str">
        <f t="shared" ca="1" si="87"/>
        <v/>
      </c>
      <c r="U83" s="60" t="str">
        <f t="shared" ca="1" si="87"/>
        <v/>
      </c>
      <c r="V83" s="60" t="str">
        <f t="shared" ca="1" si="87"/>
        <v/>
      </c>
      <c r="W83" s="60" t="str">
        <f t="shared" ca="1" si="87"/>
        <v/>
      </c>
      <c r="X83" s="60" t="str">
        <f t="shared" ca="1" si="87"/>
        <v/>
      </c>
      <c r="Y83" s="60" t="str">
        <f t="shared" ca="1" si="87"/>
        <v/>
      </c>
      <c r="Z83" s="60" t="str">
        <f t="shared" ca="1" si="87"/>
        <v/>
      </c>
      <c r="AA83" s="60" t="str">
        <f t="shared" ca="1" si="87"/>
        <v/>
      </c>
    </row>
    <row r="84" spans="1:27" x14ac:dyDescent="0.25">
      <c r="A84" t="str">
        <f t="shared" ca="1" si="71"/>
        <v/>
      </c>
      <c r="B84" t="str">
        <f t="shared" ca="1" si="69"/>
        <v/>
      </c>
      <c r="C84" s="60" t="str">
        <f t="shared" ref="C84:AA84" ca="1" si="88">IFERROR(IF(OR(INDIRECT("'Datos "&amp;Tipo_Cuestionario_Cod&amp;"'!"&amp;C$1&amp;7+$A84-1)="",C$2="",$B84=""),"",
IF(AND(C$1="J",Tipo_Cuestionario_Cod="VF"),C$2&amp;IF(MID(B84,FIND(")",B84)+2,1)="V","FALSO","VERDADERO"),
C$2&amp;INDIRECT("'Datos "&amp;Tipo_Cuestionario_Cod&amp;"'!"&amp;C$1&amp;7+$A84-1))),"")</f>
        <v/>
      </c>
      <c r="D84" s="60" t="str">
        <f t="shared" ca="1" si="88"/>
        <v/>
      </c>
      <c r="E84" s="60" t="str">
        <f t="shared" ca="1" si="88"/>
        <v/>
      </c>
      <c r="F84" s="60" t="str">
        <f t="shared" ca="1" si="88"/>
        <v/>
      </c>
      <c r="G84" s="60" t="str">
        <f t="shared" ca="1" si="88"/>
        <v/>
      </c>
      <c r="H84" s="60" t="str">
        <f t="shared" ca="1" si="88"/>
        <v/>
      </c>
      <c r="I84" s="60" t="str">
        <f t="shared" ca="1" si="88"/>
        <v/>
      </c>
      <c r="J84" s="60" t="str">
        <f t="shared" ca="1" si="88"/>
        <v/>
      </c>
      <c r="K84" s="60" t="str">
        <f t="shared" ca="1" si="88"/>
        <v/>
      </c>
      <c r="L84" s="60" t="str">
        <f t="shared" ca="1" si="88"/>
        <v/>
      </c>
      <c r="M84" s="60" t="str">
        <f t="shared" ca="1" si="88"/>
        <v/>
      </c>
      <c r="N84" s="60" t="str">
        <f t="shared" ca="1" si="88"/>
        <v/>
      </c>
      <c r="O84" s="60" t="str">
        <f t="shared" ca="1" si="88"/>
        <v/>
      </c>
      <c r="P84" s="60" t="str">
        <f t="shared" ca="1" si="88"/>
        <v/>
      </c>
      <c r="Q84" s="60" t="str">
        <f t="shared" ca="1" si="88"/>
        <v/>
      </c>
      <c r="R84" s="60" t="str">
        <f t="shared" ca="1" si="88"/>
        <v/>
      </c>
      <c r="S84" s="60" t="str">
        <f t="shared" ca="1" si="88"/>
        <v/>
      </c>
      <c r="T84" s="60" t="str">
        <f t="shared" ca="1" si="88"/>
        <v/>
      </c>
      <c r="U84" s="60" t="str">
        <f t="shared" ca="1" si="88"/>
        <v/>
      </c>
      <c r="V84" s="60" t="str">
        <f t="shared" ca="1" si="88"/>
        <v/>
      </c>
      <c r="W84" s="60" t="str">
        <f t="shared" ca="1" si="88"/>
        <v/>
      </c>
      <c r="X84" s="60" t="str">
        <f t="shared" ca="1" si="88"/>
        <v/>
      </c>
      <c r="Y84" s="60" t="str">
        <f t="shared" ca="1" si="88"/>
        <v/>
      </c>
      <c r="Z84" s="60" t="str">
        <f t="shared" ca="1" si="88"/>
        <v/>
      </c>
      <c r="AA84" s="60" t="str">
        <f t="shared" ca="1" si="88"/>
        <v/>
      </c>
    </row>
    <row r="85" spans="1:27" x14ac:dyDescent="0.25">
      <c r="A85" t="str">
        <f t="shared" ca="1" si="71"/>
        <v/>
      </c>
      <c r="B85" t="str">
        <f t="shared" ca="1" si="69"/>
        <v/>
      </c>
      <c r="C85" s="60" t="str">
        <f t="shared" ref="C85:AA85" ca="1" si="89">IFERROR(IF(OR(INDIRECT("'Datos "&amp;Tipo_Cuestionario_Cod&amp;"'!"&amp;C$1&amp;7+$A85-1)="",C$2="",$B85=""),"",
IF(AND(C$1="J",Tipo_Cuestionario_Cod="VF"),C$2&amp;IF(MID(B85,FIND(")",B85)+2,1)="V","FALSO","VERDADERO"),
C$2&amp;INDIRECT("'Datos "&amp;Tipo_Cuestionario_Cod&amp;"'!"&amp;C$1&amp;7+$A85-1))),"")</f>
        <v/>
      </c>
      <c r="D85" s="60" t="str">
        <f t="shared" ca="1" si="89"/>
        <v/>
      </c>
      <c r="E85" s="60" t="str">
        <f t="shared" ca="1" si="89"/>
        <v/>
      </c>
      <c r="F85" s="60" t="str">
        <f t="shared" ca="1" si="89"/>
        <v/>
      </c>
      <c r="G85" s="60" t="str">
        <f t="shared" ca="1" si="89"/>
        <v/>
      </c>
      <c r="H85" s="60" t="str">
        <f t="shared" ca="1" si="89"/>
        <v/>
      </c>
      <c r="I85" s="60" t="str">
        <f t="shared" ca="1" si="89"/>
        <v/>
      </c>
      <c r="J85" s="60" t="str">
        <f t="shared" ca="1" si="89"/>
        <v/>
      </c>
      <c r="K85" s="60" t="str">
        <f t="shared" ca="1" si="89"/>
        <v/>
      </c>
      <c r="L85" s="60" t="str">
        <f t="shared" ca="1" si="89"/>
        <v/>
      </c>
      <c r="M85" s="60" t="str">
        <f t="shared" ca="1" si="89"/>
        <v/>
      </c>
      <c r="N85" s="60" t="str">
        <f t="shared" ca="1" si="89"/>
        <v/>
      </c>
      <c r="O85" s="60" t="str">
        <f t="shared" ca="1" si="89"/>
        <v/>
      </c>
      <c r="P85" s="60" t="str">
        <f t="shared" ca="1" si="89"/>
        <v/>
      </c>
      <c r="Q85" s="60" t="str">
        <f t="shared" ca="1" si="89"/>
        <v/>
      </c>
      <c r="R85" s="60" t="str">
        <f t="shared" ca="1" si="89"/>
        <v/>
      </c>
      <c r="S85" s="60" t="str">
        <f t="shared" ca="1" si="89"/>
        <v/>
      </c>
      <c r="T85" s="60" t="str">
        <f t="shared" ca="1" si="89"/>
        <v/>
      </c>
      <c r="U85" s="60" t="str">
        <f t="shared" ca="1" si="89"/>
        <v/>
      </c>
      <c r="V85" s="60" t="str">
        <f t="shared" ca="1" si="89"/>
        <v/>
      </c>
      <c r="W85" s="60" t="str">
        <f t="shared" ca="1" si="89"/>
        <v/>
      </c>
      <c r="X85" s="60" t="str">
        <f t="shared" ca="1" si="89"/>
        <v/>
      </c>
      <c r="Y85" s="60" t="str">
        <f t="shared" ca="1" si="89"/>
        <v/>
      </c>
      <c r="Z85" s="60" t="str">
        <f t="shared" ca="1" si="89"/>
        <v/>
      </c>
      <c r="AA85" s="60" t="str">
        <f t="shared" ca="1" si="89"/>
        <v/>
      </c>
    </row>
    <row r="86" spans="1:27" x14ac:dyDescent="0.25">
      <c r="A86" t="str">
        <f t="shared" ca="1" si="71"/>
        <v/>
      </c>
      <c r="B86" t="str">
        <f t="shared" ca="1" si="69"/>
        <v/>
      </c>
      <c r="C86" s="60" t="str">
        <f t="shared" ref="C86:AA86" ca="1" si="90">IFERROR(IF(OR(INDIRECT("'Datos "&amp;Tipo_Cuestionario_Cod&amp;"'!"&amp;C$1&amp;7+$A86-1)="",C$2="",$B86=""),"",
IF(AND(C$1="J",Tipo_Cuestionario_Cod="VF"),C$2&amp;IF(MID(B86,FIND(")",B86)+2,1)="V","FALSO","VERDADERO"),
C$2&amp;INDIRECT("'Datos "&amp;Tipo_Cuestionario_Cod&amp;"'!"&amp;C$1&amp;7+$A86-1))),"")</f>
        <v/>
      </c>
      <c r="D86" s="60" t="str">
        <f t="shared" ca="1" si="90"/>
        <v/>
      </c>
      <c r="E86" s="60" t="str">
        <f t="shared" ca="1" si="90"/>
        <v/>
      </c>
      <c r="F86" s="60" t="str">
        <f t="shared" ca="1" si="90"/>
        <v/>
      </c>
      <c r="G86" s="60" t="str">
        <f t="shared" ca="1" si="90"/>
        <v/>
      </c>
      <c r="H86" s="60" t="str">
        <f t="shared" ca="1" si="90"/>
        <v/>
      </c>
      <c r="I86" s="60" t="str">
        <f t="shared" ca="1" si="90"/>
        <v/>
      </c>
      <c r="J86" s="60" t="str">
        <f t="shared" ca="1" si="90"/>
        <v/>
      </c>
      <c r="K86" s="60" t="str">
        <f t="shared" ca="1" si="90"/>
        <v/>
      </c>
      <c r="L86" s="60" t="str">
        <f t="shared" ca="1" si="90"/>
        <v/>
      </c>
      <c r="M86" s="60" t="str">
        <f t="shared" ca="1" si="90"/>
        <v/>
      </c>
      <c r="N86" s="60" t="str">
        <f t="shared" ca="1" si="90"/>
        <v/>
      </c>
      <c r="O86" s="60" t="str">
        <f t="shared" ca="1" si="90"/>
        <v/>
      </c>
      <c r="P86" s="60" t="str">
        <f t="shared" ca="1" si="90"/>
        <v/>
      </c>
      <c r="Q86" s="60" t="str">
        <f t="shared" ca="1" si="90"/>
        <v/>
      </c>
      <c r="R86" s="60" t="str">
        <f t="shared" ca="1" si="90"/>
        <v/>
      </c>
      <c r="S86" s="60" t="str">
        <f t="shared" ca="1" si="90"/>
        <v/>
      </c>
      <c r="T86" s="60" t="str">
        <f t="shared" ca="1" si="90"/>
        <v/>
      </c>
      <c r="U86" s="60" t="str">
        <f t="shared" ca="1" si="90"/>
        <v/>
      </c>
      <c r="V86" s="60" t="str">
        <f t="shared" ca="1" si="90"/>
        <v/>
      </c>
      <c r="W86" s="60" t="str">
        <f t="shared" ca="1" si="90"/>
        <v/>
      </c>
      <c r="X86" s="60" t="str">
        <f t="shared" ca="1" si="90"/>
        <v/>
      </c>
      <c r="Y86" s="60" t="str">
        <f t="shared" ca="1" si="90"/>
        <v/>
      </c>
      <c r="Z86" s="60" t="str">
        <f t="shared" ca="1" si="90"/>
        <v/>
      </c>
      <c r="AA86" s="60" t="str">
        <f t="shared" ca="1" si="90"/>
        <v/>
      </c>
    </row>
    <row r="87" spans="1:27" x14ac:dyDescent="0.25">
      <c r="A87" t="str">
        <f t="shared" ca="1" si="71"/>
        <v/>
      </c>
      <c r="B87" t="str">
        <f t="shared" ca="1" si="69"/>
        <v/>
      </c>
      <c r="C87" s="60" t="str">
        <f t="shared" ref="C87:AA87" ca="1" si="91">IFERROR(IF(OR(INDIRECT("'Datos "&amp;Tipo_Cuestionario_Cod&amp;"'!"&amp;C$1&amp;7+$A87-1)="",C$2="",$B87=""),"",
IF(AND(C$1="J",Tipo_Cuestionario_Cod="VF"),C$2&amp;IF(MID(B87,FIND(")",B87)+2,1)="V","FALSO","VERDADERO"),
C$2&amp;INDIRECT("'Datos "&amp;Tipo_Cuestionario_Cod&amp;"'!"&amp;C$1&amp;7+$A87-1))),"")</f>
        <v/>
      </c>
      <c r="D87" s="60" t="str">
        <f t="shared" ca="1" si="91"/>
        <v/>
      </c>
      <c r="E87" s="60" t="str">
        <f t="shared" ca="1" si="91"/>
        <v/>
      </c>
      <c r="F87" s="60" t="str">
        <f t="shared" ca="1" si="91"/>
        <v/>
      </c>
      <c r="G87" s="60" t="str">
        <f t="shared" ca="1" si="91"/>
        <v/>
      </c>
      <c r="H87" s="60" t="str">
        <f t="shared" ca="1" si="91"/>
        <v/>
      </c>
      <c r="I87" s="60" t="str">
        <f t="shared" ca="1" si="91"/>
        <v/>
      </c>
      <c r="J87" s="60" t="str">
        <f t="shared" ca="1" si="91"/>
        <v/>
      </c>
      <c r="K87" s="60" t="str">
        <f t="shared" ca="1" si="91"/>
        <v/>
      </c>
      <c r="L87" s="60" t="str">
        <f t="shared" ca="1" si="91"/>
        <v/>
      </c>
      <c r="M87" s="60" t="str">
        <f t="shared" ca="1" si="91"/>
        <v/>
      </c>
      <c r="N87" s="60" t="str">
        <f t="shared" ca="1" si="91"/>
        <v/>
      </c>
      <c r="O87" s="60" t="str">
        <f t="shared" ca="1" si="91"/>
        <v/>
      </c>
      <c r="P87" s="60" t="str">
        <f t="shared" ca="1" si="91"/>
        <v/>
      </c>
      <c r="Q87" s="60" t="str">
        <f t="shared" ca="1" si="91"/>
        <v/>
      </c>
      <c r="R87" s="60" t="str">
        <f t="shared" ca="1" si="91"/>
        <v/>
      </c>
      <c r="S87" s="60" t="str">
        <f t="shared" ca="1" si="91"/>
        <v/>
      </c>
      <c r="T87" s="60" t="str">
        <f t="shared" ca="1" si="91"/>
        <v/>
      </c>
      <c r="U87" s="60" t="str">
        <f t="shared" ca="1" si="91"/>
        <v/>
      </c>
      <c r="V87" s="60" t="str">
        <f t="shared" ca="1" si="91"/>
        <v/>
      </c>
      <c r="W87" s="60" t="str">
        <f t="shared" ca="1" si="91"/>
        <v/>
      </c>
      <c r="X87" s="60" t="str">
        <f t="shared" ca="1" si="91"/>
        <v/>
      </c>
      <c r="Y87" s="60" t="str">
        <f t="shared" ca="1" si="91"/>
        <v/>
      </c>
      <c r="Z87" s="60" t="str">
        <f t="shared" ca="1" si="91"/>
        <v/>
      </c>
      <c r="AA87" s="60" t="str">
        <f t="shared" ca="1" si="91"/>
        <v/>
      </c>
    </row>
    <row r="88" spans="1:27" x14ac:dyDescent="0.25">
      <c r="A88" t="str">
        <f t="shared" ca="1" si="71"/>
        <v/>
      </c>
      <c r="B88" t="str">
        <f t="shared" ca="1" si="69"/>
        <v/>
      </c>
      <c r="C88" s="60" t="str">
        <f t="shared" ref="C88:AA88" ca="1" si="92">IFERROR(IF(OR(INDIRECT("'Datos "&amp;Tipo_Cuestionario_Cod&amp;"'!"&amp;C$1&amp;7+$A88-1)="",C$2="",$B88=""),"",
IF(AND(C$1="J",Tipo_Cuestionario_Cod="VF"),C$2&amp;IF(MID(B88,FIND(")",B88)+2,1)="V","FALSO","VERDADERO"),
C$2&amp;INDIRECT("'Datos "&amp;Tipo_Cuestionario_Cod&amp;"'!"&amp;C$1&amp;7+$A88-1))),"")</f>
        <v/>
      </c>
      <c r="D88" s="60" t="str">
        <f t="shared" ca="1" si="92"/>
        <v/>
      </c>
      <c r="E88" s="60" t="str">
        <f t="shared" ca="1" si="92"/>
        <v/>
      </c>
      <c r="F88" s="60" t="str">
        <f t="shared" ca="1" si="92"/>
        <v/>
      </c>
      <c r="G88" s="60" t="str">
        <f t="shared" ca="1" si="92"/>
        <v/>
      </c>
      <c r="H88" s="60" t="str">
        <f t="shared" ca="1" si="92"/>
        <v/>
      </c>
      <c r="I88" s="60" t="str">
        <f t="shared" ca="1" si="92"/>
        <v/>
      </c>
      <c r="J88" s="60" t="str">
        <f t="shared" ca="1" si="92"/>
        <v/>
      </c>
      <c r="K88" s="60" t="str">
        <f t="shared" ca="1" si="92"/>
        <v/>
      </c>
      <c r="L88" s="60" t="str">
        <f t="shared" ca="1" si="92"/>
        <v/>
      </c>
      <c r="M88" s="60" t="str">
        <f t="shared" ca="1" si="92"/>
        <v/>
      </c>
      <c r="N88" s="60" t="str">
        <f t="shared" ca="1" si="92"/>
        <v/>
      </c>
      <c r="O88" s="60" t="str">
        <f t="shared" ca="1" si="92"/>
        <v/>
      </c>
      <c r="P88" s="60" t="str">
        <f t="shared" ca="1" si="92"/>
        <v/>
      </c>
      <c r="Q88" s="60" t="str">
        <f t="shared" ca="1" si="92"/>
        <v/>
      </c>
      <c r="R88" s="60" t="str">
        <f t="shared" ca="1" si="92"/>
        <v/>
      </c>
      <c r="S88" s="60" t="str">
        <f t="shared" ca="1" si="92"/>
        <v/>
      </c>
      <c r="T88" s="60" t="str">
        <f t="shared" ca="1" si="92"/>
        <v/>
      </c>
      <c r="U88" s="60" t="str">
        <f t="shared" ca="1" si="92"/>
        <v/>
      </c>
      <c r="V88" s="60" t="str">
        <f t="shared" ca="1" si="92"/>
        <v/>
      </c>
      <c r="W88" s="60" t="str">
        <f t="shared" ca="1" si="92"/>
        <v/>
      </c>
      <c r="X88" s="60" t="str">
        <f t="shared" ca="1" si="92"/>
        <v/>
      </c>
      <c r="Y88" s="60" t="str">
        <f t="shared" ca="1" si="92"/>
        <v/>
      </c>
      <c r="Z88" s="60" t="str">
        <f t="shared" ca="1" si="92"/>
        <v/>
      </c>
      <c r="AA88" s="60" t="str">
        <f t="shared" ca="1" si="92"/>
        <v/>
      </c>
    </row>
    <row r="89" spans="1:27" x14ac:dyDescent="0.25">
      <c r="A89" t="str">
        <f t="shared" ca="1" si="71"/>
        <v/>
      </c>
      <c r="B89" t="str">
        <f t="shared" ca="1" si="69"/>
        <v/>
      </c>
      <c r="C89" s="60" t="str">
        <f t="shared" ref="C89:AA89" ca="1" si="93">IFERROR(IF(OR(INDIRECT("'Datos "&amp;Tipo_Cuestionario_Cod&amp;"'!"&amp;C$1&amp;7+$A89-1)="",C$2="",$B89=""),"",
IF(AND(C$1="J",Tipo_Cuestionario_Cod="VF"),C$2&amp;IF(MID(B89,FIND(")",B89)+2,1)="V","FALSO","VERDADERO"),
C$2&amp;INDIRECT("'Datos "&amp;Tipo_Cuestionario_Cod&amp;"'!"&amp;C$1&amp;7+$A89-1))),"")</f>
        <v/>
      </c>
      <c r="D89" s="60" t="str">
        <f t="shared" ca="1" si="93"/>
        <v/>
      </c>
      <c r="E89" s="60" t="str">
        <f t="shared" ca="1" si="93"/>
        <v/>
      </c>
      <c r="F89" s="60" t="str">
        <f t="shared" ca="1" si="93"/>
        <v/>
      </c>
      <c r="G89" s="60" t="str">
        <f t="shared" ca="1" si="93"/>
        <v/>
      </c>
      <c r="H89" s="60" t="str">
        <f t="shared" ca="1" si="93"/>
        <v/>
      </c>
      <c r="I89" s="60" t="str">
        <f t="shared" ca="1" si="93"/>
        <v/>
      </c>
      <c r="J89" s="60" t="str">
        <f t="shared" ca="1" si="93"/>
        <v/>
      </c>
      <c r="K89" s="60" t="str">
        <f t="shared" ca="1" si="93"/>
        <v/>
      </c>
      <c r="L89" s="60" t="str">
        <f t="shared" ca="1" si="93"/>
        <v/>
      </c>
      <c r="M89" s="60" t="str">
        <f t="shared" ca="1" si="93"/>
        <v/>
      </c>
      <c r="N89" s="60" t="str">
        <f t="shared" ca="1" si="93"/>
        <v/>
      </c>
      <c r="O89" s="60" t="str">
        <f t="shared" ca="1" si="93"/>
        <v/>
      </c>
      <c r="P89" s="60" t="str">
        <f t="shared" ca="1" si="93"/>
        <v/>
      </c>
      <c r="Q89" s="60" t="str">
        <f t="shared" ca="1" si="93"/>
        <v/>
      </c>
      <c r="R89" s="60" t="str">
        <f t="shared" ca="1" si="93"/>
        <v/>
      </c>
      <c r="S89" s="60" t="str">
        <f t="shared" ca="1" si="93"/>
        <v/>
      </c>
      <c r="T89" s="60" t="str">
        <f t="shared" ca="1" si="93"/>
        <v/>
      </c>
      <c r="U89" s="60" t="str">
        <f t="shared" ca="1" si="93"/>
        <v/>
      </c>
      <c r="V89" s="60" t="str">
        <f t="shared" ca="1" si="93"/>
        <v/>
      </c>
      <c r="W89" s="60" t="str">
        <f t="shared" ca="1" si="93"/>
        <v/>
      </c>
      <c r="X89" s="60" t="str">
        <f t="shared" ca="1" si="93"/>
        <v/>
      </c>
      <c r="Y89" s="60" t="str">
        <f t="shared" ca="1" si="93"/>
        <v/>
      </c>
      <c r="Z89" s="60" t="str">
        <f t="shared" ca="1" si="93"/>
        <v/>
      </c>
      <c r="AA89" s="60" t="str">
        <f t="shared" ca="1" si="93"/>
        <v/>
      </c>
    </row>
    <row r="90" spans="1:27" x14ac:dyDescent="0.25">
      <c r="A90" t="str">
        <f t="shared" ca="1" si="71"/>
        <v/>
      </c>
      <c r="B90" t="str">
        <f t="shared" ca="1" si="69"/>
        <v/>
      </c>
      <c r="C90" s="60" t="str">
        <f t="shared" ref="C90:AA90" ca="1" si="94">IFERROR(IF(OR(INDIRECT("'Datos "&amp;Tipo_Cuestionario_Cod&amp;"'!"&amp;C$1&amp;7+$A90-1)="",C$2="",$B90=""),"",
IF(AND(C$1="J",Tipo_Cuestionario_Cod="VF"),C$2&amp;IF(MID(B90,FIND(")",B90)+2,1)="V","FALSO","VERDADERO"),
C$2&amp;INDIRECT("'Datos "&amp;Tipo_Cuestionario_Cod&amp;"'!"&amp;C$1&amp;7+$A90-1))),"")</f>
        <v/>
      </c>
      <c r="D90" s="60" t="str">
        <f t="shared" ca="1" si="94"/>
        <v/>
      </c>
      <c r="E90" s="60" t="str">
        <f t="shared" ca="1" si="94"/>
        <v/>
      </c>
      <c r="F90" s="60" t="str">
        <f t="shared" ca="1" si="94"/>
        <v/>
      </c>
      <c r="G90" s="60" t="str">
        <f t="shared" ca="1" si="94"/>
        <v/>
      </c>
      <c r="H90" s="60" t="str">
        <f t="shared" ca="1" si="94"/>
        <v/>
      </c>
      <c r="I90" s="60" t="str">
        <f t="shared" ca="1" si="94"/>
        <v/>
      </c>
      <c r="J90" s="60" t="str">
        <f t="shared" ca="1" si="94"/>
        <v/>
      </c>
      <c r="K90" s="60" t="str">
        <f t="shared" ca="1" si="94"/>
        <v/>
      </c>
      <c r="L90" s="60" t="str">
        <f t="shared" ca="1" si="94"/>
        <v/>
      </c>
      <c r="M90" s="60" t="str">
        <f t="shared" ca="1" si="94"/>
        <v/>
      </c>
      <c r="N90" s="60" t="str">
        <f t="shared" ca="1" si="94"/>
        <v/>
      </c>
      <c r="O90" s="60" t="str">
        <f t="shared" ca="1" si="94"/>
        <v/>
      </c>
      <c r="P90" s="60" t="str">
        <f t="shared" ca="1" si="94"/>
        <v/>
      </c>
      <c r="Q90" s="60" t="str">
        <f t="shared" ca="1" si="94"/>
        <v/>
      </c>
      <c r="R90" s="60" t="str">
        <f t="shared" ca="1" si="94"/>
        <v/>
      </c>
      <c r="S90" s="60" t="str">
        <f t="shared" ca="1" si="94"/>
        <v/>
      </c>
      <c r="T90" s="60" t="str">
        <f t="shared" ca="1" si="94"/>
        <v/>
      </c>
      <c r="U90" s="60" t="str">
        <f t="shared" ca="1" si="94"/>
        <v/>
      </c>
      <c r="V90" s="60" t="str">
        <f t="shared" ca="1" si="94"/>
        <v/>
      </c>
      <c r="W90" s="60" t="str">
        <f t="shared" ca="1" si="94"/>
        <v/>
      </c>
      <c r="X90" s="60" t="str">
        <f t="shared" ca="1" si="94"/>
        <v/>
      </c>
      <c r="Y90" s="60" t="str">
        <f t="shared" ca="1" si="94"/>
        <v/>
      </c>
      <c r="Z90" s="60" t="str">
        <f t="shared" ca="1" si="94"/>
        <v/>
      </c>
      <c r="AA90" s="60" t="str">
        <f t="shared" ca="1" si="94"/>
        <v/>
      </c>
    </row>
    <row r="91" spans="1:27" x14ac:dyDescent="0.25">
      <c r="A91" t="str">
        <f t="shared" ca="1" si="71"/>
        <v/>
      </c>
      <c r="B91" t="str">
        <f t="shared" ca="1" si="69"/>
        <v/>
      </c>
      <c r="C91" s="60" t="str">
        <f t="shared" ref="C91:AA91" ca="1" si="95">IFERROR(IF(OR(INDIRECT("'Datos "&amp;Tipo_Cuestionario_Cod&amp;"'!"&amp;C$1&amp;7+$A91-1)="",C$2="",$B91=""),"",
IF(AND(C$1="J",Tipo_Cuestionario_Cod="VF"),C$2&amp;IF(MID(B91,FIND(")",B91)+2,1)="V","FALSO","VERDADERO"),
C$2&amp;INDIRECT("'Datos "&amp;Tipo_Cuestionario_Cod&amp;"'!"&amp;C$1&amp;7+$A91-1))),"")</f>
        <v/>
      </c>
      <c r="D91" s="60" t="str">
        <f t="shared" ca="1" si="95"/>
        <v/>
      </c>
      <c r="E91" s="60" t="str">
        <f t="shared" ca="1" si="95"/>
        <v/>
      </c>
      <c r="F91" s="60" t="str">
        <f t="shared" ca="1" si="95"/>
        <v/>
      </c>
      <c r="G91" s="60" t="str">
        <f t="shared" ca="1" si="95"/>
        <v/>
      </c>
      <c r="H91" s="60" t="str">
        <f t="shared" ca="1" si="95"/>
        <v/>
      </c>
      <c r="I91" s="60" t="str">
        <f t="shared" ca="1" si="95"/>
        <v/>
      </c>
      <c r="J91" s="60" t="str">
        <f t="shared" ca="1" si="95"/>
        <v/>
      </c>
      <c r="K91" s="60" t="str">
        <f t="shared" ca="1" si="95"/>
        <v/>
      </c>
      <c r="L91" s="60" t="str">
        <f t="shared" ca="1" si="95"/>
        <v/>
      </c>
      <c r="M91" s="60" t="str">
        <f t="shared" ca="1" si="95"/>
        <v/>
      </c>
      <c r="N91" s="60" t="str">
        <f t="shared" ca="1" si="95"/>
        <v/>
      </c>
      <c r="O91" s="60" t="str">
        <f t="shared" ca="1" si="95"/>
        <v/>
      </c>
      <c r="P91" s="60" t="str">
        <f t="shared" ca="1" si="95"/>
        <v/>
      </c>
      <c r="Q91" s="60" t="str">
        <f t="shared" ca="1" si="95"/>
        <v/>
      </c>
      <c r="R91" s="60" t="str">
        <f t="shared" ca="1" si="95"/>
        <v/>
      </c>
      <c r="S91" s="60" t="str">
        <f t="shared" ca="1" si="95"/>
        <v/>
      </c>
      <c r="T91" s="60" t="str">
        <f t="shared" ca="1" si="95"/>
        <v/>
      </c>
      <c r="U91" s="60" t="str">
        <f t="shared" ca="1" si="95"/>
        <v/>
      </c>
      <c r="V91" s="60" t="str">
        <f t="shared" ca="1" si="95"/>
        <v/>
      </c>
      <c r="W91" s="60" t="str">
        <f t="shared" ca="1" si="95"/>
        <v/>
      </c>
      <c r="X91" s="60" t="str">
        <f t="shared" ca="1" si="95"/>
        <v/>
      </c>
      <c r="Y91" s="60" t="str">
        <f t="shared" ca="1" si="95"/>
        <v/>
      </c>
      <c r="Z91" s="60" t="str">
        <f t="shared" ca="1" si="95"/>
        <v/>
      </c>
      <c r="AA91" s="60" t="str">
        <f t="shared" ca="1" si="95"/>
        <v/>
      </c>
    </row>
    <row r="92" spans="1:27" x14ac:dyDescent="0.25">
      <c r="A92" t="str">
        <f t="shared" ca="1" si="71"/>
        <v/>
      </c>
      <c r="B92" t="str">
        <f t="shared" ca="1" si="69"/>
        <v/>
      </c>
      <c r="C92" s="60" t="str">
        <f t="shared" ref="C92:AA92" ca="1" si="96">IFERROR(IF(OR(INDIRECT("'Datos "&amp;Tipo_Cuestionario_Cod&amp;"'!"&amp;C$1&amp;7+$A92-1)="",C$2="",$B92=""),"",
IF(AND(C$1="J",Tipo_Cuestionario_Cod="VF"),C$2&amp;IF(MID(B92,FIND(")",B92)+2,1)="V","FALSO","VERDADERO"),
C$2&amp;INDIRECT("'Datos "&amp;Tipo_Cuestionario_Cod&amp;"'!"&amp;C$1&amp;7+$A92-1))),"")</f>
        <v/>
      </c>
      <c r="D92" s="60" t="str">
        <f t="shared" ca="1" si="96"/>
        <v/>
      </c>
      <c r="E92" s="60" t="str">
        <f t="shared" ca="1" si="96"/>
        <v/>
      </c>
      <c r="F92" s="60" t="str">
        <f t="shared" ca="1" si="96"/>
        <v/>
      </c>
      <c r="G92" s="60" t="str">
        <f t="shared" ca="1" si="96"/>
        <v/>
      </c>
      <c r="H92" s="60" t="str">
        <f t="shared" ca="1" si="96"/>
        <v/>
      </c>
      <c r="I92" s="60" t="str">
        <f t="shared" ca="1" si="96"/>
        <v/>
      </c>
      <c r="J92" s="60" t="str">
        <f t="shared" ca="1" si="96"/>
        <v/>
      </c>
      <c r="K92" s="60" t="str">
        <f t="shared" ca="1" si="96"/>
        <v/>
      </c>
      <c r="L92" s="60" t="str">
        <f t="shared" ca="1" si="96"/>
        <v/>
      </c>
      <c r="M92" s="60" t="str">
        <f t="shared" ca="1" si="96"/>
        <v/>
      </c>
      <c r="N92" s="60" t="str">
        <f t="shared" ca="1" si="96"/>
        <v/>
      </c>
      <c r="O92" s="60" t="str">
        <f t="shared" ca="1" si="96"/>
        <v/>
      </c>
      <c r="P92" s="60" t="str">
        <f t="shared" ca="1" si="96"/>
        <v/>
      </c>
      <c r="Q92" s="60" t="str">
        <f t="shared" ca="1" si="96"/>
        <v/>
      </c>
      <c r="R92" s="60" t="str">
        <f t="shared" ca="1" si="96"/>
        <v/>
      </c>
      <c r="S92" s="60" t="str">
        <f t="shared" ca="1" si="96"/>
        <v/>
      </c>
      <c r="T92" s="60" t="str">
        <f t="shared" ca="1" si="96"/>
        <v/>
      </c>
      <c r="U92" s="60" t="str">
        <f t="shared" ca="1" si="96"/>
        <v/>
      </c>
      <c r="V92" s="60" t="str">
        <f t="shared" ca="1" si="96"/>
        <v/>
      </c>
      <c r="W92" s="60" t="str">
        <f t="shared" ca="1" si="96"/>
        <v/>
      </c>
      <c r="X92" s="60" t="str">
        <f t="shared" ca="1" si="96"/>
        <v/>
      </c>
      <c r="Y92" s="60" t="str">
        <f t="shared" ca="1" si="96"/>
        <v/>
      </c>
      <c r="Z92" s="60" t="str">
        <f t="shared" ca="1" si="96"/>
        <v/>
      </c>
      <c r="AA92" s="60" t="str">
        <f t="shared" ca="1" si="96"/>
        <v/>
      </c>
    </row>
    <row r="93" spans="1:27" x14ac:dyDescent="0.25">
      <c r="A93" t="str">
        <f t="shared" ca="1" si="71"/>
        <v/>
      </c>
      <c r="B93" t="str">
        <f t="shared" ca="1" si="69"/>
        <v/>
      </c>
      <c r="C93" s="60" t="str">
        <f t="shared" ref="C93:AA93" ca="1" si="97">IFERROR(IF(OR(INDIRECT("'Datos "&amp;Tipo_Cuestionario_Cod&amp;"'!"&amp;C$1&amp;7+$A93-1)="",C$2="",$B93=""),"",
IF(AND(C$1="J",Tipo_Cuestionario_Cod="VF"),C$2&amp;IF(MID(B93,FIND(")",B93)+2,1)="V","FALSO","VERDADERO"),
C$2&amp;INDIRECT("'Datos "&amp;Tipo_Cuestionario_Cod&amp;"'!"&amp;C$1&amp;7+$A93-1))),"")</f>
        <v/>
      </c>
      <c r="D93" s="60" t="str">
        <f t="shared" ca="1" si="97"/>
        <v/>
      </c>
      <c r="E93" s="60" t="str">
        <f t="shared" ca="1" si="97"/>
        <v/>
      </c>
      <c r="F93" s="60" t="str">
        <f t="shared" ca="1" si="97"/>
        <v/>
      </c>
      <c r="G93" s="60" t="str">
        <f t="shared" ca="1" si="97"/>
        <v/>
      </c>
      <c r="H93" s="60" t="str">
        <f t="shared" ca="1" si="97"/>
        <v/>
      </c>
      <c r="I93" s="60" t="str">
        <f t="shared" ca="1" si="97"/>
        <v/>
      </c>
      <c r="J93" s="60" t="str">
        <f t="shared" ca="1" si="97"/>
        <v/>
      </c>
      <c r="K93" s="60" t="str">
        <f t="shared" ca="1" si="97"/>
        <v/>
      </c>
      <c r="L93" s="60" t="str">
        <f t="shared" ca="1" si="97"/>
        <v/>
      </c>
      <c r="M93" s="60" t="str">
        <f t="shared" ca="1" si="97"/>
        <v/>
      </c>
      <c r="N93" s="60" t="str">
        <f t="shared" ca="1" si="97"/>
        <v/>
      </c>
      <c r="O93" s="60" t="str">
        <f t="shared" ca="1" si="97"/>
        <v/>
      </c>
      <c r="P93" s="60" t="str">
        <f t="shared" ca="1" si="97"/>
        <v/>
      </c>
      <c r="Q93" s="60" t="str">
        <f t="shared" ca="1" si="97"/>
        <v/>
      </c>
      <c r="R93" s="60" t="str">
        <f t="shared" ca="1" si="97"/>
        <v/>
      </c>
      <c r="S93" s="60" t="str">
        <f t="shared" ca="1" si="97"/>
        <v/>
      </c>
      <c r="T93" s="60" t="str">
        <f t="shared" ca="1" si="97"/>
        <v/>
      </c>
      <c r="U93" s="60" t="str">
        <f t="shared" ca="1" si="97"/>
        <v/>
      </c>
      <c r="V93" s="60" t="str">
        <f t="shared" ca="1" si="97"/>
        <v/>
      </c>
      <c r="W93" s="60" t="str">
        <f t="shared" ca="1" si="97"/>
        <v/>
      </c>
      <c r="X93" s="60" t="str">
        <f t="shared" ca="1" si="97"/>
        <v/>
      </c>
      <c r="Y93" s="60" t="str">
        <f t="shared" ca="1" si="97"/>
        <v/>
      </c>
      <c r="Z93" s="60" t="str">
        <f t="shared" ca="1" si="97"/>
        <v/>
      </c>
      <c r="AA93" s="60" t="str">
        <f t="shared" ca="1" si="97"/>
        <v/>
      </c>
    </row>
    <row r="94" spans="1:27" x14ac:dyDescent="0.25">
      <c r="A94" t="str">
        <f t="shared" ca="1" si="71"/>
        <v/>
      </c>
      <c r="B94" t="str">
        <f t="shared" ca="1" si="69"/>
        <v/>
      </c>
      <c r="C94" s="60" t="str">
        <f t="shared" ref="C94:AA94" ca="1" si="98">IFERROR(IF(OR(INDIRECT("'Datos "&amp;Tipo_Cuestionario_Cod&amp;"'!"&amp;C$1&amp;7+$A94-1)="",C$2="",$B94=""),"",
IF(AND(C$1="J",Tipo_Cuestionario_Cod="VF"),C$2&amp;IF(MID(B94,FIND(")",B94)+2,1)="V","FALSO","VERDADERO"),
C$2&amp;INDIRECT("'Datos "&amp;Tipo_Cuestionario_Cod&amp;"'!"&amp;C$1&amp;7+$A94-1))),"")</f>
        <v/>
      </c>
      <c r="D94" s="60" t="str">
        <f t="shared" ca="1" si="98"/>
        <v/>
      </c>
      <c r="E94" s="60" t="str">
        <f t="shared" ca="1" si="98"/>
        <v/>
      </c>
      <c r="F94" s="60" t="str">
        <f t="shared" ca="1" si="98"/>
        <v/>
      </c>
      <c r="G94" s="60" t="str">
        <f t="shared" ca="1" si="98"/>
        <v/>
      </c>
      <c r="H94" s="60" t="str">
        <f t="shared" ca="1" si="98"/>
        <v/>
      </c>
      <c r="I94" s="60" t="str">
        <f t="shared" ca="1" si="98"/>
        <v/>
      </c>
      <c r="J94" s="60" t="str">
        <f t="shared" ca="1" si="98"/>
        <v/>
      </c>
      <c r="K94" s="60" t="str">
        <f t="shared" ca="1" si="98"/>
        <v/>
      </c>
      <c r="L94" s="60" t="str">
        <f t="shared" ca="1" si="98"/>
        <v/>
      </c>
      <c r="M94" s="60" t="str">
        <f t="shared" ca="1" si="98"/>
        <v/>
      </c>
      <c r="N94" s="60" t="str">
        <f t="shared" ca="1" si="98"/>
        <v/>
      </c>
      <c r="O94" s="60" t="str">
        <f t="shared" ca="1" si="98"/>
        <v/>
      </c>
      <c r="P94" s="60" t="str">
        <f t="shared" ca="1" si="98"/>
        <v/>
      </c>
      <c r="Q94" s="60" t="str">
        <f t="shared" ca="1" si="98"/>
        <v/>
      </c>
      <c r="R94" s="60" t="str">
        <f t="shared" ca="1" si="98"/>
        <v/>
      </c>
      <c r="S94" s="60" t="str">
        <f t="shared" ca="1" si="98"/>
        <v/>
      </c>
      <c r="T94" s="60" t="str">
        <f t="shared" ca="1" si="98"/>
        <v/>
      </c>
      <c r="U94" s="60" t="str">
        <f t="shared" ca="1" si="98"/>
        <v/>
      </c>
      <c r="V94" s="60" t="str">
        <f t="shared" ca="1" si="98"/>
        <v/>
      </c>
      <c r="W94" s="60" t="str">
        <f t="shared" ca="1" si="98"/>
        <v/>
      </c>
      <c r="X94" s="60" t="str">
        <f t="shared" ca="1" si="98"/>
        <v/>
      </c>
      <c r="Y94" s="60" t="str">
        <f t="shared" ca="1" si="98"/>
        <v/>
      </c>
      <c r="Z94" s="60" t="str">
        <f t="shared" ca="1" si="98"/>
        <v/>
      </c>
      <c r="AA94" s="60" t="str">
        <f t="shared" ca="1" si="98"/>
        <v/>
      </c>
    </row>
    <row r="95" spans="1:27" x14ac:dyDescent="0.25">
      <c r="A95" t="str">
        <f t="shared" ca="1" si="71"/>
        <v/>
      </c>
      <c r="B95" t="str">
        <f t="shared" ca="1" si="69"/>
        <v/>
      </c>
      <c r="C95" s="60" t="str">
        <f t="shared" ref="C95:AA95" ca="1" si="99">IFERROR(IF(OR(INDIRECT("'Datos "&amp;Tipo_Cuestionario_Cod&amp;"'!"&amp;C$1&amp;7+$A95-1)="",C$2="",$B95=""),"",
IF(AND(C$1="J",Tipo_Cuestionario_Cod="VF"),C$2&amp;IF(MID(B95,FIND(")",B95)+2,1)="V","FALSO","VERDADERO"),
C$2&amp;INDIRECT("'Datos "&amp;Tipo_Cuestionario_Cod&amp;"'!"&amp;C$1&amp;7+$A95-1))),"")</f>
        <v/>
      </c>
      <c r="D95" s="60" t="str">
        <f t="shared" ca="1" si="99"/>
        <v/>
      </c>
      <c r="E95" s="60" t="str">
        <f t="shared" ca="1" si="99"/>
        <v/>
      </c>
      <c r="F95" s="60" t="str">
        <f t="shared" ca="1" si="99"/>
        <v/>
      </c>
      <c r="G95" s="60" t="str">
        <f t="shared" ca="1" si="99"/>
        <v/>
      </c>
      <c r="H95" s="60" t="str">
        <f t="shared" ca="1" si="99"/>
        <v/>
      </c>
      <c r="I95" s="60" t="str">
        <f t="shared" ca="1" si="99"/>
        <v/>
      </c>
      <c r="J95" s="60" t="str">
        <f t="shared" ca="1" si="99"/>
        <v/>
      </c>
      <c r="K95" s="60" t="str">
        <f t="shared" ca="1" si="99"/>
        <v/>
      </c>
      <c r="L95" s="60" t="str">
        <f t="shared" ca="1" si="99"/>
        <v/>
      </c>
      <c r="M95" s="60" t="str">
        <f t="shared" ca="1" si="99"/>
        <v/>
      </c>
      <c r="N95" s="60" t="str">
        <f t="shared" ca="1" si="99"/>
        <v/>
      </c>
      <c r="O95" s="60" t="str">
        <f t="shared" ca="1" si="99"/>
        <v/>
      </c>
      <c r="P95" s="60" t="str">
        <f t="shared" ca="1" si="99"/>
        <v/>
      </c>
      <c r="Q95" s="60" t="str">
        <f t="shared" ca="1" si="99"/>
        <v/>
      </c>
      <c r="R95" s="60" t="str">
        <f t="shared" ca="1" si="99"/>
        <v/>
      </c>
      <c r="S95" s="60" t="str">
        <f t="shared" ca="1" si="99"/>
        <v/>
      </c>
      <c r="T95" s="60" t="str">
        <f t="shared" ca="1" si="99"/>
        <v/>
      </c>
      <c r="U95" s="60" t="str">
        <f t="shared" ca="1" si="99"/>
        <v/>
      </c>
      <c r="V95" s="60" t="str">
        <f t="shared" ca="1" si="99"/>
        <v/>
      </c>
      <c r="W95" s="60" t="str">
        <f t="shared" ca="1" si="99"/>
        <v/>
      </c>
      <c r="X95" s="60" t="str">
        <f t="shared" ca="1" si="99"/>
        <v/>
      </c>
      <c r="Y95" s="60" t="str">
        <f t="shared" ca="1" si="99"/>
        <v/>
      </c>
      <c r="Z95" s="60" t="str">
        <f t="shared" ca="1" si="99"/>
        <v/>
      </c>
      <c r="AA95" s="60" t="str">
        <f t="shared" ca="1" si="99"/>
        <v/>
      </c>
    </row>
    <row r="96" spans="1:27" x14ac:dyDescent="0.25">
      <c r="A96" t="str">
        <f t="shared" ca="1" si="71"/>
        <v/>
      </c>
      <c r="B96" t="str">
        <f t="shared" ca="1" si="69"/>
        <v/>
      </c>
      <c r="C96" s="60" t="str">
        <f t="shared" ref="C96:AA96" ca="1" si="100">IFERROR(IF(OR(INDIRECT("'Datos "&amp;Tipo_Cuestionario_Cod&amp;"'!"&amp;C$1&amp;7+$A96-1)="",C$2="",$B96=""),"",
IF(AND(C$1="J",Tipo_Cuestionario_Cod="VF"),C$2&amp;IF(MID(B96,FIND(")",B96)+2,1)="V","FALSO","VERDADERO"),
C$2&amp;INDIRECT("'Datos "&amp;Tipo_Cuestionario_Cod&amp;"'!"&amp;C$1&amp;7+$A96-1))),"")</f>
        <v/>
      </c>
      <c r="D96" s="60" t="str">
        <f t="shared" ca="1" si="100"/>
        <v/>
      </c>
      <c r="E96" s="60" t="str">
        <f t="shared" ca="1" si="100"/>
        <v/>
      </c>
      <c r="F96" s="60" t="str">
        <f t="shared" ca="1" si="100"/>
        <v/>
      </c>
      <c r="G96" s="60" t="str">
        <f t="shared" ca="1" si="100"/>
        <v/>
      </c>
      <c r="H96" s="60" t="str">
        <f t="shared" ca="1" si="100"/>
        <v/>
      </c>
      <c r="I96" s="60" t="str">
        <f t="shared" ca="1" si="100"/>
        <v/>
      </c>
      <c r="J96" s="60" t="str">
        <f t="shared" ca="1" si="100"/>
        <v/>
      </c>
      <c r="K96" s="60" t="str">
        <f t="shared" ca="1" si="100"/>
        <v/>
      </c>
      <c r="L96" s="60" t="str">
        <f t="shared" ca="1" si="100"/>
        <v/>
      </c>
      <c r="M96" s="60" t="str">
        <f t="shared" ca="1" si="100"/>
        <v/>
      </c>
      <c r="N96" s="60" t="str">
        <f t="shared" ca="1" si="100"/>
        <v/>
      </c>
      <c r="O96" s="60" t="str">
        <f t="shared" ca="1" si="100"/>
        <v/>
      </c>
      <c r="P96" s="60" t="str">
        <f t="shared" ca="1" si="100"/>
        <v/>
      </c>
      <c r="Q96" s="60" t="str">
        <f t="shared" ca="1" si="100"/>
        <v/>
      </c>
      <c r="R96" s="60" t="str">
        <f t="shared" ca="1" si="100"/>
        <v/>
      </c>
      <c r="S96" s="60" t="str">
        <f t="shared" ca="1" si="100"/>
        <v/>
      </c>
      <c r="T96" s="60" t="str">
        <f t="shared" ca="1" si="100"/>
        <v/>
      </c>
      <c r="U96" s="60" t="str">
        <f t="shared" ca="1" si="100"/>
        <v/>
      </c>
      <c r="V96" s="60" t="str">
        <f t="shared" ca="1" si="100"/>
        <v/>
      </c>
      <c r="W96" s="60" t="str">
        <f t="shared" ca="1" si="100"/>
        <v/>
      </c>
      <c r="X96" s="60" t="str">
        <f t="shared" ca="1" si="100"/>
        <v/>
      </c>
      <c r="Y96" s="60" t="str">
        <f t="shared" ca="1" si="100"/>
        <v/>
      </c>
      <c r="Z96" s="60" t="str">
        <f t="shared" ca="1" si="100"/>
        <v/>
      </c>
      <c r="AA96" s="60" t="str">
        <f t="shared" ca="1" si="100"/>
        <v/>
      </c>
    </row>
    <row r="97" spans="1:27" x14ac:dyDescent="0.25">
      <c r="A97" t="str">
        <f t="shared" ca="1" si="71"/>
        <v/>
      </c>
      <c r="B97" t="str">
        <f t="shared" ca="1" si="69"/>
        <v/>
      </c>
      <c r="C97" s="60" t="str">
        <f t="shared" ref="C97:AA97" ca="1" si="101">IFERROR(IF(OR(INDIRECT("'Datos "&amp;Tipo_Cuestionario_Cod&amp;"'!"&amp;C$1&amp;7+$A97-1)="",C$2="",$B97=""),"",
IF(AND(C$1="J",Tipo_Cuestionario_Cod="VF"),C$2&amp;IF(MID(B97,FIND(")",B97)+2,1)="V","FALSO","VERDADERO"),
C$2&amp;INDIRECT("'Datos "&amp;Tipo_Cuestionario_Cod&amp;"'!"&amp;C$1&amp;7+$A97-1))),"")</f>
        <v/>
      </c>
      <c r="D97" s="60" t="str">
        <f t="shared" ca="1" si="101"/>
        <v/>
      </c>
      <c r="E97" s="60" t="str">
        <f t="shared" ca="1" si="101"/>
        <v/>
      </c>
      <c r="F97" s="60" t="str">
        <f t="shared" ca="1" si="101"/>
        <v/>
      </c>
      <c r="G97" s="60" t="str">
        <f t="shared" ca="1" si="101"/>
        <v/>
      </c>
      <c r="H97" s="60" t="str">
        <f t="shared" ca="1" si="101"/>
        <v/>
      </c>
      <c r="I97" s="60" t="str">
        <f t="shared" ca="1" si="101"/>
        <v/>
      </c>
      <c r="J97" s="60" t="str">
        <f t="shared" ca="1" si="101"/>
        <v/>
      </c>
      <c r="K97" s="60" t="str">
        <f t="shared" ca="1" si="101"/>
        <v/>
      </c>
      <c r="L97" s="60" t="str">
        <f t="shared" ca="1" si="101"/>
        <v/>
      </c>
      <c r="M97" s="60" t="str">
        <f t="shared" ca="1" si="101"/>
        <v/>
      </c>
      <c r="N97" s="60" t="str">
        <f t="shared" ca="1" si="101"/>
        <v/>
      </c>
      <c r="O97" s="60" t="str">
        <f t="shared" ca="1" si="101"/>
        <v/>
      </c>
      <c r="P97" s="60" t="str">
        <f t="shared" ca="1" si="101"/>
        <v/>
      </c>
      <c r="Q97" s="60" t="str">
        <f t="shared" ca="1" si="101"/>
        <v/>
      </c>
      <c r="R97" s="60" t="str">
        <f t="shared" ca="1" si="101"/>
        <v/>
      </c>
      <c r="S97" s="60" t="str">
        <f t="shared" ca="1" si="101"/>
        <v/>
      </c>
      <c r="T97" s="60" t="str">
        <f t="shared" ca="1" si="101"/>
        <v/>
      </c>
      <c r="U97" s="60" t="str">
        <f t="shared" ca="1" si="101"/>
        <v/>
      </c>
      <c r="V97" s="60" t="str">
        <f t="shared" ca="1" si="101"/>
        <v/>
      </c>
      <c r="W97" s="60" t="str">
        <f t="shared" ca="1" si="101"/>
        <v/>
      </c>
      <c r="X97" s="60" t="str">
        <f t="shared" ca="1" si="101"/>
        <v/>
      </c>
      <c r="Y97" s="60" t="str">
        <f t="shared" ca="1" si="101"/>
        <v/>
      </c>
      <c r="Z97" s="60" t="str">
        <f t="shared" ca="1" si="101"/>
        <v/>
      </c>
      <c r="AA97" s="60" t="str">
        <f t="shared" ca="1" si="101"/>
        <v/>
      </c>
    </row>
    <row r="98" spans="1:27" x14ac:dyDescent="0.25">
      <c r="A98" t="str">
        <f t="shared" ca="1" si="71"/>
        <v/>
      </c>
      <c r="B98" t="str">
        <f t="shared" ca="1" si="69"/>
        <v/>
      </c>
      <c r="C98" s="60" t="str">
        <f t="shared" ref="C98:AA98" ca="1" si="102">IFERROR(IF(OR(INDIRECT("'Datos "&amp;Tipo_Cuestionario_Cod&amp;"'!"&amp;C$1&amp;7+$A98-1)="",C$2="",$B98=""),"",
IF(AND(C$1="J",Tipo_Cuestionario_Cod="VF"),C$2&amp;IF(MID(B98,FIND(")",B98)+2,1)="V","FALSO","VERDADERO"),
C$2&amp;INDIRECT("'Datos "&amp;Tipo_Cuestionario_Cod&amp;"'!"&amp;C$1&amp;7+$A98-1))),"")</f>
        <v/>
      </c>
      <c r="D98" s="60" t="str">
        <f t="shared" ca="1" si="102"/>
        <v/>
      </c>
      <c r="E98" s="60" t="str">
        <f t="shared" ca="1" si="102"/>
        <v/>
      </c>
      <c r="F98" s="60" t="str">
        <f t="shared" ca="1" si="102"/>
        <v/>
      </c>
      <c r="G98" s="60" t="str">
        <f t="shared" ca="1" si="102"/>
        <v/>
      </c>
      <c r="H98" s="60" t="str">
        <f t="shared" ca="1" si="102"/>
        <v/>
      </c>
      <c r="I98" s="60" t="str">
        <f t="shared" ca="1" si="102"/>
        <v/>
      </c>
      <c r="J98" s="60" t="str">
        <f t="shared" ca="1" si="102"/>
        <v/>
      </c>
      <c r="K98" s="60" t="str">
        <f t="shared" ca="1" si="102"/>
        <v/>
      </c>
      <c r="L98" s="60" t="str">
        <f t="shared" ca="1" si="102"/>
        <v/>
      </c>
      <c r="M98" s="60" t="str">
        <f t="shared" ca="1" si="102"/>
        <v/>
      </c>
      <c r="N98" s="60" t="str">
        <f t="shared" ca="1" si="102"/>
        <v/>
      </c>
      <c r="O98" s="60" t="str">
        <f t="shared" ca="1" si="102"/>
        <v/>
      </c>
      <c r="P98" s="60" t="str">
        <f t="shared" ca="1" si="102"/>
        <v/>
      </c>
      <c r="Q98" s="60" t="str">
        <f t="shared" ca="1" si="102"/>
        <v/>
      </c>
      <c r="R98" s="60" t="str">
        <f t="shared" ca="1" si="102"/>
        <v/>
      </c>
      <c r="S98" s="60" t="str">
        <f t="shared" ca="1" si="102"/>
        <v/>
      </c>
      <c r="T98" s="60" t="str">
        <f t="shared" ca="1" si="102"/>
        <v/>
      </c>
      <c r="U98" s="60" t="str">
        <f t="shared" ca="1" si="102"/>
        <v/>
      </c>
      <c r="V98" s="60" t="str">
        <f t="shared" ca="1" si="102"/>
        <v/>
      </c>
      <c r="W98" s="60" t="str">
        <f t="shared" ca="1" si="102"/>
        <v/>
      </c>
      <c r="X98" s="60" t="str">
        <f t="shared" ca="1" si="102"/>
        <v/>
      </c>
      <c r="Y98" s="60" t="str">
        <f t="shared" ca="1" si="102"/>
        <v/>
      </c>
      <c r="Z98" s="60" t="str">
        <f t="shared" ca="1" si="102"/>
        <v/>
      </c>
      <c r="AA98" s="60" t="str">
        <f t="shared" ca="1" si="102"/>
        <v/>
      </c>
    </row>
    <row r="99" spans="1:27" x14ac:dyDescent="0.25">
      <c r="A99" t="str">
        <f t="shared" ca="1" si="71"/>
        <v/>
      </c>
      <c r="B99" t="str">
        <f t="shared" ref="B99:B130" ca="1" si="103">IF(A99="","",A99&amp;") "&amp;IF(INDIRECT("'Datos "&amp;Tipo_Cuestionario_Cod&amp;"'!"&amp;B$1&amp;7+A99-1)="","",INDIRECT("'Datos "&amp;Tipo_Cuestionario_Cod&amp;"'!"&amp;B$1&amp;7+A99-1)))</f>
        <v/>
      </c>
      <c r="C99" s="60" t="str">
        <f t="shared" ref="C99:AA99" ca="1" si="104">IFERROR(IF(OR(INDIRECT("'Datos "&amp;Tipo_Cuestionario_Cod&amp;"'!"&amp;C$1&amp;7+$A99-1)="",C$2="",$B99=""),"",
IF(AND(C$1="J",Tipo_Cuestionario_Cod="VF"),C$2&amp;IF(MID(B99,FIND(")",B99)+2,1)="V","FALSO","VERDADERO"),
C$2&amp;INDIRECT("'Datos "&amp;Tipo_Cuestionario_Cod&amp;"'!"&amp;C$1&amp;7+$A99-1))),"")</f>
        <v/>
      </c>
      <c r="D99" s="60" t="str">
        <f t="shared" ca="1" si="104"/>
        <v/>
      </c>
      <c r="E99" s="60" t="str">
        <f t="shared" ca="1" si="104"/>
        <v/>
      </c>
      <c r="F99" s="60" t="str">
        <f t="shared" ca="1" si="104"/>
        <v/>
      </c>
      <c r="G99" s="60" t="str">
        <f t="shared" ca="1" si="104"/>
        <v/>
      </c>
      <c r="H99" s="60" t="str">
        <f t="shared" ca="1" si="104"/>
        <v/>
      </c>
      <c r="I99" s="60" t="str">
        <f t="shared" ca="1" si="104"/>
        <v/>
      </c>
      <c r="J99" s="60" t="str">
        <f t="shared" ca="1" si="104"/>
        <v/>
      </c>
      <c r="K99" s="60" t="str">
        <f t="shared" ca="1" si="104"/>
        <v/>
      </c>
      <c r="L99" s="60" t="str">
        <f t="shared" ca="1" si="104"/>
        <v/>
      </c>
      <c r="M99" s="60" t="str">
        <f t="shared" ca="1" si="104"/>
        <v/>
      </c>
      <c r="N99" s="60" t="str">
        <f t="shared" ca="1" si="104"/>
        <v/>
      </c>
      <c r="O99" s="60" t="str">
        <f t="shared" ca="1" si="104"/>
        <v/>
      </c>
      <c r="P99" s="60" t="str">
        <f t="shared" ca="1" si="104"/>
        <v/>
      </c>
      <c r="Q99" s="60" t="str">
        <f t="shared" ca="1" si="104"/>
        <v/>
      </c>
      <c r="R99" s="60" t="str">
        <f t="shared" ca="1" si="104"/>
        <v/>
      </c>
      <c r="S99" s="60" t="str">
        <f t="shared" ca="1" si="104"/>
        <v/>
      </c>
      <c r="T99" s="60" t="str">
        <f t="shared" ca="1" si="104"/>
        <v/>
      </c>
      <c r="U99" s="60" t="str">
        <f t="shared" ca="1" si="104"/>
        <v/>
      </c>
      <c r="V99" s="60" t="str">
        <f t="shared" ca="1" si="104"/>
        <v/>
      </c>
      <c r="W99" s="60" t="str">
        <f t="shared" ca="1" si="104"/>
        <v/>
      </c>
      <c r="X99" s="60" t="str">
        <f t="shared" ca="1" si="104"/>
        <v/>
      </c>
      <c r="Y99" s="60" t="str">
        <f t="shared" ca="1" si="104"/>
        <v/>
      </c>
      <c r="Z99" s="60" t="str">
        <f t="shared" ca="1" si="104"/>
        <v/>
      </c>
      <c r="AA99" s="60" t="str">
        <f t="shared" ca="1" si="104"/>
        <v/>
      </c>
    </row>
    <row r="100" spans="1:27" x14ac:dyDescent="0.25">
      <c r="A100" t="str">
        <f t="shared" ref="A100:A131" ca="1" si="105">IFERROR(IF(A99+1&gt;N_FINAL-INDIRECT("'Datos "&amp;Tipo_Cuestionario_Cod&amp;"'!A7")+1,"",A99+1),"")</f>
        <v/>
      </c>
      <c r="B100" t="str">
        <f t="shared" ca="1" si="103"/>
        <v/>
      </c>
      <c r="C100" s="60" t="str">
        <f t="shared" ref="C100:AA100" ca="1" si="106">IFERROR(IF(OR(INDIRECT("'Datos "&amp;Tipo_Cuestionario_Cod&amp;"'!"&amp;C$1&amp;7+$A100-1)="",C$2="",$B100=""),"",
IF(AND(C$1="J",Tipo_Cuestionario_Cod="VF"),C$2&amp;IF(MID(B100,FIND(")",B100)+2,1)="V","FALSO","VERDADERO"),
C$2&amp;INDIRECT("'Datos "&amp;Tipo_Cuestionario_Cod&amp;"'!"&amp;C$1&amp;7+$A100-1))),"")</f>
        <v/>
      </c>
      <c r="D100" s="60" t="str">
        <f t="shared" ca="1" si="106"/>
        <v/>
      </c>
      <c r="E100" s="60" t="str">
        <f t="shared" ca="1" si="106"/>
        <v/>
      </c>
      <c r="F100" s="60" t="str">
        <f t="shared" ca="1" si="106"/>
        <v/>
      </c>
      <c r="G100" s="60" t="str">
        <f t="shared" ca="1" si="106"/>
        <v/>
      </c>
      <c r="H100" s="60" t="str">
        <f t="shared" ca="1" si="106"/>
        <v/>
      </c>
      <c r="I100" s="60" t="str">
        <f t="shared" ca="1" si="106"/>
        <v/>
      </c>
      <c r="J100" s="60" t="str">
        <f t="shared" ca="1" si="106"/>
        <v/>
      </c>
      <c r="K100" s="60" t="str">
        <f t="shared" ca="1" si="106"/>
        <v/>
      </c>
      <c r="L100" s="60" t="str">
        <f t="shared" ca="1" si="106"/>
        <v/>
      </c>
      <c r="M100" s="60" t="str">
        <f t="shared" ca="1" si="106"/>
        <v/>
      </c>
      <c r="N100" s="60" t="str">
        <f t="shared" ca="1" si="106"/>
        <v/>
      </c>
      <c r="O100" s="60" t="str">
        <f t="shared" ca="1" si="106"/>
        <v/>
      </c>
      <c r="P100" s="60" t="str">
        <f t="shared" ca="1" si="106"/>
        <v/>
      </c>
      <c r="Q100" s="60" t="str">
        <f t="shared" ca="1" si="106"/>
        <v/>
      </c>
      <c r="R100" s="60" t="str">
        <f t="shared" ca="1" si="106"/>
        <v/>
      </c>
      <c r="S100" s="60" t="str">
        <f t="shared" ca="1" si="106"/>
        <v/>
      </c>
      <c r="T100" s="60" t="str">
        <f t="shared" ca="1" si="106"/>
        <v/>
      </c>
      <c r="U100" s="60" t="str">
        <f t="shared" ca="1" si="106"/>
        <v/>
      </c>
      <c r="V100" s="60" t="str">
        <f t="shared" ca="1" si="106"/>
        <v/>
      </c>
      <c r="W100" s="60" t="str">
        <f t="shared" ca="1" si="106"/>
        <v/>
      </c>
      <c r="X100" s="60" t="str">
        <f t="shared" ca="1" si="106"/>
        <v/>
      </c>
      <c r="Y100" s="60" t="str">
        <f t="shared" ca="1" si="106"/>
        <v/>
      </c>
      <c r="Z100" s="60" t="str">
        <f t="shared" ca="1" si="106"/>
        <v/>
      </c>
      <c r="AA100" s="60" t="str">
        <f t="shared" ca="1" si="106"/>
        <v/>
      </c>
    </row>
    <row r="101" spans="1:27" x14ac:dyDescent="0.25">
      <c r="A101" t="str">
        <f t="shared" ca="1" si="105"/>
        <v/>
      </c>
      <c r="B101" t="str">
        <f t="shared" ca="1" si="103"/>
        <v/>
      </c>
      <c r="C101" s="60" t="str">
        <f t="shared" ref="C101:AA101" ca="1" si="107">IFERROR(IF(OR(INDIRECT("'Datos "&amp;Tipo_Cuestionario_Cod&amp;"'!"&amp;C$1&amp;7+$A101-1)="",C$2="",$B101=""),"",
IF(AND(C$1="J",Tipo_Cuestionario_Cod="VF"),C$2&amp;IF(MID(B101,FIND(")",B101)+2,1)="V","FALSO","VERDADERO"),
C$2&amp;INDIRECT("'Datos "&amp;Tipo_Cuestionario_Cod&amp;"'!"&amp;C$1&amp;7+$A101-1))),"")</f>
        <v/>
      </c>
      <c r="D101" s="60" t="str">
        <f t="shared" ca="1" si="107"/>
        <v/>
      </c>
      <c r="E101" s="60" t="str">
        <f t="shared" ca="1" si="107"/>
        <v/>
      </c>
      <c r="F101" s="60" t="str">
        <f t="shared" ca="1" si="107"/>
        <v/>
      </c>
      <c r="G101" s="60" t="str">
        <f t="shared" ca="1" si="107"/>
        <v/>
      </c>
      <c r="H101" s="60" t="str">
        <f t="shared" ca="1" si="107"/>
        <v/>
      </c>
      <c r="I101" s="60" t="str">
        <f t="shared" ca="1" si="107"/>
        <v/>
      </c>
      <c r="J101" s="60" t="str">
        <f t="shared" ca="1" si="107"/>
        <v/>
      </c>
      <c r="K101" s="60" t="str">
        <f t="shared" ca="1" si="107"/>
        <v/>
      </c>
      <c r="L101" s="60" t="str">
        <f t="shared" ca="1" si="107"/>
        <v/>
      </c>
      <c r="M101" s="60" t="str">
        <f t="shared" ca="1" si="107"/>
        <v/>
      </c>
      <c r="N101" s="60" t="str">
        <f t="shared" ca="1" si="107"/>
        <v/>
      </c>
      <c r="O101" s="60" t="str">
        <f t="shared" ca="1" si="107"/>
        <v/>
      </c>
      <c r="P101" s="60" t="str">
        <f t="shared" ca="1" si="107"/>
        <v/>
      </c>
      <c r="Q101" s="60" t="str">
        <f t="shared" ca="1" si="107"/>
        <v/>
      </c>
      <c r="R101" s="60" t="str">
        <f t="shared" ca="1" si="107"/>
        <v/>
      </c>
      <c r="S101" s="60" t="str">
        <f t="shared" ca="1" si="107"/>
        <v/>
      </c>
      <c r="T101" s="60" t="str">
        <f t="shared" ca="1" si="107"/>
        <v/>
      </c>
      <c r="U101" s="60" t="str">
        <f t="shared" ca="1" si="107"/>
        <v/>
      </c>
      <c r="V101" s="60" t="str">
        <f t="shared" ca="1" si="107"/>
        <v/>
      </c>
      <c r="W101" s="60" t="str">
        <f t="shared" ca="1" si="107"/>
        <v/>
      </c>
      <c r="X101" s="60" t="str">
        <f t="shared" ca="1" si="107"/>
        <v/>
      </c>
      <c r="Y101" s="60" t="str">
        <f t="shared" ca="1" si="107"/>
        <v/>
      </c>
      <c r="Z101" s="60" t="str">
        <f t="shared" ca="1" si="107"/>
        <v/>
      </c>
      <c r="AA101" s="60" t="str">
        <f t="shared" ca="1" si="107"/>
        <v/>
      </c>
    </row>
    <row r="102" spans="1:27" x14ac:dyDescent="0.25">
      <c r="A102" t="str">
        <f t="shared" ca="1" si="105"/>
        <v/>
      </c>
      <c r="B102" t="str">
        <f t="shared" ca="1" si="103"/>
        <v/>
      </c>
      <c r="C102" s="60" t="str">
        <f t="shared" ref="C102:AA102" ca="1" si="108">IFERROR(IF(OR(INDIRECT("'Datos "&amp;Tipo_Cuestionario_Cod&amp;"'!"&amp;C$1&amp;7+$A102-1)="",C$2="",$B102=""),"",
IF(AND(C$1="J",Tipo_Cuestionario_Cod="VF"),C$2&amp;IF(MID(B102,FIND(")",B102)+2,1)="V","FALSO","VERDADERO"),
C$2&amp;INDIRECT("'Datos "&amp;Tipo_Cuestionario_Cod&amp;"'!"&amp;C$1&amp;7+$A102-1))),"")</f>
        <v/>
      </c>
      <c r="D102" s="60" t="str">
        <f t="shared" ca="1" si="108"/>
        <v/>
      </c>
      <c r="E102" s="60" t="str">
        <f t="shared" ca="1" si="108"/>
        <v/>
      </c>
      <c r="F102" s="60" t="str">
        <f t="shared" ca="1" si="108"/>
        <v/>
      </c>
      <c r="G102" s="60" t="str">
        <f t="shared" ca="1" si="108"/>
        <v/>
      </c>
      <c r="H102" s="60" t="str">
        <f t="shared" ca="1" si="108"/>
        <v/>
      </c>
      <c r="I102" s="60" t="str">
        <f t="shared" ca="1" si="108"/>
        <v/>
      </c>
      <c r="J102" s="60" t="str">
        <f t="shared" ca="1" si="108"/>
        <v/>
      </c>
      <c r="K102" s="60" t="str">
        <f t="shared" ca="1" si="108"/>
        <v/>
      </c>
      <c r="L102" s="60" t="str">
        <f t="shared" ca="1" si="108"/>
        <v/>
      </c>
      <c r="M102" s="60" t="str">
        <f t="shared" ca="1" si="108"/>
        <v/>
      </c>
      <c r="N102" s="60" t="str">
        <f t="shared" ca="1" si="108"/>
        <v/>
      </c>
      <c r="O102" s="60" t="str">
        <f t="shared" ca="1" si="108"/>
        <v/>
      </c>
      <c r="P102" s="60" t="str">
        <f t="shared" ca="1" si="108"/>
        <v/>
      </c>
      <c r="Q102" s="60" t="str">
        <f t="shared" ca="1" si="108"/>
        <v/>
      </c>
      <c r="R102" s="60" t="str">
        <f t="shared" ca="1" si="108"/>
        <v/>
      </c>
      <c r="S102" s="60" t="str">
        <f t="shared" ca="1" si="108"/>
        <v/>
      </c>
      <c r="T102" s="60" t="str">
        <f t="shared" ca="1" si="108"/>
        <v/>
      </c>
      <c r="U102" s="60" t="str">
        <f t="shared" ca="1" si="108"/>
        <v/>
      </c>
      <c r="V102" s="60" t="str">
        <f t="shared" ca="1" si="108"/>
        <v/>
      </c>
      <c r="W102" s="60" t="str">
        <f t="shared" ca="1" si="108"/>
        <v/>
      </c>
      <c r="X102" s="60" t="str">
        <f t="shared" ca="1" si="108"/>
        <v/>
      </c>
      <c r="Y102" s="60" t="str">
        <f t="shared" ca="1" si="108"/>
        <v/>
      </c>
      <c r="Z102" s="60" t="str">
        <f t="shared" ca="1" si="108"/>
        <v/>
      </c>
      <c r="AA102" s="60" t="str">
        <f t="shared" ca="1" si="108"/>
        <v/>
      </c>
    </row>
    <row r="103" spans="1:27" x14ac:dyDescent="0.25">
      <c r="A103" t="str">
        <f t="shared" ca="1" si="105"/>
        <v/>
      </c>
      <c r="B103" t="str">
        <f t="shared" ca="1" si="103"/>
        <v/>
      </c>
      <c r="C103" s="60" t="str">
        <f t="shared" ref="C103:AA103" ca="1" si="109">IFERROR(IF(OR(INDIRECT("'Datos "&amp;Tipo_Cuestionario_Cod&amp;"'!"&amp;C$1&amp;7+$A103-1)="",C$2="",$B103=""),"",
IF(AND(C$1="J",Tipo_Cuestionario_Cod="VF"),C$2&amp;IF(MID(B103,FIND(")",B103)+2,1)="V","FALSO","VERDADERO"),
C$2&amp;INDIRECT("'Datos "&amp;Tipo_Cuestionario_Cod&amp;"'!"&amp;C$1&amp;7+$A103-1))),"")</f>
        <v/>
      </c>
      <c r="D103" s="60" t="str">
        <f t="shared" ca="1" si="109"/>
        <v/>
      </c>
      <c r="E103" s="60" t="str">
        <f t="shared" ca="1" si="109"/>
        <v/>
      </c>
      <c r="F103" s="60" t="str">
        <f t="shared" ca="1" si="109"/>
        <v/>
      </c>
      <c r="G103" s="60" t="str">
        <f t="shared" ca="1" si="109"/>
        <v/>
      </c>
      <c r="H103" s="60" t="str">
        <f t="shared" ca="1" si="109"/>
        <v/>
      </c>
      <c r="I103" s="60" t="str">
        <f t="shared" ca="1" si="109"/>
        <v/>
      </c>
      <c r="J103" s="60" t="str">
        <f t="shared" ca="1" si="109"/>
        <v/>
      </c>
      <c r="K103" s="60" t="str">
        <f t="shared" ca="1" si="109"/>
        <v/>
      </c>
      <c r="L103" s="60" t="str">
        <f t="shared" ca="1" si="109"/>
        <v/>
      </c>
      <c r="M103" s="60" t="str">
        <f t="shared" ca="1" si="109"/>
        <v/>
      </c>
      <c r="N103" s="60" t="str">
        <f t="shared" ca="1" si="109"/>
        <v/>
      </c>
      <c r="O103" s="60" t="str">
        <f t="shared" ca="1" si="109"/>
        <v/>
      </c>
      <c r="P103" s="60" t="str">
        <f t="shared" ca="1" si="109"/>
        <v/>
      </c>
      <c r="Q103" s="60" t="str">
        <f t="shared" ca="1" si="109"/>
        <v/>
      </c>
      <c r="R103" s="60" t="str">
        <f t="shared" ca="1" si="109"/>
        <v/>
      </c>
      <c r="S103" s="60" t="str">
        <f t="shared" ca="1" si="109"/>
        <v/>
      </c>
      <c r="T103" s="60" t="str">
        <f t="shared" ca="1" si="109"/>
        <v/>
      </c>
      <c r="U103" s="60" t="str">
        <f t="shared" ca="1" si="109"/>
        <v/>
      </c>
      <c r="V103" s="60" t="str">
        <f t="shared" ca="1" si="109"/>
        <v/>
      </c>
      <c r="W103" s="60" t="str">
        <f t="shared" ca="1" si="109"/>
        <v/>
      </c>
      <c r="X103" s="60" t="str">
        <f t="shared" ca="1" si="109"/>
        <v/>
      </c>
      <c r="Y103" s="60" t="str">
        <f t="shared" ca="1" si="109"/>
        <v/>
      </c>
      <c r="Z103" s="60" t="str">
        <f t="shared" ca="1" si="109"/>
        <v/>
      </c>
      <c r="AA103" s="60" t="str">
        <f t="shared" ca="1" si="109"/>
        <v/>
      </c>
    </row>
    <row r="104" spans="1:27" x14ac:dyDescent="0.25">
      <c r="A104" t="str">
        <f t="shared" ca="1" si="105"/>
        <v/>
      </c>
      <c r="B104" t="str">
        <f t="shared" ca="1" si="103"/>
        <v/>
      </c>
      <c r="C104" s="60" t="str">
        <f t="shared" ref="C104:AA104" ca="1" si="110">IFERROR(IF(OR(INDIRECT("'Datos "&amp;Tipo_Cuestionario_Cod&amp;"'!"&amp;C$1&amp;7+$A104-1)="",C$2="",$B104=""),"",
IF(AND(C$1="J",Tipo_Cuestionario_Cod="VF"),C$2&amp;IF(MID(B104,FIND(")",B104)+2,1)="V","FALSO","VERDADERO"),
C$2&amp;INDIRECT("'Datos "&amp;Tipo_Cuestionario_Cod&amp;"'!"&amp;C$1&amp;7+$A104-1))),"")</f>
        <v/>
      </c>
      <c r="D104" s="60" t="str">
        <f t="shared" ca="1" si="110"/>
        <v/>
      </c>
      <c r="E104" s="60" t="str">
        <f t="shared" ca="1" si="110"/>
        <v/>
      </c>
      <c r="F104" s="60" t="str">
        <f t="shared" ca="1" si="110"/>
        <v/>
      </c>
      <c r="G104" s="60" t="str">
        <f t="shared" ca="1" si="110"/>
        <v/>
      </c>
      <c r="H104" s="60" t="str">
        <f t="shared" ca="1" si="110"/>
        <v/>
      </c>
      <c r="I104" s="60" t="str">
        <f t="shared" ca="1" si="110"/>
        <v/>
      </c>
      <c r="J104" s="60" t="str">
        <f t="shared" ca="1" si="110"/>
        <v/>
      </c>
      <c r="K104" s="60" t="str">
        <f t="shared" ca="1" si="110"/>
        <v/>
      </c>
      <c r="L104" s="60" t="str">
        <f t="shared" ca="1" si="110"/>
        <v/>
      </c>
      <c r="M104" s="60" t="str">
        <f t="shared" ca="1" si="110"/>
        <v/>
      </c>
      <c r="N104" s="60" t="str">
        <f t="shared" ca="1" si="110"/>
        <v/>
      </c>
      <c r="O104" s="60" t="str">
        <f t="shared" ca="1" si="110"/>
        <v/>
      </c>
      <c r="P104" s="60" t="str">
        <f t="shared" ca="1" si="110"/>
        <v/>
      </c>
      <c r="Q104" s="60" t="str">
        <f t="shared" ca="1" si="110"/>
        <v/>
      </c>
      <c r="R104" s="60" t="str">
        <f t="shared" ca="1" si="110"/>
        <v/>
      </c>
      <c r="S104" s="60" t="str">
        <f t="shared" ca="1" si="110"/>
        <v/>
      </c>
      <c r="T104" s="60" t="str">
        <f t="shared" ca="1" si="110"/>
        <v/>
      </c>
      <c r="U104" s="60" t="str">
        <f t="shared" ca="1" si="110"/>
        <v/>
      </c>
      <c r="V104" s="60" t="str">
        <f t="shared" ca="1" si="110"/>
        <v/>
      </c>
      <c r="W104" s="60" t="str">
        <f t="shared" ca="1" si="110"/>
        <v/>
      </c>
      <c r="X104" s="60" t="str">
        <f t="shared" ca="1" si="110"/>
        <v/>
      </c>
      <c r="Y104" s="60" t="str">
        <f t="shared" ca="1" si="110"/>
        <v/>
      </c>
      <c r="Z104" s="60" t="str">
        <f t="shared" ca="1" si="110"/>
        <v/>
      </c>
      <c r="AA104" s="60" t="str">
        <f t="shared" ca="1" si="110"/>
        <v/>
      </c>
    </row>
    <row r="105" spans="1:27" x14ac:dyDescent="0.25">
      <c r="A105" t="str">
        <f t="shared" ca="1" si="105"/>
        <v/>
      </c>
      <c r="B105" t="str">
        <f t="shared" ca="1" si="103"/>
        <v/>
      </c>
      <c r="C105" s="60" t="str">
        <f t="shared" ref="C105:AA105" ca="1" si="111">IFERROR(IF(OR(INDIRECT("'Datos "&amp;Tipo_Cuestionario_Cod&amp;"'!"&amp;C$1&amp;7+$A105-1)="",C$2="",$B105=""),"",
IF(AND(C$1="J",Tipo_Cuestionario_Cod="VF"),C$2&amp;IF(MID(B105,FIND(")",B105)+2,1)="V","FALSO","VERDADERO"),
C$2&amp;INDIRECT("'Datos "&amp;Tipo_Cuestionario_Cod&amp;"'!"&amp;C$1&amp;7+$A105-1))),"")</f>
        <v/>
      </c>
      <c r="D105" s="60" t="str">
        <f t="shared" ca="1" si="111"/>
        <v/>
      </c>
      <c r="E105" s="60" t="str">
        <f t="shared" ca="1" si="111"/>
        <v/>
      </c>
      <c r="F105" s="60" t="str">
        <f t="shared" ca="1" si="111"/>
        <v/>
      </c>
      <c r="G105" s="60" t="str">
        <f t="shared" ca="1" si="111"/>
        <v/>
      </c>
      <c r="H105" s="60" t="str">
        <f t="shared" ca="1" si="111"/>
        <v/>
      </c>
      <c r="I105" s="60" t="str">
        <f t="shared" ca="1" si="111"/>
        <v/>
      </c>
      <c r="J105" s="60" t="str">
        <f t="shared" ca="1" si="111"/>
        <v/>
      </c>
      <c r="K105" s="60" t="str">
        <f t="shared" ca="1" si="111"/>
        <v/>
      </c>
      <c r="L105" s="60" t="str">
        <f t="shared" ca="1" si="111"/>
        <v/>
      </c>
      <c r="M105" s="60" t="str">
        <f t="shared" ca="1" si="111"/>
        <v/>
      </c>
      <c r="N105" s="60" t="str">
        <f t="shared" ca="1" si="111"/>
        <v/>
      </c>
      <c r="O105" s="60" t="str">
        <f t="shared" ca="1" si="111"/>
        <v/>
      </c>
      <c r="P105" s="60" t="str">
        <f t="shared" ca="1" si="111"/>
        <v/>
      </c>
      <c r="Q105" s="60" t="str">
        <f t="shared" ca="1" si="111"/>
        <v/>
      </c>
      <c r="R105" s="60" t="str">
        <f t="shared" ca="1" si="111"/>
        <v/>
      </c>
      <c r="S105" s="60" t="str">
        <f t="shared" ca="1" si="111"/>
        <v/>
      </c>
      <c r="T105" s="60" t="str">
        <f t="shared" ca="1" si="111"/>
        <v/>
      </c>
      <c r="U105" s="60" t="str">
        <f t="shared" ca="1" si="111"/>
        <v/>
      </c>
      <c r="V105" s="60" t="str">
        <f t="shared" ca="1" si="111"/>
        <v/>
      </c>
      <c r="W105" s="60" t="str">
        <f t="shared" ca="1" si="111"/>
        <v/>
      </c>
      <c r="X105" s="60" t="str">
        <f t="shared" ca="1" si="111"/>
        <v/>
      </c>
      <c r="Y105" s="60" t="str">
        <f t="shared" ca="1" si="111"/>
        <v/>
      </c>
      <c r="Z105" s="60" t="str">
        <f t="shared" ca="1" si="111"/>
        <v/>
      </c>
      <c r="AA105" s="60" t="str">
        <f t="shared" ca="1" si="111"/>
        <v/>
      </c>
    </row>
    <row r="106" spans="1:27" x14ac:dyDescent="0.25">
      <c r="A106" t="str">
        <f t="shared" ca="1" si="105"/>
        <v/>
      </c>
      <c r="B106" t="str">
        <f t="shared" ca="1" si="103"/>
        <v/>
      </c>
      <c r="C106" s="60" t="str">
        <f t="shared" ref="C106:AA106" ca="1" si="112">IFERROR(IF(OR(INDIRECT("'Datos "&amp;Tipo_Cuestionario_Cod&amp;"'!"&amp;C$1&amp;7+$A106-1)="",C$2="",$B106=""),"",
IF(AND(C$1="J",Tipo_Cuestionario_Cod="VF"),C$2&amp;IF(MID(B106,FIND(")",B106)+2,1)="V","FALSO","VERDADERO"),
C$2&amp;INDIRECT("'Datos "&amp;Tipo_Cuestionario_Cod&amp;"'!"&amp;C$1&amp;7+$A106-1))),"")</f>
        <v/>
      </c>
      <c r="D106" s="60" t="str">
        <f t="shared" ca="1" si="112"/>
        <v/>
      </c>
      <c r="E106" s="60" t="str">
        <f t="shared" ca="1" si="112"/>
        <v/>
      </c>
      <c r="F106" s="60" t="str">
        <f t="shared" ca="1" si="112"/>
        <v/>
      </c>
      <c r="G106" s="60" t="str">
        <f t="shared" ca="1" si="112"/>
        <v/>
      </c>
      <c r="H106" s="60" t="str">
        <f t="shared" ca="1" si="112"/>
        <v/>
      </c>
      <c r="I106" s="60" t="str">
        <f t="shared" ca="1" si="112"/>
        <v/>
      </c>
      <c r="J106" s="60" t="str">
        <f t="shared" ca="1" si="112"/>
        <v/>
      </c>
      <c r="K106" s="60" t="str">
        <f t="shared" ca="1" si="112"/>
        <v/>
      </c>
      <c r="L106" s="60" t="str">
        <f t="shared" ca="1" si="112"/>
        <v/>
      </c>
      <c r="M106" s="60" t="str">
        <f t="shared" ca="1" si="112"/>
        <v/>
      </c>
      <c r="N106" s="60" t="str">
        <f t="shared" ca="1" si="112"/>
        <v/>
      </c>
      <c r="O106" s="60" t="str">
        <f t="shared" ca="1" si="112"/>
        <v/>
      </c>
      <c r="P106" s="60" t="str">
        <f t="shared" ca="1" si="112"/>
        <v/>
      </c>
      <c r="Q106" s="60" t="str">
        <f t="shared" ca="1" si="112"/>
        <v/>
      </c>
      <c r="R106" s="60" t="str">
        <f t="shared" ca="1" si="112"/>
        <v/>
      </c>
      <c r="S106" s="60" t="str">
        <f t="shared" ca="1" si="112"/>
        <v/>
      </c>
      <c r="T106" s="60" t="str">
        <f t="shared" ca="1" si="112"/>
        <v/>
      </c>
      <c r="U106" s="60" t="str">
        <f t="shared" ca="1" si="112"/>
        <v/>
      </c>
      <c r="V106" s="60" t="str">
        <f t="shared" ca="1" si="112"/>
        <v/>
      </c>
      <c r="W106" s="60" t="str">
        <f t="shared" ca="1" si="112"/>
        <v/>
      </c>
      <c r="X106" s="60" t="str">
        <f t="shared" ca="1" si="112"/>
        <v/>
      </c>
      <c r="Y106" s="60" t="str">
        <f t="shared" ca="1" si="112"/>
        <v/>
      </c>
      <c r="Z106" s="60" t="str">
        <f t="shared" ca="1" si="112"/>
        <v/>
      </c>
      <c r="AA106" s="60" t="str">
        <f t="shared" ca="1" si="112"/>
        <v/>
      </c>
    </row>
    <row r="107" spans="1:27" x14ac:dyDescent="0.25">
      <c r="A107" t="str">
        <f t="shared" ca="1" si="105"/>
        <v/>
      </c>
      <c r="B107" t="str">
        <f t="shared" ca="1" si="103"/>
        <v/>
      </c>
      <c r="C107" s="60" t="str">
        <f t="shared" ref="C107:AA107" ca="1" si="113">IFERROR(IF(OR(INDIRECT("'Datos "&amp;Tipo_Cuestionario_Cod&amp;"'!"&amp;C$1&amp;7+$A107-1)="",C$2="",$B107=""),"",
IF(AND(C$1="J",Tipo_Cuestionario_Cod="VF"),C$2&amp;IF(MID(B107,FIND(")",B107)+2,1)="V","FALSO","VERDADERO"),
C$2&amp;INDIRECT("'Datos "&amp;Tipo_Cuestionario_Cod&amp;"'!"&amp;C$1&amp;7+$A107-1))),"")</f>
        <v/>
      </c>
      <c r="D107" s="60" t="str">
        <f t="shared" ca="1" si="113"/>
        <v/>
      </c>
      <c r="E107" s="60" t="str">
        <f t="shared" ca="1" si="113"/>
        <v/>
      </c>
      <c r="F107" s="60" t="str">
        <f t="shared" ca="1" si="113"/>
        <v/>
      </c>
      <c r="G107" s="60" t="str">
        <f t="shared" ca="1" si="113"/>
        <v/>
      </c>
      <c r="H107" s="60" t="str">
        <f t="shared" ca="1" si="113"/>
        <v/>
      </c>
      <c r="I107" s="60" t="str">
        <f t="shared" ca="1" si="113"/>
        <v/>
      </c>
      <c r="J107" s="60" t="str">
        <f t="shared" ca="1" si="113"/>
        <v/>
      </c>
      <c r="K107" s="60" t="str">
        <f t="shared" ca="1" si="113"/>
        <v/>
      </c>
      <c r="L107" s="60" t="str">
        <f t="shared" ca="1" si="113"/>
        <v/>
      </c>
      <c r="M107" s="60" t="str">
        <f t="shared" ca="1" si="113"/>
        <v/>
      </c>
      <c r="N107" s="60" t="str">
        <f t="shared" ca="1" si="113"/>
        <v/>
      </c>
      <c r="O107" s="60" t="str">
        <f t="shared" ca="1" si="113"/>
        <v/>
      </c>
      <c r="P107" s="60" t="str">
        <f t="shared" ca="1" si="113"/>
        <v/>
      </c>
      <c r="Q107" s="60" t="str">
        <f t="shared" ca="1" si="113"/>
        <v/>
      </c>
      <c r="R107" s="60" t="str">
        <f t="shared" ca="1" si="113"/>
        <v/>
      </c>
      <c r="S107" s="60" t="str">
        <f t="shared" ca="1" si="113"/>
        <v/>
      </c>
      <c r="T107" s="60" t="str">
        <f t="shared" ca="1" si="113"/>
        <v/>
      </c>
      <c r="U107" s="60" t="str">
        <f t="shared" ca="1" si="113"/>
        <v/>
      </c>
      <c r="V107" s="60" t="str">
        <f t="shared" ca="1" si="113"/>
        <v/>
      </c>
      <c r="W107" s="60" t="str">
        <f t="shared" ca="1" si="113"/>
        <v/>
      </c>
      <c r="X107" s="60" t="str">
        <f t="shared" ca="1" si="113"/>
        <v/>
      </c>
      <c r="Y107" s="60" t="str">
        <f t="shared" ca="1" si="113"/>
        <v/>
      </c>
      <c r="Z107" s="60" t="str">
        <f t="shared" ca="1" si="113"/>
        <v/>
      </c>
      <c r="AA107" s="60" t="str">
        <f t="shared" ca="1" si="113"/>
        <v/>
      </c>
    </row>
    <row r="108" spans="1:27" x14ac:dyDescent="0.25">
      <c r="A108" t="str">
        <f t="shared" ca="1" si="105"/>
        <v/>
      </c>
      <c r="B108" t="str">
        <f t="shared" ca="1" si="103"/>
        <v/>
      </c>
      <c r="C108" s="60" t="str">
        <f t="shared" ref="C108:AA108" ca="1" si="114">IFERROR(IF(OR(INDIRECT("'Datos "&amp;Tipo_Cuestionario_Cod&amp;"'!"&amp;C$1&amp;7+$A108-1)="",C$2="",$B108=""),"",
IF(AND(C$1="J",Tipo_Cuestionario_Cod="VF"),C$2&amp;IF(MID(B108,FIND(")",B108)+2,1)="V","FALSO","VERDADERO"),
C$2&amp;INDIRECT("'Datos "&amp;Tipo_Cuestionario_Cod&amp;"'!"&amp;C$1&amp;7+$A108-1))),"")</f>
        <v/>
      </c>
      <c r="D108" s="60" t="str">
        <f t="shared" ca="1" si="114"/>
        <v/>
      </c>
      <c r="E108" s="60" t="str">
        <f t="shared" ca="1" si="114"/>
        <v/>
      </c>
      <c r="F108" s="60" t="str">
        <f t="shared" ca="1" si="114"/>
        <v/>
      </c>
      <c r="G108" s="60" t="str">
        <f t="shared" ca="1" si="114"/>
        <v/>
      </c>
      <c r="H108" s="60" t="str">
        <f t="shared" ca="1" si="114"/>
        <v/>
      </c>
      <c r="I108" s="60" t="str">
        <f t="shared" ca="1" si="114"/>
        <v/>
      </c>
      <c r="J108" s="60" t="str">
        <f t="shared" ca="1" si="114"/>
        <v/>
      </c>
      <c r="K108" s="60" t="str">
        <f t="shared" ca="1" si="114"/>
        <v/>
      </c>
      <c r="L108" s="60" t="str">
        <f t="shared" ca="1" si="114"/>
        <v/>
      </c>
      <c r="M108" s="60" t="str">
        <f t="shared" ca="1" si="114"/>
        <v/>
      </c>
      <c r="N108" s="60" t="str">
        <f t="shared" ca="1" si="114"/>
        <v/>
      </c>
      <c r="O108" s="60" t="str">
        <f t="shared" ca="1" si="114"/>
        <v/>
      </c>
      <c r="P108" s="60" t="str">
        <f t="shared" ca="1" si="114"/>
        <v/>
      </c>
      <c r="Q108" s="60" t="str">
        <f t="shared" ca="1" si="114"/>
        <v/>
      </c>
      <c r="R108" s="60" t="str">
        <f t="shared" ca="1" si="114"/>
        <v/>
      </c>
      <c r="S108" s="60" t="str">
        <f t="shared" ca="1" si="114"/>
        <v/>
      </c>
      <c r="T108" s="60" t="str">
        <f t="shared" ca="1" si="114"/>
        <v/>
      </c>
      <c r="U108" s="60" t="str">
        <f t="shared" ca="1" si="114"/>
        <v/>
      </c>
      <c r="V108" s="60" t="str">
        <f t="shared" ca="1" si="114"/>
        <v/>
      </c>
      <c r="W108" s="60" t="str">
        <f t="shared" ca="1" si="114"/>
        <v/>
      </c>
      <c r="X108" s="60" t="str">
        <f t="shared" ca="1" si="114"/>
        <v/>
      </c>
      <c r="Y108" s="60" t="str">
        <f t="shared" ca="1" si="114"/>
        <v/>
      </c>
      <c r="Z108" s="60" t="str">
        <f t="shared" ca="1" si="114"/>
        <v/>
      </c>
      <c r="AA108" s="60" t="str">
        <f t="shared" ca="1" si="114"/>
        <v/>
      </c>
    </row>
    <row r="109" spans="1:27" x14ac:dyDescent="0.25">
      <c r="A109" t="str">
        <f t="shared" ca="1" si="105"/>
        <v/>
      </c>
      <c r="B109" t="str">
        <f t="shared" ca="1" si="103"/>
        <v/>
      </c>
      <c r="C109" s="60" t="str">
        <f t="shared" ref="C109:AA109" ca="1" si="115">IFERROR(IF(OR(INDIRECT("'Datos "&amp;Tipo_Cuestionario_Cod&amp;"'!"&amp;C$1&amp;7+$A109-1)="",C$2="",$B109=""),"",
IF(AND(C$1="J",Tipo_Cuestionario_Cod="VF"),C$2&amp;IF(MID(B109,FIND(")",B109)+2,1)="V","FALSO","VERDADERO"),
C$2&amp;INDIRECT("'Datos "&amp;Tipo_Cuestionario_Cod&amp;"'!"&amp;C$1&amp;7+$A109-1))),"")</f>
        <v/>
      </c>
      <c r="D109" s="60" t="str">
        <f t="shared" ca="1" si="115"/>
        <v/>
      </c>
      <c r="E109" s="60" t="str">
        <f t="shared" ca="1" si="115"/>
        <v/>
      </c>
      <c r="F109" s="60" t="str">
        <f t="shared" ca="1" si="115"/>
        <v/>
      </c>
      <c r="G109" s="60" t="str">
        <f t="shared" ca="1" si="115"/>
        <v/>
      </c>
      <c r="H109" s="60" t="str">
        <f t="shared" ca="1" si="115"/>
        <v/>
      </c>
      <c r="I109" s="60" t="str">
        <f t="shared" ca="1" si="115"/>
        <v/>
      </c>
      <c r="J109" s="60" t="str">
        <f t="shared" ca="1" si="115"/>
        <v/>
      </c>
      <c r="K109" s="60" t="str">
        <f t="shared" ca="1" si="115"/>
        <v/>
      </c>
      <c r="L109" s="60" t="str">
        <f t="shared" ca="1" si="115"/>
        <v/>
      </c>
      <c r="M109" s="60" t="str">
        <f t="shared" ca="1" si="115"/>
        <v/>
      </c>
      <c r="N109" s="60" t="str">
        <f t="shared" ca="1" si="115"/>
        <v/>
      </c>
      <c r="O109" s="60" t="str">
        <f t="shared" ca="1" si="115"/>
        <v/>
      </c>
      <c r="P109" s="60" t="str">
        <f t="shared" ca="1" si="115"/>
        <v/>
      </c>
      <c r="Q109" s="60" t="str">
        <f t="shared" ca="1" si="115"/>
        <v/>
      </c>
      <c r="R109" s="60" t="str">
        <f t="shared" ca="1" si="115"/>
        <v/>
      </c>
      <c r="S109" s="60" t="str">
        <f t="shared" ca="1" si="115"/>
        <v/>
      </c>
      <c r="T109" s="60" t="str">
        <f t="shared" ca="1" si="115"/>
        <v/>
      </c>
      <c r="U109" s="60" t="str">
        <f t="shared" ca="1" si="115"/>
        <v/>
      </c>
      <c r="V109" s="60" t="str">
        <f t="shared" ca="1" si="115"/>
        <v/>
      </c>
      <c r="W109" s="60" t="str">
        <f t="shared" ca="1" si="115"/>
        <v/>
      </c>
      <c r="X109" s="60" t="str">
        <f t="shared" ca="1" si="115"/>
        <v/>
      </c>
      <c r="Y109" s="60" t="str">
        <f t="shared" ca="1" si="115"/>
        <v/>
      </c>
      <c r="Z109" s="60" t="str">
        <f t="shared" ca="1" si="115"/>
        <v/>
      </c>
      <c r="AA109" s="60" t="str">
        <f t="shared" ca="1" si="115"/>
        <v/>
      </c>
    </row>
    <row r="110" spans="1:27" x14ac:dyDescent="0.25">
      <c r="A110" t="str">
        <f t="shared" ca="1" si="105"/>
        <v/>
      </c>
      <c r="B110" t="str">
        <f t="shared" ca="1" si="103"/>
        <v/>
      </c>
      <c r="C110" s="60" t="str">
        <f t="shared" ref="C110:AA110" ca="1" si="116">IFERROR(IF(OR(INDIRECT("'Datos "&amp;Tipo_Cuestionario_Cod&amp;"'!"&amp;C$1&amp;7+$A110-1)="",C$2="",$B110=""),"",
IF(AND(C$1="J",Tipo_Cuestionario_Cod="VF"),C$2&amp;IF(MID(B110,FIND(")",B110)+2,1)="V","FALSO","VERDADERO"),
C$2&amp;INDIRECT("'Datos "&amp;Tipo_Cuestionario_Cod&amp;"'!"&amp;C$1&amp;7+$A110-1))),"")</f>
        <v/>
      </c>
      <c r="D110" s="60" t="str">
        <f t="shared" ca="1" si="116"/>
        <v/>
      </c>
      <c r="E110" s="60" t="str">
        <f t="shared" ca="1" si="116"/>
        <v/>
      </c>
      <c r="F110" s="60" t="str">
        <f t="shared" ca="1" si="116"/>
        <v/>
      </c>
      <c r="G110" s="60" t="str">
        <f t="shared" ca="1" si="116"/>
        <v/>
      </c>
      <c r="H110" s="60" t="str">
        <f t="shared" ca="1" si="116"/>
        <v/>
      </c>
      <c r="I110" s="60" t="str">
        <f t="shared" ca="1" si="116"/>
        <v/>
      </c>
      <c r="J110" s="60" t="str">
        <f t="shared" ca="1" si="116"/>
        <v/>
      </c>
      <c r="K110" s="60" t="str">
        <f t="shared" ca="1" si="116"/>
        <v/>
      </c>
      <c r="L110" s="60" t="str">
        <f t="shared" ca="1" si="116"/>
        <v/>
      </c>
      <c r="M110" s="60" t="str">
        <f t="shared" ca="1" si="116"/>
        <v/>
      </c>
      <c r="N110" s="60" t="str">
        <f t="shared" ca="1" si="116"/>
        <v/>
      </c>
      <c r="O110" s="60" t="str">
        <f t="shared" ca="1" si="116"/>
        <v/>
      </c>
      <c r="P110" s="60" t="str">
        <f t="shared" ca="1" si="116"/>
        <v/>
      </c>
      <c r="Q110" s="60" t="str">
        <f t="shared" ca="1" si="116"/>
        <v/>
      </c>
      <c r="R110" s="60" t="str">
        <f t="shared" ca="1" si="116"/>
        <v/>
      </c>
      <c r="S110" s="60" t="str">
        <f t="shared" ca="1" si="116"/>
        <v/>
      </c>
      <c r="T110" s="60" t="str">
        <f t="shared" ca="1" si="116"/>
        <v/>
      </c>
      <c r="U110" s="60" t="str">
        <f t="shared" ca="1" si="116"/>
        <v/>
      </c>
      <c r="V110" s="60" t="str">
        <f t="shared" ca="1" si="116"/>
        <v/>
      </c>
      <c r="W110" s="60" t="str">
        <f t="shared" ca="1" si="116"/>
        <v/>
      </c>
      <c r="X110" s="60" t="str">
        <f t="shared" ca="1" si="116"/>
        <v/>
      </c>
      <c r="Y110" s="60" t="str">
        <f t="shared" ca="1" si="116"/>
        <v/>
      </c>
      <c r="Z110" s="60" t="str">
        <f t="shared" ca="1" si="116"/>
        <v/>
      </c>
      <c r="AA110" s="60" t="str">
        <f t="shared" ca="1" si="116"/>
        <v/>
      </c>
    </row>
    <row r="111" spans="1:27" x14ac:dyDescent="0.25">
      <c r="A111" t="str">
        <f t="shared" ca="1" si="105"/>
        <v/>
      </c>
      <c r="B111" t="str">
        <f t="shared" ca="1" si="103"/>
        <v/>
      </c>
      <c r="C111" s="60" t="str">
        <f t="shared" ref="C111:AA111" ca="1" si="117">IFERROR(IF(OR(INDIRECT("'Datos "&amp;Tipo_Cuestionario_Cod&amp;"'!"&amp;C$1&amp;7+$A111-1)="",C$2="",$B111=""),"",
IF(AND(C$1="J",Tipo_Cuestionario_Cod="VF"),C$2&amp;IF(MID(B111,FIND(")",B111)+2,1)="V","FALSO","VERDADERO"),
C$2&amp;INDIRECT("'Datos "&amp;Tipo_Cuestionario_Cod&amp;"'!"&amp;C$1&amp;7+$A111-1))),"")</f>
        <v/>
      </c>
      <c r="D111" s="60" t="str">
        <f t="shared" ca="1" si="117"/>
        <v/>
      </c>
      <c r="E111" s="60" t="str">
        <f t="shared" ca="1" si="117"/>
        <v/>
      </c>
      <c r="F111" s="60" t="str">
        <f t="shared" ca="1" si="117"/>
        <v/>
      </c>
      <c r="G111" s="60" t="str">
        <f t="shared" ca="1" si="117"/>
        <v/>
      </c>
      <c r="H111" s="60" t="str">
        <f t="shared" ca="1" si="117"/>
        <v/>
      </c>
      <c r="I111" s="60" t="str">
        <f t="shared" ca="1" si="117"/>
        <v/>
      </c>
      <c r="J111" s="60" t="str">
        <f t="shared" ca="1" si="117"/>
        <v/>
      </c>
      <c r="K111" s="60" t="str">
        <f t="shared" ca="1" si="117"/>
        <v/>
      </c>
      <c r="L111" s="60" t="str">
        <f t="shared" ca="1" si="117"/>
        <v/>
      </c>
      <c r="M111" s="60" t="str">
        <f t="shared" ca="1" si="117"/>
        <v/>
      </c>
      <c r="N111" s="60" t="str">
        <f t="shared" ca="1" si="117"/>
        <v/>
      </c>
      <c r="O111" s="60" t="str">
        <f t="shared" ca="1" si="117"/>
        <v/>
      </c>
      <c r="P111" s="60" t="str">
        <f t="shared" ca="1" si="117"/>
        <v/>
      </c>
      <c r="Q111" s="60" t="str">
        <f t="shared" ca="1" si="117"/>
        <v/>
      </c>
      <c r="R111" s="60" t="str">
        <f t="shared" ca="1" si="117"/>
        <v/>
      </c>
      <c r="S111" s="60" t="str">
        <f t="shared" ca="1" si="117"/>
        <v/>
      </c>
      <c r="T111" s="60" t="str">
        <f t="shared" ca="1" si="117"/>
        <v/>
      </c>
      <c r="U111" s="60" t="str">
        <f t="shared" ca="1" si="117"/>
        <v/>
      </c>
      <c r="V111" s="60" t="str">
        <f t="shared" ca="1" si="117"/>
        <v/>
      </c>
      <c r="W111" s="60" t="str">
        <f t="shared" ca="1" si="117"/>
        <v/>
      </c>
      <c r="X111" s="60" t="str">
        <f t="shared" ca="1" si="117"/>
        <v/>
      </c>
      <c r="Y111" s="60" t="str">
        <f t="shared" ca="1" si="117"/>
        <v/>
      </c>
      <c r="Z111" s="60" t="str">
        <f t="shared" ca="1" si="117"/>
        <v/>
      </c>
      <c r="AA111" s="60" t="str">
        <f t="shared" ca="1" si="117"/>
        <v/>
      </c>
    </row>
    <row r="112" spans="1:27" x14ac:dyDescent="0.25">
      <c r="A112" t="str">
        <f t="shared" ca="1" si="105"/>
        <v/>
      </c>
      <c r="B112" t="str">
        <f t="shared" ca="1" si="103"/>
        <v/>
      </c>
      <c r="C112" s="60" t="str">
        <f t="shared" ref="C112:AA112" ca="1" si="118">IFERROR(IF(OR(INDIRECT("'Datos "&amp;Tipo_Cuestionario_Cod&amp;"'!"&amp;C$1&amp;7+$A112-1)="",C$2="",$B112=""),"",
IF(AND(C$1="J",Tipo_Cuestionario_Cod="VF"),C$2&amp;IF(MID(B112,FIND(")",B112)+2,1)="V","FALSO","VERDADERO"),
C$2&amp;INDIRECT("'Datos "&amp;Tipo_Cuestionario_Cod&amp;"'!"&amp;C$1&amp;7+$A112-1))),"")</f>
        <v/>
      </c>
      <c r="D112" s="60" t="str">
        <f t="shared" ca="1" si="118"/>
        <v/>
      </c>
      <c r="E112" s="60" t="str">
        <f t="shared" ca="1" si="118"/>
        <v/>
      </c>
      <c r="F112" s="60" t="str">
        <f t="shared" ca="1" si="118"/>
        <v/>
      </c>
      <c r="G112" s="60" t="str">
        <f t="shared" ca="1" si="118"/>
        <v/>
      </c>
      <c r="H112" s="60" t="str">
        <f t="shared" ca="1" si="118"/>
        <v/>
      </c>
      <c r="I112" s="60" t="str">
        <f t="shared" ca="1" si="118"/>
        <v/>
      </c>
      <c r="J112" s="60" t="str">
        <f t="shared" ca="1" si="118"/>
        <v/>
      </c>
      <c r="K112" s="60" t="str">
        <f t="shared" ca="1" si="118"/>
        <v/>
      </c>
      <c r="L112" s="60" t="str">
        <f t="shared" ca="1" si="118"/>
        <v/>
      </c>
      <c r="M112" s="60" t="str">
        <f t="shared" ca="1" si="118"/>
        <v/>
      </c>
      <c r="N112" s="60" t="str">
        <f t="shared" ca="1" si="118"/>
        <v/>
      </c>
      <c r="O112" s="60" t="str">
        <f t="shared" ca="1" si="118"/>
        <v/>
      </c>
      <c r="P112" s="60" t="str">
        <f t="shared" ca="1" si="118"/>
        <v/>
      </c>
      <c r="Q112" s="60" t="str">
        <f t="shared" ca="1" si="118"/>
        <v/>
      </c>
      <c r="R112" s="60" t="str">
        <f t="shared" ca="1" si="118"/>
        <v/>
      </c>
      <c r="S112" s="60" t="str">
        <f t="shared" ca="1" si="118"/>
        <v/>
      </c>
      <c r="T112" s="60" t="str">
        <f t="shared" ca="1" si="118"/>
        <v/>
      </c>
      <c r="U112" s="60" t="str">
        <f t="shared" ca="1" si="118"/>
        <v/>
      </c>
      <c r="V112" s="60" t="str">
        <f t="shared" ca="1" si="118"/>
        <v/>
      </c>
      <c r="W112" s="60" t="str">
        <f t="shared" ca="1" si="118"/>
        <v/>
      </c>
      <c r="X112" s="60" t="str">
        <f t="shared" ca="1" si="118"/>
        <v/>
      </c>
      <c r="Y112" s="60" t="str">
        <f t="shared" ca="1" si="118"/>
        <v/>
      </c>
      <c r="Z112" s="60" t="str">
        <f t="shared" ca="1" si="118"/>
        <v/>
      </c>
      <c r="AA112" s="60" t="str">
        <f t="shared" ca="1" si="118"/>
        <v/>
      </c>
    </row>
    <row r="113" spans="1:27" x14ac:dyDescent="0.25">
      <c r="A113" t="str">
        <f t="shared" ca="1" si="105"/>
        <v/>
      </c>
      <c r="B113" t="str">
        <f t="shared" ca="1" si="103"/>
        <v/>
      </c>
      <c r="C113" s="60" t="str">
        <f t="shared" ref="C113:AA113" ca="1" si="119">IFERROR(IF(OR(INDIRECT("'Datos "&amp;Tipo_Cuestionario_Cod&amp;"'!"&amp;C$1&amp;7+$A113-1)="",C$2="",$B113=""),"",
IF(AND(C$1="J",Tipo_Cuestionario_Cod="VF"),C$2&amp;IF(MID(B113,FIND(")",B113)+2,1)="V","FALSO","VERDADERO"),
C$2&amp;INDIRECT("'Datos "&amp;Tipo_Cuestionario_Cod&amp;"'!"&amp;C$1&amp;7+$A113-1))),"")</f>
        <v/>
      </c>
      <c r="D113" s="60" t="str">
        <f t="shared" ca="1" si="119"/>
        <v/>
      </c>
      <c r="E113" s="60" t="str">
        <f t="shared" ca="1" si="119"/>
        <v/>
      </c>
      <c r="F113" s="60" t="str">
        <f t="shared" ca="1" si="119"/>
        <v/>
      </c>
      <c r="G113" s="60" t="str">
        <f t="shared" ca="1" si="119"/>
        <v/>
      </c>
      <c r="H113" s="60" t="str">
        <f t="shared" ca="1" si="119"/>
        <v/>
      </c>
      <c r="I113" s="60" t="str">
        <f t="shared" ca="1" si="119"/>
        <v/>
      </c>
      <c r="J113" s="60" t="str">
        <f t="shared" ca="1" si="119"/>
        <v/>
      </c>
      <c r="K113" s="60" t="str">
        <f t="shared" ca="1" si="119"/>
        <v/>
      </c>
      <c r="L113" s="60" t="str">
        <f t="shared" ca="1" si="119"/>
        <v/>
      </c>
      <c r="M113" s="60" t="str">
        <f t="shared" ca="1" si="119"/>
        <v/>
      </c>
      <c r="N113" s="60" t="str">
        <f t="shared" ca="1" si="119"/>
        <v/>
      </c>
      <c r="O113" s="60" t="str">
        <f t="shared" ca="1" si="119"/>
        <v/>
      </c>
      <c r="P113" s="60" t="str">
        <f t="shared" ca="1" si="119"/>
        <v/>
      </c>
      <c r="Q113" s="60" t="str">
        <f t="shared" ca="1" si="119"/>
        <v/>
      </c>
      <c r="R113" s="60" t="str">
        <f t="shared" ca="1" si="119"/>
        <v/>
      </c>
      <c r="S113" s="60" t="str">
        <f t="shared" ca="1" si="119"/>
        <v/>
      </c>
      <c r="T113" s="60" t="str">
        <f t="shared" ca="1" si="119"/>
        <v/>
      </c>
      <c r="U113" s="60" t="str">
        <f t="shared" ca="1" si="119"/>
        <v/>
      </c>
      <c r="V113" s="60" t="str">
        <f t="shared" ca="1" si="119"/>
        <v/>
      </c>
      <c r="W113" s="60" t="str">
        <f t="shared" ca="1" si="119"/>
        <v/>
      </c>
      <c r="X113" s="60" t="str">
        <f t="shared" ca="1" si="119"/>
        <v/>
      </c>
      <c r="Y113" s="60" t="str">
        <f t="shared" ca="1" si="119"/>
        <v/>
      </c>
      <c r="Z113" s="60" t="str">
        <f t="shared" ca="1" si="119"/>
        <v/>
      </c>
      <c r="AA113" s="60" t="str">
        <f t="shared" ca="1" si="119"/>
        <v/>
      </c>
    </row>
    <row r="114" spans="1:27" x14ac:dyDescent="0.25">
      <c r="A114" t="str">
        <f t="shared" ca="1" si="105"/>
        <v/>
      </c>
      <c r="B114" t="str">
        <f t="shared" ca="1" si="103"/>
        <v/>
      </c>
      <c r="C114" s="60" t="str">
        <f t="shared" ref="C114:AA114" ca="1" si="120">IFERROR(IF(OR(INDIRECT("'Datos "&amp;Tipo_Cuestionario_Cod&amp;"'!"&amp;C$1&amp;7+$A114-1)="",C$2="",$B114=""),"",
IF(AND(C$1="J",Tipo_Cuestionario_Cod="VF"),C$2&amp;IF(MID(B114,FIND(")",B114)+2,1)="V","FALSO","VERDADERO"),
C$2&amp;INDIRECT("'Datos "&amp;Tipo_Cuestionario_Cod&amp;"'!"&amp;C$1&amp;7+$A114-1))),"")</f>
        <v/>
      </c>
      <c r="D114" s="60" t="str">
        <f t="shared" ca="1" si="120"/>
        <v/>
      </c>
      <c r="E114" s="60" t="str">
        <f t="shared" ca="1" si="120"/>
        <v/>
      </c>
      <c r="F114" s="60" t="str">
        <f t="shared" ca="1" si="120"/>
        <v/>
      </c>
      <c r="G114" s="60" t="str">
        <f t="shared" ca="1" si="120"/>
        <v/>
      </c>
      <c r="H114" s="60" t="str">
        <f t="shared" ca="1" si="120"/>
        <v/>
      </c>
      <c r="I114" s="60" t="str">
        <f t="shared" ca="1" si="120"/>
        <v/>
      </c>
      <c r="J114" s="60" t="str">
        <f t="shared" ca="1" si="120"/>
        <v/>
      </c>
      <c r="K114" s="60" t="str">
        <f t="shared" ca="1" si="120"/>
        <v/>
      </c>
      <c r="L114" s="60" t="str">
        <f t="shared" ca="1" si="120"/>
        <v/>
      </c>
      <c r="M114" s="60" t="str">
        <f t="shared" ca="1" si="120"/>
        <v/>
      </c>
      <c r="N114" s="60" t="str">
        <f t="shared" ca="1" si="120"/>
        <v/>
      </c>
      <c r="O114" s="60" t="str">
        <f t="shared" ca="1" si="120"/>
        <v/>
      </c>
      <c r="P114" s="60" t="str">
        <f t="shared" ca="1" si="120"/>
        <v/>
      </c>
      <c r="Q114" s="60" t="str">
        <f t="shared" ca="1" si="120"/>
        <v/>
      </c>
      <c r="R114" s="60" t="str">
        <f t="shared" ca="1" si="120"/>
        <v/>
      </c>
      <c r="S114" s="60" t="str">
        <f t="shared" ca="1" si="120"/>
        <v/>
      </c>
      <c r="T114" s="60" t="str">
        <f t="shared" ca="1" si="120"/>
        <v/>
      </c>
      <c r="U114" s="60" t="str">
        <f t="shared" ca="1" si="120"/>
        <v/>
      </c>
      <c r="V114" s="60" t="str">
        <f t="shared" ca="1" si="120"/>
        <v/>
      </c>
      <c r="W114" s="60" t="str">
        <f t="shared" ca="1" si="120"/>
        <v/>
      </c>
      <c r="X114" s="60" t="str">
        <f t="shared" ca="1" si="120"/>
        <v/>
      </c>
      <c r="Y114" s="60" t="str">
        <f t="shared" ca="1" si="120"/>
        <v/>
      </c>
      <c r="Z114" s="60" t="str">
        <f t="shared" ca="1" si="120"/>
        <v/>
      </c>
      <c r="AA114" s="60" t="str">
        <f t="shared" ca="1" si="120"/>
        <v/>
      </c>
    </row>
    <row r="115" spans="1:27" x14ac:dyDescent="0.25">
      <c r="A115" t="str">
        <f t="shared" ca="1" si="105"/>
        <v/>
      </c>
      <c r="B115" t="str">
        <f t="shared" ca="1" si="103"/>
        <v/>
      </c>
      <c r="C115" s="60" t="str">
        <f t="shared" ref="C115:AA115" ca="1" si="121">IFERROR(IF(OR(INDIRECT("'Datos "&amp;Tipo_Cuestionario_Cod&amp;"'!"&amp;C$1&amp;7+$A115-1)="",C$2="",$B115=""),"",
IF(AND(C$1="J",Tipo_Cuestionario_Cod="VF"),C$2&amp;IF(MID(B115,FIND(")",B115)+2,1)="V","FALSO","VERDADERO"),
C$2&amp;INDIRECT("'Datos "&amp;Tipo_Cuestionario_Cod&amp;"'!"&amp;C$1&amp;7+$A115-1))),"")</f>
        <v/>
      </c>
      <c r="D115" s="60" t="str">
        <f t="shared" ca="1" si="121"/>
        <v/>
      </c>
      <c r="E115" s="60" t="str">
        <f t="shared" ca="1" si="121"/>
        <v/>
      </c>
      <c r="F115" s="60" t="str">
        <f t="shared" ca="1" si="121"/>
        <v/>
      </c>
      <c r="G115" s="60" t="str">
        <f t="shared" ca="1" si="121"/>
        <v/>
      </c>
      <c r="H115" s="60" t="str">
        <f t="shared" ca="1" si="121"/>
        <v/>
      </c>
      <c r="I115" s="60" t="str">
        <f t="shared" ca="1" si="121"/>
        <v/>
      </c>
      <c r="J115" s="60" t="str">
        <f t="shared" ca="1" si="121"/>
        <v/>
      </c>
      <c r="K115" s="60" t="str">
        <f t="shared" ca="1" si="121"/>
        <v/>
      </c>
      <c r="L115" s="60" t="str">
        <f t="shared" ca="1" si="121"/>
        <v/>
      </c>
      <c r="M115" s="60" t="str">
        <f t="shared" ca="1" si="121"/>
        <v/>
      </c>
      <c r="N115" s="60" t="str">
        <f t="shared" ca="1" si="121"/>
        <v/>
      </c>
      <c r="O115" s="60" t="str">
        <f t="shared" ca="1" si="121"/>
        <v/>
      </c>
      <c r="P115" s="60" t="str">
        <f t="shared" ca="1" si="121"/>
        <v/>
      </c>
      <c r="Q115" s="60" t="str">
        <f t="shared" ca="1" si="121"/>
        <v/>
      </c>
      <c r="R115" s="60" t="str">
        <f t="shared" ca="1" si="121"/>
        <v/>
      </c>
      <c r="S115" s="60" t="str">
        <f t="shared" ca="1" si="121"/>
        <v/>
      </c>
      <c r="T115" s="60" t="str">
        <f t="shared" ca="1" si="121"/>
        <v/>
      </c>
      <c r="U115" s="60" t="str">
        <f t="shared" ca="1" si="121"/>
        <v/>
      </c>
      <c r="V115" s="60" t="str">
        <f t="shared" ca="1" si="121"/>
        <v/>
      </c>
      <c r="W115" s="60" t="str">
        <f t="shared" ca="1" si="121"/>
        <v/>
      </c>
      <c r="X115" s="60" t="str">
        <f t="shared" ca="1" si="121"/>
        <v/>
      </c>
      <c r="Y115" s="60" t="str">
        <f t="shared" ca="1" si="121"/>
        <v/>
      </c>
      <c r="Z115" s="60" t="str">
        <f t="shared" ca="1" si="121"/>
        <v/>
      </c>
      <c r="AA115" s="60" t="str">
        <f t="shared" ca="1" si="121"/>
        <v/>
      </c>
    </row>
    <row r="116" spans="1:27" x14ac:dyDescent="0.25">
      <c r="A116" t="str">
        <f t="shared" ca="1" si="105"/>
        <v/>
      </c>
      <c r="B116" t="str">
        <f t="shared" ca="1" si="103"/>
        <v/>
      </c>
      <c r="C116" s="60" t="str">
        <f t="shared" ref="C116:AA116" ca="1" si="122">IFERROR(IF(OR(INDIRECT("'Datos "&amp;Tipo_Cuestionario_Cod&amp;"'!"&amp;C$1&amp;7+$A116-1)="",C$2="",$B116=""),"",
IF(AND(C$1="J",Tipo_Cuestionario_Cod="VF"),C$2&amp;IF(MID(B116,FIND(")",B116)+2,1)="V","FALSO","VERDADERO"),
C$2&amp;INDIRECT("'Datos "&amp;Tipo_Cuestionario_Cod&amp;"'!"&amp;C$1&amp;7+$A116-1))),"")</f>
        <v/>
      </c>
      <c r="D116" s="60" t="str">
        <f t="shared" ca="1" si="122"/>
        <v/>
      </c>
      <c r="E116" s="60" t="str">
        <f t="shared" ca="1" si="122"/>
        <v/>
      </c>
      <c r="F116" s="60" t="str">
        <f t="shared" ca="1" si="122"/>
        <v/>
      </c>
      <c r="G116" s="60" t="str">
        <f t="shared" ca="1" si="122"/>
        <v/>
      </c>
      <c r="H116" s="60" t="str">
        <f t="shared" ca="1" si="122"/>
        <v/>
      </c>
      <c r="I116" s="60" t="str">
        <f t="shared" ca="1" si="122"/>
        <v/>
      </c>
      <c r="J116" s="60" t="str">
        <f t="shared" ca="1" si="122"/>
        <v/>
      </c>
      <c r="K116" s="60" t="str">
        <f t="shared" ca="1" si="122"/>
        <v/>
      </c>
      <c r="L116" s="60" t="str">
        <f t="shared" ca="1" si="122"/>
        <v/>
      </c>
      <c r="M116" s="60" t="str">
        <f t="shared" ca="1" si="122"/>
        <v/>
      </c>
      <c r="N116" s="60" t="str">
        <f t="shared" ca="1" si="122"/>
        <v/>
      </c>
      <c r="O116" s="60" t="str">
        <f t="shared" ca="1" si="122"/>
        <v/>
      </c>
      <c r="P116" s="60" t="str">
        <f t="shared" ca="1" si="122"/>
        <v/>
      </c>
      <c r="Q116" s="60" t="str">
        <f t="shared" ca="1" si="122"/>
        <v/>
      </c>
      <c r="R116" s="60" t="str">
        <f t="shared" ca="1" si="122"/>
        <v/>
      </c>
      <c r="S116" s="60" t="str">
        <f t="shared" ca="1" si="122"/>
        <v/>
      </c>
      <c r="T116" s="60" t="str">
        <f t="shared" ca="1" si="122"/>
        <v/>
      </c>
      <c r="U116" s="60" t="str">
        <f t="shared" ca="1" si="122"/>
        <v/>
      </c>
      <c r="V116" s="60" t="str">
        <f t="shared" ca="1" si="122"/>
        <v/>
      </c>
      <c r="W116" s="60" t="str">
        <f t="shared" ca="1" si="122"/>
        <v/>
      </c>
      <c r="X116" s="60" t="str">
        <f t="shared" ca="1" si="122"/>
        <v/>
      </c>
      <c r="Y116" s="60" t="str">
        <f t="shared" ca="1" si="122"/>
        <v/>
      </c>
      <c r="Z116" s="60" t="str">
        <f t="shared" ca="1" si="122"/>
        <v/>
      </c>
      <c r="AA116" s="60" t="str">
        <f t="shared" ca="1" si="122"/>
        <v/>
      </c>
    </row>
    <row r="117" spans="1:27" x14ac:dyDescent="0.25">
      <c r="A117" t="str">
        <f t="shared" ca="1" si="105"/>
        <v/>
      </c>
      <c r="B117" t="str">
        <f t="shared" ca="1" si="103"/>
        <v/>
      </c>
      <c r="C117" s="60" t="str">
        <f t="shared" ref="C117:AA117" ca="1" si="123">IFERROR(IF(OR(INDIRECT("'Datos "&amp;Tipo_Cuestionario_Cod&amp;"'!"&amp;C$1&amp;7+$A117-1)="",C$2="",$B117=""),"",
IF(AND(C$1="J",Tipo_Cuestionario_Cod="VF"),C$2&amp;IF(MID(B117,FIND(")",B117)+2,1)="V","FALSO","VERDADERO"),
C$2&amp;INDIRECT("'Datos "&amp;Tipo_Cuestionario_Cod&amp;"'!"&amp;C$1&amp;7+$A117-1))),"")</f>
        <v/>
      </c>
      <c r="D117" s="60" t="str">
        <f t="shared" ca="1" si="123"/>
        <v/>
      </c>
      <c r="E117" s="60" t="str">
        <f t="shared" ca="1" si="123"/>
        <v/>
      </c>
      <c r="F117" s="60" t="str">
        <f t="shared" ca="1" si="123"/>
        <v/>
      </c>
      <c r="G117" s="60" t="str">
        <f t="shared" ca="1" si="123"/>
        <v/>
      </c>
      <c r="H117" s="60" t="str">
        <f t="shared" ca="1" si="123"/>
        <v/>
      </c>
      <c r="I117" s="60" t="str">
        <f t="shared" ca="1" si="123"/>
        <v/>
      </c>
      <c r="J117" s="60" t="str">
        <f t="shared" ca="1" si="123"/>
        <v/>
      </c>
      <c r="K117" s="60" t="str">
        <f t="shared" ca="1" si="123"/>
        <v/>
      </c>
      <c r="L117" s="60" t="str">
        <f t="shared" ca="1" si="123"/>
        <v/>
      </c>
      <c r="M117" s="60" t="str">
        <f t="shared" ca="1" si="123"/>
        <v/>
      </c>
      <c r="N117" s="60" t="str">
        <f t="shared" ca="1" si="123"/>
        <v/>
      </c>
      <c r="O117" s="60" t="str">
        <f t="shared" ca="1" si="123"/>
        <v/>
      </c>
      <c r="P117" s="60" t="str">
        <f t="shared" ca="1" si="123"/>
        <v/>
      </c>
      <c r="Q117" s="60" t="str">
        <f t="shared" ca="1" si="123"/>
        <v/>
      </c>
      <c r="R117" s="60" t="str">
        <f t="shared" ca="1" si="123"/>
        <v/>
      </c>
      <c r="S117" s="60" t="str">
        <f t="shared" ca="1" si="123"/>
        <v/>
      </c>
      <c r="T117" s="60" t="str">
        <f t="shared" ca="1" si="123"/>
        <v/>
      </c>
      <c r="U117" s="60" t="str">
        <f t="shared" ca="1" si="123"/>
        <v/>
      </c>
      <c r="V117" s="60" t="str">
        <f t="shared" ca="1" si="123"/>
        <v/>
      </c>
      <c r="W117" s="60" t="str">
        <f t="shared" ca="1" si="123"/>
        <v/>
      </c>
      <c r="X117" s="60" t="str">
        <f t="shared" ca="1" si="123"/>
        <v/>
      </c>
      <c r="Y117" s="60" t="str">
        <f t="shared" ca="1" si="123"/>
        <v/>
      </c>
      <c r="Z117" s="60" t="str">
        <f t="shared" ca="1" si="123"/>
        <v/>
      </c>
      <c r="AA117" s="60" t="str">
        <f t="shared" ca="1" si="123"/>
        <v/>
      </c>
    </row>
    <row r="118" spans="1:27" x14ac:dyDescent="0.25">
      <c r="A118" t="str">
        <f t="shared" ca="1" si="105"/>
        <v/>
      </c>
      <c r="B118" t="str">
        <f t="shared" ca="1" si="103"/>
        <v/>
      </c>
      <c r="C118" s="60" t="str">
        <f t="shared" ref="C118:AA118" ca="1" si="124">IFERROR(IF(OR(INDIRECT("'Datos "&amp;Tipo_Cuestionario_Cod&amp;"'!"&amp;C$1&amp;7+$A118-1)="",C$2="",$B118=""),"",
IF(AND(C$1="J",Tipo_Cuestionario_Cod="VF"),C$2&amp;IF(MID(B118,FIND(")",B118)+2,1)="V","FALSO","VERDADERO"),
C$2&amp;INDIRECT("'Datos "&amp;Tipo_Cuestionario_Cod&amp;"'!"&amp;C$1&amp;7+$A118-1))),"")</f>
        <v/>
      </c>
      <c r="D118" s="60" t="str">
        <f t="shared" ca="1" si="124"/>
        <v/>
      </c>
      <c r="E118" s="60" t="str">
        <f t="shared" ca="1" si="124"/>
        <v/>
      </c>
      <c r="F118" s="60" t="str">
        <f t="shared" ca="1" si="124"/>
        <v/>
      </c>
      <c r="G118" s="60" t="str">
        <f t="shared" ca="1" si="124"/>
        <v/>
      </c>
      <c r="H118" s="60" t="str">
        <f t="shared" ca="1" si="124"/>
        <v/>
      </c>
      <c r="I118" s="60" t="str">
        <f t="shared" ca="1" si="124"/>
        <v/>
      </c>
      <c r="J118" s="60" t="str">
        <f t="shared" ca="1" si="124"/>
        <v/>
      </c>
      <c r="K118" s="60" t="str">
        <f t="shared" ca="1" si="124"/>
        <v/>
      </c>
      <c r="L118" s="60" t="str">
        <f t="shared" ca="1" si="124"/>
        <v/>
      </c>
      <c r="M118" s="60" t="str">
        <f t="shared" ca="1" si="124"/>
        <v/>
      </c>
      <c r="N118" s="60" t="str">
        <f t="shared" ca="1" si="124"/>
        <v/>
      </c>
      <c r="O118" s="60" t="str">
        <f t="shared" ca="1" si="124"/>
        <v/>
      </c>
      <c r="P118" s="60" t="str">
        <f t="shared" ca="1" si="124"/>
        <v/>
      </c>
      <c r="Q118" s="60" t="str">
        <f t="shared" ca="1" si="124"/>
        <v/>
      </c>
      <c r="R118" s="60" t="str">
        <f t="shared" ca="1" si="124"/>
        <v/>
      </c>
      <c r="S118" s="60" t="str">
        <f t="shared" ca="1" si="124"/>
        <v/>
      </c>
      <c r="T118" s="60" t="str">
        <f t="shared" ca="1" si="124"/>
        <v/>
      </c>
      <c r="U118" s="60" t="str">
        <f t="shared" ca="1" si="124"/>
        <v/>
      </c>
      <c r="V118" s="60" t="str">
        <f t="shared" ca="1" si="124"/>
        <v/>
      </c>
      <c r="W118" s="60" t="str">
        <f t="shared" ca="1" si="124"/>
        <v/>
      </c>
      <c r="X118" s="60" t="str">
        <f t="shared" ca="1" si="124"/>
        <v/>
      </c>
      <c r="Y118" s="60" t="str">
        <f t="shared" ca="1" si="124"/>
        <v/>
      </c>
      <c r="Z118" s="60" t="str">
        <f t="shared" ca="1" si="124"/>
        <v/>
      </c>
      <c r="AA118" s="60" t="str">
        <f t="shared" ca="1" si="124"/>
        <v/>
      </c>
    </row>
    <row r="119" spans="1:27" x14ac:dyDescent="0.25">
      <c r="A119" t="str">
        <f t="shared" ca="1" si="105"/>
        <v/>
      </c>
      <c r="B119" t="str">
        <f t="shared" ca="1" si="103"/>
        <v/>
      </c>
      <c r="C119" s="60" t="str">
        <f t="shared" ref="C119:AA119" ca="1" si="125">IFERROR(IF(OR(INDIRECT("'Datos "&amp;Tipo_Cuestionario_Cod&amp;"'!"&amp;C$1&amp;7+$A119-1)="",C$2="",$B119=""),"",
IF(AND(C$1="J",Tipo_Cuestionario_Cod="VF"),C$2&amp;IF(MID(B119,FIND(")",B119)+2,1)="V","FALSO","VERDADERO"),
C$2&amp;INDIRECT("'Datos "&amp;Tipo_Cuestionario_Cod&amp;"'!"&amp;C$1&amp;7+$A119-1))),"")</f>
        <v/>
      </c>
      <c r="D119" s="60" t="str">
        <f t="shared" ca="1" si="125"/>
        <v/>
      </c>
      <c r="E119" s="60" t="str">
        <f t="shared" ca="1" si="125"/>
        <v/>
      </c>
      <c r="F119" s="60" t="str">
        <f t="shared" ca="1" si="125"/>
        <v/>
      </c>
      <c r="G119" s="60" t="str">
        <f t="shared" ca="1" si="125"/>
        <v/>
      </c>
      <c r="H119" s="60" t="str">
        <f t="shared" ca="1" si="125"/>
        <v/>
      </c>
      <c r="I119" s="60" t="str">
        <f t="shared" ca="1" si="125"/>
        <v/>
      </c>
      <c r="J119" s="60" t="str">
        <f t="shared" ca="1" si="125"/>
        <v/>
      </c>
      <c r="K119" s="60" t="str">
        <f t="shared" ca="1" si="125"/>
        <v/>
      </c>
      <c r="L119" s="60" t="str">
        <f t="shared" ca="1" si="125"/>
        <v/>
      </c>
      <c r="M119" s="60" t="str">
        <f t="shared" ca="1" si="125"/>
        <v/>
      </c>
      <c r="N119" s="60" t="str">
        <f t="shared" ca="1" si="125"/>
        <v/>
      </c>
      <c r="O119" s="60" t="str">
        <f t="shared" ca="1" si="125"/>
        <v/>
      </c>
      <c r="P119" s="60" t="str">
        <f t="shared" ca="1" si="125"/>
        <v/>
      </c>
      <c r="Q119" s="60" t="str">
        <f t="shared" ca="1" si="125"/>
        <v/>
      </c>
      <c r="R119" s="60" t="str">
        <f t="shared" ca="1" si="125"/>
        <v/>
      </c>
      <c r="S119" s="60" t="str">
        <f t="shared" ca="1" si="125"/>
        <v/>
      </c>
      <c r="T119" s="60" t="str">
        <f t="shared" ca="1" si="125"/>
        <v/>
      </c>
      <c r="U119" s="60" t="str">
        <f t="shared" ca="1" si="125"/>
        <v/>
      </c>
      <c r="V119" s="60" t="str">
        <f t="shared" ca="1" si="125"/>
        <v/>
      </c>
      <c r="W119" s="60" t="str">
        <f t="shared" ca="1" si="125"/>
        <v/>
      </c>
      <c r="X119" s="60" t="str">
        <f t="shared" ca="1" si="125"/>
        <v/>
      </c>
      <c r="Y119" s="60" t="str">
        <f t="shared" ca="1" si="125"/>
        <v/>
      </c>
      <c r="Z119" s="60" t="str">
        <f t="shared" ca="1" si="125"/>
        <v/>
      </c>
      <c r="AA119" s="60" t="str">
        <f t="shared" ca="1" si="125"/>
        <v/>
      </c>
    </row>
    <row r="120" spans="1:27" x14ac:dyDescent="0.25">
      <c r="A120" t="str">
        <f t="shared" ca="1" si="105"/>
        <v/>
      </c>
      <c r="B120" t="str">
        <f t="shared" ca="1" si="103"/>
        <v/>
      </c>
      <c r="C120" s="60" t="str">
        <f t="shared" ref="C120:AA120" ca="1" si="126">IFERROR(IF(OR(INDIRECT("'Datos "&amp;Tipo_Cuestionario_Cod&amp;"'!"&amp;C$1&amp;7+$A120-1)="",C$2="",$B120=""),"",
IF(AND(C$1="J",Tipo_Cuestionario_Cod="VF"),C$2&amp;IF(MID(B120,FIND(")",B120)+2,1)="V","FALSO","VERDADERO"),
C$2&amp;INDIRECT("'Datos "&amp;Tipo_Cuestionario_Cod&amp;"'!"&amp;C$1&amp;7+$A120-1))),"")</f>
        <v/>
      </c>
      <c r="D120" s="60" t="str">
        <f t="shared" ca="1" si="126"/>
        <v/>
      </c>
      <c r="E120" s="60" t="str">
        <f t="shared" ca="1" si="126"/>
        <v/>
      </c>
      <c r="F120" s="60" t="str">
        <f t="shared" ca="1" si="126"/>
        <v/>
      </c>
      <c r="G120" s="60" t="str">
        <f t="shared" ca="1" si="126"/>
        <v/>
      </c>
      <c r="H120" s="60" t="str">
        <f t="shared" ca="1" si="126"/>
        <v/>
      </c>
      <c r="I120" s="60" t="str">
        <f t="shared" ca="1" si="126"/>
        <v/>
      </c>
      <c r="J120" s="60" t="str">
        <f t="shared" ca="1" si="126"/>
        <v/>
      </c>
      <c r="K120" s="60" t="str">
        <f t="shared" ca="1" si="126"/>
        <v/>
      </c>
      <c r="L120" s="60" t="str">
        <f t="shared" ca="1" si="126"/>
        <v/>
      </c>
      <c r="M120" s="60" t="str">
        <f t="shared" ca="1" si="126"/>
        <v/>
      </c>
      <c r="N120" s="60" t="str">
        <f t="shared" ca="1" si="126"/>
        <v/>
      </c>
      <c r="O120" s="60" t="str">
        <f t="shared" ca="1" si="126"/>
        <v/>
      </c>
      <c r="P120" s="60" t="str">
        <f t="shared" ca="1" si="126"/>
        <v/>
      </c>
      <c r="Q120" s="60" t="str">
        <f t="shared" ca="1" si="126"/>
        <v/>
      </c>
      <c r="R120" s="60" t="str">
        <f t="shared" ca="1" si="126"/>
        <v/>
      </c>
      <c r="S120" s="60" t="str">
        <f t="shared" ca="1" si="126"/>
        <v/>
      </c>
      <c r="T120" s="60" t="str">
        <f t="shared" ca="1" si="126"/>
        <v/>
      </c>
      <c r="U120" s="60" t="str">
        <f t="shared" ca="1" si="126"/>
        <v/>
      </c>
      <c r="V120" s="60" t="str">
        <f t="shared" ca="1" si="126"/>
        <v/>
      </c>
      <c r="W120" s="60" t="str">
        <f t="shared" ca="1" si="126"/>
        <v/>
      </c>
      <c r="X120" s="60" t="str">
        <f t="shared" ca="1" si="126"/>
        <v/>
      </c>
      <c r="Y120" s="60" t="str">
        <f t="shared" ca="1" si="126"/>
        <v/>
      </c>
      <c r="Z120" s="60" t="str">
        <f t="shared" ca="1" si="126"/>
        <v/>
      </c>
      <c r="AA120" s="60" t="str">
        <f t="shared" ca="1" si="126"/>
        <v/>
      </c>
    </row>
    <row r="121" spans="1:27" x14ac:dyDescent="0.25">
      <c r="A121" t="str">
        <f t="shared" ca="1" si="105"/>
        <v/>
      </c>
      <c r="B121" t="str">
        <f t="shared" ca="1" si="103"/>
        <v/>
      </c>
      <c r="C121" s="60" t="str">
        <f t="shared" ref="C121:AA121" ca="1" si="127">IFERROR(IF(OR(INDIRECT("'Datos "&amp;Tipo_Cuestionario_Cod&amp;"'!"&amp;C$1&amp;7+$A121-1)="",C$2="",$B121=""),"",
IF(AND(C$1="J",Tipo_Cuestionario_Cod="VF"),C$2&amp;IF(MID(B121,FIND(")",B121)+2,1)="V","FALSO","VERDADERO"),
C$2&amp;INDIRECT("'Datos "&amp;Tipo_Cuestionario_Cod&amp;"'!"&amp;C$1&amp;7+$A121-1))),"")</f>
        <v/>
      </c>
      <c r="D121" s="60" t="str">
        <f t="shared" ca="1" si="127"/>
        <v/>
      </c>
      <c r="E121" s="60" t="str">
        <f t="shared" ca="1" si="127"/>
        <v/>
      </c>
      <c r="F121" s="60" t="str">
        <f t="shared" ca="1" si="127"/>
        <v/>
      </c>
      <c r="G121" s="60" t="str">
        <f t="shared" ca="1" si="127"/>
        <v/>
      </c>
      <c r="H121" s="60" t="str">
        <f t="shared" ca="1" si="127"/>
        <v/>
      </c>
      <c r="I121" s="60" t="str">
        <f t="shared" ca="1" si="127"/>
        <v/>
      </c>
      <c r="J121" s="60" t="str">
        <f t="shared" ca="1" si="127"/>
        <v/>
      </c>
      <c r="K121" s="60" t="str">
        <f t="shared" ca="1" si="127"/>
        <v/>
      </c>
      <c r="L121" s="60" t="str">
        <f t="shared" ca="1" si="127"/>
        <v/>
      </c>
      <c r="M121" s="60" t="str">
        <f t="shared" ca="1" si="127"/>
        <v/>
      </c>
      <c r="N121" s="60" t="str">
        <f t="shared" ca="1" si="127"/>
        <v/>
      </c>
      <c r="O121" s="60" t="str">
        <f t="shared" ca="1" si="127"/>
        <v/>
      </c>
      <c r="P121" s="60" t="str">
        <f t="shared" ca="1" si="127"/>
        <v/>
      </c>
      <c r="Q121" s="60" t="str">
        <f t="shared" ca="1" si="127"/>
        <v/>
      </c>
      <c r="R121" s="60" t="str">
        <f t="shared" ca="1" si="127"/>
        <v/>
      </c>
      <c r="S121" s="60" t="str">
        <f t="shared" ca="1" si="127"/>
        <v/>
      </c>
      <c r="T121" s="60" t="str">
        <f t="shared" ca="1" si="127"/>
        <v/>
      </c>
      <c r="U121" s="60" t="str">
        <f t="shared" ca="1" si="127"/>
        <v/>
      </c>
      <c r="V121" s="60" t="str">
        <f t="shared" ca="1" si="127"/>
        <v/>
      </c>
      <c r="W121" s="60" t="str">
        <f t="shared" ca="1" si="127"/>
        <v/>
      </c>
      <c r="X121" s="60" t="str">
        <f t="shared" ca="1" si="127"/>
        <v/>
      </c>
      <c r="Y121" s="60" t="str">
        <f t="shared" ca="1" si="127"/>
        <v/>
      </c>
      <c r="Z121" s="60" t="str">
        <f t="shared" ca="1" si="127"/>
        <v/>
      </c>
      <c r="AA121" s="60" t="str">
        <f t="shared" ca="1" si="127"/>
        <v/>
      </c>
    </row>
    <row r="122" spans="1:27" x14ac:dyDescent="0.25">
      <c r="A122" t="str">
        <f t="shared" ca="1" si="105"/>
        <v/>
      </c>
      <c r="B122" t="str">
        <f t="shared" ca="1" si="103"/>
        <v/>
      </c>
      <c r="C122" s="60" t="str">
        <f t="shared" ref="C122:AA122" ca="1" si="128">IFERROR(IF(OR(INDIRECT("'Datos "&amp;Tipo_Cuestionario_Cod&amp;"'!"&amp;C$1&amp;7+$A122-1)="",C$2="",$B122=""),"",
IF(AND(C$1="J",Tipo_Cuestionario_Cod="VF"),C$2&amp;IF(MID(B122,FIND(")",B122)+2,1)="V","FALSO","VERDADERO"),
C$2&amp;INDIRECT("'Datos "&amp;Tipo_Cuestionario_Cod&amp;"'!"&amp;C$1&amp;7+$A122-1))),"")</f>
        <v/>
      </c>
      <c r="D122" s="60" t="str">
        <f t="shared" ca="1" si="128"/>
        <v/>
      </c>
      <c r="E122" s="60" t="str">
        <f t="shared" ca="1" si="128"/>
        <v/>
      </c>
      <c r="F122" s="60" t="str">
        <f t="shared" ca="1" si="128"/>
        <v/>
      </c>
      <c r="G122" s="60" t="str">
        <f t="shared" ca="1" si="128"/>
        <v/>
      </c>
      <c r="H122" s="60" t="str">
        <f t="shared" ca="1" si="128"/>
        <v/>
      </c>
      <c r="I122" s="60" t="str">
        <f t="shared" ca="1" si="128"/>
        <v/>
      </c>
      <c r="J122" s="60" t="str">
        <f t="shared" ca="1" si="128"/>
        <v/>
      </c>
      <c r="K122" s="60" t="str">
        <f t="shared" ca="1" si="128"/>
        <v/>
      </c>
      <c r="L122" s="60" t="str">
        <f t="shared" ca="1" si="128"/>
        <v/>
      </c>
      <c r="M122" s="60" t="str">
        <f t="shared" ca="1" si="128"/>
        <v/>
      </c>
      <c r="N122" s="60" t="str">
        <f t="shared" ca="1" si="128"/>
        <v/>
      </c>
      <c r="O122" s="60" t="str">
        <f t="shared" ca="1" si="128"/>
        <v/>
      </c>
      <c r="P122" s="60" t="str">
        <f t="shared" ca="1" si="128"/>
        <v/>
      </c>
      <c r="Q122" s="60" t="str">
        <f t="shared" ca="1" si="128"/>
        <v/>
      </c>
      <c r="R122" s="60" t="str">
        <f t="shared" ca="1" si="128"/>
        <v/>
      </c>
      <c r="S122" s="60" t="str">
        <f t="shared" ca="1" si="128"/>
        <v/>
      </c>
      <c r="T122" s="60" t="str">
        <f t="shared" ca="1" si="128"/>
        <v/>
      </c>
      <c r="U122" s="60" t="str">
        <f t="shared" ca="1" si="128"/>
        <v/>
      </c>
      <c r="V122" s="60" t="str">
        <f t="shared" ca="1" si="128"/>
        <v/>
      </c>
      <c r="W122" s="60" t="str">
        <f t="shared" ca="1" si="128"/>
        <v/>
      </c>
      <c r="X122" s="60" t="str">
        <f t="shared" ca="1" si="128"/>
        <v/>
      </c>
      <c r="Y122" s="60" t="str">
        <f t="shared" ca="1" si="128"/>
        <v/>
      </c>
      <c r="Z122" s="60" t="str">
        <f t="shared" ca="1" si="128"/>
        <v/>
      </c>
      <c r="AA122" s="60" t="str">
        <f t="shared" ca="1" si="128"/>
        <v/>
      </c>
    </row>
    <row r="123" spans="1:27" x14ac:dyDescent="0.25">
      <c r="A123" t="str">
        <f t="shared" ca="1" si="105"/>
        <v/>
      </c>
      <c r="B123" t="str">
        <f t="shared" ca="1" si="103"/>
        <v/>
      </c>
      <c r="C123" s="60" t="str">
        <f t="shared" ref="C123:AA123" ca="1" si="129">IFERROR(IF(OR(INDIRECT("'Datos "&amp;Tipo_Cuestionario_Cod&amp;"'!"&amp;C$1&amp;7+$A123-1)="",C$2="",$B123=""),"",
IF(AND(C$1="J",Tipo_Cuestionario_Cod="VF"),C$2&amp;IF(MID(B123,FIND(")",B123)+2,1)="V","FALSO","VERDADERO"),
C$2&amp;INDIRECT("'Datos "&amp;Tipo_Cuestionario_Cod&amp;"'!"&amp;C$1&amp;7+$A123-1))),"")</f>
        <v/>
      </c>
      <c r="D123" s="60" t="str">
        <f t="shared" ca="1" si="129"/>
        <v/>
      </c>
      <c r="E123" s="60" t="str">
        <f t="shared" ca="1" si="129"/>
        <v/>
      </c>
      <c r="F123" s="60" t="str">
        <f t="shared" ca="1" si="129"/>
        <v/>
      </c>
      <c r="G123" s="60" t="str">
        <f t="shared" ca="1" si="129"/>
        <v/>
      </c>
      <c r="H123" s="60" t="str">
        <f t="shared" ca="1" si="129"/>
        <v/>
      </c>
      <c r="I123" s="60" t="str">
        <f t="shared" ca="1" si="129"/>
        <v/>
      </c>
      <c r="J123" s="60" t="str">
        <f t="shared" ca="1" si="129"/>
        <v/>
      </c>
      <c r="K123" s="60" t="str">
        <f t="shared" ca="1" si="129"/>
        <v/>
      </c>
      <c r="L123" s="60" t="str">
        <f t="shared" ca="1" si="129"/>
        <v/>
      </c>
      <c r="M123" s="60" t="str">
        <f t="shared" ca="1" si="129"/>
        <v/>
      </c>
      <c r="N123" s="60" t="str">
        <f t="shared" ca="1" si="129"/>
        <v/>
      </c>
      <c r="O123" s="60" t="str">
        <f t="shared" ca="1" si="129"/>
        <v/>
      </c>
      <c r="P123" s="60" t="str">
        <f t="shared" ca="1" si="129"/>
        <v/>
      </c>
      <c r="Q123" s="60" t="str">
        <f t="shared" ca="1" si="129"/>
        <v/>
      </c>
      <c r="R123" s="60" t="str">
        <f t="shared" ca="1" si="129"/>
        <v/>
      </c>
      <c r="S123" s="60" t="str">
        <f t="shared" ca="1" si="129"/>
        <v/>
      </c>
      <c r="T123" s="60" t="str">
        <f t="shared" ca="1" si="129"/>
        <v/>
      </c>
      <c r="U123" s="60" t="str">
        <f t="shared" ca="1" si="129"/>
        <v/>
      </c>
      <c r="V123" s="60" t="str">
        <f t="shared" ca="1" si="129"/>
        <v/>
      </c>
      <c r="W123" s="60" t="str">
        <f t="shared" ca="1" si="129"/>
        <v/>
      </c>
      <c r="X123" s="60" t="str">
        <f t="shared" ca="1" si="129"/>
        <v/>
      </c>
      <c r="Y123" s="60" t="str">
        <f t="shared" ca="1" si="129"/>
        <v/>
      </c>
      <c r="Z123" s="60" t="str">
        <f t="shared" ca="1" si="129"/>
        <v/>
      </c>
      <c r="AA123" s="60" t="str">
        <f t="shared" ca="1" si="129"/>
        <v/>
      </c>
    </row>
    <row r="124" spans="1:27" x14ac:dyDescent="0.25">
      <c r="A124" t="str">
        <f t="shared" ca="1" si="105"/>
        <v/>
      </c>
      <c r="B124" t="str">
        <f t="shared" ca="1" si="103"/>
        <v/>
      </c>
      <c r="C124" s="60" t="str">
        <f t="shared" ref="C124:AA124" ca="1" si="130">IFERROR(IF(OR(INDIRECT("'Datos "&amp;Tipo_Cuestionario_Cod&amp;"'!"&amp;C$1&amp;7+$A124-1)="",C$2="",$B124=""),"",
IF(AND(C$1="J",Tipo_Cuestionario_Cod="VF"),C$2&amp;IF(MID(B124,FIND(")",B124)+2,1)="V","FALSO","VERDADERO"),
C$2&amp;INDIRECT("'Datos "&amp;Tipo_Cuestionario_Cod&amp;"'!"&amp;C$1&amp;7+$A124-1))),"")</f>
        <v/>
      </c>
      <c r="D124" s="60" t="str">
        <f t="shared" ca="1" si="130"/>
        <v/>
      </c>
      <c r="E124" s="60" t="str">
        <f t="shared" ca="1" si="130"/>
        <v/>
      </c>
      <c r="F124" s="60" t="str">
        <f t="shared" ca="1" si="130"/>
        <v/>
      </c>
      <c r="G124" s="60" t="str">
        <f t="shared" ca="1" si="130"/>
        <v/>
      </c>
      <c r="H124" s="60" t="str">
        <f t="shared" ca="1" si="130"/>
        <v/>
      </c>
      <c r="I124" s="60" t="str">
        <f t="shared" ca="1" si="130"/>
        <v/>
      </c>
      <c r="J124" s="60" t="str">
        <f t="shared" ca="1" si="130"/>
        <v/>
      </c>
      <c r="K124" s="60" t="str">
        <f t="shared" ca="1" si="130"/>
        <v/>
      </c>
      <c r="L124" s="60" t="str">
        <f t="shared" ca="1" si="130"/>
        <v/>
      </c>
      <c r="M124" s="60" t="str">
        <f t="shared" ca="1" si="130"/>
        <v/>
      </c>
      <c r="N124" s="60" t="str">
        <f t="shared" ca="1" si="130"/>
        <v/>
      </c>
      <c r="O124" s="60" t="str">
        <f t="shared" ca="1" si="130"/>
        <v/>
      </c>
      <c r="P124" s="60" t="str">
        <f t="shared" ca="1" si="130"/>
        <v/>
      </c>
      <c r="Q124" s="60" t="str">
        <f t="shared" ca="1" si="130"/>
        <v/>
      </c>
      <c r="R124" s="60" t="str">
        <f t="shared" ca="1" si="130"/>
        <v/>
      </c>
      <c r="S124" s="60" t="str">
        <f t="shared" ca="1" si="130"/>
        <v/>
      </c>
      <c r="T124" s="60" t="str">
        <f t="shared" ca="1" si="130"/>
        <v/>
      </c>
      <c r="U124" s="60" t="str">
        <f t="shared" ca="1" si="130"/>
        <v/>
      </c>
      <c r="V124" s="60" t="str">
        <f t="shared" ca="1" si="130"/>
        <v/>
      </c>
      <c r="W124" s="60" t="str">
        <f t="shared" ca="1" si="130"/>
        <v/>
      </c>
      <c r="X124" s="60" t="str">
        <f t="shared" ca="1" si="130"/>
        <v/>
      </c>
      <c r="Y124" s="60" t="str">
        <f t="shared" ca="1" si="130"/>
        <v/>
      </c>
      <c r="Z124" s="60" t="str">
        <f t="shared" ca="1" si="130"/>
        <v/>
      </c>
      <c r="AA124" s="60" t="str">
        <f t="shared" ca="1" si="130"/>
        <v/>
      </c>
    </row>
    <row r="125" spans="1:27" x14ac:dyDescent="0.25">
      <c r="A125" t="str">
        <f t="shared" ca="1" si="105"/>
        <v/>
      </c>
      <c r="B125" t="str">
        <f t="shared" ca="1" si="103"/>
        <v/>
      </c>
      <c r="C125" s="60" t="str">
        <f t="shared" ref="C125:AA125" ca="1" si="131">IFERROR(IF(OR(INDIRECT("'Datos "&amp;Tipo_Cuestionario_Cod&amp;"'!"&amp;C$1&amp;7+$A125-1)="",C$2="",$B125=""),"",
IF(AND(C$1="J",Tipo_Cuestionario_Cod="VF"),C$2&amp;IF(MID(B125,FIND(")",B125)+2,1)="V","FALSO","VERDADERO"),
C$2&amp;INDIRECT("'Datos "&amp;Tipo_Cuestionario_Cod&amp;"'!"&amp;C$1&amp;7+$A125-1))),"")</f>
        <v/>
      </c>
      <c r="D125" s="60" t="str">
        <f t="shared" ca="1" si="131"/>
        <v/>
      </c>
      <c r="E125" s="60" t="str">
        <f t="shared" ca="1" si="131"/>
        <v/>
      </c>
      <c r="F125" s="60" t="str">
        <f t="shared" ca="1" si="131"/>
        <v/>
      </c>
      <c r="G125" s="60" t="str">
        <f t="shared" ca="1" si="131"/>
        <v/>
      </c>
      <c r="H125" s="60" t="str">
        <f t="shared" ca="1" si="131"/>
        <v/>
      </c>
      <c r="I125" s="60" t="str">
        <f t="shared" ca="1" si="131"/>
        <v/>
      </c>
      <c r="J125" s="60" t="str">
        <f t="shared" ca="1" si="131"/>
        <v/>
      </c>
      <c r="K125" s="60" t="str">
        <f t="shared" ca="1" si="131"/>
        <v/>
      </c>
      <c r="L125" s="60" t="str">
        <f t="shared" ca="1" si="131"/>
        <v/>
      </c>
      <c r="M125" s="60" t="str">
        <f t="shared" ca="1" si="131"/>
        <v/>
      </c>
      <c r="N125" s="60" t="str">
        <f t="shared" ca="1" si="131"/>
        <v/>
      </c>
      <c r="O125" s="60" t="str">
        <f t="shared" ca="1" si="131"/>
        <v/>
      </c>
      <c r="P125" s="60" t="str">
        <f t="shared" ca="1" si="131"/>
        <v/>
      </c>
      <c r="Q125" s="60" t="str">
        <f t="shared" ca="1" si="131"/>
        <v/>
      </c>
      <c r="R125" s="60" t="str">
        <f t="shared" ca="1" si="131"/>
        <v/>
      </c>
      <c r="S125" s="60" t="str">
        <f t="shared" ca="1" si="131"/>
        <v/>
      </c>
      <c r="T125" s="60" t="str">
        <f t="shared" ca="1" si="131"/>
        <v/>
      </c>
      <c r="U125" s="60" t="str">
        <f t="shared" ca="1" si="131"/>
        <v/>
      </c>
      <c r="V125" s="60" t="str">
        <f t="shared" ca="1" si="131"/>
        <v/>
      </c>
      <c r="W125" s="60" t="str">
        <f t="shared" ca="1" si="131"/>
        <v/>
      </c>
      <c r="X125" s="60" t="str">
        <f t="shared" ca="1" si="131"/>
        <v/>
      </c>
      <c r="Y125" s="60" t="str">
        <f t="shared" ca="1" si="131"/>
        <v/>
      </c>
      <c r="Z125" s="60" t="str">
        <f t="shared" ca="1" si="131"/>
        <v/>
      </c>
      <c r="AA125" s="60" t="str">
        <f t="shared" ca="1" si="131"/>
        <v/>
      </c>
    </row>
    <row r="126" spans="1:27" x14ac:dyDescent="0.25">
      <c r="A126" t="str">
        <f t="shared" ca="1" si="105"/>
        <v/>
      </c>
      <c r="B126" t="str">
        <f t="shared" ca="1" si="103"/>
        <v/>
      </c>
      <c r="C126" s="60" t="str">
        <f t="shared" ref="C126:AA126" ca="1" si="132">IFERROR(IF(OR(INDIRECT("'Datos "&amp;Tipo_Cuestionario_Cod&amp;"'!"&amp;C$1&amp;7+$A126-1)="",C$2="",$B126=""),"",
IF(AND(C$1="J",Tipo_Cuestionario_Cod="VF"),C$2&amp;IF(MID(B126,FIND(")",B126)+2,1)="V","FALSO","VERDADERO"),
C$2&amp;INDIRECT("'Datos "&amp;Tipo_Cuestionario_Cod&amp;"'!"&amp;C$1&amp;7+$A126-1))),"")</f>
        <v/>
      </c>
      <c r="D126" s="60" t="str">
        <f t="shared" ca="1" si="132"/>
        <v/>
      </c>
      <c r="E126" s="60" t="str">
        <f t="shared" ca="1" si="132"/>
        <v/>
      </c>
      <c r="F126" s="60" t="str">
        <f t="shared" ca="1" si="132"/>
        <v/>
      </c>
      <c r="G126" s="60" t="str">
        <f t="shared" ca="1" si="132"/>
        <v/>
      </c>
      <c r="H126" s="60" t="str">
        <f t="shared" ca="1" si="132"/>
        <v/>
      </c>
      <c r="I126" s="60" t="str">
        <f t="shared" ca="1" si="132"/>
        <v/>
      </c>
      <c r="J126" s="60" t="str">
        <f t="shared" ca="1" si="132"/>
        <v/>
      </c>
      <c r="K126" s="60" t="str">
        <f t="shared" ca="1" si="132"/>
        <v/>
      </c>
      <c r="L126" s="60" t="str">
        <f t="shared" ca="1" si="132"/>
        <v/>
      </c>
      <c r="M126" s="60" t="str">
        <f t="shared" ca="1" si="132"/>
        <v/>
      </c>
      <c r="N126" s="60" t="str">
        <f t="shared" ca="1" si="132"/>
        <v/>
      </c>
      <c r="O126" s="60" t="str">
        <f t="shared" ca="1" si="132"/>
        <v/>
      </c>
      <c r="P126" s="60" t="str">
        <f t="shared" ca="1" si="132"/>
        <v/>
      </c>
      <c r="Q126" s="60" t="str">
        <f t="shared" ca="1" si="132"/>
        <v/>
      </c>
      <c r="R126" s="60" t="str">
        <f t="shared" ca="1" si="132"/>
        <v/>
      </c>
      <c r="S126" s="60" t="str">
        <f t="shared" ca="1" si="132"/>
        <v/>
      </c>
      <c r="T126" s="60" t="str">
        <f t="shared" ca="1" si="132"/>
        <v/>
      </c>
      <c r="U126" s="60" t="str">
        <f t="shared" ca="1" si="132"/>
        <v/>
      </c>
      <c r="V126" s="60" t="str">
        <f t="shared" ca="1" si="132"/>
        <v/>
      </c>
      <c r="W126" s="60" t="str">
        <f t="shared" ca="1" si="132"/>
        <v/>
      </c>
      <c r="X126" s="60" t="str">
        <f t="shared" ca="1" si="132"/>
        <v/>
      </c>
      <c r="Y126" s="60" t="str">
        <f t="shared" ca="1" si="132"/>
        <v/>
      </c>
      <c r="Z126" s="60" t="str">
        <f t="shared" ca="1" si="132"/>
        <v/>
      </c>
      <c r="AA126" s="60" t="str">
        <f t="shared" ca="1" si="132"/>
        <v/>
      </c>
    </row>
    <row r="127" spans="1:27" x14ac:dyDescent="0.25">
      <c r="A127" t="str">
        <f t="shared" ca="1" si="105"/>
        <v/>
      </c>
      <c r="B127" t="str">
        <f t="shared" ca="1" si="103"/>
        <v/>
      </c>
      <c r="C127" s="60" t="str">
        <f t="shared" ref="C127:AA127" ca="1" si="133">IFERROR(IF(OR(INDIRECT("'Datos "&amp;Tipo_Cuestionario_Cod&amp;"'!"&amp;C$1&amp;7+$A127-1)="",C$2="",$B127=""),"",
IF(AND(C$1="J",Tipo_Cuestionario_Cod="VF"),C$2&amp;IF(MID(B127,FIND(")",B127)+2,1)="V","FALSO","VERDADERO"),
C$2&amp;INDIRECT("'Datos "&amp;Tipo_Cuestionario_Cod&amp;"'!"&amp;C$1&amp;7+$A127-1))),"")</f>
        <v/>
      </c>
      <c r="D127" s="60" t="str">
        <f t="shared" ca="1" si="133"/>
        <v/>
      </c>
      <c r="E127" s="60" t="str">
        <f t="shared" ca="1" si="133"/>
        <v/>
      </c>
      <c r="F127" s="60" t="str">
        <f t="shared" ca="1" si="133"/>
        <v/>
      </c>
      <c r="G127" s="60" t="str">
        <f t="shared" ca="1" si="133"/>
        <v/>
      </c>
      <c r="H127" s="60" t="str">
        <f t="shared" ca="1" si="133"/>
        <v/>
      </c>
      <c r="I127" s="60" t="str">
        <f t="shared" ca="1" si="133"/>
        <v/>
      </c>
      <c r="J127" s="60" t="str">
        <f t="shared" ca="1" si="133"/>
        <v/>
      </c>
      <c r="K127" s="60" t="str">
        <f t="shared" ca="1" si="133"/>
        <v/>
      </c>
      <c r="L127" s="60" t="str">
        <f t="shared" ca="1" si="133"/>
        <v/>
      </c>
      <c r="M127" s="60" t="str">
        <f t="shared" ca="1" si="133"/>
        <v/>
      </c>
      <c r="N127" s="60" t="str">
        <f t="shared" ca="1" si="133"/>
        <v/>
      </c>
      <c r="O127" s="60" t="str">
        <f t="shared" ca="1" si="133"/>
        <v/>
      </c>
      <c r="P127" s="60" t="str">
        <f t="shared" ca="1" si="133"/>
        <v/>
      </c>
      <c r="Q127" s="60" t="str">
        <f t="shared" ca="1" si="133"/>
        <v/>
      </c>
      <c r="R127" s="60" t="str">
        <f t="shared" ca="1" si="133"/>
        <v/>
      </c>
      <c r="S127" s="60" t="str">
        <f t="shared" ca="1" si="133"/>
        <v/>
      </c>
      <c r="T127" s="60" t="str">
        <f t="shared" ca="1" si="133"/>
        <v/>
      </c>
      <c r="U127" s="60" t="str">
        <f t="shared" ca="1" si="133"/>
        <v/>
      </c>
      <c r="V127" s="60" t="str">
        <f t="shared" ca="1" si="133"/>
        <v/>
      </c>
      <c r="W127" s="60" t="str">
        <f t="shared" ca="1" si="133"/>
        <v/>
      </c>
      <c r="X127" s="60" t="str">
        <f t="shared" ca="1" si="133"/>
        <v/>
      </c>
      <c r="Y127" s="60" t="str">
        <f t="shared" ca="1" si="133"/>
        <v/>
      </c>
      <c r="Z127" s="60" t="str">
        <f t="shared" ca="1" si="133"/>
        <v/>
      </c>
      <c r="AA127" s="60" t="str">
        <f t="shared" ca="1" si="133"/>
        <v/>
      </c>
    </row>
    <row r="128" spans="1:27" x14ac:dyDescent="0.25">
      <c r="A128" t="str">
        <f t="shared" ca="1" si="105"/>
        <v/>
      </c>
      <c r="B128" t="str">
        <f t="shared" ca="1" si="103"/>
        <v/>
      </c>
      <c r="C128" s="60" t="str">
        <f t="shared" ref="C128:AA128" ca="1" si="134">IFERROR(IF(OR(INDIRECT("'Datos "&amp;Tipo_Cuestionario_Cod&amp;"'!"&amp;C$1&amp;7+$A128-1)="",C$2="",$B128=""),"",
IF(AND(C$1="J",Tipo_Cuestionario_Cod="VF"),C$2&amp;IF(MID(B128,FIND(")",B128)+2,1)="V","FALSO","VERDADERO"),
C$2&amp;INDIRECT("'Datos "&amp;Tipo_Cuestionario_Cod&amp;"'!"&amp;C$1&amp;7+$A128-1))),"")</f>
        <v/>
      </c>
      <c r="D128" s="60" t="str">
        <f t="shared" ca="1" si="134"/>
        <v/>
      </c>
      <c r="E128" s="60" t="str">
        <f t="shared" ca="1" si="134"/>
        <v/>
      </c>
      <c r="F128" s="60" t="str">
        <f t="shared" ca="1" si="134"/>
        <v/>
      </c>
      <c r="G128" s="60" t="str">
        <f t="shared" ca="1" si="134"/>
        <v/>
      </c>
      <c r="H128" s="60" t="str">
        <f t="shared" ca="1" si="134"/>
        <v/>
      </c>
      <c r="I128" s="60" t="str">
        <f t="shared" ca="1" si="134"/>
        <v/>
      </c>
      <c r="J128" s="60" t="str">
        <f t="shared" ca="1" si="134"/>
        <v/>
      </c>
      <c r="K128" s="60" t="str">
        <f t="shared" ca="1" si="134"/>
        <v/>
      </c>
      <c r="L128" s="60" t="str">
        <f t="shared" ca="1" si="134"/>
        <v/>
      </c>
      <c r="M128" s="60" t="str">
        <f t="shared" ca="1" si="134"/>
        <v/>
      </c>
      <c r="N128" s="60" t="str">
        <f t="shared" ca="1" si="134"/>
        <v/>
      </c>
      <c r="O128" s="60" t="str">
        <f t="shared" ca="1" si="134"/>
        <v/>
      </c>
      <c r="P128" s="60" t="str">
        <f t="shared" ca="1" si="134"/>
        <v/>
      </c>
      <c r="Q128" s="60" t="str">
        <f t="shared" ca="1" si="134"/>
        <v/>
      </c>
      <c r="R128" s="60" t="str">
        <f t="shared" ca="1" si="134"/>
        <v/>
      </c>
      <c r="S128" s="60" t="str">
        <f t="shared" ca="1" si="134"/>
        <v/>
      </c>
      <c r="T128" s="60" t="str">
        <f t="shared" ca="1" si="134"/>
        <v/>
      </c>
      <c r="U128" s="60" t="str">
        <f t="shared" ca="1" si="134"/>
        <v/>
      </c>
      <c r="V128" s="60" t="str">
        <f t="shared" ca="1" si="134"/>
        <v/>
      </c>
      <c r="W128" s="60" t="str">
        <f t="shared" ca="1" si="134"/>
        <v/>
      </c>
      <c r="X128" s="60" t="str">
        <f t="shared" ca="1" si="134"/>
        <v/>
      </c>
      <c r="Y128" s="60" t="str">
        <f t="shared" ca="1" si="134"/>
        <v/>
      </c>
      <c r="Z128" s="60" t="str">
        <f t="shared" ca="1" si="134"/>
        <v/>
      </c>
      <c r="AA128" s="60" t="str">
        <f t="shared" ca="1" si="134"/>
        <v/>
      </c>
    </row>
    <row r="129" spans="1:27" x14ac:dyDescent="0.25">
      <c r="A129" t="str">
        <f t="shared" ca="1" si="105"/>
        <v/>
      </c>
      <c r="B129" t="str">
        <f t="shared" ca="1" si="103"/>
        <v/>
      </c>
      <c r="C129" s="60" t="str">
        <f t="shared" ref="C129:AA129" ca="1" si="135">IFERROR(IF(OR(INDIRECT("'Datos "&amp;Tipo_Cuestionario_Cod&amp;"'!"&amp;C$1&amp;7+$A129-1)="",C$2="",$B129=""),"",
IF(AND(C$1="J",Tipo_Cuestionario_Cod="VF"),C$2&amp;IF(MID(B129,FIND(")",B129)+2,1)="V","FALSO","VERDADERO"),
C$2&amp;INDIRECT("'Datos "&amp;Tipo_Cuestionario_Cod&amp;"'!"&amp;C$1&amp;7+$A129-1))),"")</f>
        <v/>
      </c>
      <c r="D129" s="60" t="str">
        <f t="shared" ca="1" si="135"/>
        <v/>
      </c>
      <c r="E129" s="60" t="str">
        <f t="shared" ca="1" si="135"/>
        <v/>
      </c>
      <c r="F129" s="60" t="str">
        <f t="shared" ca="1" si="135"/>
        <v/>
      </c>
      <c r="G129" s="60" t="str">
        <f t="shared" ca="1" si="135"/>
        <v/>
      </c>
      <c r="H129" s="60" t="str">
        <f t="shared" ca="1" si="135"/>
        <v/>
      </c>
      <c r="I129" s="60" t="str">
        <f t="shared" ca="1" si="135"/>
        <v/>
      </c>
      <c r="J129" s="60" t="str">
        <f t="shared" ca="1" si="135"/>
        <v/>
      </c>
      <c r="K129" s="60" t="str">
        <f t="shared" ca="1" si="135"/>
        <v/>
      </c>
      <c r="L129" s="60" t="str">
        <f t="shared" ca="1" si="135"/>
        <v/>
      </c>
      <c r="M129" s="60" t="str">
        <f t="shared" ca="1" si="135"/>
        <v/>
      </c>
      <c r="N129" s="60" t="str">
        <f t="shared" ca="1" si="135"/>
        <v/>
      </c>
      <c r="O129" s="60" t="str">
        <f t="shared" ca="1" si="135"/>
        <v/>
      </c>
      <c r="P129" s="60" t="str">
        <f t="shared" ca="1" si="135"/>
        <v/>
      </c>
      <c r="Q129" s="60" t="str">
        <f t="shared" ca="1" si="135"/>
        <v/>
      </c>
      <c r="R129" s="60" t="str">
        <f t="shared" ca="1" si="135"/>
        <v/>
      </c>
      <c r="S129" s="60" t="str">
        <f t="shared" ca="1" si="135"/>
        <v/>
      </c>
      <c r="T129" s="60" t="str">
        <f t="shared" ca="1" si="135"/>
        <v/>
      </c>
      <c r="U129" s="60" t="str">
        <f t="shared" ca="1" si="135"/>
        <v/>
      </c>
      <c r="V129" s="60" t="str">
        <f t="shared" ca="1" si="135"/>
        <v/>
      </c>
      <c r="W129" s="60" t="str">
        <f t="shared" ca="1" si="135"/>
        <v/>
      </c>
      <c r="X129" s="60" t="str">
        <f t="shared" ca="1" si="135"/>
        <v/>
      </c>
      <c r="Y129" s="60" t="str">
        <f t="shared" ca="1" si="135"/>
        <v/>
      </c>
      <c r="Z129" s="60" t="str">
        <f t="shared" ca="1" si="135"/>
        <v/>
      </c>
      <c r="AA129" s="60" t="str">
        <f t="shared" ca="1" si="135"/>
        <v/>
      </c>
    </row>
    <row r="130" spans="1:27" x14ac:dyDescent="0.25">
      <c r="A130" t="str">
        <f t="shared" ca="1" si="105"/>
        <v/>
      </c>
      <c r="B130" t="str">
        <f t="shared" ca="1" si="103"/>
        <v/>
      </c>
      <c r="C130" s="60" t="str">
        <f t="shared" ref="C130:AA130" ca="1" si="136">IFERROR(IF(OR(INDIRECT("'Datos "&amp;Tipo_Cuestionario_Cod&amp;"'!"&amp;C$1&amp;7+$A130-1)="",C$2="",$B130=""),"",
IF(AND(C$1="J",Tipo_Cuestionario_Cod="VF"),C$2&amp;IF(MID(B130,FIND(")",B130)+2,1)="V","FALSO","VERDADERO"),
C$2&amp;INDIRECT("'Datos "&amp;Tipo_Cuestionario_Cod&amp;"'!"&amp;C$1&amp;7+$A130-1))),"")</f>
        <v/>
      </c>
      <c r="D130" s="60" t="str">
        <f t="shared" ca="1" si="136"/>
        <v/>
      </c>
      <c r="E130" s="60" t="str">
        <f t="shared" ca="1" si="136"/>
        <v/>
      </c>
      <c r="F130" s="60" t="str">
        <f t="shared" ca="1" si="136"/>
        <v/>
      </c>
      <c r="G130" s="60" t="str">
        <f t="shared" ca="1" si="136"/>
        <v/>
      </c>
      <c r="H130" s="60" t="str">
        <f t="shared" ca="1" si="136"/>
        <v/>
      </c>
      <c r="I130" s="60" t="str">
        <f t="shared" ca="1" si="136"/>
        <v/>
      </c>
      <c r="J130" s="60" t="str">
        <f t="shared" ca="1" si="136"/>
        <v/>
      </c>
      <c r="K130" s="60" t="str">
        <f t="shared" ca="1" si="136"/>
        <v/>
      </c>
      <c r="L130" s="60" t="str">
        <f t="shared" ca="1" si="136"/>
        <v/>
      </c>
      <c r="M130" s="60" t="str">
        <f t="shared" ca="1" si="136"/>
        <v/>
      </c>
      <c r="N130" s="60" t="str">
        <f t="shared" ca="1" si="136"/>
        <v/>
      </c>
      <c r="O130" s="60" t="str">
        <f t="shared" ca="1" si="136"/>
        <v/>
      </c>
      <c r="P130" s="60" t="str">
        <f t="shared" ca="1" si="136"/>
        <v/>
      </c>
      <c r="Q130" s="60" t="str">
        <f t="shared" ca="1" si="136"/>
        <v/>
      </c>
      <c r="R130" s="60" t="str">
        <f t="shared" ca="1" si="136"/>
        <v/>
      </c>
      <c r="S130" s="60" t="str">
        <f t="shared" ca="1" si="136"/>
        <v/>
      </c>
      <c r="T130" s="60" t="str">
        <f t="shared" ca="1" si="136"/>
        <v/>
      </c>
      <c r="U130" s="60" t="str">
        <f t="shared" ca="1" si="136"/>
        <v/>
      </c>
      <c r="V130" s="60" t="str">
        <f t="shared" ca="1" si="136"/>
        <v/>
      </c>
      <c r="W130" s="60" t="str">
        <f t="shared" ca="1" si="136"/>
        <v/>
      </c>
      <c r="X130" s="60" t="str">
        <f t="shared" ca="1" si="136"/>
        <v/>
      </c>
      <c r="Y130" s="60" t="str">
        <f t="shared" ca="1" si="136"/>
        <v/>
      </c>
      <c r="Z130" s="60" t="str">
        <f t="shared" ca="1" si="136"/>
        <v/>
      </c>
      <c r="AA130" s="60" t="str">
        <f t="shared" ca="1" si="136"/>
        <v/>
      </c>
    </row>
    <row r="131" spans="1:27" x14ac:dyDescent="0.25">
      <c r="A131" t="str">
        <f t="shared" ca="1" si="105"/>
        <v/>
      </c>
      <c r="B131" t="str">
        <f t="shared" ref="B131:B152" ca="1" si="137">IF(A131="","",A131&amp;") "&amp;IF(INDIRECT("'Datos "&amp;Tipo_Cuestionario_Cod&amp;"'!"&amp;B$1&amp;7+A131-1)="","",INDIRECT("'Datos "&amp;Tipo_Cuestionario_Cod&amp;"'!"&amp;B$1&amp;7+A131-1)))</f>
        <v/>
      </c>
      <c r="C131" s="60" t="str">
        <f t="shared" ref="C131:AA131" ca="1" si="138">IFERROR(IF(OR(INDIRECT("'Datos "&amp;Tipo_Cuestionario_Cod&amp;"'!"&amp;C$1&amp;7+$A131-1)="",C$2="",$B131=""),"",
IF(AND(C$1="J",Tipo_Cuestionario_Cod="VF"),C$2&amp;IF(MID(B131,FIND(")",B131)+2,1)="V","FALSO","VERDADERO"),
C$2&amp;INDIRECT("'Datos "&amp;Tipo_Cuestionario_Cod&amp;"'!"&amp;C$1&amp;7+$A131-1))),"")</f>
        <v/>
      </c>
      <c r="D131" s="60" t="str">
        <f t="shared" ca="1" si="138"/>
        <v/>
      </c>
      <c r="E131" s="60" t="str">
        <f t="shared" ca="1" si="138"/>
        <v/>
      </c>
      <c r="F131" s="60" t="str">
        <f t="shared" ca="1" si="138"/>
        <v/>
      </c>
      <c r="G131" s="60" t="str">
        <f t="shared" ca="1" si="138"/>
        <v/>
      </c>
      <c r="H131" s="60" t="str">
        <f t="shared" ca="1" si="138"/>
        <v/>
      </c>
      <c r="I131" s="60" t="str">
        <f t="shared" ca="1" si="138"/>
        <v/>
      </c>
      <c r="J131" s="60" t="str">
        <f t="shared" ca="1" si="138"/>
        <v/>
      </c>
      <c r="K131" s="60" t="str">
        <f t="shared" ca="1" si="138"/>
        <v/>
      </c>
      <c r="L131" s="60" t="str">
        <f t="shared" ca="1" si="138"/>
        <v/>
      </c>
      <c r="M131" s="60" t="str">
        <f t="shared" ca="1" si="138"/>
        <v/>
      </c>
      <c r="N131" s="60" t="str">
        <f t="shared" ca="1" si="138"/>
        <v/>
      </c>
      <c r="O131" s="60" t="str">
        <f t="shared" ca="1" si="138"/>
        <v/>
      </c>
      <c r="P131" s="60" t="str">
        <f t="shared" ca="1" si="138"/>
        <v/>
      </c>
      <c r="Q131" s="60" t="str">
        <f t="shared" ca="1" si="138"/>
        <v/>
      </c>
      <c r="R131" s="60" t="str">
        <f t="shared" ca="1" si="138"/>
        <v/>
      </c>
      <c r="S131" s="60" t="str">
        <f t="shared" ca="1" si="138"/>
        <v/>
      </c>
      <c r="T131" s="60" t="str">
        <f t="shared" ca="1" si="138"/>
        <v/>
      </c>
      <c r="U131" s="60" t="str">
        <f t="shared" ca="1" si="138"/>
        <v/>
      </c>
      <c r="V131" s="60" t="str">
        <f t="shared" ca="1" si="138"/>
        <v/>
      </c>
      <c r="W131" s="60" t="str">
        <f t="shared" ca="1" si="138"/>
        <v/>
      </c>
      <c r="X131" s="60" t="str">
        <f t="shared" ca="1" si="138"/>
        <v/>
      </c>
      <c r="Y131" s="60" t="str">
        <f t="shared" ca="1" si="138"/>
        <v/>
      </c>
      <c r="Z131" s="60" t="str">
        <f t="shared" ca="1" si="138"/>
        <v/>
      </c>
      <c r="AA131" s="60" t="str">
        <f t="shared" ca="1" si="138"/>
        <v/>
      </c>
    </row>
    <row r="132" spans="1:27" x14ac:dyDescent="0.25">
      <c r="A132" t="str">
        <f t="shared" ref="A132:A152" ca="1" si="139">IFERROR(IF(A131+1&gt;N_FINAL-INDIRECT("'Datos "&amp;Tipo_Cuestionario_Cod&amp;"'!A7")+1,"",A131+1),"")</f>
        <v/>
      </c>
      <c r="B132" t="str">
        <f t="shared" ca="1" si="137"/>
        <v/>
      </c>
      <c r="C132" s="60" t="str">
        <f t="shared" ref="C132:AA132" ca="1" si="140">IFERROR(IF(OR(INDIRECT("'Datos "&amp;Tipo_Cuestionario_Cod&amp;"'!"&amp;C$1&amp;7+$A132-1)="",C$2="",$B132=""),"",
IF(AND(C$1="J",Tipo_Cuestionario_Cod="VF"),C$2&amp;IF(MID(B132,FIND(")",B132)+2,1)="V","FALSO","VERDADERO"),
C$2&amp;INDIRECT("'Datos "&amp;Tipo_Cuestionario_Cod&amp;"'!"&amp;C$1&amp;7+$A132-1))),"")</f>
        <v/>
      </c>
      <c r="D132" s="60" t="str">
        <f t="shared" ca="1" si="140"/>
        <v/>
      </c>
      <c r="E132" s="60" t="str">
        <f t="shared" ca="1" si="140"/>
        <v/>
      </c>
      <c r="F132" s="60" t="str">
        <f t="shared" ca="1" si="140"/>
        <v/>
      </c>
      <c r="G132" s="60" t="str">
        <f t="shared" ca="1" si="140"/>
        <v/>
      </c>
      <c r="H132" s="60" t="str">
        <f t="shared" ca="1" si="140"/>
        <v/>
      </c>
      <c r="I132" s="60" t="str">
        <f t="shared" ca="1" si="140"/>
        <v/>
      </c>
      <c r="J132" s="60" t="str">
        <f t="shared" ca="1" si="140"/>
        <v/>
      </c>
      <c r="K132" s="60" t="str">
        <f t="shared" ca="1" si="140"/>
        <v/>
      </c>
      <c r="L132" s="60" t="str">
        <f t="shared" ca="1" si="140"/>
        <v/>
      </c>
      <c r="M132" s="60" t="str">
        <f t="shared" ca="1" si="140"/>
        <v/>
      </c>
      <c r="N132" s="60" t="str">
        <f t="shared" ca="1" si="140"/>
        <v/>
      </c>
      <c r="O132" s="60" t="str">
        <f t="shared" ca="1" si="140"/>
        <v/>
      </c>
      <c r="P132" s="60" t="str">
        <f t="shared" ca="1" si="140"/>
        <v/>
      </c>
      <c r="Q132" s="60" t="str">
        <f t="shared" ca="1" si="140"/>
        <v/>
      </c>
      <c r="R132" s="60" t="str">
        <f t="shared" ca="1" si="140"/>
        <v/>
      </c>
      <c r="S132" s="60" t="str">
        <f t="shared" ca="1" si="140"/>
        <v/>
      </c>
      <c r="T132" s="60" t="str">
        <f t="shared" ca="1" si="140"/>
        <v/>
      </c>
      <c r="U132" s="60" t="str">
        <f t="shared" ca="1" si="140"/>
        <v/>
      </c>
      <c r="V132" s="60" t="str">
        <f t="shared" ca="1" si="140"/>
        <v/>
      </c>
      <c r="W132" s="60" t="str">
        <f t="shared" ca="1" si="140"/>
        <v/>
      </c>
      <c r="X132" s="60" t="str">
        <f t="shared" ca="1" si="140"/>
        <v/>
      </c>
      <c r="Y132" s="60" t="str">
        <f t="shared" ca="1" si="140"/>
        <v/>
      </c>
      <c r="Z132" s="60" t="str">
        <f t="shared" ca="1" si="140"/>
        <v/>
      </c>
      <c r="AA132" s="60" t="str">
        <f t="shared" ca="1" si="140"/>
        <v/>
      </c>
    </row>
    <row r="133" spans="1:27" x14ac:dyDescent="0.25">
      <c r="A133" t="str">
        <f t="shared" ca="1" si="139"/>
        <v/>
      </c>
      <c r="B133" t="str">
        <f t="shared" ca="1" si="137"/>
        <v/>
      </c>
      <c r="C133" s="60" t="str">
        <f t="shared" ref="C133:AA133" ca="1" si="141">IFERROR(IF(OR(INDIRECT("'Datos "&amp;Tipo_Cuestionario_Cod&amp;"'!"&amp;C$1&amp;7+$A133-1)="",C$2="",$B133=""),"",
IF(AND(C$1="J",Tipo_Cuestionario_Cod="VF"),C$2&amp;IF(MID(B133,FIND(")",B133)+2,1)="V","FALSO","VERDADERO"),
C$2&amp;INDIRECT("'Datos "&amp;Tipo_Cuestionario_Cod&amp;"'!"&amp;C$1&amp;7+$A133-1))),"")</f>
        <v/>
      </c>
      <c r="D133" s="60" t="str">
        <f t="shared" ca="1" si="141"/>
        <v/>
      </c>
      <c r="E133" s="60" t="str">
        <f t="shared" ca="1" si="141"/>
        <v/>
      </c>
      <c r="F133" s="60" t="str">
        <f t="shared" ca="1" si="141"/>
        <v/>
      </c>
      <c r="G133" s="60" t="str">
        <f t="shared" ca="1" si="141"/>
        <v/>
      </c>
      <c r="H133" s="60" t="str">
        <f t="shared" ca="1" si="141"/>
        <v/>
      </c>
      <c r="I133" s="60" t="str">
        <f t="shared" ca="1" si="141"/>
        <v/>
      </c>
      <c r="J133" s="60" t="str">
        <f t="shared" ca="1" si="141"/>
        <v/>
      </c>
      <c r="K133" s="60" t="str">
        <f t="shared" ca="1" si="141"/>
        <v/>
      </c>
      <c r="L133" s="60" t="str">
        <f t="shared" ca="1" si="141"/>
        <v/>
      </c>
      <c r="M133" s="60" t="str">
        <f t="shared" ca="1" si="141"/>
        <v/>
      </c>
      <c r="N133" s="60" t="str">
        <f t="shared" ca="1" si="141"/>
        <v/>
      </c>
      <c r="O133" s="60" t="str">
        <f t="shared" ca="1" si="141"/>
        <v/>
      </c>
      <c r="P133" s="60" t="str">
        <f t="shared" ca="1" si="141"/>
        <v/>
      </c>
      <c r="Q133" s="60" t="str">
        <f t="shared" ca="1" si="141"/>
        <v/>
      </c>
      <c r="R133" s="60" t="str">
        <f t="shared" ca="1" si="141"/>
        <v/>
      </c>
      <c r="S133" s="60" t="str">
        <f t="shared" ca="1" si="141"/>
        <v/>
      </c>
      <c r="T133" s="60" t="str">
        <f t="shared" ca="1" si="141"/>
        <v/>
      </c>
      <c r="U133" s="60" t="str">
        <f t="shared" ca="1" si="141"/>
        <v/>
      </c>
      <c r="V133" s="60" t="str">
        <f t="shared" ca="1" si="141"/>
        <v/>
      </c>
      <c r="W133" s="60" t="str">
        <f t="shared" ca="1" si="141"/>
        <v/>
      </c>
      <c r="X133" s="60" t="str">
        <f t="shared" ca="1" si="141"/>
        <v/>
      </c>
      <c r="Y133" s="60" t="str">
        <f t="shared" ca="1" si="141"/>
        <v/>
      </c>
      <c r="Z133" s="60" t="str">
        <f t="shared" ca="1" si="141"/>
        <v/>
      </c>
      <c r="AA133" s="60" t="str">
        <f t="shared" ca="1" si="141"/>
        <v/>
      </c>
    </row>
    <row r="134" spans="1:27" x14ac:dyDescent="0.25">
      <c r="A134" t="str">
        <f t="shared" ca="1" si="139"/>
        <v/>
      </c>
      <c r="B134" t="str">
        <f t="shared" ca="1" si="137"/>
        <v/>
      </c>
      <c r="C134" s="60" t="str">
        <f t="shared" ref="C134:AA134" ca="1" si="142">IFERROR(IF(OR(INDIRECT("'Datos "&amp;Tipo_Cuestionario_Cod&amp;"'!"&amp;C$1&amp;7+$A134-1)="",C$2="",$B134=""),"",
IF(AND(C$1="J",Tipo_Cuestionario_Cod="VF"),C$2&amp;IF(MID(B134,FIND(")",B134)+2,1)="V","FALSO","VERDADERO"),
C$2&amp;INDIRECT("'Datos "&amp;Tipo_Cuestionario_Cod&amp;"'!"&amp;C$1&amp;7+$A134-1))),"")</f>
        <v/>
      </c>
      <c r="D134" s="60" t="str">
        <f t="shared" ca="1" si="142"/>
        <v/>
      </c>
      <c r="E134" s="60" t="str">
        <f t="shared" ca="1" si="142"/>
        <v/>
      </c>
      <c r="F134" s="60" t="str">
        <f t="shared" ca="1" si="142"/>
        <v/>
      </c>
      <c r="G134" s="60" t="str">
        <f t="shared" ca="1" si="142"/>
        <v/>
      </c>
      <c r="H134" s="60" t="str">
        <f t="shared" ca="1" si="142"/>
        <v/>
      </c>
      <c r="I134" s="60" t="str">
        <f t="shared" ca="1" si="142"/>
        <v/>
      </c>
      <c r="J134" s="60" t="str">
        <f t="shared" ca="1" si="142"/>
        <v/>
      </c>
      <c r="K134" s="60" t="str">
        <f t="shared" ca="1" si="142"/>
        <v/>
      </c>
      <c r="L134" s="60" t="str">
        <f t="shared" ca="1" si="142"/>
        <v/>
      </c>
      <c r="M134" s="60" t="str">
        <f t="shared" ca="1" si="142"/>
        <v/>
      </c>
      <c r="N134" s="60" t="str">
        <f t="shared" ca="1" si="142"/>
        <v/>
      </c>
      <c r="O134" s="60" t="str">
        <f t="shared" ca="1" si="142"/>
        <v/>
      </c>
      <c r="P134" s="60" t="str">
        <f t="shared" ca="1" si="142"/>
        <v/>
      </c>
      <c r="Q134" s="60" t="str">
        <f t="shared" ca="1" si="142"/>
        <v/>
      </c>
      <c r="R134" s="60" t="str">
        <f t="shared" ca="1" si="142"/>
        <v/>
      </c>
      <c r="S134" s="60" t="str">
        <f t="shared" ca="1" si="142"/>
        <v/>
      </c>
      <c r="T134" s="60" t="str">
        <f t="shared" ca="1" si="142"/>
        <v/>
      </c>
      <c r="U134" s="60" t="str">
        <f t="shared" ca="1" si="142"/>
        <v/>
      </c>
      <c r="V134" s="60" t="str">
        <f t="shared" ca="1" si="142"/>
        <v/>
      </c>
      <c r="W134" s="60" t="str">
        <f t="shared" ca="1" si="142"/>
        <v/>
      </c>
      <c r="X134" s="60" t="str">
        <f t="shared" ca="1" si="142"/>
        <v/>
      </c>
      <c r="Y134" s="60" t="str">
        <f t="shared" ca="1" si="142"/>
        <v/>
      </c>
      <c r="Z134" s="60" t="str">
        <f t="shared" ca="1" si="142"/>
        <v/>
      </c>
      <c r="AA134" s="60" t="str">
        <f t="shared" ca="1" si="142"/>
        <v/>
      </c>
    </row>
    <row r="135" spans="1:27" x14ac:dyDescent="0.25">
      <c r="A135" t="str">
        <f t="shared" ca="1" si="139"/>
        <v/>
      </c>
      <c r="B135" t="str">
        <f t="shared" ca="1" si="137"/>
        <v/>
      </c>
      <c r="C135" s="60" t="str">
        <f t="shared" ref="C135:AA135" ca="1" si="143">IFERROR(IF(OR(INDIRECT("'Datos "&amp;Tipo_Cuestionario_Cod&amp;"'!"&amp;C$1&amp;7+$A135-1)="",C$2="",$B135=""),"",
IF(AND(C$1="J",Tipo_Cuestionario_Cod="VF"),C$2&amp;IF(MID(B135,FIND(")",B135)+2,1)="V","FALSO","VERDADERO"),
C$2&amp;INDIRECT("'Datos "&amp;Tipo_Cuestionario_Cod&amp;"'!"&amp;C$1&amp;7+$A135-1))),"")</f>
        <v/>
      </c>
      <c r="D135" s="60" t="str">
        <f t="shared" ca="1" si="143"/>
        <v/>
      </c>
      <c r="E135" s="60" t="str">
        <f t="shared" ca="1" si="143"/>
        <v/>
      </c>
      <c r="F135" s="60" t="str">
        <f t="shared" ca="1" si="143"/>
        <v/>
      </c>
      <c r="G135" s="60" t="str">
        <f t="shared" ca="1" si="143"/>
        <v/>
      </c>
      <c r="H135" s="60" t="str">
        <f t="shared" ca="1" si="143"/>
        <v/>
      </c>
      <c r="I135" s="60" t="str">
        <f t="shared" ca="1" si="143"/>
        <v/>
      </c>
      <c r="J135" s="60" t="str">
        <f t="shared" ca="1" si="143"/>
        <v/>
      </c>
      <c r="K135" s="60" t="str">
        <f t="shared" ca="1" si="143"/>
        <v/>
      </c>
      <c r="L135" s="60" t="str">
        <f t="shared" ca="1" si="143"/>
        <v/>
      </c>
      <c r="M135" s="60" t="str">
        <f t="shared" ca="1" si="143"/>
        <v/>
      </c>
      <c r="N135" s="60" t="str">
        <f t="shared" ca="1" si="143"/>
        <v/>
      </c>
      <c r="O135" s="60" t="str">
        <f t="shared" ca="1" si="143"/>
        <v/>
      </c>
      <c r="P135" s="60" t="str">
        <f t="shared" ca="1" si="143"/>
        <v/>
      </c>
      <c r="Q135" s="60" t="str">
        <f t="shared" ca="1" si="143"/>
        <v/>
      </c>
      <c r="R135" s="60" t="str">
        <f t="shared" ca="1" si="143"/>
        <v/>
      </c>
      <c r="S135" s="60" t="str">
        <f t="shared" ca="1" si="143"/>
        <v/>
      </c>
      <c r="T135" s="60" t="str">
        <f t="shared" ca="1" si="143"/>
        <v/>
      </c>
      <c r="U135" s="60" t="str">
        <f t="shared" ca="1" si="143"/>
        <v/>
      </c>
      <c r="V135" s="60" t="str">
        <f t="shared" ca="1" si="143"/>
        <v/>
      </c>
      <c r="W135" s="60" t="str">
        <f t="shared" ca="1" si="143"/>
        <v/>
      </c>
      <c r="X135" s="60" t="str">
        <f t="shared" ca="1" si="143"/>
        <v/>
      </c>
      <c r="Y135" s="60" t="str">
        <f t="shared" ca="1" si="143"/>
        <v/>
      </c>
      <c r="Z135" s="60" t="str">
        <f t="shared" ca="1" si="143"/>
        <v/>
      </c>
      <c r="AA135" s="60" t="str">
        <f t="shared" ca="1" si="143"/>
        <v/>
      </c>
    </row>
    <row r="136" spans="1:27" x14ac:dyDescent="0.25">
      <c r="A136" t="str">
        <f t="shared" ca="1" si="139"/>
        <v/>
      </c>
      <c r="B136" t="str">
        <f t="shared" ca="1" si="137"/>
        <v/>
      </c>
      <c r="C136" s="60" t="str">
        <f t="shared" ref="C136:AA136" ca="1" si="144">IFERROR(IF(OR(INDIRECT("'Datos "&amp;Tipo_Cuestionario_Cod&amp;"'!"&amp;C$1&amp;7+$A136-1)="",C$2="",$B136=""),"",
IF(AND(C$1="J",Tipo_Cuestionario_Cod="VF"),C$2&amp;IF(MID(B136,FIND(")",B136)+2,1)="V","FALSO","VERDADERO"),
C$2&amp;INDIRECT("'Datos "&amp;Tipo_Cuestionario_Cod&amp;"'!"&amp;C$1&amp;7+$A136-1))),"")</f>
        <v/>
      </c>
      <c r="D136" s="60" t="str">
        <f t="shared" ca="1" si="144"/>
        <v/>
      </c>
      <c r="E136" s="60" t="str">
        <f t="shared" ca="1" si="144"/>
        <v/>
      </c>
      <c r="F136" s="60" t="str">
        <f t="shared" ca="1" si="144"/>
        <v/>
      </c>
      <c r="G136" s="60" t="str">
        <f t="shared" ca="1" si="144"/>
        <v/>
      </c>
      <c r="H136" s="60" t="str">
        <f t="shared" ca="1" si="144"/>
        <v/>
      </c>
      <c r="I136" s="60" t="str">
        <f t="shared" ca="1" si="144"/>
        <v/>
      </c>
      <c r="J136" s="60" t="str">
        <f t="shared" ca="1" si="144"/>
        <v/>
      </c>
      <c r="K136" s="60" t="str">
        <f t="shared" ca="1" si="144"/>
        <v/>
      </c>
      <c r="L136" s="60" t="str">
        <f t="shared" ca="1" si="144"/>
        <v/>
      </c>
      <c r="M136" s="60" t="str">
        <f t="shared" ca="1" si="144"/>
        <v/>
      </c>
      <c r="N136" s="60" t="str">
        <f t="shared" ca="1" si="144"/>
        <v/>
      </c>
      <c r="O136" s="60" t="str">
        <f t="shared" ca="1" si="144"/>
        <v/>
      </c>
      <c r="P136" s="60" t="str">
        <f t="shared" ca="1" si="144"/>
        <v/>
      </c>
      <c r="Q136" s="60" t="str">
        <f t="shared" ca="1" si="144"/>
        <v/>
      </c>
      <c r="R136" s="60" t="str">
        <f t="shared" ca="1" si="144"/>
        <v/>
      </c>
      <c r="S136" s="60" t="str">
        <f t="shared" ca="1" si="144"/>
        <v/>
      </c>
      <c r="T136" s="60" t="str">
        <f t="shared" ca="1" si="144"/>
        <v/>
      </c>
      <c r="U136" s="60" t="str">
        <f t="shared" ca="1" si="144"/>
        <v/>
      </c>
      <c r="V136" s="60" t="str">
        <f t="shared" ca="1" si="144"/>
        <v/>
      </c>
      <c r="W136" s="60" t="str">
        <f t="shared" ca="1" si="144"/>
        <v/>
      </c>
      <c r="X136" s="60" t="str">
        <f t="shared" ca="1" si="144"/>
        <v/>
      </c>
      <c r="Y136" s="60" t="str">
        <f t="shared" ca="1" si="144"/>
        <v/>
      </c>
      <c r="Z136" s="60" t="str">
        <f t="shared" ca="1" si="144"/>
        <v/>
      </c>
      <c r="AA136" s="60" t="str">
        <f t="shared" ca="1" si="144"/>
        <v/>
      </c>
    </row>
    <row r="137" spans="1:27" x14ac:dyDescent="0.25">
      <c r="A137" t="str">
        <f t="shared" ca="1" si="139"/>
        <v/>
      </c>
      <c r="B137" t="str">
        <f t="shared" ca="1" si="137"/>
        <v/>
      </c>
      <c r="C137" s="60" t="str">
        <f t="shared" ref="C137:AA137" ca="1" si="145">IFERROR(IF(OR(INDIRECT("'Datos "&amp;Tipo_Cuestionario_Cod&amp;"'!"&amp;C$1&amp;7+$A137-1)="",C$2="",$B137=""),"",
IF(AND(C$1="J",Tipo_Cuestionario_Cod="VF"),C$2&amp;IF(MID(B137,FIND(")",B137)+2,1)="V","FALSO","VERDADERO"),
C$2&amp;INDIRECT("'Datos "&amp;Tipo_Cuestionario_Cod&amp;"'!"&amp;C$1&amp;7+$A137-1))),"")</f>
        <v/>
      </c>
      <c r="D137" s="60" t="str">
        <f t="shared" ca="1" si="145"/>
        <v/>
      </c>
      <c r="E137" s="60" t="str">
        <f t="shared" ca="1" si="145"/>
        <v/>
      </c>
      <c r="F137" s="60" t="str">
        <f t="shared" ca="1" si="145"/>
        <v/>
      </c>
      <c r="G137" s="60" t="str">
        <f t="shared" ca="1" si="145"/>
        <v/>
      </c>
      <c r="H137" s="60" t="str">
        <f t="shared" ca="1" si="145"/>
        <v/>
      </c>
      <c r="I137" s="60" t="str">
        <f t="shared" ca="1" si="145"/>
        <v/>
      </c>
      <c r="J137" s="60" t="str">
        <f t="shared" ca="1" si="145"/>
        <v/>
      </c>
      <c r="K137" s="60" t="str">
        <f t="shared" ca="1" si="145"/>
        <v/>
      </c>
      <c r="L137" s="60" t="str">
        <f t="shared" ca="1" si="145"/>
        <v/>
      </c>
      <c r="M137" s="60" t="str">
        <f t="shared" ca="1" si="145"/>
        <v/>
      </c>
      <c r="N137" s="60" t="str">
        <f t="shared" ca="1" si="145"/>
        <v/>
      </c>
      <c r="O137" s="60" t="str">
        <f t="shared" ca="1" si="145"/>
        <v/>
      </c>
      <c r="P137" s="60" t="str">
        <f t="shared" ca="1" si="145"/>
        <v/>
      </c>
      <c r="Q137" s="60" t="str">
        <f t="shared" ca="1" si="145"/>
        <v/>
      </c>
      <c r="R137" s="60" t="str">
        <f t="shared" ca="1" si="145"/>
        <v/>
      </c>
      <c r="S137" s="60" t="str">
        <f t="shared" ca="1" si="145"/>
        <v/>
      </c>
      <c r="T137" s="60" t="str">
        <f t="shared" ca="1" si="145"/>
        <v/>
      </c>
      <c r="U137" s="60" t="str">
        <f t="shared" ca="1" si="145"/>
        <v/>
      </c>
      <c r="V137" s="60" t="str">
        <f t="shared" ca="1" si="145"/>
        <v/>
      </c>
      <c r="W137" s="60" t="str">
        <f t="shared" ca="1" si="145"/>
        <v/>
      </c>
      <c r="X137" s="60" t="str">
        <f t="shared" ca="1" si="145"/>
        <v/>
      </c>
      <c r="Y137" s="60" t="str">
        <f t="shared" ca="1" si="145"/>
        <v/>
      </c>
      <c r="Z137" s="60" t="str">
        <f t="shared" ca="1" si="145"/>
        <v/>
      </c>
      <c r="AA137" s="60" t="str">
        <f t="shared" ca="1" si="145"/>
        <v/>
      </c>
    </row>
    <row r="138" spans="1:27" x14ac:dyDescent="0.25">
      <c r="A138" t="str">
        <f t="shared" ca="1" si="139"/>
        <v/>
      </c>
      <c r="B138" t="str">
        <f t="shared" ca="1" si="137"/>
        <v/>
      </c>
      <c r="C138" s="60" t="str">
        <f t="shared" ref="C138:AA138" ca="1" si="146">IFERROR(IF(OR(INDIRECT("'Datos "&amp;Tipo_Cuestionario_Cod&amp;"'!"&amp;C$1&amp;7+$A138-1)="",C$2="",$B138=""),"",
IF(AND(C$1="J",Tipo_Cuestionario_Cod="VF"),C$2&amp;IF(MID(B138,FIND(")",B138)+2,1)="V","FALSO","VERDADERO"),
C$2&amp;INDIRECT("'Datos "&amp;Tipo_Cuestionario_Cod&amp;"'!"&amp;C$1&amp;7+$A138-1))),"")</f>
        <v/>
      </c>
      <c r="D138" s="60" t="str">
        <f t="shared" ca="1" si="146"/>
        <v/>
      </c>
      <c r="E138" s="60" t="str">
        <f t="shared" ca="1" si="146"/>
        <v/>
      </c>
      <c r="F138" s="60" t="str">
        <f t="shared" ca="1" si="146"/>
        <v/>
      </c>
      <c r="G138" s="60" t="str">
        <f t="shared" ca="1" si="146"/>
        <v/>
      </c>
      <c r="H138" s="60" t="str">
        <f t="shared" ca="1" si="146"/>
        <v/>
      </c>
      <c r="I138" s="60" t="str">
        <f t="shared" ca="1" si="146"/>
        <v/>
      </c>
      <c r="J138" s="60" t="str">
        <f t="shared" ca="1" si="146"/>
        <v/>
      </c>
      <c r="K138" s="60" t="str">
        <f t="shared" ca="1" si="146"/>
        <v/>
      </c>
      <c r="L138" s="60" t="str">
        <f t="shared" ca="1" si="146"/>
        <v/>
      </c>
      <c r="M138" s="60" t="str">
        <f t="shared" ca="1" si="146"/>
        <v/>
      </c>
      <c r="N138" s="60" t="str">
        <f t="shared" ca="1" si="146"/>
        <v/>
      </c>
      <c r="O138" s="60" t="str">
        <f t="shared" ca="1" si="146"/>
        <v/>
      </c>
      <c r="P138" s="60" t="str">
        <f t="shared" ca="1" si="146"/>
        <v/>
      </c>
      <c r="Q138" s="60" t="str">
        <f t="shared" ca="1" si="146"/>
        <v/>
      </c>
      <c r="R138" s="60" t="str">
        <f t="shared" ca="1" si="146"/>
        <v/>
      </c>
      <c r="S138" s="60" t="str">
        <f t="shared" ca="1" si="146"/>
        <v/>
      </c>
      <c r="T138" s="60" t="str">
        <f t="shared" ca="1" si="146"/>
        <v/>
      </c>
      <c r="U138" s="60" t="str">
        <f t="shared" ca="1" si="146"/>
        <v/>
      </c>
      <c r="V138" s="60" t="str">
        <f t="shared" ca="1" si="146"/>
        <v/>
      </c>
      <c r="W138" s="60" t="str">
        <f t="shared" ca="1" si="146"/>
        <v/>
      </c>
      <c r="X138" s="60" t="str">
        <f t="shared" ca="1" si="146"/>
        <v/>
      </c>
      <c r="Y138" s="60" t="str">
        <f t="shared" ca="1" si="146"/>
        <v/>
      </c>
      <c r="Z138" s="60" t="str">
        <f t="shared" ca="1" si="146"/>
        <v/>
      </c>
      <c r="AA138" s="60" t="str">
        <f t="shared" ca="1" si="146"/>
        <v/>
      </c>
    </row>
    <row r="139" spans="1:27" x14ac:dyDescent="0.25">
      <c r="A139" t="str">
        <f t="shared" ca="1" si="139"/>
        <v/>
      </c>
      <c r="B139" t="str">
        <f t="shared" ca="1" si="137"/>
        <v/>
      </c>
      <c r="C139" s="60" t="str">
        <f t="shared" ref="C139:AA139" ca="1" si="147">IFERROR(IF(OR(INDIRECT("'Datos "&amp;Tipo_Cuestionario_Cod&amp;"'!"&amp;C$1&amp;7+$A139-1)="",C$2="",$B139=""),"",
IF(AND(C$1="J",Tipo_Cuestionario_Cod="VF"),C$2&amp;IF(MID(B139,FIND(")",B139)+2,1)="V","FALSO","VERDADERO"),
C$2&amp;INDIRECT("'Datos "&amp;Tipo_Cuestionario_Cod&amp;"'!"&amp;C$1&amp;7+$A139-1))),"")</f>
        <v/>
      </c>
      <c r="D139" s="60" t="str">
        <f t="shared" ca="1" si="147"/>
        <v/>
      </c>
      <c r="E139" s="60" t="str">
        <f t="shared" ca="1" si="147"/>
        <v/>
      </c>
      <c r="F139" s="60" t="str">
        <f t="shared" ca="1" si="147"/>
        <v/>
      </c>
      <c r="G139" s="60" t="str">
        <f t="shared" ca="1" si="147"/>
        <v/>
      </c>
      <c r="H139" s="60" t="str">
        <f t="shared" ca="1" si="147"/>
        <v/>
      </c>
      <c r="I139" s="60" t="str">
        <f t="shared" ca="1" si="147"/>
        <v/>
      </c>
      <c r="J139" s="60" t="str">
        <f t="shared" ca="1" si="147"/>
        <v/>
      </c>
      <c r="K139" s="60" t="str">
        <f t="shared" ca="1" si="147"/>
        <v/>
      </c>
      <c r="L139" s="60" t="str">
        <f t="shared" ca="1" si="147"/>
        <v/>
      </c>
      <c r="M139" s="60" t="str">
        <f t="shared" ca="1" si="147"/>
        <v/>
      </c>
      <c r="N139" s="60" t="str">
        <f t="shared" ca="1" si="147"/>
        <v/>
      </c>
      <c r="O139" s="60" t="str">
        <f t="shared" ca="1" si="147"/>
        <v/>
      </c>
      <c r="P139" s="60" t="str">
        <f t="shared" ca="1" si="147"/>
        <v/>
      </c>
      <c r="Q139" s="60" t="str">
        <f t="shared" ca="1" si="147"/>
        <v/>
      </c>
      <c r="R139" s="60" t="str">
        <f t="shared" ca="1" si="147"/>
        <v/>
      </c>
      <c r="S139" s="60" t="str">
        <f t="shared" ca="1" si="147"/>
        <v/>
      </c>
      <c r="T139" s="60" t="str">
        <f t="shared" ca="1" si="147"/>
        <v/>
      </c>
      <c r="U139" s="60" t="str">
        <f t="shared" ca="1" si="147"/>
        <v/>
      </c>
      <c r="V139" s="60" t="str">
        <f t="shared" ca="1" si="147"/>
        <v/>
      </c>
      <c r="W139" s="60" t="str">
        <f t="shared" ca="1" si="147"/>
        <v/>
      </c>
      <c r="X139" s="60" t="str">
        <f t="shared" ca="1" si="147"/>
        <v/>
      </c>
      <c r="Y139" s="60" t="str">
        <f t="shared" ca="1" si="147"/>
        <v/>
      </c>
      <c r="Z139" s="60" t="str">
        <f t="shared" ca="1" si="147"/>
        <v/>
      </c>
      <c r="AA139" s="60" t="str">
        <f t="shared" ca="1" si="147"/>
        <v/>
      </c>
    </row>
    <row r="140" spans="1:27" x14ac:dyDescent="0.25">
      <c r="A140" t="str">
        <f t="shared" ca="1" si="139"/>
        <v/>
      </c>
      <c r="B140" t="str">
        <f t="shared" ca="1" si="137"/>
        <v/>
      </c>
      <c r="C140" s="60" t="str">
        <f t="shared" ref="C140:AA140" ca="1" si="148">IFERROR(IF(OR(INDIRECT("'Datos "&amp;Tipo_Cuestionario_Cod&amp;"'!"&amp;C$1&amp;7+$A140-1)="",C$2="",$B140=""),"",
IF(AND(C$1="J",Tipo_Cuestionario_Cod="VF"),C$2&amp;IF(MID(B140,FIND(")",B140)+2,1)="V","FALSO","VERDADERO"),
C$2&amp;INDIRECT("'Datos "&amp;Tipo_Cuestionario_Cod&amp;"'!"&amp;C$1&amp;7+$A140-1))),"")</f>
        <v/>
      </c>
      <c r="D140" s="60" t="str">
        <f t="shared" ca="1" si="148"/>
        <v/>
      </c>
      <c r="E140" s="60" t="str">
        <f t="shared" ca="1" si="148"/>
        <v/>
      </c>
      <c r="F140" s="60" t="str">
        <f t="shared" ca="1" si="148"/>
        <v/>
      </c>
      <c r="G140" s="60" t="str">
        <f t="shared" ca="1" si="148"/>
        <v/>
      </c>
      <c r="H140" s="60" t="str">
        <f t="shared" ca="1" si="148"/>
        <v/>
      </c>
      <c r="I140" s="60" t="str">
        <f t="shared" ca="1" si="148"/>
        <v/>
      </c>
      <c r="J140" s="60" t="str">
        <f t="shared" ca="1" si="148"/>
        <v/>
      </c>
      <c r="K140" s="60" t="str">
        <f t="shared" ca="1" si="148"/>
        <v/>
      </c>
      <c r="L140" s="60" t="str">
        <f t="shared" ca="1" si="148"/>
        <v/>
      </c>
      <c r="M140" s="60" t="str">
        <f t="shared" ca="1" si="148"/>
        <v/>
      </c>
      <c r="N140" s="60" t="str">
        <f t="shared" ca="1" si="148"/>
        <v/>
      </c>
      <c r="O140" s="60" t="str">
        <f t="shared" ca="1" si="148"/>
        <v/>
      </c>
      <c r="P140" s="60" t="str">
        <f t="shared" ca="1" si="148"/>
        <v/>
      </c>
      <c r="Q140" s="60" t="str">
        <f t="shared" ca="1" si="148"/>
        <v/>
      </c>
      <c r="R140" s="60" t="str">
        <f t="shared" ca="1" si="148"/>
        <v/>
      </c>
      <c r="S140" s="60" t="str">
        <f t="shared" ca="1" si="148"/>
        <v/>
      </c>
      <c r="T140" s="60" t="str">
        <f t="shared" ca="1" si="148"/>
        <v/>
      </c>
      <c r="U140" s="60" t="str">
        <f t="shared" ca="1" si="148"/>
        <v/>
      </c>
      <c r="V140" s="60" t="str">
        <f t="shared" ca="1" si="148"/>
        <v/>
      </c>
      <c r="W140" s="60" t="str">
        <f t="shared" ca="1" si="148"/>
        <v/>
      </c>
      <c r="X140" s="60" t="str">
        <f t="shared" ca="1" si="148"/>
        <v/>
      </c>
      <c r="Y140" s="60" t="str">
        <f t="shared" ca="1" si="148"/>
        <v/>
      </c>
      <c r="Z140" s="60" t="str">
        <f t="shared" ca="1" si="148"/>
        <v/>
      </c>
      <c r="AA140" s="60" t="str">
        <f t="shared" ca="1" si="148"/>
        <v/>
      </c>
    </row>
    <row r="141" spans="1:27" x14ac:dyDescent="0.25">
      <c r="A141" t="str">
        <f t="shared" ca="1" si="139"/>
        <v/>
      </c>
      <c r="B141" t="str">
        <f t="shared" ca="1" si="137"/>
        <v/>
      </c>
      <c r="C141" s="60" t="str">
        <f t="shared" ref="C141:AA141" ca="1" si="149">IFERROR(IF(OR(INDIRECT("'Datos "&amp;Tipo_Cuestionario_Cod&amp;"'!"&amp;C$1&amp;7+$A141-1)="",C$2="",$B141=""),"",
IF(AND(C$1="J",Tipo_Cuestionario_Cod="VF"),C$2&amp;IF(MID(B141,FIND(")",B141)+2,1)="V","FALSO","VERDADERO"),
C$2&amp;INDIRECT("'Datos "&amp;Tipo_Cuestionario_Cod&amp;"'!"&amp;C$1&amp;7+$A141-1))),"")</f>
        <v/>
      </c>
      <c r="D141" s="60" t="str">
        <f t="shared" ca="1" si="149"/>
        <v/>
      </c>
      <c r="E141" s="60" t="str">
        <f t="shared" ca="1" si="149"/>
        <v/>
      </c>
      <c r="F141" s="60" t="str">
        <f t="shared" ca="1" si="149"/>
        <v/>
      </c>
      <c r="G141" s="60" t="str">
        <f t="shared" ca="1" si="149"/>
        <v/>
      </c>
      <c r="H141" s="60" t="str">
        <f t="shared" ca="1" si="149"/>
        <v/>
      </c>
      <c r="I141" s="60" t="str">
        <f t="shared" ca="1" si="149"/>
        <v/>
      </c>
      <c r="J141" s="60" t="str">
        <f t="shared" ca="1" si="149"/>
        <v/>
      </c>
      <c r="K141" s="60" t="str">
        <f t="shared" ca="1" si="149"/>
        <v/>
      </c>
      <c r="L141" s="60" t="str">
        <f t="shared" ca="1" si="149"/>
        <v/>
      </c>
      <c r="M141" s="60" t="str">
        <f t="shared" ca="1" si="149"/>
        <v/>
      </c>
      <c r="N141" s="60" t="str">
        <f t="shared" ca="1" si="149"/>
        <v/>
      </c>
      <c r="O141" s="60" t="str">
        <f t="shared" ca="1" si="149"/>
        <v/>
      </c>
      <c r="P141" s="60" t="str">
        <f t="shared" ca="1" si="149"/>
        <v/>
      </c>
      <c r="Q141" s="60" t="str">
        <f t="shared" ca="1" si="149"/>
        <v/>
      </c>
      <c r="R141" s="60" t="str">
        <f t="shared" ca="1" si="149"/>
        <v/>
      </c>
      <c r="S141" s="60" t="str">
        <f t="shared" ca="1" si="149"/>
        <v/>
      </c>
      <c r="T141" s="60" t="str">
        <f t="shared" ca="1" si="149"/>
        <v/>
      </c>
      <c r="U141" s="60" t="str">
        <f t="shared" ca="1" si="149"/>
        <v/>
      </c>
      <c r="V141" s="60" t="str">
        <f t="shared" ca="1" si="149"/>
        <v/>
      </c>
      <c r="W141" s="60" t="str">
        <f t="shared" ca="1" si="149"/>
        <v/>
      </c>
      <c r="X141" s="60" t="str">
        <f t="shared" ca="1" si="149"/>
        <v/>
      </c>
      <c r="Y141" s="60" t="str">
        <f t="shared" ca="1" si="149"/>
        <v/>
      </c>
      <c r="Z141" s="60" t="str">
        <f t="shared" ca="1" si="149"/>
        <v/>
      </c>
      <c r="AA141" s="60" t="str">
        <f t="shared" ca="1" si="149"/>
        <v/>
      </c>
    </row>
    <row r="142" spans="1:27" x14ac:dyDescent="0.25">
      <c r="A142" t="str">
        <f t="shared" ca="1" si="139"/>
        <v/>
      </c>
      <c r="B142" t="str">
        <f t="shared" ca="1" si="137"/>
        <v/>
      </c>
      <c r="C142" s="60" t="str">
        <f t="shared" ref="C142:AA142" ca="1" si="150">IFERROR(IF(OR(INDIRECT("'Datos "&amp;Tipo_Cuestionario_Cod&amp;"'!"&amp;C$1&amp;7+$A142-1)="",C$2="",$B142=""),"",
IF(AND(C$1="J",Tipo_Cuestionario_Cod="VF"),C$2&amp;IF(MID(B142,FIND(")",B142)+2,1)="V","FALSO","VERDADERO"),
C$2&amp;INDIRECT("'Datos "&amp;Tipo_Cuestionario_Cod&amp;"'!"&amp;C$1&amp;7+$A142-1))),"")</f>
        <v/>
      </c>
      <c r="D142" s="60" t="str">
        <f t="shared" ca="1" si="150"/>
        <v/>
      </c>
      <c r="E142" s="60" t="str">
        <f t="shared" ca="1" si="150"/>
        <v/>
      </c>
      <c r="F142" s="60" t="str">
        <f t="shared" ca="1" si="150"/>
        <v/>
      </c>
      <c r="G142" s="60" t="str">
        <f t="shared" ca="1" si="150"/>
        <v/>
      </c>
      <c r="H142" s="60" t="str">
        <f t="shared" ca="1" si="150"/>
        <v/>
      </c>
      <c r="I142" s="60" t="str">
        <f t="shared" ca="1" si="150"/>
        <v/>
      </c>
      <c r="J142" s="60" t="str">
        <f t="shared" ca="1" si="150"/>
        <v/>
      </c>
      <c r="K142" s="60" t="str">
        <f t="shared" ca="1" si="150"/>
        <v/>
      </c>
      <c r="L142" s="60" t="str">
        <f t="shared" ca="1" si="150"/>
        <v/>
      </c>
      <c r="M142" s="60" t="str">
        <f t="shared" ca="1" si="150"/>
        <v/>
      </c>
      <c r="N142" s="60" t="str">
        <f t="shared" ca="1" si="150"/>
        <v/>
      </c>
      <c r="O142" s="60" t="str">
        <f t="shared" ca="1" si="150"/>
        <v/>
      </c>
      <c r="P142" s="60" t="str">
        <f t="shared" ca="1" si="150"/>
        <v/>
      </c>
      <c r="Q142" s="60" t="str">
        <f t="shared" ca="1" si="150"/>
        <v/>
      </c>
      <c r="R142" s="60" t="str">
        <f t="shared" ca="1" si="150"/>
        <v/>
      </c>
      <c r="S142" s="60" t="str">
        <f t="shared" ca="1" si="150"/>
        <v/>
      </c>
      <c r="T142" s="60" t="str">
        <f t="shared" ca="1" si="150"/>
        <v/>
      </c>
      <c r="U142" s="60" t="str">
        <f t="shared" ca="1" si="150"/>
        <v/>
      </c>
      <c r="V142" s="60" t="str">
        <f t="shared" ca="1" si="150"/>
        <v/>
      </c>
      <c r="W142" s="60" t="str">
        <f t="shared" ca="1" si="150"/>
        <v/>
      </c>
      <c r="X142" s="60" t="str">
        <f t="shared" ca="1" si="150"/>
        <v/>
      </c>
      <c r="Y142" s="60" t="str">
        <f t="shared" ca="1" si="150"/>
        <v/>
      </c>
      <c r="Z142" s="60" t="str">
        <f t="shared" ca="1" si="150"/>
        <v/>
      </c>
      <c r="AA142" s="60" t="str">
        <f t="shared" ca="1" si="150"/>
        <v/>
      </c>
    </row>
    <row r="143" spans="1:27" x14ac:dyDescent="0.25">
      <c r="A143" t="str">
        <f t="shared" ca="1" si="139"/>
        <v/>
      </c>
      <c r="B143" t="str">
        <f t="shared" ca="1" si="137"/>
        <v/>
      </c>
      <c r="C143" s="60" t="str">
        <f t="shared" ref="C143:AA143" ca="1" si="151">IFERROR(IF(OR(INDIRECT("'Datos "&amp;Tipo_Cuestionario_Cod&amp;"'!"&amp;C$1&amp;7+$A143-1)="",C$2="",$B143=""),"",
IF(AND(C$1="J",Tipo_Cuestionario_Cod="VF"),C$2&amp;IF(MID(B143,FIND(")",B143)+2,1)="V","FALSO","VERDADERO"),
C$2&amp;INDIRECT("'Datos "&amp;Tipo_Cuestionario_Cod&amp;"'!"&amp;C$1&amp;7+$A143-1))),"")</f>
        <v/>
      </c>
      <c r="D143" s="60" t="str">
        <f t="shared" ca="1" si="151"/>
        <v/>
      </c>
      <c r="E143" s="60" t="str">
        <f t="shared" ca="1" si="151"/>
        <v/>
      </c>
      <c r="F143" s="60" t="str">
        <f t="shared" ca="1" si="151"/>
        <v/>
      </c>
      <c r="G143" s="60" t="str">
        <f t="shared" ca="1" si="151"/>
        <v/>
      </c>
      <c r="H143" s="60" t="str">
        <f t="shared" ca="1" si="151"/>
        <v/>
      </c>
      <c r="I143" s="60" t="str">
        <f t="shared" ca="1" si="151"/>
        <v/>
      </c>
      <c r="J143" s="60" t="str">
        <f t="shared" ca="1" si="151"/>
        <v/>
      </c>
      <c r="K143" s="60" t="str">
        <f t="shared" ca="1" si="151"/>
        <v/>
      </c>
      <c r="L143" s="60" t="str">
        <f t="shared" ca="1" si="151"/>
        <v/>
      </c>
      <c r="M143" s="60" t="str">
        <f t="shared" ca="1" si="151"/>
        <v/>
      </c>
      <c r="N143" s="60" t="str">
        <f t="shared" ca="1" si="151"/>
        <v/>
      </c>
      <c r="O143" s="60" t="str">
        <f t="shared" ca="1" si="151"/>
        <v/>
      </c>
      <c r="P143" s="60" t="str">
        <f t="shared" ca="1" si="151"/>
        <v/>
      </c>
      <c r="Q143" s="60" t="str">
        <f t="shared" ca="1" si="151"/>
        <v/>
      </c>
      <c r="R143" s="60" t="str">
        <f t="shared" ca="1" si="151"/>
        <v/>
      </c>
      <c r="S143" s="60" t="str">
        <f t="shared" ca="1" si="151"/>
        <v/>
      </c>
      <c r="T143" s="60" t="str">
        <f t="shared" ca="1" si="151"/>
        <v/>
      </c>
      <c r="U143" s="60" t="str">
        <f t="shared" ca="1" si="151"/>
        <v/>
      </c>
      <c r="V143" s="60" t="str">
        <f t="shared" ca="1" si="151"/>
        <v/>
      </c>
      <c r="W143" s="60" t="str">
        <f t="shared" ca="1" si="151"/>
        <v/>
      </c>
      <c r="X143" s="60" t="str">
        <f t="shared" ca="1" si="151"/>
        <v/>
      </c>
      <c r="Y143" s="60" t="str">
        <f t="shared" ca="1" si="151"/>
        <v/>
      </c>
      <c r="Z143" s="60" t="str">
        <f t="shared" ca="1" si="151"/>
        <v/>
      </c>
      <c r="AA143" s="60" t="str">
        <f t="shared" ca="1" si="151"/>
        <v/>
      </c>
    </row>
    <row r="144" spans="1:27" x14ac:dyDescent="0.25">
      <c r="A144" t="str">
        <f t="shared" ca="1" si="139"/>
        <v/>
      </c>
      <c r="B144" t="str">
        <f t="shared" ca="1" si="137"/>
        <v/>
      </c>
      <c r="C144" s="60" t="str">
        <f t="shared" ref="C144:AA144" ca="1" si="152">IFERROR(IF(OR(INDIRECT("'Datos "&amp;Tipo_Cuestionario_Cod&amp;"'!"&amp;C$1&amp;7+$A144-1)="",C$2="",$B144=""),"",
IF(AND(C$1="J",Tipo_Cuestionario_Cod="VF"),C$2&amp;IF(MID(B144,FIND(")",B144)+2,1)="V","FALSO","VERDADERO"),
C$2&amp;INDIRECT("'Datos "&amp;Tipo_Cuestionario_Cod&amp;"'!"&amp;C$1&amp;7+$A144-1))),"")</f>
        <v/>
      </c>
      <c r="D144" s="60" t="str">
        <f t="shared" ca="1" si="152"/>
        <v/>
      </c>
      <c r="E144" s="60" t="str">
        <f t="shared" ca="1" si="152"/>
        <v/>
      </c>
      <c r="F144" s="60" t="str">
        <f t="shared" ca="1" si="152"/>
        <v/>
      </c>
      <c r="G144" s="60" t="str">
        <f t="shared" ca="1" si="152"/>
        <v/>
      </c>
      <c r="H144" s="60" t="str">
        <f t="shared" ca="1" si="152"/>
        <v/>
      </c>
      <c r="I144" s="60" t="str">
        <f t="shared" ca="1" si="152"/>
        <v/>
      </c>
      <c r="J144" s="60" t="str">
        <f t="shared" ca="1" si="152"/>
        <v/>
      </c>
      <c r="K144" s="60" t="str">
        <f t="shared" ca="1" si="152"/>
        <v/>
      </c>
      <c r="L144" s="60" t="str">
        <f t="shared" ca="1" si="152"/>
        <v/>
      </c>
      <c r="M144" s="60" t="str">
        <f t="shared" ca="1" si="152"/>
        <v/>
      </c>
      <c r="N144" s="60" t="str">
        <f t="shared" ca="1" si="152"/>
        <v/>
      </c>
      <c r="O144" s="60" t="str">
        <f t="shared" ca="1" si="152"/>
        <v/>
      </c>
      <c r="P144" s="60" t="str">
        <f t="shared" ca="1" si="152"/>
        <v/>
      </c>
      <c r="Q144" s="60" t="str">
        <f t="shared" ca="1" si="152"/>
        <v/>
      </c>
      <c r="R144" s="60" t="str">
        <f t="shared" ca="1" si="152"/>
        <v/>
      </c>
      <c r="S144" s="60" t="str">
        <f t="shared" ca="1" si="152"/>
        <v/>
      </c>
      <c r="T144" s="60" t="str">
        <f t="shared" ca="1" si="152"/>
        <v/>
      </c>
      <c r="U144" s="60" t="str">
        <f t="shared" ca="1" si="152"/>
        <v/>
      </c>
      <c r="V144" s="60" t="str">
        <f t="shared" ca="1" si="152"/>
        <v/>
      </c>
      <c r="W144" s="60" t="str">
        <f t="shared" ca="1" si="152"/>
        <v/>
      </c>
      <c r="X144" s="60" t="str">
        <f t="shared" ca="1" si="152"/>
        <v/>
      </c>
      <c r="Y144" s="60" t="str">
        <f t="shared" ca="1" si="152"/>
        <v/>
      </c>
      <c r="Z144" s="60" t="str">
        <f t="shared" ca="1" si="152"/>
        <v/>
      </c>
      <c r="AA144" s="60" t="str">
        <f t="shared" ca="1" si="152"/>
        <v/>
      </c>
    </row>
    <row r="145" spans="1:27" x14ac:dyDescent="0.25">
      <c r="A145" t="str">
        <f t="shared" ca="1" si="139"/>
        <v/>
      </c>
      <c r="B145" t="str">
        <f t="shared" ca="1" si="137"/>
        <v/>
      </c>
      <c r="C145" s="60" t="str">
        <f t="shared" ref="C145:AA145" ca="1" si="153">IFERROR(IF(OR(INDIRECT("'Datos "&amp;Tipo_Cuestionario_Cod&amp;"'!"&amp;C$1&amp;7+$A145-1)="",C$2="",$B145=""),"",
IF(AND(C$1="J",Tipo_Cuestionario_Cod="VF"),C$2&amp;IF(MID(B145,FIND(")",B145)+2,1)="V","FALSO","VERDADERO"),
C$2&amp;INDIRECT("'Datos "&amp;Tipo_Cuestionario_Cod&amp;"'!"&amp;C$1&amp;7+$A145-1))),"")</f>
        <v/>
      </c>
      <c r="D145" s="60" t="str">
        <f t="shared" ca="1" si="153"/>
        <v/>
      </c>
      <c r="E145" s="60" t="str">
        <f t="shared" ca="1" si="153"/>
        <v/>
      </c>
      <c r="F145" s="60" t="str">
        <f t="shared" ca="1" si="153"/>
        <v/>
      </c>
      <c r="G145" s="60" t="str">
        <f t="shared" ca="1" si="153"/>
        <v/>
      </c>
      <c r="H145" s="60" t="str">
        <f t="shared" ca="1" si="153"/>
        <v/>
      </c>
      <c r="I145" s="60" t="str">
        <f t="shared" ca="1" si="153"/>
        <v/>
      </c>
      <c r="J145" s="60" t="str">
        <f t="shared" ca="1" si="153"/>
        <v/>
      </c>
      <c r="K145" s="60" t="str">
        <f t="shared" ca="1" si="153"/>
        <v/>
      </c>
      <c r="L145" s="60" t="str">
        <f t="shared" ca="1" si="153"/>
        <v/>
      </c>
      <c r="M145" s="60" t="str">
        <f t="shared" ca="1" si="153"/>
        <v/>
      </c>
      <c r="N145" s="60" t="str">
        <f t="shared" ca="1" si="153"/>
        <v/>
      </c>
      <c r="O145" s="60" t="str">
        <f t="shared" ca="1" si="153"/>
        <v/>
      </c>
      <c r="P145" s="60" t="str">
        <f t="shared" ca="1" si="153"/>
        <v/>
      </c>
      <c r="Q145" s="60" t="str">
        <f t="shared" ca="1" si="153"/>
        <v/>
      </c>
      <c r="R145" s="60" t="str">
        <f t="shared" ca="1" si="153"/>
        <v/>
      </c>
      <c r="S145" s="60" t="str">
        <f t="shared" ca="1" si="153"/>
        <v/>
      </c>
      <c r="T145" s="60" t="str">
        <f t="shared" ca="1" si="153"/>
        <v/>
      </c>
      <c r="U145" s="60" t="str">
        <f t="shared" ca="1" si="153"/>
        <v/>
      </c>
      <c r="V145" s="60" t="str">
        <f t="shared" ca="1" si="153"/>
        <v/>
      </c>
      <c r="W145" s="60" t="str">
        <f t="shared" ca="1" si="153"/>
        <v/>
      </c>
      <c r="X145" s="60" t="str">
        <f t="shared" ca="1" si="153"/>
        <v/>
      </c>
      <c r="Y145" s="60" t="str">
        <f t="shared" ca="1" si="153"/>
        <v/>
      </c>
      <c r="Z145" s="60" t="str">
        <f t="shared" ca="1" si="153"/>
        <v/>
      </c>
      <c r="AA145" s="60" t="str">
        <f t="shared" ca="1" si="153"/>
        <v/>
      </c>
    </row>
    <row r="146" spans="1:27" x14ac:dyDescent="0.25">
      <c r="A146" t="str">
        <f t="shared" ca="1" si="139"/>
        <v/>
      </c>
      <c r="B146" t="str">
        <f t="shared" ca="1" si="137"/>
        <v/>
      </c>
      <c r="C146" s="60" t="str">
        <f t="shared" ref="C146:AA146" ca="1" si="154">IFERROR(IF(OR(INDIRECT("'Datos "&amp;Tipo_Cuestionario_Cod&amp;"'!"&amp;C$1&amp;7+$A146-1)="",C$2="",$B146=""),"",
IF(AND(C$1="J",Tipo_Cuestionario_Cod="VF"),C$2&amp;IF(MID(B146,FIND(")",B146)+2,1)="V","FALSO","VERDADERO"),
C$2&amp;INDIRECT("'Datos "&amp;Tipo_Cuestionario_Cod&amp;"'!"&amp;C$1&amp;7+$A146-1))),"")</f>
        <v/>
      </c>
      <c r="D146" s="60" t="str">
        <f t="shared" ca="1" si="154"/>
        <v/>
      </c>
      <c r="E146" s="60" t="str">
        <f t="shared" ca="1" si="154"/>
        <v/>
      </c>
      <c r="F146" s="60" t="str">
        <f t="shared" ca="1" si="154"/>
        <v/>
      </c>
      <c r="G146" s="60" t="str">
        <f t="shared" ca="1" si="154"/>
        <v/>
      </c>
      <c r="H146" s="60" t="str">
        <f t="shared" ca="1" si="154"/>
        <v/>
      </c>
      <c r="I146" s="60" t="str">
        <f t="shared" ca="1" si="154"/>
        <v/>
      </c>
      <c r="J146" s="60" t="str">
        <f t="shared" ca="1" si="154"/>
        <v/>
      </c>
      <c r="K146" s="60" t="str">
        <f t="shared" ca="1" si="154"/>
        <v/>
      </c>
      <c r="L146" s="60" t="str">
        <f t="shared" ca="1" si="154"/>
        <v/>
      </c>
      <c r="M146" s="60" t="str">
        <f t="shared" ca="1" si="154"/>
        <v/>
      </c>
      <c r="N146" s="60" t="str">
        <f t="shared" ca="1" si="154"/>
        <v/>
      </c>
      <c r="O146" s="60" t="str">
        <f t="shared" ca="1" si="154"/>
        <v/>
      </c>
      <c r="P146" s="60" t="str">
        <f t="shared" ca="1" si="154"/>
        <v/>
      </c>
      <c r="Q146" s="60" t="str">
        <f t="shared" ca="1" si="154"/>
        <v/>
      </c>
      <c r="R146" s="60" t="str">
        <f t="shared" ca="1" si="154"/>
        <v/>
      </c>
      <c r="S146" s="60" t="str">
        <f t="shared" ca="1" si="154"/>
        <v/>
      </c>
      <c r="T146" s="60" t="str">
        <f t="shared" ca="1" si="154"/>
        <v/>
      </c>
      <c r="U146" s="60" t="str">
        <f t="shared" ca="1" si="154"/>
        <v/>
      </c>
      <c r="V146" s="60" t="str">
        <f t="shared" ca="1" si="154"/>
        <v/>
      </c>
      <c r="W146" s="60" t="str">
        <f t="shared" ca="1" si="154"/>
        <v/>
      </c>
      <c r="X146" s="60" t="str">
        <f t="shared" ca="1" si="154"/>
        <v/>
      </c>
      <c r="Y146" s="60" t="str">
        <f t="shared" ca="1" si="154"/>
        <v/>
      </c>
      <c r="Z146" s="60" t="str">
        <f t="shared" ca="1" si="154"/>
        <v/>
      </c>
      <c r="AA146" s="60" t="str">
        <f t="shared" ca="1" si="154"/>
        <v/>
      </c>
    </row>
    <row r="147" spans="1:27" x14ac:dyDescent="0.25">
      <c r="A147" t="str">
        <f t="shared" ca="1" si="139"/>
        <v/>
      </c>
      <c r="B147" t="str">
        <f t="shared" ca="1" si="137"/>
        <v/>
      </c>
      <c r="C147" s="60" t="str">
        <f t="shared" ref="C147:AA147" ca="1" si="155">IFERROR(IF(OR(INDIRECT("'Datos "&amp;Tipo_Cuestionario_Cod&amp;"'!"&amp;C$1&amp;7+$A147-1)="",C$2="",$B147=""),"",
IF(AND(C$1="J",Tipo_Cuestionario_Cod="VF"),C$2&amp;IF(MID(B147,FIND(")",B147)+2,1)="V","FALSO","VERDADERO"),
C$2&amp;INDIRECT("'Datos "&amp;Tipo_Cuestionario_Cod&amp;"'!"&amp;C$1&amp;7+$A147-1))),"")</f>
        <v/>
      </c>
      <c r="D147" s="60" t="str">
        <f t="shared" ca="1" si="155"/>
        <v/>
      </c>
      <c r="E147" s="60" t="str">
        <f t="shared" ca="1" si="155"/>
        <v/>
      </c>
      <c r="F147" s="60" t="str">
        <f t="shared" ca="1" si="155"/>
        <v/>
      </c>
      <c r="G147" s="60" t="str">
        <f t="shared" ca="1" si="155"/>
        <v/>
      </c>
      <c r="H147" s="60" t="str">
        <f t="shared" ca="1" si="155"/>
        <v/>
      </c>
      <c r="I147" s="60" t="str">
        <f t="shared" ca="1" si="155"/>
        <v/>
      </c>
      <c r="J147" s="60" t="str">
        <f t="shared" ca="1" si="155"/>
        <v/>
      </c>
      <c r="K147" s="60" t="str">
        <f t="shared" ca="1" si="155"/>
        <v/>
      </c>
      <c r="L147" s="60" t="str">
        <f t="shared" ca="1" si="155"/>
        <v/>
      </c>
      <c r="M147" s="60" t="str">
        <f t="shared" ca="1" si="155"/>
        <v/>
      </c>
      <c r="N147" s="60" t="str">
        <f t="shared" ca="1" si="155"/>
        <v/>
      </c>
      <c r="O147" s="60" t="str">
        <f t="shared" ca="1" si="155"/>
        <v/>
      </c>
      <c r="P147" s="60" t="str">
        <f t="shared" ca="1" si="155"/>
        <v/>
      </c>
      <c r="Q147" s="60" t="str">
        <f t="shared" ca="1" si="155"/>
        <v/>
      </c>
      <c r="R147" s="60" t="str">
        <f t="shared" ca="1" si="155"/>
        <v/>
      </c>
      <c r="S147" s="60" t="str">
        <f t="shared" ca="1" si="155"/>
        <v/>
      </c>
      <c r="T147" s="60" t="str">
        <f t="shared" ca="1" si="155"/>
        <v/>
      </c>
      <c r="U147" s="60" t="str">
        <f t="shared" ca="1" si="155"/>
        <v/>
      </c>
      <c r="V147" s="60" t="str">
        <f t="shared" ca="1" si="155"/>
        <v/>
      </c>
      <c r="W147" s="60" t="str">
        <f t="shared" ca="1" si="155"/>
        <v/>
      </c>
      <c r="X147" s="60" t="str">
        <f t="shared" ca="1" si="155"/>
        <v/>
      </c>
      <c r="Y147" s="60" t="str">
        <f t="shared" ca="1" si="155"/>
        <v/>
      </c>
      <c r="Z147" s="60" t="str">
        <f t="shared" ca="1" si="155"/>
        <v/>
      </c>
      <c r="AA147" s="60" t="str">
        <f t="shared" ca="1" si="155"/>
        <v/>
      </c>
    </row>
    <row r="148" spans="1:27" x14ac:dyDescent="0.25">
      <c r="A148" t="str">
        <f t="shared" ca="1" si="139"/>
        <v/>
      </c>
      <c r="B148" t="str">
        <f t="shared" ca="1" si="137"/>
        <v/>
      </c>
      <c r="C148" s="60" t="str">
        <f t="shared" ref="C148:AA148" ca="1" si="156">IFERROR(IF(OR(INDIRECT("'Datos "&amp;Tipo_Cuestionario_Cod&amp;"'!"&amp;C$1&amp;7+$A148-1)="",C$2="",$B148=""),"",
IF(AND(C$1="J",Tipo_Cuestionario_Cod="VF"),C$2&amp;IF(MID(B148,FIND(")",B148)+2,1)="V","FALSO","VERDADERO"),
C$2&amp;INDIRECT("'Datos "&amp;Tipo_Cuestionario_Cod&amp;"'!"&amp;C$1&amp;7+$A148-1))),"")</f>
        <v/>
      </c>
      <c r="D148" s="60" t="str">
        <f t="shared" ca="1" si="156"/>
        <v/>
      </c>
      <c r="E148" s="60" t="str">
        <f t="shared" ca="1" si="156"/>
        <v/>
      </c>
      <c r="F148" s="60" t="str">
        <f t="shared" ca="1" si="156"/>
        <v/>
      </c>
      <c r="G148" s="60" t="str">
        <f t="shared" ca="1" si="156"/>
        <v/>
      </c>
      <c r="H148" s="60" t="str">
        <f t="shared" ca="1" si="156"/>
        <v/>
      </c>
      <c r="I148" s="60" t="str">
        <f t="shared" ca="1" si="156"/>
        <v/>
      </c>
      <c r="J148" s="60" t="str">
        <f t="shared" ca="1" si="156"/>
        <v/>
      </c>
      <c r="K148" s="60" t="str">
        <f t="shared" ca="1" si="156"/>
        <v/>
      </c>
      <c r="L148" s="60" t="str">
        <f t="shared" ca="1" si="156"/>
        <v/>
      </c>
      <c r="M148" s="60" t="str">
        <f t="shared" ca="1" si="156"/>
        <v/>
      </c>
      <c r="N148" s="60" t="str">
        <f t="shared" ca="1" si="156"/>
        <v/>
      </c>
      <c r="O148" s="60" t="str">
        <f t="shared" ca="1" si="156"/>
        <v/>
      </c>
      <c r="P148" s="60" t="str">
        <f t="shared" ca="1" si="156"/>
        <v/>
      </c>
      <c r="Q148" s="60" t="str">
        <f t="shared" ca="1" si="156"/>
        <v/>
      </c>
      <c r="R148" s="60" t="str">
        <f t="shared" ca="1" si="156"/>
        <v/>
      </c>
      <c r="S148" s="60" t="str">
        <f t="shared" ca="1" si="156"/>
        <v/>
      </c>
      <c r="T148" s="60" t="str">
        <f t="shared" ca="1" si="156"/>
        <v/>
      </c>
      <c r="U148" s="60" t="str">
        <f t="shared" ca="1" si="156"/>
        <v/>
      </c>
      <c r="V148" s="60" t="str">
        <f t="shared" ca="1" si="156"/>
        <v/>
      </c>
      <c r="W148" s="60" t="str">
        <f t="shared" ca="1" si="156"/>
        <v/>
      </c>
      <c r="X148" s="60" t="str">
        <f t="shared" ca="1" si="156"/>
        <v/>
      </c>
      <c r="Y148" s="60" t="str">
        <f t="shared" ca="1" si="156"/>
        <v/>
      </c>
      <c r="Z148" s="60" t="str">
        <f t="shared" ca="1" si="156"/>
        <v/>
      </c>
      <c r="AA148" s="60" t="str">
        <f t="shared" ca="1" si="156"/>
        <v/>
      </c>
    </row>
    <row r="149" spans="1:27" x14ac:dyDescent="0.25">
      <c r="A149" t="str">
        <f t="shared" ca="1" si="139"/>
        <v/>
      </c>
      <c r="B149" t="str">
        <f t="shared" ca="1" si="137"/>
        <v/>
      </c>
      <c r="C149" s="60" t="str">
        <f t="shared" ref="C149:AA149" ca="1" si="157">IFERROR(IF(OR(INDIRECT("'Datos "&amp;Tipo_Cuestionario_Cod&amp;"'!"&amp;C$1&amp;7+$A149-1)="",C$2="",$B149=""),"",
IF(AND(C$1="J",Tipo_Cuestionario_Cod="VF"),C$2&amp;IF(MID(B149,FIND(")",B149)+2,1)="V","FALSO","VERDADERO"),
C$2&amp;INDIRECT("'Datos "&amp;Tipo_Cuestionario_Cod&amp;"'!"&amp;C$1&amp;7+$A149-1))),"")</f>
        <v/>
      </c>
      <c r="D149" s="60" t="str">
        <f t="shared" ca="1" si="157"/>
        <v/>
      </c>
      <c r="E149" s="60" t="str">
        <f t="shared" ca="1" si="157"/>
        <v/>
      </c>
      <c r="F149" s="60" t="str">
        <f t="shared" ca="1" si="157"/>
        <v/>
      </c>
      <c r="G149" s="60" t="str">
        <f t="shared" ca="1" si="157"/>
        <v/>
      </c>
      <c r="H149" s="60" t="str">
        <f t="shared" ca="1" si="157"/>
        <v/>
      </c>
      <c r="I149" s="60" t="str">
        <f t="shared" ca="1" si="157"/>
        <v/>
      </c>
      <c r="J149" s="60" t="str">
        <f t="shared" ca="1" si="157"/>
        <v/>
      </c>
      <c r="K149" s="60" t="str">
        <f t="shared" ca="1" si="157"/>
        <v/>
      </c>
      <c r="L149" s="60" t="str">
        <f t="shared" ca="1" si="157"/>
        <v/>
      </c>
      <c r="M149" s="60" t="str">
        <f t="shared" ca="1" si="157"/>
        <v/>
      </c>
      <c r="N149" s="60" t="str">
        <f t="shared" ca="1" si="157"/>
        <v/>
      </c>
      <c r="O149" s="60" t="str">
        <f t="shared" ca="1" si="157"/>
        <v/>
      </c>
      <c r="P149" s="60" t="str">
        <f t="shared" ca="1" si="157"/>
        <v/>
      </c>
      <c r="Q149" s="60" t="str">
        <f t="shared" ca="1" si="157"/>
        <v/>
      </c>
      <c r="R149" s="60" t="str">
        <f t="shared" ca="1" si="157"/>
        <v/>
      </c>
      <c r="S149" s="60" t="str">
        <f t="shared" ca="1" si="157"/>
        <v/>
      </c>
      <c r="T149" s="60" t="str">
        <f t="shared" ca="1" si="157"/>
        <v/>
      </c>
      <c r="U149" s="60" t="str">
        <f t="shared" ca="1" si="157"/>
        <v/>
      </c>
      <c r="V149" s="60" t="str">
        <f t="shared" ca="1" si="157"/>
        <v/>
      </c>
      <c r="W149" s="60" t="str">
        <f t="shared" ca="1" si="157"/>
        <v/>
      </c>
      <c r="X149" s="60" t="str">
        <f t="shared" ca="1" si="157"/>
        <v/>
      </c>
      <c r="Y149" s="60" t="str">
        <f t="shared" ca="1" si="157"/>
        <v/>
      </c>
      <c r="Z149" s="60" t="str">
        <f t="shared" ca="1" si="157"/>
        <v/>
      </c>
      <c r="AA149" s="60" t="str">
        <f t="shared" ca="1" si="157"/>
        <v/>
      </c>
    </row>
    <row r="150" spans="1:27" x14ac:dyDescent="0.25">
      <c r="A150" t="str">
        <f t="shared" ca="1" si="139"/>
        <v/>
      </c>
      <c r="B150" t="str">
        <f t="shared" ca="1" si="137"/>
        <v/>
      </c>
      <c r="C150" s="60" t="str">
        <f t="shared" ref="C150:AA150" ca="1" si="158">IFERROR(IF(OR(INDIRECT("'Datos "&amp;Tipo_Cuestionario_Cod&amp;"'!"&amp;C$1&amp;7+$A150-1)="",C$2="",$B150=""),"",
IF(AND(C$1="J",Tipo_Cuestionario_Cod="VF"),C$2&amp;IF(MID(B150,FIND(")",B150)+2,1)="V","FALSO","VERDADERO"),
C$2&amp;INDIRECT("'Datos "&amp;Tipo_Cuestionario_Cod&amp;"'!"&amp;C$1&amp;7+$A150-1))),"")</f>
        <v/>
      </c>
      <c r="D150" s="60" t="str">
        <f t="shared" ca="1" si="158"/>
        <v/>
      </c>
      <c r="E150" s="60" t="str">
        <f t="shared" ca="1" si="158"/>
        <v/>
      </c>
      <c r="F150" s="60" t="str">
        <f t="shared" ca="1" si="158"/>
        <v/>
      </c>
      <c r="G150" s="60" t="str">
        <f t="shared" ca="1" si="158"/>
        <v/>
      </c>
      <c r="H150" s="60" t="str">
        <f t="shared" ca="1" si="158"/>
        <v/>
      </c>
      <c r="I150" s="60" t="str">
        <f t="shared" ca="1" si="158"/>
        <v/>
      </c>
      <c r="J150" s="60" t="str">
        <f t="shared" ca="1" si="158"/>
        <v/>
      </c>
      <c r="K150" s="60" t="str">
        <f t="shared" ca="1" si="158"/>
        <v/>
      </c>
      <c r="L150" s="60" t="str">
        <f t="shared" ca="1" si="158"/>
        <v/>
      </c>
      <c r="M150" s="60" t="str">
        <f t="shared" ca="1" si="158"/>
        <v/>
      </c>
      <c r="N150" s="60" t="str">
        <f t="shared" ca="1" si="158"/>
        <v/>
      </c>
      <c r="O150" s="60" t="str">
        <f t="shared" ca="1" si="158"/>
        <v/>
      </c>
      <c r="P150" s="60" t="str">
        <f t="shared" ca="1" si="158"/>
        <v/>
      </c>
      <c r="Q150" s="60" t="str">
        <f t="shared" ca="1" si="158"/>
        <v/>
      </c>
      <c r="R150" s="60" t="str">
        <f t="shared" ca="1" si="158"/>
        <v/>
      </c>
      <c r="S150" s="60" t="str">
        <f t="shared" ca="1" si="158"/>
        <v/>
      </c>
      <c r="T150" s="60" t="str">
        <f t="shared" ca="1" si="158"/>
        <v/>
      </c>
      <c r="U150" s="60" t="str">
        <f t="shared" ca="1" si="158"/>
        <v/>
      </c>
      <c r="V150" s="60" t="str">
        <f t="shared" ca="1" si="158"/>
        <v/>
      </c>
      <c r="W150" s="60" t="str">
        <f t="shared" ca="1" si="158"/>
        <v/>
      </c>
      <c r="X150" s="60" t="str">
        <f t="shared" ca="1" si="158"/>
        <v/>
      </c>
      <c r="Y150" s="60" t="str">
        <f t="shared" ca="1" si="158"/>
        <v/>
      </c>
      <c r="Z150" s="60" t="str">
        <f t="shared" ca="1" si="158"/>
        <v/>
      </c>
      <c r="AA150" s="60" t="str">
        <f t="shared" ca="1" si="158"/>
        <v/>
      </c>
    </row>
    <row r="151" spans="1:27" x14ac:dyDescent="0.25">
      <c r="A151" t="str">
        <f t="shared" ca="1" si="139"/>
        <v/>
      </c>
      <c r="B151" t="str">
        <f t="shared" ca="1" si="137"/>
        <v/>
      </c>
      <c r="C151" s="60" t="str">
        <f t="shared" ref="C151:AA151" ca="1" si="159">IFERROR(IF(OR(INDIRECT("'Datos "&amp;Tipo_Cuestionario_Cod&amp;"'!"&amp;C$1&amp;7+$A151-1)="",C$2="",$B151=""),"",
IF(AND(C$1="J",Tipo_Cuestionario_Cod="VF"),C$2&amp;IF(MID(B151,FIND(")",B151)+2,1)="V","FALSO","VERDADERO"),
C$2&amp;INDIRECT("'Datos "&amp;Tipo_Cuestionario_Cod&amp;"'!"&amp;C$1&amp;7+$A151-1))),"")</f>
        <v/>
      </c>
      <c r="D151" s="60" t="str">
        <f t="shared" ca="1" si="159"/>
        <v/>
      </c>
      <c r="E151" s="60" t="str">
        <f t="shared" ca="1" si="159"/>
        <v/>
      </c>
      <c r="F151" s="60" t="str">
        <f t="shared" ca="1" si="159"/>
        <v/>
      </c>
      <c r="G151" s="60" t="str">
        <f t="shared" ca="1" si="159"/>
        <v/>
      </c>
      <c r="H151" s="60" t="str">
        <f t="shared" ca="1" si="159"/>
        <v/>
      </c>
      <c r="I151" s="60" t="str">
        <f t="shared" ca="1" si="159"/>
        <v/>
      </c>
      <c r="J151" s="60" t="str">
        <f t="shared" ca="1" si="159"/>
        <v/>
      </c>
      <c r="K151" s="60" t="str">
        <f t="shared" ca="1" si="159"/>
        <v/>
      </c>
      <c r="L151" s="60" t="str">
        <f t="shared" ca="1" si="159"/>
        <v/>
      </c>
      <c r="M151" s="60" t="str">
        <f t="shared" ca="1" si="159"/>
        <v/>
      </c>
      <c r="N151" s="60" t="str">
        <f t="shared" ca="1" si="159"/>
        <v/>
      </c>
      <c r="O151" s="60" t="str">
        <f t="shared" ca="1" si="159"/>
        <v/>
      </c>
      <c r="P151" s="60" t="str">
        <f t="shared" ca="1" si="159"/>
        <v/>
      </c>
      <c r="Q151" s="60" t="str">
        <f t="shared" ca="1" si="159"/>
        <v/>
      </c>
      <c r="R151" s="60" t="str">
        <f t="shared" ca="1" si="159"/>
        <v/>
      </c>
      <c r="S151" s="60" t="str">
        <f t="shared" ca="1" si="159"/>
        <v/>
      </c>
      <c r="T151" s="60" t="str">
        <f t="shared" ca="1" si="159"/>
        <v/>
      </c>
      <c r="U151" s="60" t="str">
        <f t="shared" ca="1" si="159"/>
        <v/>
      </c>
      <c r="V151" s="60" t="str">
        <f t="shared" ca="1" si="159"/>
        <v/>
      </c>
      <c r="W151" s="60" t="str">
        <f t="shared" ca="1" si="159"/>
        <v/>
      </c>
      <c r="X151" s="60" t="str">
        <f t="shared" ca="1" si="159"/>
        <v/>
      </c>
      <c r="Y151" s="60" t="str">
        <f t="shared" ca="1" si="159"/>
        <v/>
      </c>
      <c r="Z151" s="60" t="str">
        <f t="shared" ca="1" si="159"/>
        <v/>
      </c>
      <c r="AA151" s="60" t="str">
        <f t="shared" ca="1" si="159"/>
        <v/>
      </c>
    </row>
    <row r="152" spans="1:27" x14ac:dyDescent="0.25">
      <c r="A152" t="str">
        <f t="shared" ca="1" si="139"/>
        <v/>
      </c>
      <c r="B152" t="str">
        <f t="shared" ca="1" si="137"/>
        <v/>
      </c>
      <c r="C152" s="60" t="str">
        <f t="shared" ref="C152:AA152" ca="1" si="160">IFERROR(IF(OR(INDIRECT("'Datos "&amp;Tipo_Cuestionario_Cod&amp;"'!"&amp;C$1&amp;7+$A152-1)="",C$2="",$B152=""),"",
IF(AND(C$1="J",Tipo_Cuestionario_Cod="VF"),C$2&amp;IF(MID(B152,FIND(")",B152)+2,1)="V","FALSO","VERDADERO"),
C$2&amp;INDIRECT("'Datos "&amp;Tipo_Cuestionario_Cod&amp;"'!"&amp;C$1&amp;7+$A152-1))),"")</f>
        <v/>
      </c>
      <c r="D152" s="60" t="str">
        <f t="shared" ca="1" si="160"/>
        <v/>
      </c>
      <c r="E152" s="60" t="str">
        <f t="shared" ca="1" si="160"/>
        <v/>
      </c>
      <c r="F152" s="60" t="str">
        <f t="shared" ca="1" si="160"/>
        <v/>
      </c>
      <c r="G152" s="60" t="str">
        <f t="shared" ca="1" si="160"/>
        <v/>
      </c>
      <c r="H152" s="60" t="str">
        <f t="shared" ca="1" si="160"/>
        <v/>
      </c>
      <c r="I152" s="60" t="str">
        <f t="shared" ca="1" si="160"/>
        <v/>
      </c>
      <c r="J152" s="60" t="str">
        <f t="shared" ca="1" si="160"/>
        <v/>
      </c>
      <c r="K152" s="60" t="str">
        <f t="shared" ca="1" si="160"/>
        <v/>
      </c>
      <c r="L152" s="60" t="str">
        <f t="shared" ca="1" si="160"/>
        <v/>
      </c>
      <c r="M152" s="60" t="str">
        <f t="shared" ca="1" si="160"/>
        <v/>
      </c>
      <c r="N152" s="60" t="str">
        <f t="shared" ca="1" si="160"/>
        <v/>
      </c>
      <c r="O152" s="60" t="str">
        <f t="shared" ca="1" si="160"/>
        <v/>
      </c>
      <c r="P152" s="60" t="str">
        <f t="shared" ca="1" si="160"/>
        <v/>
      </c>
      <c r="Q152" s="60" t="str">
        <f t="shared" ca="1" si="160"/>
        <v/>
      </c>
      <c r="R152" s="60" t="str">
        <f t="shared" ca="1" si="160"/>
        <v/>
      </c>
      <c r="S152" s="60" t="str">
        <f t="shared" ca="1" si="160"/>
        <v/>
      </c>
      <c r="T152" s="60" t="str">
        <f t="shared" ca="1" si="160"/>
        <v/>
      </c>
      <c r="U152" s="60" t="str">
        <f t="shared" ca="1" si="160"/>
        <v/>
      </c>
      <c r="V152" s="60" t="str">
        <f t="shared" ca="1" si="160"/>
        <v/>
      </c>
      <c r="W152" s="60" t="str">
        <f t="shared" ca="1" si="160"/>
        <v/>
      </c>
      <c r="X152" s="60" t="str">
        <f t="shared" ca="1" si="160"/>
        <v/>
      </c>
      <c r="Y152" s="60" t="str">
        <f t="shared" ca="1" si="160"/>
        <v/>
      </c>
      <c r="Z152" s="60" t="str">
        <f t="shared" ca="1" si="160"/>
        <v/>
      </c>
      <c r="AA152" s="60" t="str">
        <f t="shared" ca="1" si="160"/>
        <v/>
      </c>
    </row>
  </sheetData>
  <sheetProtection algorithmName="SHA-512" hashValue="WCy9Lp38ksOrDQm1rGHmwjmclDKL5Bq1rUunIQ1yp3UFRcbqDWXiTb9VBv6mF1g5VKngnpdAPIaiOVyL7h/n/A==" saltValue="ck49kfO+wZ3Da8esFzGM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J225"/>
  <sheetViews>
    <sheetView showGridLines="0" showRowColHeaders="0" zoomScale="130" zoomScaleNormal="130" workbookViewId="0">
      <pane ySplit="2" topLeftCell="A3" activePane="bottomLeft" state="frozen"/>
      <selection activeCell="J7" sqref="J7:P7"/>
      <selection pane="bottomLeft" activeCell="J7" sqref="J7:P7"/>
    </sheetView>
  </sheetViews>
  <sheetFormatPr baseColWidth="10" defaultRowHeight="15" outlineLevelRow="1" x14ac:dyDescent="0.25"/>
  <cols>
    <col min="1" max="1" width="11.140625" style="384" customWidth="1"/>
    <col min="2" max="2" width="4.42578125" style="385" bestFit="1" customWidth="1"/>
    <col min="3" max="3" width="8.7109375" style="387" customWidth="1"/>
    <col min="4" max="9" width="25.7109375" style="384" customWidth="1"/>
    <col min="10" max="10" width="2.42578125" style="384" customWidth="1"/>
    <col min="11" max="16384" width="11.42578125" style="384"/>
  </cols>
  <sheetData>
    <row r="1" spans="1:10" x14ac:dyDescent="0.25">
      <c r="A1" s="389" t="s">
        <v>206</v>
      </c>
      <c r="D1" s="390" t="str">
        <f>INICIO!A39</f>
        <v>ESPAÑOL</v>
      </c>
      <c r="E1" s="390" t="str">
        <f>INICIO!A40</f>
        <v>ENGLISH</v>
      </c>
      <c r="F1" s="390" t="str">
        <f>INICIO!A41</f>
        <v>FRANÇAIS</v>
      </c>
      <c r="G1" s="390" t="str">
        <f>INICIO!A42</f>
        <v>PORTUGUÊS</v>
      </c>
      <c r="H1" s="390" t="str">
        <f>INICIO!A43</f>
        <v>ITALIEN</v>
      </c>
      <c r="I1" s="390" t="str">
        <f>INICIO!A44</f>
        <v>DEUTSCH</v>
      </c>
    </row>
    <row r="2" spans="1:10" x14ac:dyDescent="0.25">
      <c r="A2" s="389" t="s">
        <v>1221</v>
      </c>
      <c r="C2" s="385"/>
      <c r="D2" s="391" t="s">
        <v>154</v>
      </c>
      <c r="E2" s="391" t="s">
        <v>12</v>
      </c>
      <c r="F2" s="391" t="s">
        <v>152</v>
      </c>
      <c r="G2" s="391" t="s">
        <v>153</v>
      </c>
      <c r="H2" s="391" t="s">
        <v>151</v>
      </c>
      <c r="I2" s="391" t="s">
        <v>1221</v>
      </c>
    </row>
    <row r="3" spans="1:10" x14ac:dyDescent="0.25">
      <c r="A3" s="390" t="str">
        <f>$A$1&amp;B3&amp;"_"&amp;C3&amp;"_"&amp;$A$2</f>
        <v>Z_ML_00_D</v>
      </c>
      <c r="B3" s="392" t="s">
        <v>198</v>
      </c>
      <c r="C3" s="393" t="s">
        <v>248</v>
      </c>
      <c r="D3" s="394" t="s">
        <v>155</v>
      </c>
      <c r="E3" s="394" t="s">
        <v>165</v>
      </c>
      <c r="F3" s="394" t="s">
        <v>377</v>
      </c>
      <c r="G3" s="394" t="s">
        <v>483</v>
      </c>
      <c r="H3" s="394" t="s">
        <v>426</v>
      </c>
      <c r="I3" s="394" t="s">
        <v>1223</v>
      </c>
      <c r="J3" s="384" t="s">
        <v>142</v>
      </c>
    </row>
    <row r="4" spans="1:10" hidden="1" outlineLevel="1" x14ac:dyDescent="0.25">
      <c r="A4" s="390" t="str">
        <f t="shared" ref="A4:A65" si="0">$A$1&amp;B4&amp;"_"&amp;C4&amp;"_"&amp;$A$2</f>
        <v>Z_ML_01_D</v>
      </c>
      <c r="B4" s="382" t="str">
        <f>B3</f>
        <v>ML</v>
      </c>
      <c r="C4" s="383" t="s">
        <v>249</v>
      </c>
      <c r="D4" s="381" t="s">
        <v>650</v>
      </c>
      <c r="E4" s="381" t="s">
        <v>539</v>
      </c>
      <c r="F4" s="381" t="s">
        <v>540</v>
      </c>
      <c r="G4" s="381" t="s">
        <v>541</v>
      </c>
      <c r="H4" s="381" t="s">
        <v>542</v>
      </c>
      <c r="I4" s="381" t="s">
        <v>1238</v>
      </c>
      <c r="J4" s="384" t="s">
        <v>142</v>
      </c>
    </row>
    <row r="5" spans="1:10" hidden="1" outlineLevel="1" x14ac:dyDescent="0.25">
      <c r="A5" s="390" t="str">
        <f t="shared" si="0"/>
        <v>Z_ML_02_D</v>
      </c>
      <c r="B5" s="382" t="str">
        <f t="shared" ref="B5:B70" si="1">B4</f>
        <v>ML</v>
      </c>
      <c r="C5" s="386" t="s">
        <v>250</v>
      </c>
      <c r="D5" s="384" t="s">
        <v>123</v>
      </c>
      <c r="E5" s="384" t="s">
        <v>207</v>
      </c>
      <c r="F5" s="384" t="s">
        <v>220</v>
      </c>
      <c r="G5" s="384" t="s">
        <v>123</v>
      </c>
      <c r="H5" s="384" t="s">
        <v>239</v>
      </c>
      <c r="I5" s="384" t="s">
        <v>1224</v>
      </c>
      <c r="J5" s="384" t="s">
        <v>142</v>
      </c>
    </row>
    <row r="6" spans="1:10" hidden="1" outlineLevel="1" x14ac:dyDescent="0.25">
      <c r="A6" s="390" t="str">
        <f t="shared" si="0"/>
        <v>Z_ML_03_D</v>
      </c>
      <c r="B6" s="382" t="str">
        <f t="shared" si="1"/>
        <v>ML</v>
      </c>
      <c r="C6" s="383" t="s">
        <v>251</v>
      </c>
      <c r="D6" s="381" t="s">
        <v>121</v>
      </c>
      <c r="E6" s="381" t="s">
        <v>208</v>
      </c>
      <c r="F6" s="381" t="s">
        <v>221</v>
      </c>
      <c r="G6" s="381" t="s">
        <v>1149</v>
      </c>
      <c r="H6" s="381" t="s">
        <v>240</v>
      </c>
      <c r="I6" s="381" t="s">
        <v>1225</v>
      </c>
      <c r="J6" s="384" t="s">
        <v>142</v>
      </c>
    </row>
    <row r="7" spans="1:10" hidden="1" outlineLevel="1" x14ac:dyDescent="0.25">
      <c r="A7" s="390" t="str">
        <f t="shared" si="0"/>
        <v>Z_ML_04_D</v>
      </c>
      <c r="B7" s="382" t="str">
        <f t="shared" si="1"/>
        <v>ML</v>
      </c>
      <c r="C7" s="386" t="s">
        <v>252</v>
      </c>
      <c r="D7" s="384" t="s">
        <v>122</v>
      </c>
      <c r="E7" s="384" t="s">
        <v>209</v>
      </c>
      <c r="F7" s="384" t="s">
        <v>222</v>
      </c>
      <c r="G7" s="384" t="s">
        <v>231</v>
      </c>
      <c r="H7" s="384" t="s">
        <v>241</v>
      </c>
      <c r="I7" s="384" t="s">
        <v>1226</v>
      </c>
      <c r="J7" s="384" t="s">
        <v>142</v>
      </c>
    </row>
    <row r="8" spans="1:10" hidden="1" outlineLevel="1" x14ac:dyDescent="0.25">
      <c r="A8" s="390" t="str">
        <f t="shared" si="0"/>
        <v>Z_ML_05_D</v>
      </c>
      <c r="B8" s="382" t="str">
        <f t="shared" si="1"/>
        <v>ML</v>
      </c>
      <c r="C8" s="383" t="s">
        <v>253</v>
      </c>
      <c r="D8" s="381" t="s">
        <v>204</v>
      </c>
      <c r="E8" s="381" t="s">
        <v>210</v>
      </c>
      <c r="F8" s="381" t="s">
        <v>223</v>
      </c>
      <c r="G8" s="381" t="s">
        <v>232</v>
      </c>
      <c r="H8" s="381" t="s">
        <v>543</v>
      </c>
      <c r="I8" s="381" t="s">
        <v>1227</v>
      </c>
      <c r="J8" s="384" t="s">
        <v>142</v>
      </c>
    </row>
    <row r="9" spans="1:10" hidden="1" outlineLevel="1" x14ac:dyDescent="0.25">
      <c r="A9" s="390" t="str">
        <f t="shared" si="0"/>
        <v>Z_ML_06_D</v>
      </c>
      <c r="B9" s="382" t="str">
        <f t="shared" si="1"/>
        <v>ML</v>
      </c>
      <c r="C9" s="386" t="s">
        <v>254</v>
      </c>
      <c r="D9" s="384" t="s">
        <v>120</v>
      </c>
      <c r="E9" s="384" t="s">
        <v>211</v>
      </c>
      <c r="F9" s="384" t="s">
        <v>224</v>
      </c>
      <c r="G9" s="384" t="s">
        <v>120</v>
      </c>
      <c r="H9" s="384" t="s">
        <v>242</v>
      </c>
      <c r="I9" s="384" t="s">
        <v>1228</v>
      </c>
      <c r="J9" s="384" t="s">
        <v>142</v>
      </c>
    </row>
    <row r="10" spans="1:10" hidden="1" outlineLevel="1" x14ac:dyDescent="0.25">
      <c r="A10" s="390" t="str">
        <f>$A$1&amp;B10&amp;"_"&amp;C10&amp;"_"&amp;$A$2</f>
        <v>Z_ML_07_D</v>
      </c>
      <c r="B10" s="382" t="str">
        <f t="shared" si="1"/>
        <v>ML</v>
      </c>
      <c r="C10" s="383" t="s">
        <v>255</v>
      </c>
      <c r="D10" s="381" t="s">
        <v>216</v>
      </c>
      <c r="E10" s="381" t="s">
        <v>218</v>
      </c>
      <c r="F10" s="381" t="s">
        <v>225</v>
      </c>
      <c r="G10" s="381" t="s">
        <v>233</v>
      </c>
      <c r="H10" s="381" t="s">
        <v>218</v>
      </c>
      <c r="I10" s="381" t="s">
        <v>1229</v>
      </c>
      <c r="J10" s="384" t="s">
        <v>142</v>
      </c>
    </row>
    <row r="11" spans="1:10" hidden="1" outlineLevel="1" x14ac:dyDescent="0.25">
      <c r="A11" s="390" t="str">
        <f>$A$1&amp;B11&amp;"_"&amp;C11&amp;"_"&amp;$A$2</f>
        <v>Z_ML_08_D</v>
      </c>
      <c r="B11" s="382" t="str">
        <f t="shared" si="1"/>
        <v>ML</v>
      </c>
      <c r="C11" s="386" t="s">
        <v>256</v>
      </c>
      <c r="D11" s="384" t="s">
        <v>217</v>
      </c>
      <c r="E11" s="384" t="s">
        <v>219</v>
      </c>
      <c r="F11" s="384" t="s">
        <v>226</v>
      </c>
      <c r="G11" s="384" t="s">
        <v>234</v>
      </c>
      <c r="H11" s="384" t="s">
        <v>243</v>
      </c>
      <c r="I11" s="384" t="s">
        <v>1230</v>
      </c>
      <c r="J11" s="384" t="s">
        <v>142</v>
      </c>
    </row>
    <row r="12" spans="1:10" hidden="1" outlineLevel="1" x14ac:dyDescent="0.25">
      <c r="A12" s="390" t="str">
        <f>$A$1&amp;B12&amp;"_"&amp;C12&amp;"_"&amp;$A$2</f>
        <v>Z_ML_09_D</v>
      </c>
      <c r="B12" s="382" t="str">
        <f t="shared" si="1"/>
        <v>ML</v>
      </c>
      <c r="C12" s="383" t="s">
        <v>257</v>
      </c>
      <c r="D12" s="381" t="s">
        <v>1157</v>
      </c>
      <c r="E12" s="381" t="s">
        <v>1160</v>
      </c>
      <c r="F12" s="381" t="s">
        <v>1163</v>
      </c>
      <c r="G12" s="381" t="s">
        <v>1166</v>
      </c>
      <c r="H12" s="381" t="s">
        <v>1168</v>
      </c>
      <c r="I12" s="381" t="s">
        <v>1231</v>
      </c>
      <c r="J12" s="384" t="s">
        <v>142</v>
      </c>
    </row>
    <row r="13" spans="1:10" hidden="1" outlineLevel="1" x14ac:dyDescent="0.25">
      <c r="A13" s="390" t="str">
        <f t="shared" ref="A13:A21" si="2">$A$1&amp;B13&amp;"_"&amp;C13&amp;"_"&amp;$A$2</f>
        <v>Z_ML_10_D</v>
      </c>
      <c r="B13" s="382" t="str">
        <f t="shared" si="1"/>
        <v>ML</v>
      </c>
      <c r="C13" s="386" t="s">
        <v>258</v>
      </c>
      <c r="D13" s="384" t="s">
        <v>1158</v>
      </c>
      <c r="E13" s="384" t="s">
        <v>1161</v>
      </c>
      <c r="F13" s="384" t="s">
        <v>1164</v>
      </c>
      <c r="G13" s="384" t="s">
        <v>1158</v>
      </c>
      <c r="H13" s="384" t="s">
        <v>1169</v>
      </c>
      <c r="I13" s="384" t="s">
        <v>1232</v>
      </c>
      <c r="J13" s="384" t="s">
        <v>142</v>
      </c>
    </row>
    <row r="14" spans="1:10" hidden="1" outlineLevel="1" x14ac:dyDescent="0.25">
      <c r="A14" s="390" t="str">
        <f t="shared" si="2"/>
        <v>Z_ML_11_D</v>
      </c>
      <c r="B14" s="382" t="str">
        <f t="shared" si="1"/>
        <v>ML</v>
      </c>
      <c r="C14" s="383" t="s">
        <v>259</v>
      </c>
      <c r="D14" s="381" t="s">
        <v>1159</v>
      </c>
      <c r="E14" s="381" t="s">
        <v>1162</v>
      </c>
      <c r="F14" s="381" t="s">
        <v>1165</v>
      </c>
      <c r="G14" s="381" t="s">
        <v>1167</v>
      </c>
      <c r="H14" s="381" t="s">
        <v>1170</v>
      </c>
      <c r="I14" s="381" t="s">
        <v>1233</v>
      </c>
      <c r="J14" s="384" t="s">
        <v>142</v>
      </c>
    </row>
    <row r="15" spans="1:10" hidden="1" outlineLevel="1" x14ac:dyDescent="0.25">
      <c r="A15" s="390" t="str">
        <f t="shared" si="2"/>
        <v>Z_ML_12_D</v>
      </c>
      <c r="B15" s="382" t="str">
        <f t="shared" si="1"/>
        <v>ML</v>
      </c>
      <c r="C15" s="386" t="s">
        <v>260</v>
      </c>
      <c r="D15" s="384" t="s">
        <v>534</v>
      </c>
      <c r="E15" s="384" t="s">
        <v>535</v>
      </c>
      <c r="F15" s="384" t="s">
        <v>533</v>
      </c>
      <c r="G15" s="384" t="s">
        <v>536</v>
      </c>
      <c r="H15" s="384" t="s">
        <v>537</v>
      </c>
      <c r="I15" s="384" t="s">
        <v>1239</v>
      </c>
      <c r="J15" s="384" t="s">
        <v>142</v>
      </c>
    </row>
    <row r="16" spans="1:10" hidden="1" outlineLevel="1" x14ac:dyDescent="0.25">
      <c r="A16" s="390" t="str">
        <f t="shared" si="2"/>
        <v>Z_ML_13_D</v>
      </c>
      <c r="B16" s="382" t="str">
        <f t="shared" si="1"/>
        <v>ML</v>
      </c>
      <c r="C16" s="383" t="s">
        <v>261</v>
      </c>
      <c r="D16" s="381" t="s">
        <v>126</v>
      </c>
      <c r="E16" s="381" t="s">
        <v>212</v>
      </c>
      <c r="F16" s="381" t="s">
        <v>227</v>
      </c>
      <c r="G16" s="381" t="s">
        <v>235</v>
      </c>
      <c r="H16" s="381" t="s">
        <v>244</v>
      </c>
      <c r="I16" s="381" t="s">
        <v>1234</v>
      </c>
      <c r="J16" s="384" t="s">
        <v>142</v>
      </c>
    </row>
    <row r="17" spans="1:10" hidden="1" outlineLevel="1" x14ac:dyDescent="0.25">
      <c r="A17" s="390" t="str">
        <f t="shared" si="2"/>
        <v>Z_ML_14_D</v>
      </c>
      <c r="B17" s="382" t="str">
        <f t="shared" si="1"/>
        <v>ML</v>
      </c>
      <c r="C17" s="386" t="s">
        <v>262</v>
      </c>
      <c r="D17" s="384" t="s">
        <v>166</v>
      </c>
      <c r="E17" s="384" t="s">
        <v>215</v>
      </c>
      <c r="F17" s="384" t="s">
        <v>230</v>
      </c>
      <c r="G17" s="384" t="s">
        <v>238</v>
      </c>
      <c r="H17" s="384" t="s">
        <v>247</v>
      </c>
      <c r="I17" s="384" t="s">
        <v>1235</v>
      </c>
      <c r="J17" s="384" t="s">
        <v>142</v>
      </c>
    </row>
    <row r="18" spans="1:10" hidden="1" outlineLevel="1" x14ac:dyDescent="0.25">
      <c r="A18" s="390" t="str">
        <f t="shared" si="2"/>
        <v>Z_ML_15_D</v>
      </c>
      <c r="B18" s="382" t="str">
        <f t="shared" si="1"/>
        <v>ML</v>
      </c>
      <c r="C18" s="383" t="s">
        <v>263</v>
      </c>
      <c r="D18" s="381" t="s">
        <v>124</v>
      </c>
      <c r="E18" s="381" t="s">
        <v>213</v>
      </c>
      <c r="F18" s="381" t="s">
        <v>228</v>
      </c>
      <c r="G18" s="381" t="s">
        <v>236</v>
      </c>
      <c r="H18" s="381" t="s">
        <v>245</v>
      </c>
      <c r="I18" s="381" t="s">
        <v>1236</v>
      </c>
      <c r="J18" s="384" t="s">
        <v>142</v>
      </c>
    </row>
    <row r="19" spans="1:10" hidden="1" outlineLevel="1" x14ac:dyDescent="0.25">
      <c r="A19" s="390" t="str">
        <f>$A$1&amp;B19&amp;"_"&amp;C19&amp;"_"&amp;$A$2</f>
        <v>Z_ML_16_D</v>
      </c>
      <c r="B19" s="382" t="str">
        <f t="shared" si="1"/>
        <v>ML</v>
      </c>
      <c r="C19" s="386" t="s">
        <v>264</v>
      </c>
      <c r="D19" s="384" t="s">
        <v>125</v>
      </c>
      <c r="E19" s="384" t="s">
        <v>214</v>
      </c>
      <c r="F19" s="384" t="s">
        <v>229</v>
      </c>
      <c r="G19" s="384" t="s">
        <v>237</v>
      </c>
      <c r="H19" s="384" t="s">
        <v>246</v>
      </c>
      <c r="I19" s="384" t="s">
        <v>1237</v>
      </c>
      <c r="J19" s="384" t="s">
        <v>142</v>
      </c>
    </row>
    <row r="20" spans="1:10" hidden="1" outlineLevel="1" x14ac:dyDescent="0.25">
      <c r="A20" s="390" t="str">
        <f>$A$1&amp;B20&amp;"_"&amp;C20&amp;"_"&amp;$A$2</f>
        <v>Z_ML_17_D</v>
      </c>
      <c r="B20" s="382" t="str">
        <f t="shared" si="1"/>
        <v>ML</v>
      </c>
      <c r="C20" s="383" t="s">
        <v>265</v>
      </c>
      <c r="D20" s="381" t="s">
        <v>357</v>
      </c>
      <c r="E20" s="381" t="s">
        <v>358</v>
      </c>
      <c r="F20" s="381" t="s">
        <v>378</v>
      </c>
      <c r="G20" s="381" t="s">
        <v>484</v>
      </c>
      <c r="H20" s="381" t="s">
        <v>427</v>
      </c>
      <c r="I20" s="381" t="s">
        <v>1240</v>
      </c>
      <c r="J20" s="384" t="s">
        <v>142</v>
      </c>
    </row>
    <row r="21" spans="1:10" hidden="1" outlineLevel="1" x14ac:dyDescent="0.25">
      <c r="A21" s="390" t="str">
        <f t="shared" si="2"/>
        <v>Z_ML_18_D</v>
      </c>
      <c r="B21" s="382" t="str">
        <f t="shared" si="1"/>
        <v>ML</v>
      </c>
      <c r="C21" s="386" t="s">
        <v>266</v>
      </c>
      <c r="D21" s="384" t="s">
        <v>119</v>
      </c>
      <c r="E21" s="384" t="s">
        <v>315</v>
      </c>
      <c r="F21" s="384" t="s">
        <v>538</v>
      </c>
      <c r="G21" s="384" t="s">
        <v>485</v>
      </c>
      <c r="H21" s="384" t="s">
        <v>428</v>
      </c>
      <c r="I21" s="384" t="s">
        <v>1241</v>
      </c>
      <c r="J21" s="384" t="s">
        <v>142</v>
      </c>
    </row>
    <row r="22" spans="1:10" collapsed="1" x14ac:dyDescent="0.25">
      <c r="A22" s="390" t="str">
        <f t="shared" ref="A22:A28" si="3">$A$1&amp;B22&amp;"_"&amp;C22&amp;"_"&amp;$A$2</f>
        <v>Z_MS_00_D</v>
      </c>
      <c r="B22" s="392" t="s">
        <v>202</v>
      </c>
      <c r="C22" s="393" t="s">
        <v>248</v>
      </c>
      <c r="D22" s="394" t="s">
        <v>203</v>
      </c>
      <c r="E22" s="394" t="s">
        <v>174</v>
      </c>
      <c r="F22" s="394" t="s">
        <v>379</v>
      </c>
      <c r="G22" s="394" t="s">
        <v>486</v>
      </c>
      <c r="H22" s="394" t="s">
        <v>429</v>
      </c>
      <c r="I22" s="394" t="s">
        <v>1242</v>
      </c>
      <c r="J22" s="384" t="s">
        <v>142</v>
      </c>
    </row>
    <row r="23" spans="1:10" hidden="1" outlineLevel="1" x14ac:dyDescent="0.25">
      <c r="A23" s="390" t="str">
        <f t="shared" si="3"/>
        <v>Z_MS_01_D</v>
      </c>
      <c r="B23" s="382" t="str">
        <f t="shared" si="1"/>
        <v>MS</v>
      </c>
      <c r="C23" s="383" t="s">
        <v>249</v>
      </c>
      <c r="D23" s="381" t="s">
        <v>651</v>
      </c>
      <c r="E23" s="381" t="s">
        <v>658</v>
      </c>
      <c r="F23" s="381" t="s">
        <v>663</v>
      </c>
      <c r="G23" s="381" t="s">
        <v>669</v>
      </c>
      <c r="H23" s="381" t="s">
        <v>674</v>
      </c>
      <c r="I23" s="381" t="s">
        <v>1243</v>
      </c>
      <c r="J23" s="384" t="s">
        <v>142</v>
      </c>
    </row>
    <row r="24" spans="1:10" hidden="1" outlineLevel="1" x14ac:dyDescent="0.25">
      <c r="A24" s="390" t="str">
        <f t="shared" si="3"/>
        <v>Z_MS_02_D</v>
      </c>
      <c r="B24" s="382" t="str">
        <f t="shared" si="1"/>
        <v>MS</v>
      </c>
      <c r="C24" s="386" t="s">
        <v>250</v>
      </c>
      <c r="D24" s="384" t="s">
        <v>652</v>
      </c>
      <c r="E24" s="384" t="s">
        <v>659</v>
      </c>
      <c r="F24" s="384" t="s">
        <v>664</v>
      </c>
      <c r="G24" s="384" t="s">
        <v>670</v>
      </c>
      <c r="H24" s="384" t="s">
        <v>675</v>
      </c>
      <c r="I24" s="384" t="s">
        <v>1244</v>
      </c>
      <c r="J24" s="384" t="s">
        <v>142</v>
      </c>
    </row>
    <row r="25" spans="1:10" hidden="1" outlineLevel="1" x14ac:dyDescent="0.25">
      <c r="A25" s="390" t="str">
        <f t="shared" si="3"/>
        <v>Z_MS_03_D</v>
      </c>
      <c r="B25" s="382" t="str">
        <f t="shared" si="1"/>
        <v>MS</v>
      </c>
      <c r="C25" s="383" t="s">
        <v>251</v>
      </c>
      <c r="D25" s="381" t="s">
        <v>653</v>
      </c>
      <c r="E25" s="381" t="s">
        <v>660</v>
      </c>
      <c r="F25" s="381" t="s">
        <v>665</v>
      </c>
      <c r="G25" s="381" t="s">
        <v>671</v>
      </c>
      <c r="H25" s="381" t="s">
        <v>676</v>
      </c>
      <c r="I25" s="381" t="s">
        <v>1245</v>
      </c>
      <c r="J25" s="384" t="s">
        <v>142</v>
      </c>
    </row>
    <row r="26" spans="1:10" hidden="1" outlineLevel="1" x14ac:dyDescent="0.25">
      <c r="A26" s="390" t="str">
        <f t="shared" si="3"/>
        <v>Z_MS_04_D</v>
      </c>
      <c r="B26" s="382" t="str">
        <f t="shared" si="1"/>
        <v>MS</v>
      </c>
      <c r="C26" s="386" t="s">
        <v>252</v>
      </c>
      <c r="D26" s="384" t="s">
        <v>654</v>
      </c>
      <c r="E26" s="384" t="s">
        <v>661</v>
      </c>
      <c r="F26" s="384" t="s">
        <v>666</v>
      </c>
      <c r="G26" s="384" t="s">
        <v>672</v>
      </c>
      <c r="H26" s="384" t="s">
        <v>677</v>
      </c>
      <c r="I26" s="384" t="s">
        <v>1246</v>
      </c>
      <c r="J26" s="384" t="s">
        <v>142</v>
      </c>
    </row>
    <row r="27" spans="1:10" hidden="1" outlineLevel="1" x14ac:dyDescent="0.25">
      <c r="A27" s="390" t="str">
        <f t="shared" si="3"/>
        <v>Z_MS_05_D</v>
      </c>
      <c r="B27" s="382" t="str">
        <f t="shared" si="1"/>
        <v>MS</v>
      </c>
      <c r="C27" s="383" t="s">
        <v>253</v>
      </c>
      <c r="D27" s="381" t="s">
        <v>655</v>
      </c>
      <c r="E27" s="381" t="s">
        <v>662</v>
      </c>
      <c r="F27" s="381" t="s">
        <v>667</v>
      </c>
      <c r="G27" s="381" t="s">
        <v>673</v>
      </c>
      <c r="H27" s="381" t="s">
        <v>678</v>
      </c>
      <c r="I27" s="381" t="s">
        <v>1247</v>
      </c>
      <c r="J27" s="384" t="s">
        <v>142</v>
      </c>
    </row>
    <row r="28" spans="1:10" hidden="1" outlineLevel="1" x14ac:dyDescent="0.25">
      <c r="A28" s="390" t="str">
        <f t="shared" si="3"/>
        <v>Z_MS_06_D</v>
      </c>
      <c r="B28" s="382" t="str">
        <f t="shared" si="1"/>
        <v>MS</v>
      </c>
      <c r="C28" s="386" t="s">
        <v>254</v>
      </c>
      <c r="D28" s="384" t="s">
        <v>656</v>
      </c>
      <c r="E28" s="384" t="s">
        <v>657</v>
      </c>
      <c r="F28" s="384" t="s">
        <v>668</v>
      </c>
      <c r="G28" s="384" t="s">
        <v>656</v>
      </c>
      <c r="H28" s="384" t="s">
        <v>679</v>
      </c>
      <c r="I28" s="384" t="s">
        <v>1248</v>
      </c>
      <c r="J28" s="384" t="s">
        <v>142</v>
      </c>
    </row>
    <row r="29" spans="1:10" collapsed="1" x14ac:dyDescent="0.25">
      <c r="A29" s="390" t="str">
        <f t="shared" si="0"/>
        <v>Z_DG_00_D</v>
      </c>
      <c r="B29" s="392" t="s">
        <v>197</v>
      </c>
      <c r="C29" s="393" t="s">
        <v>248</v>
      </c>
      <c r="D29" s="394" t="s">
        <v>156</v>
      </c>
      <c r="E29" s="394" t="s">
        <v>167</v>
      </c>
      <c r="F29" s="394" t="s">
        <v>380</v>
      </c>
      <c r="G29" s="394" t="s">
        <v>186</v>
      </c>
      <c r="H29" s="394" t="s">
        <v>430</v>
      </c>
      <c r="I29" s="394" t="s">
        <v>1249</v>
      </c>
      <c r="J29" s="384" t="s">
        <v>142</v>
      </c>
    </row>
    <row r="30" spans="1:10" hidden="1" outlineLevel="1" x14ac:dyDescent="0.25">
      <c r="A30" s="390" t="str">
        <f t="shared" si="0"/>
        <v>Z_DG_01_D</v>
      </c>
      <c r="B30" s="382" t="str">
        <f t="shared" si="1"/>
        <v>DG</v>
      </c>
      <c r="C30" s="383" t="s">
        <v>249</v>
      </c>
      <c r="D30" s="381" t="s">
        <v>318</v>
      </c>
      <c r="E30" s="381" t="s">
        <v>371</v>
      </c>
      <c r="F30" s="381" t="s">
        <v>381</v>
      </c>
      <c r="G30" s="381" t="s">
        <v>487</v>
      </c>
      <c r="H30" s="381" t="s">
        <v>431</v>
      </c>
      <c r="I30" s="381" t="s">
        <v>1250</v>
      </c>
      <c r="J30" s="384" t="s">
        <v>142</v>
      </c>
    </row>
    <row r="31" spans="1:10" hidden="1" outlineLevel="1" x14ac:dyDescent="0.25">
      <c r="A31" s="390" t="str">
        <f t="shared" si="0"/>
        <v>Z_DG_02_D</v>
      </c>
      <c r="B31" s="382" t="str">
        <f t="shared" si="1"/>
        <v>DG</v>
      </c>
      <c r="C31" s="386" t="s">
        <v>250</v>
      </c>
      <c r="D31" s="384" t="s">
        <v>317</v>
      </c>
      <c r="E31" s="384" t="s">
        <v>320</v>
      </c>
      <c r="F31" s="384" t="s">
        <v>382</v>
      </c>
      <c r="G31" s="384" t="s">
        <v>488</v>
      </c>
      <c r="H31" s="384" t="s">
        <v>432</v>
      </c>
      <c r="I31" s="384" t="s">
        <v>1251</v>
      </c>
      <c r="J31" s="384" t="s">
        <v>142</v>
      </c>
    </row>
    <row r="32" spans="1:10" hidden="1" outlineLevel="1" x14ac:dyDescent="0.25">
      <c r="A32" s="390" t="str">
        <f t="shared" si="0"/>
        <v>Z_DG_03_D</v>
      </c>
      <c r="B32" s="382" t="str">
        <f t="shared" si="1"/>
        <v>DG</v>
      </c>
      <c r="C32" s="383" t="s">
        <v>251</v>
      </c>
      <c r="D32" s="381" t="s">
        <v>321</v>
      </c>
      <c r="E32" s="381" t="s">
        <v>322</v>
      </c>
      <c r="F32" s="381" t="s">
        <v>383</v>
      </c>
      <c r="G32" s="381" t="s">
        <v>489</v>
      </c>
      <c r="H32" s="381" t="s">
        <v>433</v>
      </c>
      <c r="I32" s="381" t="s">
        <v>1252</v>
      </c>
      <c r="J32" s="384" t="s">
        <v>142</v>
      </c>
    </row>
    <row r="33" spans="1:10" hidden="1" outlineLevel="1" x14ac:dyDescent="0.25">
      <c r="A33" s="390" t="str">
        <f t="shared" si="0"/>
        <v>Z_DG_04_D</v>
      </c>
      <c r="B33" s="382" t="str">
        <f t="shared" si="1"/>
        <v>DG</v>
      </c>
      <c r="C33" s="386" t="s">
        <v>252</v>
      </c>
      <c r="D33" s="384" t="s">
        <v>323</v>
      </c>
      <c r="E33" s="384" t="s">
        <v>370</v>
      </c>
      <c r="F33" s="384" t="s">
        <v>384</v>
      </c>
      <c r="G33" s="384" t="s">
        <v>490</v>
      </c>
      <c r="H33" s="384" t="s">
        <v>434</v>
      </c>
      <c r="I33" s="384" t="s">
        <v>1253</v>
      </c>
      <c r="J33" s="384" t="s">
        <v>142</v>
      </c>
    </row>
    <row r="34" spans="1:10" hidden="1" outlineLevel="1" x14ac:dyDescent="0.25">
      <c r="A34" s="390" t="str">
        <f t="shared" si="0"/>
        <v>Z_DG_05_D</v>
      </c>
      <c r="B34" s="382" t="str">
        <f t="shared" si="1"/>
        <v>DG</v>
      </c>
      <c r="C34" s="383" t="s">
        <v>253</v>
      </c>
      <c r="D34" s="381" t="s">
        <v>324</v>
      </c>
      <c r="E34" s="381" t="s">
        <v>369</v>
      </c>
      <c r="F34" s="381" t="s">
        <v>385</v>
      </c>
      <c r="G34" s="381" t="s">
        <v>491</v>
      </c>
      <c r="H34" s="381" t="s">
        <v>435</v>
      </c>
      <c r="I34" s="381" t="s">
        <v>1254</v>
      </c>
      <c r="J34" s="384" t="s">
        <v>142</v>
      </c>
    </row>
    <row r="35" spans="1:10" hidden="1" outlineLevel="1" x14ac:dyDescent="0.25">
      <c r="A35" s="390" t="str">
        <f t="shared" si="0"/>
        <v>Z_DG_06_D</v>
      </c>
      <c r="B35" s="382" t="str">
        <f t="shared" si="1"/>
        <v>DG</v>
      </c>
      <c r="C35" s="386" t="s">
        <v>254</v>
      </c>
      <c r="D35" s="384" t="s">
        <v>325</v>
      </c>
      <c r="E35" s="384" t="s">
        <v>1146</v>
      </c>
      <c r="F35" s="384" t="s">
        <v>386</v>
      </c>
      <c r="G35" s="384" t="s">
        <v>492</v>
      </c>
      <c r="H35" s="384" t="s">
        <v>436</v>
      </c>
      <c r="I35" s="384" t="s">
        <v>1255</v>
      </c>
      <c r="J35" s="384" t="s">
        <v>142</v>
      </c>
    </row>
    <row r="36" spans="1:10" hidden="1" outlineLevel="1" x14ac:dyDescent="0.25">
      <c r="A36" s="390" t="str">
        <f t="shared" si="0"/>
        <v>Z_DG_07_D</v>
      </c>
      <c r="B36" s="382" t="str">
        <f t="shared" si="1"/>
        <v>DG</v>
      </c>
      <c r="C36" s="383" t="s">
        <v>255</v>
      </c>
      <c r="D36" s="381" t="s">
        <v>326</v>
      </c>
      <c r="E36" s="381" t="s">
        <v>368</v>
      </c>
      <c r="F36" s="381" t="s">
        <v>387</v>
      </c>
      <c r="G36" s="381" t="s">
        <v>493</v>
      </c>
      <c r="H36" s="381" t="s">
        <v>437</v>
      </c>
      <c r="I36" s="381" t="s">
        <v>1256</v>
      </c>
      <c r="J36" s="384" t="s">
        <v>142</v>
      </c>
    </row>
    <row r="37" spans="1:10" hidden="1" outlineLevel="1" x14ac:dyDescent="0.25">
      <c r="A37" s="390" t="str">
        <f t="shared" si="0"/>
        <v>Z_DG_08_D</v>
      </c>
      <c r="B37" s="382" t="str">
        <f t="shared" si="1"/>
        <v>DG</v>
      </c>
      <c r="C37" s="386" t="s">
        <v>256</v>
      </c>
      <c r="D37" s="384" t="s">
        <v>327</v>
      </c>
      <c r="E37" s="384" t="s">
        <v>367</v>
      </c>
      <c r="F37" s="384" t="s">
        <v>388</v>
      </c>
      <c r="G37" s="384" t="s">
        <v>494</v>
      </c>
      <c r="H37" s="384" t="s">
        <v>438</v>
      </c>
      <c r="I37" s="384" t="s">
        <v>1257</v>
      </c>
      <c r="J37" s="384" t="s">
        <v>142</v>
      </c>
    </row>
    <row r="38" spans="1:10" hidden="1" outlineLevel="1" x14ac:dyDescent="0.25">
      <c r="A38" s="390" t="str">
        <f t="shared" si="0"/>
        <v>Z_DG_09_D</v>
      </c>
      <c r="B38" s="382" t="str">
        <f t="shared" si="1"/>
        <v>DG</v>
      </c>
      <c r="C38" s="383" t="s">
        <v>257</v>
      </c>
      <c r="D38" s="381" t="s">
        <v>328</v>
      </c>
      <c r="E38" s="381" t="s">
        <v>329</v>
      </c>
      <c r="F38" s="381" t="s">
        <v>389</v>
      </c>
      <c r="G38" s="381" t="s">
        <v>495</v>
      </c>
      <c r="H38" s="381" t="s">
        <v>439</v>
      </c>
      <c r="I38" s="381" t="s">
        <v>1258</v>
      </c>
      <c r="J38" s="384" t="s">
        <v>142</v>
      </c>
    </row>
    <row r="39" spans="1:10" hidden="1" outlineLevel="1" x14ac:dyDescent="0.25">
      <c r="A39" s="390" t="str">
        <f t="shared" si="0"/>
        <v>Z_DG_10_D</v>
      </c>
      <c r="B39" s="382" t="str">
        <f t="shared" si="1"/>
        <v>DG</v>
      </c>
      <c r="C39" s="386" t="s">
        <v>258</v>
      </c>
      <c r="D39" s="384" t="s">
        <v>330</v>
      </c>
      <c r="E39" s="384" t="s">
        <v>331</v>
      </c>
      <c r="F39" s="384" t="s">
        <v>390</v>
      </c>
      <c r="G39" s="384" t="s">
        <v>496</v>
      </c>
      <c r="H39" s="384" t="s">
        <v>440</v>
      </c>
      <c r="I39" s="384" t="s">
        <v>1259</v>
      </c>
      <c r="J39" s="384" t="s">
        <v>142</v>
      </c>
    </row>
    <row r="40" spans="1:10" hidden="1" outlineLevel="1" x14ac:dyDescent="0.25">
      <c r="A40" s="390" t="str">
        <f t="shared" si="0"/>
        <v>Z_DG_11_D</v>
      </c>
      <c r="B40" s="382" t="str">
        <f t="shared" si="1"/>
        <v>DG</v>
      </c>
      <c r="C40" s="383" t="s">
        <v>259</v>
      </c>
      <c r="D40" s="381" t="s">
        <v>332</v>
      </c>
      <c r="E40" s="381" t="s">
        <v>333</v>
      </c>
      <c r="F40" s="381" t="s">
        <v>391</v>
      </c>
      <c r="G40" s="381" t="s">
        <v>497</v>
      </c>
      <c r="H40" s="381" t="s">
        <v>441</v>
      </c>
      <c r="I40" s="381" t="s">
        <v>1260</v>
      </c>
      <c r="J40" s="384" t="s">
        <v>142</v>
      </c>
    </row>
    <row r="41" spans="1:10" hidden="1" outlineLevel="1" x14ac:dyDescent="0.25">
      <c r="A41" s="390" t="str">
        <f t="shared" si="0"/>
        <v>Z_DG_12_D</v>
      </c>
      <c r="B41" s="382" t="str">
        <f t="shared" si="1"/>
        <v>DG</v>
      </c>
      <c r="C41" s="386" t="s">
        <v>260</v>
      </c>
      <c r="D41" s="384" t="s">
        <v>334</v>
      </c>
      <c r="E41" s="384" t="s">
        <v>335</v>
      </c>
      <c r="F41" s="384" t="s">
        <v>392</v>
      </c>
      <c r="G41" s="384" t="s">
        <v>498</v>
      </c>
      <c r="H41" s="384" t="s">
        <v>442</v>
      </c>
      <c r="I41" s="384" t="s">
        <v>1261</v>
      </c>
      <c r="J41" s="384" t="s">
        <v>142</v>
      </c>
    </row>
    <row r="42" spans="1:10" hidden="1" outlineLevel="1" x14ac:dyDescent="0.25">
      <c r="A42" s="390" t="str">
        <f t="shared" si="0"/>
        <v>Z_DG_13_D</v>
      </c>
      <c r="B42" s="382" t="str">
        <f t="shared" si="1"/>
        <v>DG</v>
      </c>
      <c r="C42" s="383" t="s">
        <v>261</v>
      </c>
      <c r="D42" s="381" t="s">
        <v>336</v>
      </c>
      <c r="E42" s="381" t="s">
        <v>337</v>
      </c>
      <c r="F42" s="381" t="s">
        <v>393</v>
      </c>
      <c r="G42" s="381" t="s">
        <v>499</v>
      </c>
      <c r="H42" s="381" t="s">
        <v>443</v>
      </c>
      <c r="I42" s="381" t="s">
        <v>1262</v>
      </c>
      <c r="J42" s="384" t="s">
        <v>142</v>
      </c>
    </row>
    <row r="43" spans="1:10" hidden="1" outlineLevel="1" x14ac:dyDescent="0.25">
      <c r="A43" s="390" t="str">
        <f t="shared" si="0"/>
        <v>Z_DG_14_D</v>
      </c>
      <c r="B43" s="382" t="str">
        <f t="shared" si="1"/>
        <v>DG</v>
      </c>
      <c r="C43" s="386" t="s">
        <v>262</v>
      </c>
      <c r="D43" s="384" t="s">
        <v>338</v>
      </c>
      <c r="E43" s="384" t="s">
        <v>339</v>
      </c>
      <c r="F43" s="384" t="s">
        <v>394</v>
      </c>
      <c r="G43" s="384" t="s">
        <v>500</v>
      </c>
      <c r="H43" s="384" t="s">
        <v>444</v>
      </c>
      <c r="I43" s="384" t="s">
        <v>1263</v>
      </c>
      <c r="J43" s="384" t="s">
        <v>142</v>
      </c>
    </row>
    <row r="44" spans="1:10" hidden="1" outlineLevel="1" x14ac:dyDescent="0.25">
      <c r="A44" s="390" t="str">
        <f t="shared" si="0"/>
        <v>Z_DG_15_D</v>
      </c>
      <c r="B44" s="382" t="str">
        <f t="shared" si="1"/>
        <v>DG</v>
      </c>
      <c r="C44" s="383" t="s">
        <v>263</v>
      </c>
      <c r="D44" s="381" t="s">
        <v>1140</v>
      </c>
      <c r="E44" s="381" t="s">
        <v>372</v>
      </c>
      <c r="F44" s="381" t="s">
        <v>395</v>
      </c>
      <c r="G44" s="381" t="s">
        <v>501</v>
      </c>
      <c r="H44" s="381" t="s">
        <v>445</v>
      </c>
      <c r="I44" s="381" t="s">
        <v>1264</v>
      </c>
      <c r="J44" s="384" t="s">
        <v>142</v>
      </c>
    </row>
    <row r="45" spans="1:10" hidden="1" outlineLevel="1" x14ac:dyDescent="0.25">
      <c r="A45" s="390" t="str">
        <f t="shared" si="0"/>
        <v>Z_DG_16_D</v>
      </c>
      <c r="B45" s="382" t="str">
        <f t="shared" si="1"/>
        <v>DG</v>
      </c>
      <c r="C45" s="386" t="s">
        <v>264</v>
      </c>
      <c r="D45" s="384" t="s">
        <v>340</v>
      </c>
      <c r="E45" s="384" t="s">
        <v>168</v>
      </c>
      <c r="F45" s="384" t="s">
        <v>168</v>
      </c>
      <c r="G45" s="384" t="s">
        <v>502</v>
      </c>
      <c r="H45" s="384" t="s">
        <v>446</v>
      </c>
      <c r="I45" s="384" t="s">
        <v>1265</v>
      </c>
      <c r="J45" s="384" t="s">
        <v>142</v>
      </c>
    </row>
    <row r="46" spans="1:10" hidden="1" outlineLevel="1" x14ac:dyDescent="0.25">
      <c r="A46" s="390" t="str">
        <f t="shared" si="0"/>
        <v>Z_DG_17_D</v>
      </c>
      <c r="B46" s="382" t="str">
        <f t="shared" si="1"/>
        <v>DG</v>
      </c>
      <c r="C46" s="383" t="s">
        <v>265</v>
      </c>
      <c r="D46" s="381" t="s">
        <v>354</v>
      </c>
      <c r="E46" s="381" t="s">
        <v>341</v>
      </c>
      <c r="F46" s="381" t="s">
        <v>341</v>
      </c>
      <c r="G46" s="381" t="s">
        <v>503</v>
      </c>
      <c r="H46" s="381" t="s">
        <v>447</v>
      </c>
      <c r="I46" s="381" t="s">
        <v>1266</v>
      </c>
      <c r="J46" s="384" t="s">
        <v>142</v>
      </c>
    </row>
    <row r="47" spans="1:10" hidden="1" outlineLevel="1" x14ac:dyDescent="0.25">
      <c r="A47" s="390" t="str">
        <f t="shared" si="0"/>
        <v>Z_DG_18_D</v>
      </c>
      <c r="B47" s="382" t="str">
        <f t="shared" si="1"/>
        <v>DG</v>
      </c>
      <c r="C47" s="386" t="s">
        <v>266</v>
      </c>
      <c r="D47" s="384" t="s">
        <v>342</v>
      </c>
      <c r="E47" s="384" t="s">
        <v>343</v>
      </c>
      <c r="F47" s="384" t="s">
        <v>396</v>
      </c>
      <c r="G47" s="384" t="s">
        <v>504</v>
      </c>
      <c r="H47" s="384" t="s">
        <v>448</v>
      </c>
      <c r="I47" s="384" t="s">
        <v>1267</v>
      </c>
      <c r="J47" s="384" t="s">
        <v>142</v>
      </c>
    </row>
    <row r="48" spans="1:10" hidden="1" outlineLevel="1" x14ac:dyDescent="0.25">
      <c r="A48" s="390" t="str">
        <f t="shared" si="0"/>
        <v>Z_DG_19_D</v>
      </c>
      <c r="B48" s="382" t="str">
        <f t="shared" si="1"/>
        <v>DG</v>
      </c>
      <c r="C48" s="383" t="s">
        <v>267</v>
      </c>
      <c r="D48" s="381" t="s">
        <v>313</v>
      </c>
      <c r="E48" s="381" t="s">
        <v>344</v>
      </c>
      <c r="F48" s="381" t="s">
        <v>397</v>
      </c>
      <c r="G48" s="381" t="s">
        <v>505</v>
      </c>
      <c r="H48" s="381" t="s">
        <v>449</v>
      </c>
      <c r="I48" s="381" t="s">
        <v>1268</v>
      </c>
      <c r="J48" s="384" t="s">
        <v>142</v>
      </c>
    </row>
    <row r="49" spans="1:10" hidden="1" outlineLevel="1" x14ac:dyDescent="0.25">
      <c r="A49" s="390" t="str">
        <f t="shared" si="0"/>
        <v>Z_DG_20_D</v>
      </c>
      <c r="B49" s="382" t="str">
        <f t="shared" si="1"/>
        <v>DG</v>
      </c>
      <c r="C49" s="386" t="s">
        <v>268</v>
      </c>
      <c r="D49" s="384" t="s">
        <v>144</v>
      </c>
      <c r="E49" s="384" t="s">
        <v>316</v>
      </c>
      <c r="F49" s="384" t="s">
        <v>398</v>
      </c>
      <c r="G49" s="384" t="s">
        <v>506</v>
      </c>
      <c r="H49" s="384" t="s">
        <v>450</v>
      </c>
      <c r="I49" s="384" t="s">
        <v>1269</v>
      </c>
      <c r="J49" s="384" t="s">
        <v>142</v>
      </c>
    </row>
    <row r="50" spans="1:10" hidden="1" outlineLevel="1" x14ac:dyDescent="0.25">
      <c r="A50" s="390" t="str">
        <f t="shared" si="0"/>
        <v>Z_DG_21_D</v>
      </c>
      <c r="B50" s="382" t="str">
        <f t="shared" si="1"/>
        <v>DG</v>
      </c>
      <c r="C50" s="383" t="s">
        <v>269</v>
      </c>
      <c r="D50" s="381" t="s">
        <v>143</v>
      </c>
      <c r="E50" s="381" t="s">
        <v>345</v>
      </c>
      <c r="F50" s="381" t="s">
        <v>399</v>
      </c>
      <c r="G50" s="381" t="s">
        <v>507</v>
      </c>
      <c r="H50" s="381" t="s">
        <v>451</v>
      </c>
      <c r="I50" s="381" t="s">
        <v>1270</v>
      </c>
      <c r="J50" s="384" t="s">
        <v>142</v>
      </c>
    </row>
    <row r="51" spans="1:10" hidden="1" outlineLevel="1" x14ac:dyDescent="0.25">
      <c r="A51" s="390" t="str">
        <f t="shared" si="0"/>
        <v>Z_DG_22_D</v>
      </c>
      <c r="B51" s="382" t="str">
        <f t="shared" si="1"/>
        <v>DG</v>
      </c>
      <c r="C51" s="386" t="s">
        <v>270</v>
      </c>
      <c r="D51" s="384" t="s">
        <v>287</v>
      </c>
      <c r="E51" s="384" t="s">
        <v>346</v>
      </c>
      <c r="F51" s="384" t="s">
        <v>400</v>
      </c>
      <c r="G51" s="384" t="s">
        <v>508</v>
      </c>
      <c r="H51" s="384" t="s">
        <v>452</v>
      </c>
      <c r="I51" s="384" t="s">
        <v>1271</v>
      </c>
      <c r="J51" s="384" t="s">
        <v>142</v>
      </c>
    </row>
    <row r="52" spans="1:10" hidden="1" outlineLevel="1" x14ac:dyDescent="0.25">
      <c r="A52" s="390" t="str">
        <f t="shared" si="0"/>
        <v>Z_DG_23_D</v>
      </c>
      <c r="B52" s="382" t="str">
        <f t="shared" si="1"/>
        <v>DG</v>
      </c>
      <c r="C52" s="383" t="s">
        <v>271</v>
      </c>
      <c r="D52" s="381" t="s">
        <v>288</v>
      </c>
      <c r="E52" s="381" t="s">
        <v>347</v>
      </c>
      <c r="F52" s="381" t="s">
        <v>401</v>
      </c>
      <c r="G52" s="381" t="s">
        <v>509</v>
      </c>
      <c r="H52" s="381" t="s">
        <v>453</v>
      </c>
      <c r="I52" s="381" t="s">
        <v>1272</v>
      </c>
      <c r="J52" s="384" t="s">
        <v>142</v>
      </c>
    </row>
    <row r="53" spans="1:10" hidden="1" outlineLevel="1" x14ac:dyDescent="0.25">
      <c r="A53" s="390" t="str">
        <f t="shared" si="0"/>
        <v>Z_DG_24_D</v>
      </c>
      <c r="B53" s="382" t="str">
        <f t="shared" si="1"/>
        <v>DG</v>
      </c>
      <c r="C53" s="386" t="s">
        <v>272</v>
      </c>
      <c r="D53" s="384" t="s">
        <v>289</v>
      </c>
      <c r="E53" s="384" t="s">
        <v>348</v>
      </c>
      <c r="F53" s="384" t="s">
        <v>402</v>
      </c>
      <c r="G53" s="384" t="s">
        <v>510</v>
      </c>
      <c r="H53" s="384" t="s">
        <v>454</v>
      </c>
      <c r="I53" s="384" t="s">
        <v>1273</v>
      </c>
      <c r="J53" s="384" t="s">
        <v>142</v>
      </c>
    </row>
    <row r="54" spans="1:10" hidden="1" outlineLevel="1" x14ac:dyDescent="0.25">
      <c r="A54" s="390" t="str">
        <f t="shared" si="0"/>
        <v>Z_DG_25_D</v>
      </c>
      <c r="B54" s="382" t="str">
        <f t="shared" si="1"/>
        <v>DG</v>
      </c>
      <c r="C54" s="383" t="s">
        <v>273</v>
      </c>
      <c r="D54" s="381" t="s">
        <v>290</v>
      </c>
      <c r="E54" s="381" t="s">
        <v>359</v>
      </c>
      <c r="F54" s="381" t="s">
        <v>544</v>
      </c>
      <c r="G54" s="381" t="s">
        <v>545</v>
      </c>
      <c r="H54" s="381" t="s">
        <v>546</v>
      </c>
      <c r="I54" s="381" t="s">
        <v>1274</v>
      </c>
      <c r="J54" s="384" t="s">
        <v>142</v>
      </c>
    </row>
    <row r="55" spans="1:10" hidden="1" outlineLevel="1" x14ac:dyDescent="0.25">
      <c r="A55" s="390" t="str">
        <f t="shared" si="0"/>
        <v>Z_DG_26_D</v>
      </c>
      <c r="B55" s="382" t="str">
        <f t="shared" si="1"/>
        <v>DG</v>
      </c>
      <c r="C55" s="386" t="s">
        <v>274</v>
      </c>
      <c r="D55" s="384" t="s">
        <v>356</v>
      </c>
      <c r="E55" s="384" t="s">
        <v>349</v>
      </c>
      <c r="F55" s="384" t="s">
        <v>403</v>
      </c>
      <c r="G55" s="384" t="s">
        <v>511</v>
      </c>
      <c r="H55" s="384" t="s">
        <v>455</v>
      </c>
      <c r="I55" s="384" t="s">
        <v>1275</v>
      </c>
      <c r="J55" s="384" t="s">
        <v>142</v>
      </c>
    </row>
    <row r="56" spans="1:10" hidden="1" outlineLevel="1" x14ac:dyDescent="0.25">
      <c r="A56" s="390" t="str">
        <f t="shared" si="0"/>
        <v>Z_DG_27_D</v>
      </c>
      <c r="B56" s="382" t="str">
        <f t="shared" si="1"/>
        <v>DG</v>
      </c>
      <c r="C56" s="383" t="s">
        <v>275</v>
      </c>
      <c r="D56" s="381" t="s">
        <v>171</v>
      </c>
      <c r="E56" s="381" t="s">
        <v>366</v>
      </c>
      <c r="F56" s="381" t="s">
        <v>404</v>
      </c>
      <c r="G56" s="381" t="s">
        <v>512</v>
      </c>
      <c r="H56" s="381" t="s">
        <v>456</v>
      </c>
      <c r="I56" s="381" t="s">
        <v>1276</v>
      </c>
      <c r="J56" s="384" t="s">
        <v>142</v>
      </c>
    </row>
    <row r="57" spans="1:10" hidden="1" outlineLevel="1" x14ac:dyDescent="0.25">
      <c r="A57" s="390" t="str">
        <f t="shared" si="0"/>
        <v>Z_DG_28_D</v>
      </c>
      <c r="B57" s="382" t="str">
        <f t="shared" si="1"/>
        <v>DG</v>
      </c>
      <c r="C57" s="386" t="s">
        <v>276</v>
      </c>
      <c r="D57" s="384" t="s">
        <v>172</v>
      </c>
      <c r="E57" s="384" t="s">
        <v>365</v>
      </c>
      <c r="F57" s="384" t="s">
        <v>405</v>
      </c>
      <c r="G57" s="384" t="s">
        <v>513</v>
      </c>
      <c r="H57" s="384" t="s">
        <v>457</v>
      </c>
      <c r="I57" s="384" t="s">
        <v>1277</v>
      </c>
      <c r="J57" s="384" t="s">
        <v>142</v>
      </c>
    </row>
    <row r="58" spans="1:10" hidden="1" outlineLevel="1" x14ac:dyDescent="0.25">
      <c r="A58" s="390" t="str">
        <f t="shared" si="0"/>
        <v>Z_DG_29_D</v>
      </c>
      <c r="B58" s="382" t="str">
        <f t="shared" si="1"/>
        <v>DG</v>
      </c>
      <c r="C58" s="383" t="s">
        <v>277</v>
      </c>
      <c r="D58" s="381" t="s">
        <v>8</v>
      </c>
      <c r="E58" s="381" t="s">
        <v>350</v>
      </c>
      <c r="F58" s="381" t="s">
        <v>406</v>
      </c>
      <c r="G58" s="381" t="s">
        <v>514</v>
      </c>
      <c r="H58" s="381" t="s">
        <v>458</v>
      </c>
      <c r="I58" s="381" t="s">
        <v>1278</v>
      </c>
      <c r="J58" s="384" t="s">
        <v>142</v>
      </c>
    </row>
    <row r="59" spans="1:10" hidden="1" outlineLevel="1" x14ac:dyDescent="0.25">
      <c r="A59" s="390" t="str">
        <f t="shared" si="0"/>
        <v>Z_DG_30_D</v>
      </c>
      <c r="B59" s="382" t="str">
        <f t="shared" si="1"/>
        <v>DG</v>
      </c>
      <c r="C59" s="386" t="s">
        <v>278</v>
      </c>
      <c r="D59" s="384" t="s">
        <v>11</v>
      </c>
      <c r="E59" s="384" t="s">
        <v>364</v>
      </c>
      <c r="F59" s="384" t="s">
        <v>407</v>
      </c>
      <c r="G59" s="384" t="s">
        <v>515</v>
      </c>
      <c r="H59" s="384" t="s">
        <v>459</v>
      </c>
      <c r="I59" s="384" t="s">
        <v>1279</v>
      </c>
      <c r="J59" s="384" t="s">
        <v>142</v>
      </c>
    </row>
    <row r="60" spans="1:10" hidden="1" outlineLevel="1" x14ac:dyDescent="0.25">
      <c r="A60" s="390" t="str">
        <f t="shared" si="0"/>
        <v>Z_DG_31_D</v>
      </c>
      <c r="B60" s="382" t="str">
        <f t="shared" si="1"/>
        <v>DG</v>
      </c>
      <c r="C60" s="383" t="s">
        <v>279</v>
      </c>
      <c r="D60" s="381" t="s">
        <v>14</v>
      </c>
      <c r="E60" s="381" t="s">
        <v>363</v>
      </c>
      <c r="F60" s="381" t="s">
        <v>408</v>
      </c>
      <c r="G60" s="381" t="s">
        <v>516</v>
      </c>
      <c r="H60" s="381" t="s">
        <v>460</v>
      </c>
      <c r="I60" s="381" t="s">
        <v>1280</v>
      </c>
      <c r="J60" s="384" t="s">
        <v>142</v>
      </c>
    </row>
    <row r="61" spans="1:10" hidden="1" outlineLevel="1" x14ac:dyDescent="0.25">
      <c r="A61" s="390" t="str">
        <f t="shared" si="0"/>
        <v>Z_DG_32_D</v>
      </c>
      <c r="B61" s="382" t="str">
        <f t="shared" si="1"/>
        <v>DG</v>
      </c>
      <c r="C61" s="386" t="s">
        <v>280</v>
      </c>
      <c r="D61" s="384" t="s">
        <v>18</v>
      </c>
      <c r="E61" s="384" t="s">
        <v>362</v>
      </c>
      <c r="F61" s="384" t="s">
        <v>409</v>
      </c>
      <c r="G61" s="384" t="s">
        <v>517</v>
      </c>
      <c r="H61" s="384" t="s">
        <v>461</v>
      </c>
      <c r="I61" s="384" t="s">
        <v>1281</v>
      </c>
      <c r="J61" s="384" t="s">
        <v>142</v>
      </c>
    </row>
    <row r="62" spans="1:10" hidden="1" outlineLevel="1" x14ac:dyDescent="0.25">
      <c r="A62" s="390" t="str">
        <f t="shared" si="0"/>
        <v>Z_DG_33_D</v>
      </c>
      <c r="B62" s="382" t="str">
        <f t="shared" si="1"/>
        <v>DG</v>
      </c>
      <c r="C62" s="383" t="s">
        <v>281</v>
      </c>
      <c r="D62" s="381" t="s">
        <v>173</v>
      </c>
      <c r="E62" s="381" t="s">
        <v>173</v>
      </c>
      <c r="F62" s="381" t="s">
        <v>173</v>
      </c>
      <c r="G62" s="381" t="s">
        <v>173</v>
      </c>
      <c r="H62" s="381" t="s">
        <v>173</v>
      </c>
      <c r="I62" s="381" t="s">
        <v>1282</v>
      </c>
      <c r="J62" s="384" t="s">
        <v>142</v>
      </c>
    </row>
    <row r="63" spans="1:10" hidden="1" outlineLevel="1" x14ac:dyDescent="0.25">
      <c r="A63" s="390" t="str">
        <f t="shared" si="0"/>
        <v>Z_DG_34_D</v>
      </c>
      <c r="B63" s="382" t="str">
        <f t="shared" si="1"/>
        <v>DG</v>
      </c>
      <c r="C63" s="386" t="s">
        <v>282</v>
      </c>
      <c r="D63" s="384" t="s">
        <v>291</v>
      </c>
      <c r="E63" s="384" t="s">
        <v>373</v>
      </c>
      <c r="F63" s="384" t="s">
        <v>410</v>
      </c>
      <c r="G63" s="384" t="s">
        <v>518</v>
      </c>
      <c r="H63" s="384" t="s">
        <v>462</v>
      </c>
      <c r="I63" s="384" t="s">
        <v>1283</v>
      </c>
      <c r="J63" s="384" t="s">
        <v>142</v>
      </c>
    </row>
    <row r="64" spans="1:10" hidden="1" outlineLevel="1" x14ac:dyDescent="0.25">
      <c r="A64" s="390" t="str">
        <f t="shared" si="0"/>
        <v>Z_DG_35_D</v>
      </c>
      <c r="B64" s="382" t="str">
        <f t="shared" si="1"/>
        <v>DG</v>
      </c>
      <c r="C64" s="383" t="s">
        <v>283</v>
      </c>
      <c r="D64" s="381" t="s">
        <v>292</v>
      </c>
      <c r="E64" s="381" t="s">
        <v>374</v>
      </c>
      <c r="F64" s="381" t="s">
        <v>411</v>
      </c>
      <c r="G64" s="381" t="s">
        <v>519</v>
      </c>
      <c r="H64" s="381" t="s">
        <v>463</v>
      </c>
      <c r="I64" s="381" t="s">
        <v>1284</v>
      </c>
      <c r="J64" s="384" t="s">
        <v>142</v>
      </c>
    </row>
    <row r="65" spans="1:10" hidden="1" outlineLevel="1" x14ac:dyDescent="0.25">
      <c r="A65" s="390" t="str">
        <f t="shared" si="0"/>
        <v>Z_DG_36_D</v>
      </c>
      <c r="B65" s="382" t="str">
        <f t="shared" si="1"/>
        <v>DG</v>
      </c>
      <c r="C65" s="386" t="s">
        <v>284</v>
      </c>
      <c r="D65" s="384" t="s">
        <v>109</v>
      </c>
      <c r="E65" s="384" t="s">
        <v>375</v>
      </c>
      <c r="F65" s="384" t="s">
        <v>412</v>
      </c>
      <c r="G65" s="384" t="s">
        <v>520</v>
      </c>
      <c r="H65" s="384" t="s">
        <v>464</v>
      </c>
      <c r="I65" s="384" t="s">
        <v>1285</v>
      </c>
      <c r="J65" s="384" t="s">
        <v>142</v>
      </c>
    </row>
    <row r="66" spans="1:10" hidden="1" outlineLevel="1" x14ac:dyDescent="0.25">
      <c r="A66" s="390" t="str">
        <f>$A$1&amp;B66&amp;"_"&amp;C66&amp;"_"&amp;$A$2</f>
        <v>Z_DG_37_D</v>
      </c>
      <c r="B66" s="382" t="str">
        <f t="shared" si="1"/>
        <v>DG</v>
      </c>
      <c r="C66" s="383" t="s">
        <v>285</v>
      </c>
      <c r="D66" s="381" t="s">
        <v>110</v>
      </c>
      <c r="E66" s="381" t="s">
        <v>376</v>
      </c>
      <c r="F66" s="381" t="s">
        <v>413</v>
      </c>
      <c r="G66" s="381" t="s">
        <v>521</v>
      </c>
      <c r="H66" s="381" t="s">
        <v>465</v>
      </c>
      <c r="I66" s="381" t="s">
        <v>1286</v>
      </c>
      <c r="J66" s="384" t="s">
        <v>142</v>
      </c>
    </row>
    <row r="67" spans="1:10" hidden="1" outlineLevel="1" x14ac:dyDescent="0.25">
      <c r="A67" s="390" t="str">
        <f>$A$1&amp;B67&amp;"_"&amp;C67&amp;"_"&amp;$A$2</f>
        <v>Z_DG_38_D</v>
      </c>
      <c r="B67" s="382" t="str">
        <f t="shared" si="1"/>
        <v>DG</v>
      </c>
      <c r="C67" s="386" t="s">
        <v>286</v>
      </c>
      <c r="D67" s="384" t="s">
        <v>644</v>
      </c>
      <c r="E67" s="384" t="s">
        <v>642</v>
      </c>
      <c r="F67" s="384" t="s">
        <v>640</v>
      </c>
      <c r="G67" s="384" t="s">
        <v>636</v>
      </c>
      <c r="H67" s="384" t="s">
        <v>638</v>
      </c>
      <c r="I67" s="384" t="s">
        <v>1287</v>
      </c>
      <c r="J67" s="384" t="s">
        <v>142</v>
      </c>
    </row>
    <row r="68" spans="1:10" hidden="1" outlineLevel="1" x14ac:dyDescent="0.25">
      <c r="A68" s="390" t="str">
        <f>$A$1&amp;B68&amp;"_"&amp;C68&amp;"_"&amp;$A$2</f>
        <v>Z_DG_39_D</v>
      </c>
      <c r="B68" s="382" t="str">
        <f t="shared" si="1"/>
        <v>DG</v>
      </c>
      <c r="C68" s="383" t="s">
        <v>635</v>
      </c>
      <c r="D68" s="381" t="s">
        <v>645</v>
      </c>
      <c r="E68" s="381" t="s">
        <v>643</v>
      </c>
      <c r="F68" s="381" t="s">
        <v>641</v>
      </c>
      <c r="G68" s="381" t="s">
        <v>637</v>
      </c>
      <c r="H68" s="381" t="s">
        <v>639</v>
      </c>
      <c r="I68" s="381" t="s">
        <v>1288</v>
      </c>
      <c r="J68" s="384" t="s">
        <v>142</v>
      </c>
    </row>
    <row r="69" spans="1:10" collapsed="1" x14ac:dyDescent="0.25">
      <c r="A69" s="390" t="str">
        <f t="shared" ref="A69:A91" si="4">$A$1&amp;B69&amp;"_"&amp;C69&amp;"_"&amp;$A$2</f>
        <v>Z_OM_00_D</v>
      </c>
      <c r="B69" s="392" t="s">
        <v>6</v>
      </c>
      <c r="C69" s="393" t="s">
        <v>248</v>
      </c>
      <c r="D69" s="394" t="s">
        <v>157</v>
      </c>
      <c r="E69" s="394" t="s">
        <v>174</v>
      </c>
      <c r="F69" s="394" t="s">
        <v>187</v>
      </c>
      <c r="G69" s="394" t="s">
        <v>188</v>
      </c>
      <c r="H69" s="394" t="s">
        <v>466</v>
      </c>
      <c r="I69" s="394" t="s">
        <v>1289</v>
      </c>
      <c r="J69" s="384" t="s">
        <v>142</v>
      </c>
    </row>
    <row r="70" spans="1:10" hidden="1" outlineLevel="1" x14ac:dyDescent="0.25">
      <c r="A70" s="390" t="str">
        <f t="shared" si="4"/>
        <v>Z_OM_01_D</v>
      </c>
      <c r="B70" s="382" t="str">
        <f t="shared" si="1"/>
        <v>OM</v>
      </c>
      <c r="C70" s="383" t="s">
        <v>249</v>
      </c>
      <c r="D70" s="381" t="s">
        <v>351</v>
      </c>
      <c r="E70" s="381" t="s">
        <v>773</v>
      </c>
      <c r="F70" s="381" t="s">
        <v>774</v>
      </c>
      <c r="G70" s="381" t="s">
        <v>775</v>
      </c>
      <c r="H70" s="381" t="s">
        <v>776</v>
      </c>
      <c r="I70" s="381" t="s">
        <v>1290</v>
      </c>
      <c r="J70" s="384" t="s">
        <v>142</v>
      </c>
    </row>
    <row r="71" spans="1:10" hidden="1" outlineLevel="1" x14ac:dyDescent="0.25">
      <c r="A71" s="390" t="str">
        <f t="shared" si="4"/>
        <v>Z_OM_02_D</v>
      </c>
      <c r="B71" s="382" t="str">
        <f t="shared" ref="B71:B82" si="5">B70</f>
        <v>OM</v>
      </c>
      <c r="C71" s="386" t="s">
        <v>250</v>
      </c>
      <c r="D71" s="384" t="s">
        <v>766</v>
      </c>
      <c r="E71" s="384" t="s">
        <v>707</v>
      </c>
      <c r="F71" s="384" t="s">
        <v>414</v>
      </c>
      <c r="G71" s="384" t="s">
        <v>777</v>
      </c>
      <c r="H71" s="384" t="s">
        <v>778</v>
      </c>
      <c r="I71" s="384" t="s">
        <v>1291</v>
      </c>
      <c r="J71" s="384" t="s">
        <v>142</v>
      </c>
    </row>
    <row r="72" spans="1:10" hidden="1" outlineLevel="1" x14ac:dyDescent="0.25">
      <c r="A72" s="390" t="str">
        <f t="shared" si="4"/>
        <v>Z_OM_03_D</v>
      </c>
      <c r="B72" s="382" t="str">
        <f t="shared" si="5"/>
        <v>OM</v>
      </c>
      <c r="C72" s="383" t="s">
        <v>251</v>
      </c>
      <c r="D72" s="381" t="s">
        <v>767</v>
      </c>
      <c r="E72" s="381" t="s">
        <v>779</v>
      </c>
      <c r="F72" s="381" t="s">
        <v>415</v>
      </c>
      <c r="G72" s="381" t="s">
        <v>522</v>
      </c>
      <c r="H72" s="381" t="s">
        <v>467</v>
      </c>
      <c r="I72" s="381" t="s">
        <v>1292</v>
      </c>
      <c r="J72" s="384" t="s">
        <v>142</v>
      </c>
    </row>
    <row r="73" spans="1:10" hidden="1" outlineLevel="1" x14ac:dyDescent="0.25">
      <c r="A73" s="390" t="str">
        <f t="shared" si="4"/>
        <v>Z_OM_04_D</v>
      </c>
      <c r="B73" s="382" t="str">
        <f t="shared" si="5"/>
        <v>OM</v>
      </c>
      <c r="C73" s="386" t="s">
        <v>252</v>
      </c>
      <c r="D73" s="384" t="s">
        <v>31</v>
      </c>
      <c r="E73" s="384" t="s">
        <v>175</v>
      </c>
      <c r="F73" s="384" t="s">
        <v>416</v>
      </c>
      <c r="G73" s="384" t="s">
        <v>770</v>
      </c>
      <c r="H73" s="384" t="s">
        <v>468</v>
      </c>
      <c r="I73" s="384" t="s">
        <v>1293</v>
      </c>
      <c r="J73" s="384" t="s">
        <v>142</v>
      </c>
    </row>
    <row r="74" spans="1:10" hidden="1" outlineLevel="1" x14ac:dyDescent="0.25">
      <c r="A74" s="390" t="str">
        <f t="shared" si="4"/>
        <v>Z_OM_05_D</v>
      </c>
      <c r="B74" s="382" t="str">
        <f t="shared" si="5"/>
        <v>OM</v>
      </c>
      <c r="C74" s="383" t="s">
        <v>253</v>
      </c>
      <c r="D74" s="381" t="s">
        <v>340</v>
      </c>
      <c r="E74" s="381" t="s">
        <v>168</v>
      </c>
      <c r="F74" s="381" t="s">
        <v>168</v>
      </c>
      <c r="G74" s="381" t="s">
        <v>502</v>
      </c>
      <c r="H74" s="381" t="s">
        <v>446</v>
      </c>
      <c r="I74" s="381" t="s">
        <v>1265</v>
      </c>
      <c r="J74" s="384" t="s">
        <v>142</v>
      </c>
    </row>
    <row r="75" spans="1:10" hidden="1" outlineLevel="1" x14ac:dyDescent="0.25">
      <c r="A75" s="390" t="str">
        <f t="shared" si="4"/>
        <v>Z_OM_06_D</v>
      </c>
      <c r="B75" s="382" t="str">
        <f t="shared" si="5"/>
        <v>OM</v>
      </c>
      <c r="C75" s="386" t="s">
        <v>254</v>
      </c>
      <c r="D75" s="384" t="s">
        <v>352</v>
      </c>
      <c r="E75" s="384" t="s">
        <v>1147</v>
      </c>
      <c r="F75" s="384" t="s">
        <v>417</v>
      </c>
      <c r="G75" s="384" t="s">
        <v>523</v>
      </c>
      <c r="H75" s="384" t="s">
        <v>469</v>
      </c>
      <c r="I75" s="384" t="s">
        <v>1294</v>
      </c>
      <c r="J75" s="384" t="s">
        <v>142</v>
      </c>
    </row>
    <row r="76" spans="1:10" hidden="1" outlineLevel="1" x14ac:dyDescent="0.25">
      <c r="A76" s="390" t="str">
        <f t="shared" si="4"/>
        <v>Z_OM_07_D</v>
      </c>
      <c r="B76" s="382" t="str">
        <f t="shared" si="5"/>
        <v>OM</v>
      </c>
      <c r="C76" s="383" t="s">
        <v>255</v>
      </c>
      <c r="D76" s="381" t="s">
        <v>319</v>
      </c>
      <c r="E76" s="381" t="s">
        <v>768</v>
      </c>
      <c r="F76" s="381" t="s">
        <v>418</v>
      </c>
      <c r="G76" s="381" t="s">
        <v>771</v>
      </c>
      <c r="H76" s="381" t="s">
        <v>470</v>
      </c>
      <c r="I76" s="381" t="s">
        <v>1295</v>
      </c>
      <c r="J76" s="384" t="s">
        <v>142</v>
      </c>
    </row>
    <row r="77" spans="1:10" hidden="1" outlineLevel="1" x14ac:dyDescent="0.25">
      <c r="A77" s="390" t="str">
        <f t="shared" si="4"/>
        <v>Z_OM_08_D</v>
      </c>
      <c r="B77" s="382" t="str">
        <f t="shared" si="5"/>
        <v>OM</v>
      </c>
      <c r="C77" s="386" t="s">
        <v>256</v>
      </c>
      <c r="D77" s="384" t="s">
        <v>764</v>
      </c>
      <c r="E77" s="384" t="s">
        <v>687</v>
      </c>
      <c r="F77" s="384" t="s">
        <v>689</v>
      </c>
      <c r="G77" s="384" t="s">
        <v>780</v>
      </c>
      <c r="H77" s="384" t="s">
        <v>781</v>
      </c>
      <c r="I77" s="384" t="s">
        <v>1296</v>
      </c>
      <c r="J77" s="384" t="s">
        <v>142</v>
      </c>
    </row>
    <row r="78" spans="1:10" hidden="1" outlineLevel="1" x14ac:dyDescent="0.25">
      <c r="A78" s="390" t="str">
        <f t="shared" si="4"/>
        <v>Z_OM_09_D</v>
      </c>
      <c r="B78" s="382" t="str">
        <f t="shared" si="5"/>
        <v>OM</v>
      </c>
      <c r="C78" s="383" t="s">
        <v>257</v>
      </c>
      <c r="D78" s="381" t="s">
        <v>765</v>
      </c>
      <c r="E78" s="381" t="s">
        <v>688</v>
      </c>
      <c r="F78" s="381" t="s">
        <v>782</v>
      </c>
      <c r="G78" s="381" t="s">
        <v>783</v>
      </c>
      <c r="H78" s="381" t="s">
        <v>784</v>
      </c>
      <c r="I78" s="381" t="s">
        <v>1297</v>
      </c>
      <c r="J78" s="384" t="s">
        <v>142</v>
      </c>
    </row>
    <row r="79" spans="1:10" hidden="1" outlineLevel="1" x14ac:dyDescent="0.25">
      <c r="A79" s="390" t="str">
        <f t="shared" si="4"/>
        <v>Z_OM_10_D</v>
      </c>
      <c r="B79" s="382" t="str">
        <f t="shared" si="5"/>
        <v>OM</v>
      </c>
      <c r="C79" s="386" t="s">
        <v>258</v>
      </c>
      <c r="D79" s="384" t="s">
        <v>700</v>
      </c>
      <c r="E79" s="384" t="s">
        <v>177</v>
      </c>
      <c r="F79" s="384" t="s">
        <v>701</v>
      </c>
      <c r="G79" s="384" t="s">
        <v>524</v>
      </c>
      <c r="H79" s="384" t="s">
        <v>471</v>
      </c>
      <c r="I79" s="384" t="s">
        <v>177</v>
      </c>
      <c r="J79" s="384" t="s">
        <v>142</v>
      </c>
    </row>
    <row r="80" spans="1:10" hidden="1" outlineLevel="1" x14ac:dyDescent="0.25">
      <c r="A80" s="390" t="str">
        <f t="shared" si="4"/>
        <v>Z_OM_11_D</v>
      </c>
      <c r="B80" s="382" t="str">
        <f t="shared" si="5"/>
        <v>OM</v>
      </c>
      <c r="C80" s="383" t="s">
        <v>259</v>
      </c>
      <c r="D80" s="381" t="s">
        <v>1181</v>
      </c>
      <c r="E80" s="381" t="s">
        <v>1182</v>
      </c>
      <c r="F80" s="381" t="s">
        <v>222</v>
      </c>
      <c r="G80" s="381" t="s">
        <v>1183</v>
      </c>
      <c r="H80" s="381" t="s">
        <v>1184</v>
      </c>
      <c r="I80" s="381" t="s">
        <v>1298</v>
      </c>
      <c r="J80" s="384" t="s">
        <v>142</v>
      </c>
    </row>
    <row r="81" spans="1:10" hidden="1" outlineLevel="1" x14ac:dyDescent="0.25">
      <c r="A81" s="390" t="str">
        <f t="shared" si="4"/>
        <v>Z_OM_12_D</v>
      </c>
      <c r="B81" s="382" t="str">
        <f t="shared" si="5"/>
        <v>OM</v>
      </c>
      <c r="C81" s="386" t="s">
        <v>260</v>
      </c>
      <c r="D81" s="384" t="s">
        <v>1141</v>
      </c>
      <c r="E81" s="384" t="s">
        <v>353</v>
      </c>
      <c r="F81" s="384" t="s">
        <v>769</v>
      </c>
      <c r="G81" s="384" t="s">
        <v>772</v>
      </c>
      <c r="H81" s="384" t="s">
        <v>472</v>
      </c>
      <c r="I81" s="384" t="s">
        <v>1299</v>
      </c>
      <c r="J81" s="384" t="s">
        <v>142</v>
      </c>
    </row>
    <row r="82" spans="1:10" hidden="1" outlineLevel="1" x14ac:dyDescent="0.25">
      <c r="A82" s="390" t="str">
        <f>$A$1&amp;B82&amp;"_"&amp;C82&amp;"_"&amp;$A$2</f>
        <v>Z_OM_13_D</v>
      </c>
      <c r="B82" s="382" t="str">
        <f t="shared" si="5"/>
        <v>OM</v>
      </c>
      <c r="C82" s="383">
        <v>13</v>
      </c>
      <c r="D82" s="381" t="s">
        <v>685</v>
      </c>
      <c r="E82" s="381" t="s">
        <v>686</v>
      </c>
      <c r="F82" s="381" t="s">
        <v>690</v>
      </c>
      <c r="G82" s="381" t="s">
        <v>691</v>
      </c>
      <c r="H82" s="381" t="s">
        <v>691</v>
      </c>
      <c r="I82" s="381" t="s">
        <v>1300</v>
      </c>
      <c r="J82" s="384" t="s">
        <v>142</v>
      </c>
    </row>
    <row r="83" spans="1:10" collapsed="1" x14ac:dyDescent="0.25">
      <c r="A83" s="390" t="str">
        <f t="shared" si="4"/>
        <v>Z_EM_00_D</v>
      </c>
      <c r="B83" s="392" t="s">
        <v>199</v>
      </c>
      <c r="C83" s="393" t="s">
        <v>248</v>
      </c>
      <c r="D83" s="394" t="s">
        <v>178</v>
      </c>
      <c r="E83" s="394" t="s">
        <v>179</v>
      </c>
      <c r="F83" s="394" t="s">
        <v>189</v>
      </c>
      <c r="G83" s="394" t="s">
        <v>190</v>
      </c>
      <c r="H83" s="394" t="s">
        <v>473</v>
      </c>
      <c r="I83" s="394" t="s">
        <v>1301</v>
      </c>
      <c r="J83" s="384" t="s">
        <v>142</v>
      </c>
    </row>
    <row r="84" spans="1:10" hidden="1" outlineLevel="1" x14ac:dyDescent="0.25">
      <c r="A84" s="390" t="str">
        <f t="shared" si="4"/>
        <v>Z_EM_01_D</v>
      </c>
      <c r="B84" s="382" t="str">
        <f>B83</f>
        <v>EM</v>
      </c>
      <c r="C84" s="383" t="s">
        <v>249</v>
      </c>
      <c r="D84" s="381" t="s">
        <v>293</v>
      </c>
      <c r="E84" s="381" t="s">
        <v>294</v>
      </c>
      <c r="F84" s="381" t="s">
        <v>419</v>
      </c>
      <c r="G84" s="381" t="s">
        <v>525</v>
      </c>
      <c r="H84" s="381" t="s">
        <v>474</v>
      </c>
      <c r="I84" s="381" t="s">
        <v>1302</v>
      </c>
      <c r="J84" s="384" t="s">
        <v>142</v>
      </c>
    </row>
    <row r="85" spans="1:10" hidden="1" outlineLevel="1" x14ac:dyDescent="0.25">
      <c r="A85" s="390" t="str">
        <f t="shared" si="4"/>
        <v>Z_EM_02_D</v>
      </c>
      <c r="B85" s="382" t="str">
        <f>B84</f>
        <v>EM</v>
      </c>
      <c r="C85" s="386" t="s">
        <v>250</v>
      </c>
      <c r="D85" s="384" t="s">
        <v>201</v>
      </c>
      <c r="E85" s="384" t="s">
        <v>295</v>
      </c>
      <c r="F85" s="384" t="s">
        <v>420</v>
      </c>
      <c r="G85" s="384" t="s">
        <v>526</v>
      </c>
      <c r="H85" s="384" t="s">
        <v>475</v>
      </c>
      <c r="I85" s="384" t="s">
        <v>1303</v>
      </c>
      <c r="J85" s="384" t="s">
        <v>142</v>
      </c>
    </row>
    <row r="86" spans="1:10" collapsed="1" x14ac:dyDescent="0.25">
      <c r="A86" s="390" t="str">
        <f>$A$1&amp;B86&amp;"_"&amp;C86&amp;"_"&amp;$A$2</f>
        <v>Z_VF_00_D</v>
      </c>
      <c r="B86" s="392" t="s">
        <v>9</v>
      </c>
      <c r="C86" s="393" t="s">
        <v>248</v>
      </c>
      <c r="D86" s="394" t="s">
        <v>757</v>
      </c>
      <c r="E86" s="394" t="s">
        <v>1153</v>
      </c>
      <c r="F86" s="394" t="s">
        <v>1154</v>
      </c>
      <c r="G86" s="394" t="s">
        <v>1155</v>
      </c>
      <c r="H86" s="394" t="s">
        <v>1156</v>
      </c>
      <c r="I86" s="394" t="s">
        <v>1153</v>
      </c>
      <c r="J86" s="384" t="s">
        <v>142</v>
      </c>
    </row>
    <row r="87" spans="1:10" hidden="1" outlineLevel="1" x14ac:dyDescent="0.25">
      <c r="A87" s="390" t="str">
        <f>$A$1&amp;B87&amp;"_"&amp;C87&amp;"_"&amp;$A$2</f>
        <v>Z_VF_01_D</v>
      </c>
      <c r="B87" s="382" t="str">
        <f>B86</f>
        <v>VF</v>
      </c>
      <c r="C87" s="383" t="s">
        <v>249</v>
      </c>
      <c r="D87" s="395" t="s">
        <v>1152</v>
      </c>
      <c r="E87" s="395" t="s">
        <v>758</v>
      </c>
      <c r="F87" s="395" t="s">
        <v>760</v>
      </c>
      <c r="G87" s="395" t="s">
        <v>762</v>
      </c>
      <c r="H87" s="395" t="s">
        <v>763</v>
      </c>
      <c r="I87" s="395" t="s">
        <v>1304</v>
      </c>
      <c r="J87" s="384" t="s">
        <v>142</v>
      </c>
    </row>
    <row r="88" spans="1:10" hidden="1" outlineLevel="1" x14ac:dyDescent="0.25">
      <c r="A88" s="390" t="str">
        <f>$A$1&amp;B88&amp;"_"&amp;C88&amp;"_"&amp;$A$2</f>
        <v>Z_VF_02_D</v>
      </c>
      <c r="B88" s="382" t="str">
        <f>B87</f>
        <v>VF</v>
      </c>
      <c r="C88" s="386" t="s">
        <v>250</v>
      </c>
      <c r="D88" s="396" t="s">
        <v>1008</v>
      </c>
      <c r="E88" s="396" t="s">
        <v>759</v>
      </c>
      <c r="F88" s="396" t="s">
        <v>761</v>
      </c>
      <c r="G88" s="396" t="s">
        <v>1008</v>
      </c>
      <c r="H88" s="396" t="s">
        <v>1008</v>
      </c>
      <c r="I88" s="396" t="s">
        <v>1305</v>
      </c>
      <c r="J88" s="384" t="s">
        <v>142</v>
      </c>
    </row>
    <row r="89" spans="1:10" collapsed="1" x14ac:dyDescent="0.25">
      <c r="A89" s="390" t="str">
        <f t="shared" si="4"/>
        <v>Z_RC_00_D</v>
      </c>
      <c r="B89" s="392" t="s">
        <v>15</v>
      </c>
      <c r="C89" s="393" t="s">
        <v>248</v>
      </c>
      <c r="D89" s="394" t="s">
        <v>180</v>
      </c>
      <c r="E89" s="394" t="s">
        <v>181</v>
      </c>
      <c r="F89" s="394" t="s">
        <v>191</v>
      </c>
      <c r="G89" s="394" t="s">
        <v>192</v>
      </c>
      <c r="H89" s="394" t="s">
        <v>476</v>
      </c>
      <c r="I89" s="394" t="s">
        <v>1306</v>
      </c>
      <c r="J89" s="384" t="s">
        <v>142</v>
      </c>
    </row>
    <row r="90" spans="1:10" hidden="1" outlineLevel="1" x14ac:dyDescent="0.25">
      <c r="A90" s="390" t="str">
        <f t="shared" si="4"/>
        <v>Z_RC_01_D</v>
      </c>
      <c r="B90" s="382" t="str">
        <f>B89</f>
        <v>RC</v>
      </c>
      <c r="C90" s="383" t="s">
        <v>249</v>
      </c>
      <c r="D90" s="381" t="s">
        <v>361</v>
      </c>
      <c r="E90" s="381" t="s">
        <v>360</v>
      </c>
      <c r="F90" s="381" t="s">
        <v>421</v>
      </c>
      <c r="G90" s="381" t="s">
        <v>527</v>
      </c>
      <c r="H90" s="381" t="s">
        <v>471</v>
      </c>
      <c r="I90" s="381" t="s">
        <v>1307</v>
      </c>
      <c r="J90" s="384" t="s">
        <v>142</v>
      </c>
    </row>
    <row r="91" spans="1:10" hidden="1" outlineLevel="1" x14ac:dyDescent="0.25">
      <c r="A91" s="390" t="str">
        <f t="shared" si="4"/>
        <v>Z_RC_02_D</v>
      </c>
      <c r="B91" s="382" t="str">
        <f>B90</f>
        <v>RC</v>
      </c>
      <c r="C91" s="386" t="s">
        <v>250</v>
      </c>
      <c r="D91" s="384" t="s">
        <v>182</v>
      </c>
      <c r="E91" s="384" t="s">
        <v>183</v>
      </c>
      <c r="F91" s="384" t="s">
        <v>422</v>
      </c>
      <c r="G91" s="384" t="s">
        <v>528</v>
      </c>
      <c r="H91" s="384" t="s">
        <v>477</v>
      </c>
      <c r="I91" s="384" t="s">
        <v>1308</v>
      </c>
      <c r="J91" s="384" t="s">
        <v>142</v>
      </c>
    </row>
    <row r="92" spans="1:10" hidden="1" outlineLevel="1" x14ac:dyDescent="0.25">
      <c r="A92" s="390" t="str">
        <f t="shared" ref="A92:A105" si="6">$A$1&amp;B92&amp;"_"&amp;C92&amp;"_"&amp;$A$2</f>
        <v>Z_RC_03_D</v>
      </c>
      <c r="B92" s="382" t="str">
        <f>B91</f>
        <v>RC</v>
      </c>
      <c r="C92" s="383" t="s">
        <v>251</v>
      </c>
      <c r="D92" s="381" t="s">
        <v>702</v>
      </c>
      <c r="E92" s="381" t="s">
        <v>703</v>
      </c>
      <c r="F92" s="381" t="s">
        <v>704</v>
      </c>
      <c r="G92" s="381" t="s">
        <v>705</v>
      </c>
      <c r="H92" s="381" t="s">
        <v>706</v>
      </c>
      <c r="I92" s="381" t="s">
        <v>1309</v>
      </c>
      <c r="J92" s="384" t="s">
        <v>142</v>
      </c>
    </row>
    <row r="93" spans="1:10" collapsed="1" x14ac:dyDescent="0.25">
      <c r="A93" s="390" t="str">
        <f t="shared" si="6"/>
        <v>Z_PP_00_D</v>
      </c>
      <c r="B93" s="392" t="s">
        <v>19</v>
      </c>
      <c r="C93" s="393" t="s">
        <v>248</v>
      </c>
      <c r="D93" s="394" t="s">
        <v>184</v>
      </c>
      <c r="E93" s="394" t="s">
        <v>185</v>
      </c>
      <c r="F93" s="394" t="s">
        <v>193</v>
      </c>
      <c r="G93" s="394" t="s">
        <v>194</v>
      </c>
      <c r="H93" s="394" t="s">
        <v>478</v>
      </c>
      <c r="I93" s="394" t="s">
        <v>1310</v>
      </c>
      <c r="J93" s="384" t="s">
        <v>142</v>
      </c>
    </row>
    <row r="94" spans="1:10" hidden="1" outlineLevel="1" x14ac:dyDescent="0.25">
      <c r="A94" s="390" t="str">
        <f t="shared" si="6"/>
        <v>Z_PP_01_D</v>
      </c>
      <c r="B94" s="382" t="str">
        <f>B93</f>
        <v>PP</v>
      </c>
      <c r="C94" s="383" t="s">
        <v>249</v>
      </c>
      <c r="D94" s="381" t="s">
        <v>296</v>
      </c>
      <c r="E94" s="381" t="s">
        <v>297</v>
      </c>
      <c r="F94" s="381" t="s">
        <v>423</v>
      </c>
      <c r="G94" s="381" t="s">
        <v>529</v>
      </c>
      <c r="H94" s="381" t="s">
        <v>479</v>
      </c>
      <c r="I94" s="381" t="s">
        <v>1311</v>
      </c>
      <c r="J94" s="384" t="s">
        <v>142</v>
      </c>
    </row>
    <row r="95" spans="1:10" collapsed="1" x14ac:dyDescent="0.25">
      <c r="A95" s="384" t="str">
        <f t="shared" si="6"/>
        <v>Z_BP_00_D</v>
      </c>
      <c r="B95" s="392" t="s">
        <v>200</v>
      </c>
      <c r="C95" s="393" t="s">
        <v>248</v>
      </c>
      <c r="D95" s="394" t="s">
        <v>169</v>
      </c>
      <c r="E95" s="394" t="s">
        <v>170</v>
      </c>
      <c r="F95" s="394" t="s">
        <v>195</v>
      </c>
      <c r="G95" s="394" t="s">
        <v>196</v>
      </c>
      <c r="H95" s="394" t="s">
        <v>482</v>
      </c>
      <c r="I95" s="394" t="s">
        <v>1312</v>
      </c>
      <c r="J95" s="384" t="s">
        <v>142</v>
      </c>
    </row>
    <row r="96" spans="1:10" hidden="1" outlineLevel="1" x14ac:dyDescent="0.25">
      <c r="A96" s="390" t="str">
        <f t="shared" si="6"/>
        <v>Z_BP_01_D</v>
      </c>
      <c r="B96" s="382" t="str">
        <f>B95</f>
        <v>BP</v>
      </c>
      <c r="C96" s="383" t="s">
        <v>249</v>
      </c>
      <c r="D96" s="381" t="s">
        <v>681</v>
      </c>
      <c r="E96" s="381" t="s">
        <v>682</v>
      </c>
      <c r="F96" s="381" t="s">
        <v>683</v>
      </c>
      <c r="G96" s="381" t="s">
        <v>532</v>
      </c>
      <c r="H96" s="381" t="s">
        <v>684</v>
      </c>
      <c r="I96" s="381" t="s">
        <v>1313</v>
      </c>
      <c r="J96" s="384" t="s">
        <v>142</v>
      </c>
    </row>
    <row r="97" spans="1:10" collapsed="1" x14ac:dyDescent="0.25">
      <c r="A97" s="384" t="str">
        <f t="shared" si="6"/>
        <v>Z_IN_00_D</v>
      </c>
      <c r="B97" s="392" t="s">
        <v>718</v>
      </c>
      <c r="C97" s="393" t="s">
        <v>248</v>
      </c>
      <c r="D97" s="394" t="s">
        <v>719</v>
      </c>
      <c r="E97" s="394" t="s">
        <v>720</v>
      </c>
      <c r="F97" s="394" t="s">
        <v>721</v>
      </c>
      <c r="G97" s="394" t="s">
        <v>722</v>
      </c>
      <c r="H97" s="394" t="s">
        <v>720</v>
      </c>
      <c r="I97" s="394" t="s">
        <v>1314</v>
      </c>
      <c r="J97" s="384" t="s">
        <v>142</v>
      </c>
    </row>
    <row r="98" spans="1:10" hidden="1" outlineLevel="1" x14ac:dyDescent="0.25">
      <c r="A98" s="390" t="str">
        <f t="shared" si="6"/>
        <v>Z_IN_01_D</v>
      </c>
      <c r="B98" s="382" t="str">
        <f t="shared" ref="B98:B105" si="7">B97</f>
        <v>IN</v>
      </c>
      <c r="C98" s="383" t="s">
        <v>249</v>
      </c>
      <c r="D98" s="381" t="s">
        <v>118</v>
      </c>
      <c r="E98" s="381" t="s">
        <v>724</v>
      </c>
      <c r="F98" s="381" t="s">
        <v>730</v>
      </c>
      <c r="G98" s="381" t="s">
        <v>736</v>
      </c>
      <c r="H98" s="381" t="s">
        <v>742</v>
      </c>
      <c r="I98" s="381" t="s">
        <v>1315</v>
      </c>
      <c r="J98" s="384" t="s">
        <v>142</v>
      </c>
    </row>
    <row r="99" spans="1:10" hidden="1" outlineLevel="1" x14ac:dyDescent="0.25">
      <c r="A99" s="390" t="str">
        <f t="shared" si="6"/>
        <v>Z_IN_02_D</v>
      </c>
      <c r="B99" s="382" t="str">
        <f t="shared" si="7"/>
        <v>IN</v>
      </c>
      <c r="C99" s="386" t="s">
        <v>250</v>
      </c>
      <c r="D99" s="384" t="s">
        <v>114</v>
      </c>
      <c r="E99" s="384" t="s">
        <v>725</v>
      </c>
      <c r="F99" s="384" t="s">
        <v>731</v>
      </c>
      <c r="G99" s="384" t="s">
        <v>737</v>
      </c>
      <c r="H99" s="384" t="s">
        <v>743</v>
      </c>
      <c r="I99" s="384" t="s">
        <v>1316</v>
      </c>
      <c r="J99" s="384" t="s">
        <v>142</v>
      </c>
    </row>
    <row r="100" spans="1:10" hidden="1" outlineLevel="1" x14ac:dyDescent="0.25">
      <c r="A100" s="390" t="str">
        <f t="shared" si="6"/>
        <v>Z_IN_03_D</v>
      </c>
      <c r="B100" s="382" t="str">
        <f t="shared" si="7"/>
        <v>IN</v>
      </c>
      <c r="C100" s="383" t="s">
        <v>251</v>
      </c>
      <c r="D100" s="381" t="s">
        <v>723</v>
      </c>
      <c r="E100" s="381" t="s">
        <v>726</v>
      </c>
      <c r="F100" s="381" t="s">
        <v>732</v>
      </c>
      <c r="G100" s="381" t="s">
        <v>738</v>
      </c>
      <c r="H100" s="381" t="s">
        <v>744</v>
      </c>
      <c r="I100" s="381" t="s">
        <v>1317</v>
      </c>
      <c r="J100" s="384" t="s">
        <v>142</v>
      </c>
    </row>
    <row r="101" spans="1:10" hidden="1" outlineLevel="1" x14ac:dyDescent="0.25">
      <c r="A101" s="390" t="str">
        <f t="shared" si="6"/>
        <v>Z_IN_04_D</v>
      </c>
      <c r="B101" s="382" t="str">
        <f t="shared" si="7"/>
        <v>IN</v>
      </c>
      <c r="C101" s="386" t="s">
        <v>252</v>
      </c>
      <c r="D101" s="384" t="s">
        <v>2</v>
      </c>
      <c r="E101" s="384" t="s">
        <v>727</v>
      </c>
      <c r="F101" s="384" t="s">
        <v>733</v>
      </c>
      <c r="G101" s="384" t="s">
        <v>739</v>
      </c>
      <c r="H101" s="384" t="s">
        <v>745</v>
      </c>
      <c r="I101" s="384" t="s">
        <v>1318</v>
      </c>
      <c r="J101" s="384" t="s">
        <v>142</v>
      </c>
    </row>
    <row r="102" spans="1:10" hidden="1" outlineLevel="1" x14ac:dyDescent="0.25">
      <c r="A102" s="390" t="str">
        <f t="shared" si="6"/>
        <v>Z_IN_05_D</v>
      </c>
      <c r="B102" s="382" t="str">
        <f t="shared" si="7"/>
        <v>IN</v>
      </c>
      <c r="C102" s="383" t="s">
        <v>253</v>
      </c>
      <c r="D102" s="381" t="s">
        <v>112</v>
      </c>
      <c r="E102" s="381" t="s">
        <v>728</v>
      </c>
      <c r="F102" s="381" t="s">
        <v>734</v>
      </c>
      <c r="G102" s="381" t="s">
        <v>740</v>
      </c>
      <c r="H102" s="381" t="s">
        <v>746</v>
      </c>
      <c r="I102" s="381" t="s">
        <v>1319</v>
      </c>
      <c r="J102" s="384" t="s">
        <v>142</v>
      </c>
    </row>
    <row r="103" spans="1:10" hidden="1" outlineLevel="1" x14ac:dyDescent="0.25">
      <c r="A103" s="390" t="str">
        <f t="shared" si="6"/>
        <v>Z_IN_06_D</v>
      </c>
      <c r="B103" s="382" t="str">
        <f t="shared" si="7"/>
        <v>IN</v>
      </c>
      <c r="C103" s="386" t="s">
        <v>254</v>
      </c>
      <c r="D103" s="384" t="s">
        <v>1</v>
      </c>
      <c r="E103" s="384" t="s">
        <v>729</v>
      </c>
      <c r="F103" s="384" t="s">
        <v>735</v>
      </c>
      <c r="G103" s="384" t="s">
        <v>741</v>
      </c>
      <c r="H103" s="384" t="s">
        <v>747</v>
      </c>
      <c r="I103" s="384" t="s">
        <v>1320</v>
      </c>
      <c r="J103" s="384" t="s">
        <v>142</v>
      </c>
    </row>
    <row r="104" spans="1:10" hidden="1" outlineLevel="1" x14ac:dyDescent="0.25">
      <c r="A104" s="390" t="str">
        <f t="shared" si="6"/>
        <v>Z_IN_07_D</v>
      </c>
      <c r="B104" s="382" t="str">
        <f t="shared" si="7"/>
        <v>IN</v>
      </c>
      <c r="C104" s="383" t="s">
        <v>255</v>
      </c>
      <c r="D104" s="381" t="s">
        <v>753</v>
      </c>
      <c r="E104" s="381" t="s">
        <v>754</v>
      </c>
      <c r="F104" s="381" t="s">
        <v>1151</v>
      </c>
      <c r="G104" s="381" t="s">
        <v>755</v>
      </c>
      <c r="H104" s="381" t="s">
        <v>756</v>
      </c>
      <c r="I104" s="381" t="s">
        <v>1321</v>
      </c>
      <c r="J104" s="384" t="s">
        <v>142</v>
      </c>
    </row>
    <row r="105" spans="1:10" hidden="1" outlineLevel="1" x14ac:dyDescent="0.25">
      <c r="A105" s="390" t="str">
        <f t="shared" si="6"/>
        <v>Z_IN_08_D</v>
      </c>
      <c r="B105" s="382" t="str">
        <f t="shared" si="7"/>
        <v>IN</v>
      </c>
      <c r="C105" s="386" t="s">
        <v>256</v>
      </c>
      <c r="D105" s="384" t="s">
        <v>748</v>
      </c>
      <c r="E105" s="384" t="s">
        <v>749</v>
      </c>
      <c r="F105" s="384" t="s">
        <v>750</v>
      </c>
      <c r="G105" s="384" t="s">
        <v>751</v>
      </c>
      <c r="H105" s="384" t="s">
        <v>752</v>
      </c>
      <c r="I105" s="384" t="s">
        <v>1322</v>
      </c>
      <c r="J105" s="384" t="s">
        <v>142</v>
      </c>
    </row>
    <row r="106" spans="1:10" collapsed="1" x14ac:dyDescent="0.25">
      <c r="A106" s="390" t="str">
        <f>"Z_"&amp;C106&amp;"_?_"&amp;$A$2</f>
        <v>Z_??_?_D</v>
      </c>
      <c r="B106" s="392" t="s">
        <v>176</v>
      </c>
      <c r="C106" s="393" t="s">
        <v>314</v>
      </c>
      <c r="D106" s="394" t="s">
        <v>708</v>
      </c>
      <c r="E106" s="394" t="s">
        <v>709</v>
      </c>
      <c r="F106" s="394" t="s">
        <v>710</v>
      </c>
      <c r="G106" s="394" t="s">
        <v>711</v>
      </c>
      <c r="H106" s="394" t="s">
        <v>712</v>
      </c>
      <c r="I106" s="394" t="s">
        <v>1323</v>
      </c>
      <c r="J106" s="384" t="s">
        <v>142</v>
      </c>
    </row>
    <row r="107" spans="1:10" hidden="1" outlineLevel="1" x14ac:dyDescent="0.25">
      <c r="A107" s="390" t="str">
        <f>"Z_"&amp;C107&amp;"_?_"&amp;$A$2</f>
        <v>Z_Tit_Categ_?_D</v>
      </c>
      <c r="B107" s="382" t="str">
        <f t="shared" ref="B107:B123" si="8">B106</f>
        <v>?</v>
      </c>
      <c r="C107" s="383" t="s">
        <v>298</v>
      </c>
      <c r="D107" s="381" t="s">
        <v>547</v>
      </c>
      <c r="E107" s="381" t="s">
        <v>557</v>
      </c>
      <c r="F107" s="381" t="s">
        <v>596</v>
      </c>
      <c r="G107" s="381" t="s">
        <v>610</v>
      </c>
      <c r="H107" s="381" t="s">
        <v>616</v>
      </c>
      <c r="I107" s="381" t="s">
        <v>1324</v>
      </c>
      <c r="J107" s="384" t="s">
        <v>142</v>
      </c>
    </row>
    <row r="108" spans="1:10" hidden="1" outlineLevel="1" x14ac:dyDescent="0.25">
      <c r="A108" s="390" t="str">
        <f t="shared" ref="A108:A123" si="9">"Z_"&amp;C108&amp;"_?_"&amp;$A$2</f>
        <v>Z_Tit_Subcat_?_D</v>
      </c>
      <c r="B108" s="382" t="str">
        <f t="shared" si="8"/>
        <v>?</v>
      </c>
      <c r="C108" s="386" t="s">
        <v>299</v>
      </c>
      <c r="D108" s="384" t="s">
        <v>548</v>
      </c>
      <c r="E108" s="384" t="s">
        <v>558</v>
      </c>
      <c r="F108" s="384" t="s">
        <v>597</v>
      </c>
      <c r="G108" s="384" t="s">
        <v>611</v>
      </c>
      <c r="H108" s="384" t="s">
        <v>617</v>
      </c>
      <c r="I108" s="384" t="s">
        <v>1325</v>
      </c>
      <c r="J108" s="384" t="s">
        <v>142</v>
      </c>
    </row>
    <row r="109" spans="1:10" hidden="1" outlineLevel="1" x14ac:dyDescent="0.25">
      <c r="A109" s="390" t="str">
        <f t="shared" si="9"/>
        <v>Z_Retroalim_GENERAL_?_D</v>
      </c>
      <c r="B109" s="382" t="str">
        <f t="shared" si="8"/>
        <v>?</v>
      </c>
      <c r="C109" s="383" t="s">
        <v>300</v>
      </c>
      <c r="D109" s="381" t="s">
        <v>549</v>
      </c>
      <c r="E109" s="381" t="s">
        <v>559</v>
      </c>
      <c r="F109" s="381" t="s">
        <v>598</v>
      </c>
      <c r="G109" s="381" t="s">
        <v>612</v>
      </c>
      <c r="H109" s="381" t="s">
        <v>618</v>
      </c>
      <c r="I109" s="381" t="s">
        <v>1326</v>
      </c>
      <c r="J109" s="384" t="s">
        <v>142</v>
      </c>
    </row>
    <row r="110" spans="1:10" hidden="1" outlineLevel="1" x14ac:dyDescent="0.25">
      <c r="A110" s="390" t="str">
        <f t="shared" si="9"/>
        <v>Z_CONTRASEN_A_?_D</v>
      </c>
      <c r="B110" s="382" t="str">
        <f t="shared" si="8"/>
        <v>?</v>
      </c>
      <c r="C110" s="386" t="s">
        <v>302</v>
      </c>
      <c r="D110" s="384" t="s">
        <v>550</v>
      </c>
      <c r="E110" s="384" t="s">
        <v>560</v>
      </c>
      <c r="F110" s="384" t="s">
        <v>599</v>
      </c>
      <c r="G110" s="384" t="s">
        <v>613</v>
      </c>
      <c r="H110" s="384" t="s">
        <v>619</v>
      </c>
      <c r="I110" s="384" t="s">
        <v>1327</v>
      </c>
      <c r="J110" s="384" t="s">
        <v>142</v>
      </c>
    </row>
    <row r="111" spans="1:10" hidden="1" outlineLevel="1" x14ac:dyDescent="0.25">
      <c r="A111" s="390" t="str">
        <f t="shared" si="9"/>
        <v>Z_R_CORRECTA_?_D</v>
      </c>
      <c r="B111" s="382" t="str">
        <f t="shared" si="8"/>
        <v>?</v>
      </c>
      <c r="C111" s="383" t="s">
        <v>301</v>
      </c>
      <c r="D111" s="381" t="s">
        <v>1429</v>
      </c>
      <c r="E111" s="381" t="s">
        <v>561</v>
      </c>
      <c r="F111" s="381" t="s">
        <v>600</v>
      </c>
      <c r="G111" s="381" t="s">
        <v>614</v>
      </c>
      <c r="H111" s="381" t="s">
        <v>620</v>
      </c>
      <c r="I111" s="381" t="s">
        <v>1430</v>
      </c>
      <c r="J111" s="384" t="s">
        <v>142</v>
      </c>
    </row>
    <row r="112" spans="1:10" hidden="1" outlineLevel="1" x14ac:dyDescent="0.25">
      <c r="A112" s="390" t="str">
        <f t="shared" si="9"/>
        <v>Z_R_Par_CORRECTA_?_D</v>
      </c>
      <c r="B112" s="382" t="str">
        <f t="shared" si="8"/>
        <v>?</v>
      </c>
      <c r="C112" s="386" t="s">
        <v>303</v>
      </c>
      <c r="D112" s="384" t="s">
        <v>551</v>
      </c>
      <c r="E112" s="384" t="s">
        <v>562</v>
      </c>
      <c r="F112" s="384" t="s">
        <v>601</v>
      </c>
      <c r="G112" s="384" t="s">
        <v>615</v>
      </c>
      <c r="H112" s="384" t="s">
        <v>621</v>
      </c>
      <c r="I112" s="384" t="s">
        <v>1328</v>
      </c>
      <c r="J112" s="384" t="s">
        <v>142</v>
      </c>
    </row>
    <row r="113" spans="1:10" hidden="1" outlineLevel="1" x14ac:dyDescent="0.25">
      <c r="A113" s="390" t="str">
        <f t="shared" si="9"/>
        <v>Z_R_INCORRECTA_?_D</v>
      </c>
      <c r="B113" s="382" t="str">
        <f t="shared" si="8"/>
        <v>?</v>
      </c>
      <c r="C113" s="383" t="s">
        <v>304</v>
      </c>
      <c r="D113" s="381" t="s">
        <v>552</v>
      </c>
      <c r="E113" s="381" t="s">
        <v>563</v>
      </c>
      <c r="F113" s="381" t="s">
        <v>602</v>
      </c>
      <c r="G113" s="381" t="s">
        <v>605</v>
      </c>
      <c r="H113" s="381" t="s">
        <v>622</v>
      </c>
      <c r="I113" s="381" t="s">
        <v>1329</v>
      </c>
      <c r="J113" s="384" t="s">
        <v>142</v>
      </c>
    </row>
    <row r="114" spans="1:10" hidden="1" outlineLevel="1" x14ac:dyDescent="0.25">
      <c r="A114" s="390" t="str">
        <f t="shared" si="9"/>
        <v>Z_PREF_PREGUNTA_?_D</v>
      </c>
      <c r="B114" s="382" t="str">
        <f t="shared" si="8"/>
        <v>?</v>
      </c>
      <c r="C114" s="386" t="s">
        <v>305</v>
      </c>
      <c r="D114" s="384" t="s">
        <v>553</v>
      </c>
      <c r="E114" s="384" t="s">
        <v>564</v>
      </c>
      <c r="F114" s="384" t="s">
        <v>603</v>
      </c>
      <c r="G114" s="384" t="s">
        <v>606</v>
      </c>
      <c r="H114" s="384" t="s">
        <v>623</v>
      </c>
      <c r="I114" s="384" t="s">
        <v>1330</v>
      </c>
      <c r="J114" s="384" t="s">
        <v>142</v>
      </c>
    </row>
    <row r="115" spans="1:10" hidden="1" outlineLevel="1" x14ac:dyDescent="0.25">
      <c r="A115" s="390" t="str">
        <f t="shared" si="9"/>
        <v>Z_N_INICIAL_?_D</v>
      </c>
      <c r="B115" s="382" t="str">
        <f t="shared" si="8"/>
        <v>?</v>
      </c>
      <c r="C115" s="383" t="s">
        <v>306</v>
      </c>
      <c r="D115" s="381" t="s">
        <v>1431</v>
      </c>
      <c r="E115" s="381" t="s">
        <v>565</v>
      </c>
      <c r="F115" s="381" t="s">
        <v>1433</v>
      </c>
      <c r="G115" s="381" t="s">
        <v>1432</v>
      </c>
      <c r="H115" s="381" t="s">
        <v>1434</v>
      </c>
      <c r="I115" s="381" t="s">
        <v>1435</v>
      </c>
      <c r="J115" s="384" t="s">
        <v>142</v>
      </c>
    </row>
    <row r="116" spans="1:10" hidden="1" outlineLevel="1" x14ac:dyDescent="0.25">
      <c r="A116" s="390" t="str">
        <f t="shared" si="9"/>
        <v>Z_N_FINAL_?_D</v>
      </c>
      <c r="B116" s="382" t="str">
        <f t="shared" si="8"/>
        <v>?</v>
      </c>
      <c r="C116" s="386" t="s">
        <v>307</v>
      </c>
      <c r="D116" s="384" t="s">
        <v>1436</v>
      </c>
      <c r="E116" s="384" t="s">
        <v>566</v>
      </c>
      <c r="F116" s="384" t="s">
        <v>604</v>
      </c>
      <c r="G116" s="384" t="s">
        <v>607</v>
      </c>
      <c r="H116" s="384" t="s">
        <v>624</v>
      </c>
      <c r="I116" s="384" t="s">
        <v>1331</v>
      </c>
      <c r="J116" s="384" t="s">
        <v>142</v>
      </c>
    </row>
    <row r="117" spans="1:10" hidden="1" outlineLevel="1" x14ac:dyDescent="0.25">
      <c r="A117" s="390" t="str">
        <f t="shared" si="9"/>
        <v>Z_BARAJAR_R_?_D</v>
      </c>
      <c r="B117" s="382" t="str">
        <f t="shared" si="8"/>
        <v>?</v>
      </c>
      <c r="C117" s="383" t="s">
        <v>308</v>
      </c>
      <c r="D117" s="381" t="s">
        <v>1437</v>
      </c>
      <c r="E117" s="381" t="s">
        <v>567</v>
      </c>
      <c r="F117" s="381" t="s">
        <v>424</v>
      </c>
      <c r="G117" s="381" t="s">
        <v>530</v>
      </c>
      <c r="H117" s="381" t="s">
        <v>480</v>
      </c>
      <c r="I117" s="381" t="s">
        <v>1332</v>
      </c>
      <c r="J117" s="384" t="s">
        <v>142</v>
      </c>
    </row>
    <row r="118" spans="1:10" hidden="1" outlineLevel="1" x14ac:dyDescent="0.25">
      <c r="A118" s="390" t="str">
        <f>"Z_"&amp;C118&amp;"_?_"&amp;$A$2</f>
        <v>Z_NUMERAR_R_?_D</v>
      </c>
      <c r="B118" s="382" t="str">
        <f t="shared" si="8"/>
        <v>?</v>
      </c>
      <c r="C118" s="386" t="s">
        <v>355</v>
      </c>
      <c r="D118" s="384" t="s">
        <v>1438</v>
      </c>
      <c r="F118" s="384" t="s">
        <v>425</v>
      </c>
      <c r="G118" s="384" t="s">
        <v>531</v>
      </c>
      <c r="H118" s="384" t="s">
        <v>481</v>
      </c>
      <c r="I118" s="384" t="s">
        <v>1333</v>
      </c>
      <c r="J118" s="384" t="s">
        <v>142</v>
      </c>
    </row>
    <row r="119" spans="1:10" hidden="1" outlineLevel="1" x14ac:dyDescent="0.25">
      <c r="A119" s="390" t="str">
        <f>"Z_"&amp;C119&amp;"_?_"&amp;$A$2</f>
        <v>Z_Des_Categ_?_D</v>
      </c>
      <c r="B119" s="382" t="str">
        <f t="shared" si="8"/>
        <v>?</v>
      </c>
      <c r="C119" s="383" t="s">
        <v>309</v>
      </c>
      <c r="D119" s="381" t="s">
        <v>554</v>
      </c>
      <c r="E119" s="381" t="s">
        <v>568</v>
      </c>
      <c r="F119" s="381" t="s">
        <v>583</v>
      </c>
      <c r="G119" s="381" t="s">
        <v>595</v>
      </c>
      <c r="H119" s="381" t="s">
        <v>625</v>
      </c>
      <c r="I119" s="381" t="s">
        <v>1334</v>
      </c>
      <c r="J119" s="384" t="s">
        <v>142</v>
      </c>
    </row>
    <row r="120" spans="1:10" hidden="1" outlineLevel="1" x14ac:dyDescent="0.25">
      <c r="A120" s="390" t="str">
        <f>"Z_"&amp;C120&amp;"_?_"&amp;$A$2</f>
        <v>Z_Des_Subcat_?_D</v>
      </c>
      <c r="B120" s="382" t="str">
        <f t="shared" si="8"/>
        <v>?</v>
      </c>
      <c r="C120" s="386" t="s">
        <v>310</v>
      </c>
      <c r="D120" s="384" t="s">
        <v>555</v>
      </c>
      <c r="E120" s="384" t="s">
        <v>569</v>
      </c>
      <c r="F120" s="384" t="s">
        <v>582</v>
      </c>
      <c r="G120" s="384" t="s">
        <v>594</v>
      </c>
      <c r="H120" s="384" t="s">
        <v>626</v>
      </c>
      <c r="I120" s="384" t="s">
        <v>1335</v>
      </c>
      <c r="J120" s="384" t="s">
        <v>142</v>
      </c>
    </row>
    <row r="121" spans="1:10" hidden="1" outlineLevel="1" x14ac:dyDescent="0.25">
      <c r="A121" s="390" t="str">
        <f t="shared" si="9"/>
        <v>Z_PUNTUACION_?_D</v>
      </c>
      <c r="B121" s="382" t="str">
        <f t="shared" si="8"/>
        <v>?</v>
      </c>
      <c r="C121" s="383" t="s">
        <v>311</v>
      </c>
      <c r="D121" s="381" t="s">
        <v>1439</v>
      </c>
      <c r="E121" s="381" t="s">
        <v>1443</v>
      </c>
      <c r="F121" s="381" t="s">
        <v>581</v>
      </c>
      <c r="G121" s="381" t="s">
        <v>593</v>
      </c>
      <c r="H121" s="381" t="s">
        <v>627</v>
      </c>
      <c r="I121" s="381" t="s">
        <v>1336</v>
      </c>
      <c r="J121" s="384" t="s">
        <v>142</v>
      </c>
    </row>
    <row r="122" spans="1:10" hidden="1" outlineLevel="1" x14ac:dyDescent="0.25">
      <c r="A122" s="390" t="str">
        <f t="shared" si="9"/>
        <v>Z_PENALIZACION_?_D</v>
      </c>
      <c r="B122" s="382" t="str">
        <f t="shared" si="8"/>
        <v>?</v>
      </c>
      <c r="C122" s="386" t="s">
        <v>312</v>
      </c>
      <c r="D122" s="384" t="s">
        <v>1440</v>
      </c>
      <c r="E122" s="384" t="s">
        <v>1442</v>
      </c>
      <c r="F122" s="384" t="s">
        <v>580</v>
      </c>
      <c r="G122" s="384" t="s">
        <v>592</v>
      </c>
      <c r="H122" s="384" t="s">
        <v>628</v>
      </c>
      <c r="I122" s="384" t="s">
        <v>1337</v>
      </c>
      <c r="J122" s="384" t="s">
        <v>142</v>
      </c>
    </row>
    <row r="123" spans="1:10" hidden="1" outlineLevel="1" x14ac:dyDescent="0.25">
      <c r="A123" s="390" t="str">
        <f t="shared" si="9"/>
        <v>Z_Oculto_?_D</v>
      </c>
      <c r="B123" s="382" t="str">
        <f t="shared" si="8"/>
        <v>?</v>
      </c>
      <c r="C123" s="383" t="s">
        <v>313</v>
      </c>
      <c r="D123" s="381" t="s">
        <v>556</v>
      </c>
      <c r="E123" s="381" t="s">
        <v>1441</v>
      </c>
      <c r="F123" s="381" t="s">
        <v>579</v>
      </c>
      <c r="G123" s="381" t="s">
        <v>591</v>
      </c>
      <c r="H123" s="381" t="s">
        <v>629</v>
      </c>
      <c r="I123" s="381" t="s">
        <v>1338</v>
      </c>
      <c r="J123" s="384" t="s">
        <v>142</v>
      </c>
    </row>
    <row r="124" spans="1:10" collapsed="1" x14ac:dyDescent="0.25">
      <c r="A124" s="390" t="str">
        <f>"Z_"&amp;C124&amp;"_?_"&amp;$A$2</f>
        <v>Z_??_?_D</v>
      </c>
      <c r="B124" s="392" t="s">
        <v>176</v>
      </c>
      <c r="C124" s="393" t="s">
        <v>314</v>
      </c>
      <c r="D124" s="394" t="s">
        <v>713</v>
      </c>
      <c r="E124" s="394" t="s">
        <v>714</v>
      </c>
      <c r="F124" s="394" t="s">
        <v>715</v>
      </c>
      <c r="G124" s="394" t="s">
        <v>716</v>
      </c>
      <c r="H124" s="394" t="s">
        <v>717</v>
      </c>
      <c r="I124" s="394" t="s">
        <v>1339</v>
      </c>
      <c r="J124" s="384" t="s">
        <v>142</v>
      </c>
    </row>
    <row r="125" spans="1:10" hidden="1" outlineLevel="1" x14ac:dyDescent="0.25">
      <c r="A125" s="390" t="str">
        <f t="shared" ref="A125:A134" si="10">"Z_"&amp;C125&amp;"_?_"&amp;$A$2</f>
        <v>Z_L5_?_D</v>
      </c>
      <c r="B125" s="382" t="str">
        <f t="shared" ref="B125:B143" si="11">B124</f>
        <v>?</v>
      </c>
      <c r="C125" s="383" t="s">
        <v>792</v>
      </c>
      <c r="D125" s="381" t="s">
        <v>1500</v>
      </c>
      <c r="E125" s="381" t="s">
        <v>1444</v>
      </c>
      <c r="F125" s="381" t="s">
        <v>1194</v>
      </c>
      <c r="G125" s="381" t="s">
        <v>1195</v>
      </c>
      <c r="H125" s="381" t="s">
        <v>1196</v>
      </c>
      <c r="I125" s="381" t="s">
        <v>1340</v>
      </c>
      <c r="J125" s="384" t="s">
        <v>142</v>
      </c>
    </row>
    <row r="126" spans="1:10" hidden="1" outlineLevel="1" x14ac:dyDescent="0.25">
      <c r="A126" s="390" t="str">
        <f t="shared" si="10"/>
        <v>Z_U7_?_D</v>
      </c>
      <c r="B126" s="382" t="str">
        <f t="shared" si="11"/>
        <v>?</v>
      </c>
      <c r="C126" s="386" t="s">
        <v>1193</v>
      </c>
      <c r="D126" s="384" t="s">
        <v>1501</v>
      </c>
      <c r="E126" s="384" t="s">
        <v>1445</v>
      </c>
      <c r="F126" s="384" t="s">
        <v>1197</v>
      </c>
      <c r="G126" s="384" t="s">
        <v>1198</v>
      </c>
      <c r="H126" s="384" t="s">
        <v>1199</v>
      </c>
      <c r="I126" s="384" t="s">
        <v>1341</v>
      </c>
      <c r="J126" s="384" t="s">
        <v>142</v>
      </c>
    </row>
    <row r="127" spans="1:10" hidden="1" outlineLevel="1" x14ac:dyDescent="0.25">
      <c r="A127" s="390" t="str">
        <f t="shared" si="10"/>
        <v>Z_Q17_?_D</v>
      </c>
      <c r="B127" s="382" t="str">
        <f t="shared" si="11"/>
        <v>?</v>
      </c>
      <c r="C127" s="383" t="s">
        <v>1502</v>
      </c>
      <c r="D127" s="381" t="s">
        <v>1503</v>
      </c>
      <c r="E127" s="381" t="s">
        <v>1508</v>
      </c>
      <c r="F127" s="381" t="s">
        <v>1505</v>
      </c>
      <c r="G127" s="381" t="s">
        <v>1506</v>
      </c>
      <c r="H127" s="381" t="s">
        <v>1507</v>
      </c>
      <c r="I127" s="381" t="s">
        <v>1504</v>
      </c>
      <c r="J127" s="384" t="s">
        <v>142</v>
      </c>
    </row>
    <row r="128" spans="1:10" hidden="1" outlineLevel="1" x14ac:dyDescent="0.25">
      <c r="A128" s="390" t="str">
        <f>"Z_"&amp;C128&amp;"_?_"&amp;$A$2</f>
        <v>Z_W7_?_D</v>
      </c>
      <c r="B128" s="382" t="str">
        <f>B126</f>
        <v>?</v>
      </c>
      <c r="C128" s="386" t="s">
        <v>793</v>
      </c>
      <c r="J128" s="384" t="s">
        <v>142</v>
      </c>
    </row>
    <row r="129" spans="1:10" hidden="1" outlineLevel="1" x14ac:dyDescent="0.25">
      <c r="A129" s="390" t="str">
        <f t="shared" si="10"/>
        <v>Z_S9_?_D</v>
      </c>
      <c r="B129" s="382" t="str">
        <f>B127</f>
        <v>?</v>
      </c>
      <c r="C129" s="386" t="s">
        <v>1209</v>
      </c>
      <c r="J129" s="384" t="s">
        <v>142</v>
      </c>
    </row>
    <row r="130" spans="1:10" hidden="1" outlineLevel="1" x14ac:dyDescent="0.25">
      <c r="A130" s="390" t="str">
        <f t="shared" si="10"/>
        <v>Z_H9_?_D</v>
      </c>
      <c r="B130" s="382" t="str">
        <f t="shared" si="11"/>
        <v>?</v>
      </c>
      <c r="C130" s="383" t="s">
        <v>794</v>
      </c>
      <c r="D130" s="381" t="s">
        <v>1446</v>
      </c>
      <c r="E130" s="381" t="s">
        <v>1200</v>
      </c>
      <c r="F130" s="381" t="s">
        <v>1201</v>
      </c>
      <c r="G130" s="381" t="s">
        <v>1202</v>
      </c>
      <c r="H130" s="381" t="s">
        <v>1203</v>
      </c>
      <c r="I130" s="381" t="s">
        <v>1342</v>
      </c>
      <c r="J130" s="384" t="s">
        <v>142</v>
      </c>
    </row>
    <row r="131" spans="1:10" hidden="1" outlineLevel="1" x14ac:dyDescent="0.25">
      <c r="A131" s="390" t="str">
        <f t="shared" si="10"/>
        <v>Z_H11_?_D</v>
      </c>
      <c r="B131" s="382" t="str">
        <f t="shared" si="11"/>
        <v>?</v>
      </c>
      <c r="C131" s="386" t="s">
        <v>795</v>
      </c>
      <c r="D131" s="384" t="s">
        <v>1447</v>
      </c>
      <c r="E131" s="384" t="s">
        <v>1204</v>
      </c>
      <c r="F131" s="384" t="s">
        <v>1205</v>
      </c>
      <c r="G131" s="384" t="s">
        <v>1206</v>
      </c>
      <c r="H131" s="384" t="s">
        <v>1207</v>
      </c>
      <c r="I131" s="384" t="s">
        <v>1343</v>
      </c>
      <c r="J131" s="384" t="s">
        <v>142</v>
      </c>
    </row>
    <row r="132" spans="1:10" hidden="1" outlineLevel="1" x14ac:dyDescent="0.25">
      <c r="A132" s="390" t="str">
        <f t="shared" si="10"/>
        <v>Z_H17_?_D</v>
      </c>
      <c r="B132" s="382" t="str">
        <f t="shared" si="11"/>
        <v>?</v>
      </c>
      <c r="C132" s="383" t="s">
        <v>1191</v>
      </c>
      <c r="D132" s="381" t="s">
        <v>1510</v>
      </c>
      <c r="E132" s="381" t="s">
        <v>1509</v>
      </c>
      <c r="F132" s="381" t="s">
        <v>1511</v>
      </c>
      <c r="G132" s="381" t="s">
        <v>1512</v>
      </c>
      <c r="H132" s="381" t="s">
        <v>1513</v>
      </c>
      <c r="I132" s="381" t="s">
        <v>1514</v>
      </c>
      <c r="J132" s="384" t="s">
        <v>142</v>
      </c>
    </row>
    <row r="133" spans="1:10" hidden="1" outlineLevel="1" x14ac:dyDescent="0.25">
      <c r="A133" s="390" t="str">
        <f t="shared" si="10"/>
        <v>Z_T17_?_D</v>
      </c>
      <c r="B133" s="382" t="str">
        <f t="shared" si="11"/>
        <v>?</v>
      </c>
      <c r="C133" s="386" t="s">
        <v>1192</v>
      </c>
      <c r="D133" s="384" t="s">
        <v>1448</v>
      </c>
      <c r="E133" s="384" t="s">
        <v>851</v>
      </c>
      <c r="F133" s="384" t="s">
        <v>790</v>
      </c>
      <c r="G133" s="384" t="s">
        <v>788</v>
      </c>
      <c r="H133" s="384" t="s">
        <v>786</v>
      </c>
      <c r="I133" s="384" t="s">
        <v>1344</v>
      </c>
      <c r="J133" s="384" t="s">
        <v>142</v>
      </c>
    </row>
    <row r="134" spans="1:10" hidden="1" outlineLevel="1" x14ac:dyDescent="0.25">
      <c r="A134" s="390" t="str">
        <f t="shared" si="10"/>
        <v>Z_G33_?_D</v>
      </c>
      <c r="B134" s="382" t="str">
        <f t="shared" si="11"/>
        <v>?</v>
      </c>
      <c r="C134" s="383" t="s">
        <v>1190</v>
      </c>
      <c r="D134" s="381" t="s">
        <v>1449</v>
      </c>
      <c r="E134" s="381" t="s">
        <v>787</v>
      </c>
      <c r="F134" s="381" t="s">
        <v>791</v>
      </c>
      <c r="G134" s="381" t="s">
        <v>789</v>
      </c>
      <c r="H134" s="381" t="s">
        <v>785</v>
      </c>
      <c r="I134" s="381" t="s">
        <v>1345</v>
      </c>
      <c r="J134" s="384" t="s">
        <v>142</v>
      </c>
    </row>
    <row r="135" spans="1:10" hidden="1" outlineLevel="1" x14ac:dyDescent="0.25">
      <c r="A135" s="390" t="str">
        <f t="shared" ref="A135:A143" si="12">"Z_"&amp;C135&amp;"_?_"&amp;$A$2</f>
        <v>Z_P_01_1_?_D</v>
      </c>
      <c r="B135" s="382" t="str">
        <f t="shared" si="11"/>
        <v>?</v>
      </c>
      <c r="C135" s="386" t="s">
        <v>796</v>
      </c>
      <c r="D135" s="384" t="s">
        <v>1208</v>
      </c>
      <c r="E135" s="384" t="s">
        <v>570</v>
      </c>
      <c r="F135" s="384" t="s">
        <v>578</v>
      </c>
      <c r="G135" s="384" t="s">
        <v>590</v>
      </c>
      <c r="H135" s="384" t="s">
        <v>630</v>
      </c>
      <c r="I135" s="384" t="s">
        <v>1346</v>
      </c>
      <c r="J135" s="384" t="s">
        <v>142</v>
      </c>
    </row>
    <row r="136" spans="1:10" hidden="1" outlineLevel="1" x14ac:dyDescent="0.25">
      <c r="A136" s="390" t="str">
        <f t="shared" si="12"/>
        <v>Z_P_01_2_?_D</v>
      </c>
      <c r="B136" s="382" t="str">
        <f t="shared" si="11"/>
        <v>?</v>
      </c>
      <c r="C136" s="383" t="s">
        <v>797</v>
      </c>
      <c r="D136" s="381" t="s">
        <v>1450</v>
      </c>
      <c r="E136" s="381" t="s">
        <v>571</v>
      </c>
      <c r="F136" s="381" t="s">
        <v>577</v>
      </c>
      <c r="G136" s="381" t="s">
        <v>589</v>
      </c>
      <c r="H136" s="381" t="s">
        <v>631</v>
      </c>
      <c r="I136" s="381" t="s">
        <v>1347</v>
      </c>
      <c r="J136" s="384" t="s">
        <v>142</v>
      </c>
    </row>
    <row r="137" spans="1:10" hidden="1" outlineLevel="1" x14ac:dyDescent="0.25">
      <c r="A137" s="390" t="str">
        <f t="shared" si="12"/>
        <v>Z_RC_1_?_D</v>
      </c>
      <c r="B137" s="382" t="str">
        <f t="shared" si="11"/>
        <v>?</v>
      </c>
      <c r="C137" s="386" t="s">
        <v>798</v>
      </c>
      <c r="D137" s="384" t="s">
        <v>1451</v>
      </c>
      <c r="E137" s="384" t="s">
        <v>852</v>
      </c>
      <c r="F137" s="384" t="s">
        <v>576</v>
      </c>
      <c r="G137" s="384" t="s">
        <v>588</v>
      </c>
      <c r="H137" s="384" t="s">
        <v>632</v>
      </c>
      <c r="I137" s="384" t="s">
        <v>1348</v>
      </c>
      <c r="J137" s="384" t="s">
        <v>142</v>
      </c>
    </row>
    <row r="138" spans="1:10" hidden="1" outlineLevel="1" x14ac:dyDescent="0.25">
      <c r="A138" s="390" t="str">
        <f t="shared" si="12"/>
        <v>Z_P_RC_1_?_D</v>
      </c>
      <c r="B138" s="382" t="str">
        <f t="shared" si="11"/>
        <v>?</v>
      </c>
      <c r="C138" s="383" t="s">
        <v>799</v>
      </c>
      <c r="D138" s="381" t="s">
        <v>1452</v>
      </c>
      <c r="E138" s="381" t="s">
        <v>853</v>
      </c>
      <c r="F138" s="381" t="s">
        <v>575</v>
      </c>
      <c r="G138" s="381" t="s">
        <v>587</v>
      </c>
      <c r="H138" s="381" t="s">
        <v>633</v>
      </c>
      <c r="I138" s="381" t="s">
        <v>1349</v>
      </c>
      <c r="J138" s="384" t="s">
        <v>142</v>
      </c>
    </row>
    <row r="139" spans="1:10" hidden="1" outlineLevel="1" x14ac:dyDescent="0.25">
      <c r="A139" s="390" t="str">
        <f t="shared" si="12"/>
        <v>Z_R_RC_1_?_D</v>
      </c>
      <c r="B139" s="382" t="str">
        <f t="shared" si="11"/>
        <v>?</v>
      </c>
      <c r="C139" s="386" t="s">
        <v>800</v>
      </c>
      <c r="D139" s="384" t="s">
        <v>1453</v>
      </c>
      <c r="E139" s="384" t="s">
        <v>1148</v>
      </c>
      <c r="F139" s="384" t="s">
        <v>574</v>
      </c>
      <c r="G139" s="384" t="s">
        <v>586</v>
      </c>
      <c r="H139" s="384" t="s">
        <v>634</v>
      </c>
      <c r="I139" s="384" t="s">
        <v>1350</v>
      </c>
      <c r="J139" s="384" t="s">
        <v>142</v>
      </c>
    </row>
    <row r="140" spans="1:10" hidden="1" outlineLevel="1" x14ac:dyDescent="0.25">
      <c r="A140" s="390" t="str">
        <f t="shared" si="12"/>
        <v>Z_MAYUSCULAS_?_D</v>
      </c>
      <c r="B140" s="382" t="str">
        <f t="shared" si="11"/>
        <v>?</v>
      </c>
      <c r="C140" s="383" t="s">
        <v>801</v>
      </c>
      <c r="D140" s="381" t="s">
        <v>1454</v>
      </c>
      <c r="E140" s="381" t="s">
        <v>854</v>
      </c>
      <c r="F140" s="381" t="s">
        <v>573</v>
      </c>
      <c r="G140" s="381" t="s">
        <v>585</v>
      </c>
      <c r="H140" s="381" t="s">
        <v>609</v>
      </c>
      <c r="I140" s="381" t="s">
        <v>1351</v>
      </c>
      <c r="J140" s="384" t="s">
        <v>142</v>
      </c>
    </row>
    <row r="141" spans="1:10" hidden="1" outlineLevel="1" x14ac:dyDescent="0.25">
      <c r="A141" s="390" t="str">
        <f t="shared" si="12"/>
        <v>Z_Enun_PP_?_D</v>
      </c>
      <c r="B141" s="382" t="str">
        <f t="shared" si="11"/>
        <v>?</v>
      </c>
      <c r="C141" s="386" t="s">
        <v>804</v>
      </c>
      <c r="D141" s="384" t="s">
        <v>1455</v>
      </c>
      <c r="E141" s="384" t="s">
        <v>1456</v>
      </c>
      <c r="F141" s="384" t="s">
        <v>1459</v>
      </c>
      <c r="G141" s="384" t="s">
        <v>1458</v>
      </c>
      <c r="H141" s="384" t="s">
        <v>1457</v>
      </c>
      <c r="I141" s="384" t="s">
        <v>1460</v>
      </c>
      <c r="J141" s="384" t="s">
        <v>142</v>
      </c>
    </row>
    <row r="142" spans="1:10" hidden="1" outlineLevel="1" x14ac:dyDescent="0.25">
      <c r="A142" s="390" t="str">
        <f t="shared" si="12"/>
        <v>Z_PP_01_1_?_D</v>
      </c>
      <c r="B142" s="382" t="str">
        <f t="shared" si="11"/>
        <v>?</v>
      </c>
      <c r="C142" s="383" t="s">
        <v>802</v>
      </c>
      <c r="D142" s="381" t="s">
        <v>1461</v>
      </c>
      <c r="E142" s="381" t="s">
        <v>855</v>
      </c>
      <c r="F142" s="381" t="s">
        <v>572</v>
      </c>
      <c r="G142" s="381" t="s">
        <v>584</v>
      </c>
      <c r="H142" s="381" t="s">
        <v>608</v>
      </c>
      <c r="I142" s="381" t="s">
        <v>1352</v>
      </c>
      <c r="J142" s="384" t="s">
        <v>142</v>
      </c>
    </row>
    <row r="143" spans="1:10" hidden="1" outlineLevel="1" x14ac:dyDescent="0.25">
      <c r="A143" s="390" t="str">
        <f t="shared" si="12"/>
        <v>Z_PP_01_2_?_D</v>
      </c>
      <c r="B143" s="382" t="str">
        <f t="shared" si="11"/>
        <v>?</v>
      </c>
      <c r="C143" s="386" t="s">
        <v>803</v>
      </c>
      <c r="D143" s="384" t="s">
        <v>1462</v>
      </c>
      <c r="E143" s="384" t="s">
        <v>1463</v>
      </c>
      <c r="F143" s="384" t="s">
        <v>1464</v>
      </c>
      <c r="G143" s="384" t="s">
        <v>1465</v>
      </c>
      <c r="H143" s="384" t="s">
        <v>1466</v>
      </c>
      <c r="I143" s="384" t="s">
        <v>1467</v>
      </c>
      <c r="J143" s="384" t="s">
        <v>142</v>
      </c>
    </row>
    <row r="144" spans="1:10" collapsed="1" x14ac:dyDescent="0.25">
      <c r="A144" s="390" t="str">
        <f>"Z_"&amp;C144&amp;"_?_"&amp;$A$2</f>
        <v>Z_0_?_D</v>
      </c>
      <c r="B144" s="392" t="s">
        <v>807</v>
      </c>
      <c r="C144" s="393" t="s">
        <v>828</v>
      </c>
      <c r="D144" s="394" t="s">
        <v>805</v>
      </c>
      <c r="E144" s="394" t="s">
        <v>806</v>
      </c>
      <c r="F144" s="394"/>
      <c r="G144" s="394"/>
      <c r="H144" s="394"/>
      <c r="I144" s="394" t="s">
        <v>1353</v>
      </c>
      <c r="J144" s="384" t="s">
        <v>142</v>
      </c>
    </row>
    <row r="145" spans="1:10" hidden="1" outlineLevel="1" x14ac:dyDescent="0.25">
      <c r="A145" s="390" t="str">
        <f>$A$1&amp;B145&amp;"_"&amp;C145&amp;"_"&amp;$A$2</f>
        <v>Z_TX_00_0_D</v>
      </c>
      <c r="B145" s="382" t="str">
        <f>B217</f>
        <v>TX</v>
      </c>
      <c r="C145" s="383" t="s">
        <v>1139</v>
      </c>
      <c r="D145" s="384" t="s">
        <v>1357</v>
      </c>
      <c r="E145" s="384" t="str">
        <f>D145</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45" s="384" t="str">
        <f>E145</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G145" s="384" t="str">
        <f>F145</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H145" s="384" t="str">
        <f>G145</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I145" s="384"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45" s="384" t="s">
        <v>142</v>
      </c>
    </row>
    <row r="146" spans="1:10" hidden="1" outlineLevel="1" x14ac:dyDescent="0.25">
      <c r="A146" s="390" t="str">
        <f>$A$1&amp;B146&amp;"_"&amp;C146&amp;"_"&amp;$A$2</f>
        <v>Z_TX_00_D</v>
      </c>
      <c r="B146" s="382" t="str">
        <f>B144</f>
        <v>TX</v>
      </c>
      <c r="C146" s="383" t="s">
        <v>248</v>
      </c>
      <c r="D146" s="381" t="s">
        <v>1468</v>
      </c>
      <c r="E146" s="381" t="s">
        <v>1469</v>
      </c>
      <c r="F146" s="381" t="s">
        <v>1470</v>
      </c>
      <c r="G146" s="381" t="s">
        <v>1471</v>
      </c>
      <c r="H146" s="381" t="s">
        <v>1472</v>
      </c>
      <c r="I146" s="381" t="s">
        <v>1473</v>
      </c>
      <c r="J146" s="384" t="s">
        <v>142</v>
      </c>
    </row>
    <row r="147" spans="1:10" hidden="1" outlineLevel="1" x14ac:dyDescent="0.25">
      <c r="A147" s="390" t="str">
        <f>$A$1&amp;B147&amp;"_"&amp;C147&amp;"_"&amp;$A$2</f>
        <v>Z_TX_01_D</v>
      </c>
      <c r="B147" s="382" t="str">
        <f t="shared" ref="B147:B211" si="13">B146</f>
        <v>TX</v>
      </c>
      <c r="C147" s="386" t="s">
        <v>249</v>
      </c>
      <c r="D147" s="384" t="s">
        <v>1420</v>
      </c>
      <c r="E147" s="384" t="s">
        <v>825</v>
      </c>
      <c r="F147" s="384" t="s">
        <v>826</v>
      </c>
      <c r="G147" s="384" t="s">
        <v>827</v>
      </c>
      <c r="H147" s="384" t="s">
        <v>824</v>
      </c>
      <c r="I147" s="384" t="s">
        <v>1354</v>
      </c>
      <c r="J147" s="384" t="s">
        <v>142</v>
      </c>
    </row>
    <row r="148" spans="1:10" hidden="1" outlineLevel="1" x14ac:dyDescent="0.25">
      <c r="A148" s="390" t="str">
        <f>$A$1&amp;B148&amp;"_"&amp;C148&amp;"_"&amp;$A$2</f>
        <v>Z_TX_02_D</v>
      </c>
      <c r="B148" s="382" t="str">
        <f t="shared" si="13"/>
        <v>TX</v>
      </c>
      <c r="C148" s="383" t="s">
        <v>250</v>
      </c>
      <c r="D148" s="381" t="s">
        <v>823</v>
      </c>
      <c r="E148" s="381" t="s">
        <v>822</v>
      </c>
      <c r="F148" s="381" t="s">
        <v>819</v>
      </c>
      <c r="G148" s="381" t="s">
        <v>820</v>
      </c>
      <c r="H148" s="381" t="s">
        <v>821</v>
      </c>
      <c r="I148" s="381" t="s">
        <v>1355</v>
      </c>
      <c r="J148" s="384" t="s">
        <v>142</v>
      </c>
    </row>
    <row r="149" spans="1:10" hidden="1" outlineLevel="1" x14ac:dyDescent="0.25">
      <c r="A149" s="390" t="str">
        <f t="shared" ref="A149:A171" si="14">$A$1&amp;B149&amp;"_"&amp;C149&amp;"_"&amp;$A$2</f>
        <v>Z_TX_03_D</v>
      </c>
      <c r="B149" s="382" t="str">
        <f t="shared" si="13"/>
        <v>TX</v>
      </c>
      <c r="C149" s="386" t="s">
        <v>251</v>
      </c>
      <c r="D149" s="384" t="s">
        <v>1212</v>
      </c>
      <c r="E149" s="384" t="s">
        <v>1213</v>
      </c>
      <c r="F149" s="384" t="s">
        <v>1214</v>
      </c>
      <c r="G149" s="384" t="s">
        <v>1215</v>
      </c>
      <c r="H149" s="384" t="s">
        <v>1216</v>
      </c>
      <c r="I149" s="384" t="s">
        <v>1356</v>
      </c>
      <c r="J149" s="384" t="s">
        <v>142</v>
      </c>
    </row>
    <row r="150" spans="1:10" hidden="1" outlineLevel="1" x14ac:dyDescent="0.25">
      <c r="A150" s="390" t="str">
        <f>$A$1&amp;B150&amp;"_"&amp;C150&amp;"_"&amp;$A$2</f>
        <v>Z_TX_03_2_D</v>
      </c>
      <c r="B150" s="382" t="str">
        <f t="shared" si="13"/>
        <v>TX</v>
      </c>
      <c r="C150" s="386" t="s">
        <v>1210</v>
      </c>
      <c r="D150" s="384" t="s">
        <v>1474</v>
      </c>
      <c r="E150" s="384" t="s">
        <v>1475</v>
      </c>
      <c r="F150" s="384" t="s">
        <v>1476</v>
      </c>
      <c r="G150" s="384" t="s">
        <v>1477</v>
      </c>
      <c r="H150" s="384" t="s">
        <v>1478</v>
      </c>
      <c r="I150" s="384" t="s">
        <v>1479</v>
      </c>
      <c r="J150" s="384" t="s">
        <v>142</v>
      </c>
    </row>
    <row r="151" spans="1:10" hidden="1" outlineLevel="1" x14ac:dyDescent="0.25">
      <c r="A151" s="390" t="str">
        <f>$A$1&amp;B151&amp;"_"&amp;C151&amp;"_"&amp;$A$2</f>
        <v>Z_TX_03_3_D</v>
      </c>
      <c r="B151" s="382" t="str">
        <f t="shared" si="13"/>
        <v>TX</v>
      </c>
      <c r="C151" s="386" t="s">
        <v>1211</v>
      </c>
      <c r="D151" s="384" t="s">
        <v>1480</v>
      </c>
      <c r="E151" s="384" t="s">
        <v>1219</v>
      </c>
      <c r="F151" s="384" t="s">
        <v>1218</v>
      </c>
      <c r="G151" s="384" t="s">
        <v>1217</v>
      </c>
      <c r="H151" s="384" t="s">
        <v>1220</v>
      </c>
      <c r="I151" s="384" t="s">
        <v>1358</v>
      </c>
      <c r="J151" s="384" t="s">
        <v>142</v>
      </c>
    </row>
    <row r="152" spans="1:10" hidden="1" outlineLevel="1" x14ac:dyDescent="0.25">
      <c r="A152" s="390" t="str">
        <f t="shared" si="14"/>
        <v>Z_TX_04_1_D</v>
      </c>
      <c r="B152" s="382" t="str">
        <f>B149</f>
        <v>TX</v>
      </c>
      <c r="C152" s="383" t="s">
        <v>831</v>
      </c>
      <c r="D152" s="381" t="s">
        <v>832</v>
      </c>
      <c r="E152" s="381" t="s">
        <v>833</v>
      </c>
      <c r="F152" s="381" t="s">
        <v>836</v>
      </c>
      <c r="G152" s="381" t="s">
        <v>835</v>
      </c>
      <c r="H152" s="381" t="s">
        <v>834</v>
      </c>
      <c r="I152" s="381" t="s">
        <v>1359</v>
      </c>
      <c r="J152" s="384" t="s">
        <v>142</v>
      </c>
    </row>
    <row r="153" spans="1:10" hidden="1" outlineLevel="1" x14ac:dyDescent="0.25">
      <c r="A153" s="390" t="str">
        <f t="shared" si="14"/>
        <v>Z_TX_04_2_D</v>
      </c>
      <c r="B153" s="382" t="str">
        <f t="shared" si="13"/>
        <v>TX</v>
      </c>
      <c r="C153" s="386" t="s">
        <v>829</v>
      </c>
      <c r="D153" s="384" t="s">
        <v>838</v>
      </c>
      <c r="E153" s="384" t="s">
        <v>841</v>
      </c>
      <c r="F153" s="384" t="s">
        <v>837</v>
      </c>
      <c r="G153" s="384" t="s">
        <v>839</v>
      </c>
      <c r="H153" s="384" t="s">
        <v>840</v>
      </c>
      <c r="I153" s="384" t="s">
        <v>1360</v>
      </c>
      <c r="J153" s="384" t="s">
        <v>142</v>
      </c>
    </row>
    <row r="154" spans="1:10" hidden="1" outlineLevel="1" x14ac:dyDescent="0.25">
      <c r="A154" s="390" t="str">
        <f>$A$1&amp;B154&amp;"_"&amp;C154&amp;"_"&amp;$A$2</f>
        <v>Z_TX_04_3_D</v>
      </c>
      <c r="B154" s="382" t="str">
        <f t="shared" si="13"/>
        <v>TX</v>
      </c>
      <c r="C154" s="383" t="s">
        <v>830</v>
      </c>
      <c r="D154" s="381" t="s">
        <v>842</v>
      </c>
      <c r="E154" s="381" t="s">
        <v>843</v>
      </c>
      <c r="F154" s="381" t="s">
        <v>846</v>
      </c>
      <c r="G154" s="381" t="s">
        <v>845</v>
      </c>
      <c r="H154" s="381" t="s">
        <v>844</v>
      </c>
      <c r="I154" s="381" t="s">
        <v>1361</v>
      </c>
      <c r="J154" s="384" t="s">
        <v>142</v>
      </c>
    </row>
    <row r="155" spans="1:10" hidden="1" outlineLevel="1" x14ac:dyDescent="0.25">
      <c r="A155" s="390" t="str">
        <f t="shared" si="14"/>
        <v>Z_TX_05_D</v>
      </c>
      <c r="B155" s="382" t="str">
        <f t="shared" si="13"/>
        <v>TX</v>
      </c>
      <c r="C155" s="386" t="s">
        <v>253</v>
      </c>
      <c r="D155" s="384" t="str">
        <f ca="1">"Se van a GUARDAR los datos mostrados en el FORMULARIO como una NUEVA pregunta. 
El Número de la pregunta es " &amp; P_Max  + 1 &amp; ".
            ¿DESEAS CONTINUAR?"</f>
        <v>Se van a GUARDAR los datos mostrados en el FORMULARIO como una NUEVA pregunta. 
El Número de la pregunta es 1.
            ¿DESEAS CONTINUAR?</v>
      </c>
      <c r="E155" s="384" t="str">
        <f ca="1" xml:space="preserve"> "The data shown in the FORM will be SAVED as a NEW question.
The question number is "&amp; P_Max + 1 &amp;".
             DO YOU WANT TO CONTINUE? "</f>
        <v xml:space="preserve">The data shown in the FORM will be SAVED as a NEW question.
The question number is 1.
             DO YOU WANT TO CONTINUE? </v>
      </c>
      <c r="F155" s="384" t="str">
        <f ca="1" xml:space="preserve"> "Les données affichées dans le FORMULAIRE seront SAUVEGARDÉES en tant que NOUVELLE question.
Le numéro de la question est "&amp; P_Max + 1 &amp;".
             VOULEZ-VOUS CONTINUER? "</f>
        <v xml:space="preserve">Les données affichées dans le FORMULAIRE seront SAUVEGARDÉES en tant que NOUVELLE question.
Le numéro de la question est 1.
             VOULEZ-VOUS CONTINUER? </v>
      </c>
      <c r="G155" s="384" t="str">
        <f ca="1" xml:space="preserve"> "Os dados mostrados no FORMULÁRIO serão SALVOS como uma NOVA questão.
O número da pergunta é "&amp; P_Max + 1 &amp;".
             VOCÊ QUER CONTINUAR? "</f>
        <v xml:space="preserve">Os dados mostrados no FORMULÁRIO serão SALVOS como uma NOVA questão.
O número da pergunta é 1.
             VOCÊ QUER CONTINUAR? </v>
      </c>
      <c r="H155" s="384" t="str">
        <f ca="1" xml:space="preserve"> "I dati mostrati nel MODULO verranno SALVATI come NUOVA domanda.
Il numero della domanda è "&amp; P_Max + 1 &amp;".
             VUOI CONTINUARE? "</f>
        <v xml:space="preserve">I dati mostrati nel MODULO verranno SALVATI come NUOVA domanda.
Il numero della domanda è 1.
             VUOI CONTINUARE? </v>
      </c>
      <c r="I155" s="384" t="str">
        <f ca="1">"Die im FORMULAR angezeigten Daten werden als NEUE Frage gespeichert.
Die Fragennummer ist " &amp; P_Max  + 1 &amp; ".
            MÖCHTEST DU WEITER MACHEN?"</f>
        <v>Die im FORMULAR angezeigten Daten werden als NEUE Frage gespeichert.
Die Fragennummer ist 1.
            MÖCHTEST DU WEITER MACHEN?</v>
      </c>
      <c r="J155" s="384" t="s">
        <v>142</v>
      </c>
    </row>
    <row r="156" spans="1:10" hidden="1" outlineLevel="1" x14ac:dyDescent="0.25">
      <c r="A156" s="390" t="str">
        <f t="shared" si="14"/>
        <v>Z_TX_06_D</v>
      </c>
      <c r="B156" s="382" t="str">
        <f t="shared" si="13"/>
        <v>TX</v>
      </c>
      <c r="C156" s="383" t="s">
        <v>254</v>
      </c>
      <c r="D156" s="381" t="s">
        <v>814</v>
      </c>
      <c r="E156" s="381" t="s">
        <v>815</v>
      </c>
      <c r="F156" s="381" t="s">
        <v>816</v>
      </c>
      <c r="G156" s="381" t="s">
        <v>817</v>
      </c>
      <c r="H156" s="381" t="s">
        <v>818</v>
      </c>
      <c r="I156" s="381" t="s">
        <v>1362</v>
      </c>
      <c r="J156" s="384" t="s">
        <v>142</v>
      </c>
    </row>
    <row r="157" spans="1:10" hidden="1" outlineLevel="1" x14ac:dyDescent="0.25">
      <c r="A157" s="390" t="str">
        <f t="shared" si="14"/>
        <v>Z_TX_07_D</v>
      </c>
      <c r="B157" s="382" t="str">
        <f t="shared" si="13"/>
        <v>TX</v>
      </c>
      <c r="C157" s="386" t="s">
        <v>255</v>
      </c>
      <c r="D157" s="384" t="s">
        <v>1481</v>
      </c>
      <c r="E157" s="384" t="s">
        <v>1482</v>
      </c>
      <c r="F157" s="384" t="s">
        <v>1483</v>
      </c>
      <c r="G157" s="384" t="s">
        <v>1484</v>
      </c>
      <c r="H157" s="384" t="s">
        <v>1485</v>
      </c>
      <c r="I157" s="384" t="s">
        <v>1486</v>
      </c>
      <c r="J157" s="384" t="s">
        <v>142</v>
      </c>
    </row>
    <row r="158" spans="1:10" hidden="1" outlineLevel="1" x14ac:dyDescent="0.25">
      <c r="A158" s="390" t="str">
        <f t="shared" si="14"/>
        <v>Z_TX_08_D</v>
      </c>
      <c r="B158" s="382" t="str">
        <f t="shared" si="13"/>
        <v>TX</v>
      </c>
      <c r="C158" s="383" t="s">
        <v>256</v>
      </c>
      <c r="D158" s="381" t="str">
        <f ca="1">"Se ha guardado la pregunta Nº " &amp; P_Max&amp; ".
¿Deseas CONSERVAR los datos de la pregunta anterior en el formulario para escribir sobre ellos?"</f>
        <v>Se ha guardado la pregunta Nº 0.
¿Deseas CONSERVAR los datos de la pregunta anterior en el formulario para escribir sobre ellos?</v>
      </c>
      <c r="E158" s="381" t="str">
        <f ca="1" xml:space="preserve"> "Question No. " &amp; P_Max &amp; " has been saved.
Do you want to KEEP the data from the previous question in the form to write about them? "</f>
        <v xml:space="preserve">Question No. 0 has been saved.
Do you want to KEEP the data from the previous question in the form to write about them? </v>
      </c>
      <c r="F158" s="381" t="str">
        <f ca="1" xml:space="preserve"> "Question No. " &amp; P_Max &amp; " a été enregistré.
Voulez-vous GARDER les données de la question précédente dans le formulaire pour écrire à leur sujet? "</f>
        <v xml:space="preserve">Question No. 0 a été enregistré.
Voulez-vous GARDER les données de la question précédente dans le formulaire pour écrire à leur sujet? </v>
      </c>
      <c r="G158" s="381" t="str">
        <f ca="1" xml:space="preserve"> "Pergunta nº " &amp; P_Max &amp; " foi salvo.
Deseja MANTER os dados da pergunta anterior no formulário para escrever sobre eles? "</f>
        <v xml:space="preserve">Pergunta nº 0 foi salvo.
Deseja MANTER os dados da pergunta anterior no formulário para escrever sobre eles? </v>
      </c>
      <c r="H158" s="381" t="str">
        <f ca="1" xml:space="preserve"> "Domanda n. " &amp; P_Max &amp;" è stata salvata.
Vuoi CONSERVARE i dati della domanda precedente nel modulo per scriverne? "</f>
        <v xml:space="preserve">Domanda n. 0 è stata salvata.
Vuoi CONSERVARE i dati della domanda precedente nel modulo per scriverne? </v>
      </c>
      <c r="I158" s="381" t="str">
        <f ca="1">"Frage Nr. " &amp; P_Max&amp; " wurde gespeichert.
Möchten Sie die Daten aus der vorherigen Frage im Formular behalten, um darüber zu schreiben?"</f>
        <v>Frage Nr. 0 wurde gespeichert.
Möchten Sie die Daten aus der vorherigen Frage im Formular behalten, um darüber zu schreiben?</v>
      </c>
      <c r="J158" s="384" t="s">
        <v>142</v>
      </c>
    </row>
    <row r="159" spans="1:10" hidden="1" outlineLevel="1" x14ac:dyDescent="0.25">
      <c r="A159" s="390" t="str">
        <f t="shared" si="14"/>
        <v>Z_TX_09_D</v>
      </c>
      <c r="B159" s="382" t="str">
        <f t="shared" si="13"/>
        <v>TX</v>
      </c>
      <c r="C159" s="386" t="s">
        <v>257</v>
      </c>
      <c r="D159" s="384" t="s">
        <v>1657</v>
      </c>
      <c r="E159" s="384" t="s">
        <v>1658</v>
      </c>
      <c r="F159" s="384" t="s">
        <v>1659</v>
      </c>
      <c r="G159" s="384" t="s">
        <v>1660</v>
      </c>
      <c r="H159" s="384" t="s">
        <v>1661</v>
      </c>
      <c r="I159" s="384" t="s">
        <v>1662</v>
      </c>
      <c r="J159" s="384" t="s">
        <v>142</v>
      </c>
    </row>
    <row r="160" spans="1:10" hidden="1" outlineLevel="1" x14ac:dyDescent="0.25">
      <c r="A160" s="390" t="str">
        <f t="shared" si="14"/>
        <v>Z_TX_10_D</v>
      </c>
      <c r="B160" s="382" t="str">
        <f t="shared" si="13"/>
        <v>TX</v>
      </c>
      <c r="C160" s="383" t="s">
        <v>258</v>
      </c>
      <c r="D160" s="381" t="s">
        <v>1487</v>
      </c>
      <c r="E160" s="381" t="s">
        <v>850</v>
      </c>
      <c r="F160" s="381" t="s">
        <v>847</v>
      </c>
      <c r="G160" s="381" t="s">
        <v>848</v>
      </c>
      <c r="H160" s="381" t="s">
        <v>849</v>
      </c>
      <c r="I160" s="381" t="s">
        <v>1363</v>
      </c>
      <c r="J160" s="384" t="s">
        <v>142</v>
      </c>
    </row>
    <row r="161" spans="1:10" hidden="1" outlineLevel="1" x14ac:dyDescent="0.25">
      <c r="A161" s="390" t="str">
        <f t="shared" si="14"/>
        <v>Z_TX_11_D</v>
      </c>
      <c r="B161" s="382" t="str">
        <f t="shared" si="13"/>
        <v>TX</v>
      </c>
      <c r="C161" s="386" t="s">
        <v>259</v>
      </c>
      <c r="D161" s="384" t="s">
        <v>1134</v>
      </c>
      <c r="E161" s="384" t="s">
        <v>1135</v>
      </c>
      <c r="F161" s="384" t="s">
        <v>1136</v>
      </c>
      <c r="G161" s="384" t="s">
        <v>1137</v>
      </c>
      <c r="H161" s="384" t="s">
        <v>1138</v>
      </c>
      <c r="I161" s="384" t="s">
        <v>1364</v>
      </c>
      <c r="J161" s="384" t="s">
        <v>142</v>
      </c>
    </row>
    <row r="162" spans="1:10" hidden="1" outlineLevel="1" x14ac:dyDescent="0.25">
      <c r="A162" s="390" t="str">
        <f t="shared" si="14"/>
        <v>Z_TX_12_D</v>
      </c>
      <c r="B162" s="382" t="str">
        <f t="shared" si="13"/>
        <v>TX</v>
      </c>
      <c r="C162" s="383" t="s">
        <v>260</v>
      </c>
      <c r="D162" s="381" t="s">
        <v>856</v>
      </c>
      <c r="E162" s="381" t="s">
        <v>860</v>
      </c>
      <c r="F162" s="381" t="s">
        <v>857</v>
      </c>
      <c r="G162" s="381" t="s">
        <v>859</v>
      </c>
      <c r="H162" s="381" t="s">
        <v>858</v>
      </c>
      <c r="I162" s="381" t="s">
        <v>1365</v>
      </c>
      <c r="J162" s="384" t="s">
        <v>142</v>
      </c>
    </row>
    <row r="163" spans="1:10" hidden="1" outlineLevel="1" x14ac:dyDescent="0.25">
      <c r="A163" s="390" t="str">
        <f t="shared" si="14"/>
        <v>Z_TX_13_D</v>
      </c>
      <c r="B163" s="382" t="str">
        <f t="shared" si="13"/>
        <v>TX</v>
      </c>
      <c r="C163" s="386" t="s">
        <v>261</v>
      </c>
      <c r="D163" s="384" t="s">
        <v>861</v>
      </c>
      <c r="E163" s="384" t="s">
        <v>862</v>
      </c>
      <c r="F163" s="384" t="s">
        <v>865</v>
      </c>
      <c r="G163" s="384" t="s">
        <v>863</v>
      </c>
      <c r="H163" s="384" t="s">
        <v>864</v>
      </c>
      <c r="I163" s="384" t="s">
        <v>1366</v>
      </c>
      <c r="J163" s="384" t="s">
        <v>142</v>
      </c>
    </row>
    <row r="164" spans="1:10" hidden="1" outlineLevel="1" x14ac:dyDescent="0.25">
      <c r="A164" s="390" t="str">
        <f t="shared" si="14"/>
        <v>Z_TX_14_D</v>
      </c>
      <c r="B164" s="382" t="str">
        <f t="shared" si="13"/>
        <v>TX</v>
      </c>
      <c r="C164" s="383" t="s">
        <v>262</v>
      </c>
      <c r="D164" s="381" t="s">
        <v>1142</v>
      </c>
      <c r="E164" s="381" t="s">
        <v>869</v>
      </c>
      <c r="F164" s="381" t="s">
        <v>866</v>
      </c>
      <c r="G164" s="381" t="s">
        <v>868</v>
      </c>
      <c r="H164" s="381" t="s">
        <v>867</v>
      </c>
      <c r="I164" s="381" t="s">
        <v>1367</v>
      </c>
      <c r="J164" s="384" t="s">
        <v>142</v>
      </c>
    </row>
    <row r="165" spans="1:10" hidden="1" outlineLevel="1" x14ac:dyDescent="0.25">
      <c r="A165" s="390" t="str">
        <f t="shared" si="14"/>
        <v>Z_TX_15_D</v>
      </c>
      <c r="B165" s="382" t="str">
        <f t="shared" si="13"/>
        <v>TX</v>
      </c>
      <c r="C165" s="386" t="s">
        <v>263</v>
      </c>
      <c r="D165" s="384" t="s">
        <v>870</v>
      </c>
      <c r="E165" s="384" t="s">
        <v>871</v>
      </c>
      <c r="F165" s="384" t="s">
        <v>874</v>
      </c>
      <c r="G165" s="384" t="s">
        <v>872</v>
      </c>
      <c r="H165" s="384" t="s">
        <v>873</v>
      </c>
      <c r="I165" s="384" t="s">
        <v>1368</v>
      </c>
      <c r="J165" s="384" t="s">
        <v>142</v>
      </c>
    </row>
    <row r="166" spans="1:10" hidden="1" outlineLevel="1" x14ac:dyDescent="0.25">
      <c r="A166" s="390" t="str">
        <f t="shared" si="14"/>
        <v>Z_TX_16_D</v>
      </c>
      <c r="B166" s="382" t="str">
        <f t="shared" si="13"/>
        <v>TX</v>
      </c>
      <c r="C166" s="383" t="s">
        <v>264</v>
      </c>
      <c r="D166" s="381" t="s">
        <v>875</v>
      </c>
      <c r="E166" s="381" t="s">
        <v>879</v>
      </c>
      <c r="F166" s="381" t="s">
        <v>876</v>
      </c>
      <c r="G166" s="381" t="s">
        <v>878</v>
      </c>
      <c r="H166" s="381" t="s">
        <v>877</v>
      </c>
      <c r="I166" s="381" t="s">
        <v>1369</v>
      </c>
      <c r="J166" s="384" t="s">
        <v>142</v>
      </c>
    </row>
    <row r="167" spans="1:10" hidden="1" outlineLevel="1" x14ac:dyDescent="0.25">
      <c r="A167" s="390" t="str">
        <f t="shared" si="14"/>
        <v>Z_TX_17_D</v>
      </c>
      <c r="B167" s="382" t="str">
        <f t="shared" si="13"/>
        <v>TX</v>
      </c>
      <c r="C167" s="386" t="s">
        <v>265</v>
      </c>
      <c r="D167" s="384" t="s">
        <v>880</v>
      </c>
      <c r="E167" s="384" t="s">
        <v>881</v>
      </c>
      <c r="F167" s="384" t="s">
        <v>884</v>
      </c>
      <c r="G167" s="384" t="s">
        <v>882</v>
      </c>
      <c r="H167" s="384" t="s">
        <v>883</v>
      </c>
      <c r="I167" s="384" t="s">
        <v>1370</v>
      </c>
      <c r="J167" s="384" t="s">
        <v>142</v>
      </c>
    </row>
    <row r="168" spans="1:10" hidden="1" outlineLevel="1" x14ac:dyDescent="0.25">
      <c r="A168" s="390" t="str">
        <f t="shared" si="14"/>
        <v>Z_TX_18_D</v>
      </c>
      <c r="B168" s="382" t="str">
        <f t="shared" si="13"/>
        <v>TX</v>
      </c>
      <c r="C168" s="383" t="s">
        <v>266</v>
      </c>
      <c r="D168" s="381" t="s">
        <v>886</v>
      </c>
      <c r="E168" s="381" t="s">
        <v>889</v>
      </c>
      <c r="F168" s="381" t="s">
        <v>885</v>
      </c>
      <c r="G168" s="381" t="s">
        <v>888</v>
      </c>
      <c r="H168" s="381" t="s">
        <v>887</v>
      </c>
      <c r="I168" s="381" t="s">
        <v>1371</v>
      </c>
      <c r="J168" s="384" t="s">
        <v>142</v>
      </c>
    </row>
    <row r="169" spans="1:10" hidden="1" outlineLevel="1" x14ac:dyDescent="0.25">
      <c r="A169" s="390" t="str">
        <f t="shared" si="14"/>
        <v>Z_TX_19_D</v>
      </c>
      <c r="B169" s="382" t="str">
        <f t="shared" si="13"/>
        <v>TX</v>
      </c>
      <c r="C169" s="386" t="s">
        <v>267</v>
      </c>
      <c r="D169" s="384" t="s">
        <v>891</v>
      </c>
      <c r="E169" s="384" t="s">
        <v>890</v>
      </c>
      <c r="F169" s="384" t="s">
        <v>894</v>
      </c>
      <c r="G169" s="384" t="s">
        <v>892</v>
      </c>
      <c r="H169" s="384" t="s">
        <v>893</v>
      </c>
      <c r="I169" s="384" t="s">
        <v>1372</v>
      </c>
      <c r="J169" s="384" t="s">
        <v>142</v>
      </c>
    </row>
    <row r="170" spans="1:10" hidden="1" outlineLevel="1" x14ac:dyDescent="0.25">
      <c r="A170" s="390" t="str">
        <f t="shared" si="14"/>
        <v>Z_TX_20_D</v>
      </c>
      <c r="B170" s="382" t="str">
        <f t="shared" si="13"/>
        <v>TX</v>
      </c>
      <c r="C170" s="383" t="s">
        <v>268</v>
      </c>
      <c r="D170" s="381" t="s">
        <v>895</v>
      </c>
      <c r="E170" s="381" t="s">
        <v>897</v>
      </c>
      <c r="F170" s="381" t="s">
        <v>896</v>
      </c>
      <c r="G170" s="381" t="s">
        <v>899</v>
      </c>
      <c r="H170" s="381" t="s">
        <v>898</v>
      </c>
      <c r="I170" s="381" t="s">
        <v>1373</v>
      </c>
      <c r="J170" s="384" t="s">
        <v>142</v>
      </c>
    </row>
    <row r="171" spans="1:10" hidden="1" outlineLevel="1" x14ac:dyDescent="0.25">
      <c r="A171" s="390" t="str">
        <f t="shared" si="14"/>
        <v>Z_TX_21_D</v>
      </c>
      <c r="B171" s="382" t="str">
        <f t="shared" si="13"/>
        <v>TX</v>
      </c>
      <c r="C171" s="386" t="s">
        <v>269</v>
      </c>
      <c r="D171" s="384" t="s">
        <v>900</v>
      </c>
      <c r="E171" s="384" t="s">
        <v>903</v>
      </c>
      <c r="F171" s="384" t="s">
        <v>904</v>
      </c>
      <c r="G171" s="384" t="s">
        <v>901</v>
      </c>
      <c r="H171" s="384" t="s">
        <v>902</v>
      </c>
      <c r="I171" s="384" t="s">
        <v>1374</v>
      </c>
      <c r="J171" s="384" t="s">
        <v>142</v>
      </c>
    </row>
    <row r="172" spans="1:10" hidden="1" outlineLevel="1" x14ac:dyDescent="0.25">
      <c r="A172" s="390" t="str">
        <f t="shared" ref="A172:A212" si="15">$A$1&amp;B172&amp;"_"&amp;C172&amp;"_"&amp;$A$2</f>
        <v>Z_TX_22_D</v>
      </c>
      <c r="B172" s="382" t="str">
        <f t="shared" si="13"/>
        <v>TX</v>
      </c>
      <c r="C172" s="383" t="s">
        <v>270</v>
      </c>
      <c r="D172" s="381" t="s">
        <v>905</v>
      </c>
      <c r="E172" s="381" t="s">
        <v>907</v>
      </c>
      <c r="F172" s="381" t="s">
        <v>906</v>
      </c>
      <c r="G172" s="381" t="s">
        <v>1150</v>
      </c>
      <c r="H172" s="381" t="s">
        <v>908</v>
      </c>
      <c r="I172" s="381" t="s">
        <v>1375</v>
      </c>
      <c r="J172" s="384" t="s">
        <v>142</v>
      </c>
    </row>
    <row r="173" spans="1:10" hidden="1" outlineLevel="1" x14ac:dyDescent="0.25">
      <c r="A173" s="390" t="str">
        <f t="shared" si="15"/>
        <v>Z_TX_23_1_D</v>
      </c>
      <c r="B173" s="382" t="str">
        <f t="shared" si="13"/>
        <v>TX</v>
      </c>
      <c r="C173" s="386" t="s">
        <v>909</v>
      </c>
      <c r="D173" s="384" t="s">
        <v>1129</v>
      </c>
      <c r="E173" s="384" t="s">
        <v>1130</v>
      </c>
      <c r="F173" s="384" t="s">
        <v>1131</v>
      </c>
      <c r="G173" s="384" t="s">
        <v>1132</v>
      </c>
      <c r="H173" s="384" t="s">
        <v>1133</v>
      </c>
      <c r="I173" s="384" t="s">
        <v>1376</v>
      </c>
      <c r="J173" s="384" t="s">
        <v>142</v>
      </c>
    </row>
    <row r="174" spans="1:10" hidden="1" outlineLevel="1" x14ac:dyDescent="0.25">
      <c r="A174" s="390" t="str">
        <f>$A$1&amp;B174&amp;"_"&amp;C174&amp;"_"&amp;$A$2</f>
        <v>Z_TX_23_2_D</v>
      </c>
      <c r="B174" s="382" t="str">
        <f t="shared" si="13"/>
        <v>TX</v>
      </c>
      <c r="C174" s="383" t="s">
        <v>910</v>
      </c>
      <c r="D174" s="381" t="s">
        <v>911</v>
      </c>
      <c r="E174" s="381" t="s">
        <v>914</v>
      </c>
      <c r="F174" s="381" t="s">
        <v>912</v>
      </c>
      <c r="G174" s="381" t="s">
        <v>912</v>
      </c>
      <c r="H174" s="381" t="s">
        <v>913</v>
      </c>
      <c r="I174" s="381" t="s">
        <v>1377</v>
      </c>
      <c r="J174" s="384" t="s">
        <v>142</v>
      </c>
    </row>
    <row r="175" spans="1:10" hidden="1" outlineLevel="1" x14ac:dyDescent="0.25">
      <c r="A175" s="390" t="str">
        <f t="shared" si="15"/>
        <v>Z_TX_24_D</v>
      </c>
      <c r="B175" s="382" t="str">
        <f t="shared" si="13"/>
        <v>TX</v>
      </c>
      <c r="C175" s="386" t="s">
        <v>272</v>
      </c>
      <c r="D175" s="384" t="s">
        <v>916</v>
      </c>
      <c r="E175" s="384" t="s">
        <v>918</v>
      </c>
      <c r="F175" s="384" t="s">
        <v>919</v>
      </c>
      <c r="G175" s="384" t="s">
        <v>915</v>
      </c>
      <c r="H175" s="384" t="s">
        <v>917</v>
      </c>
      <c r="I175" s="384" t="s">
        <v>1378</v>
      </c>
      <c r="J175" s="384" t="s">
        <v>142</v>
      </c>
    </row>
    <row r="176" spans="1:10" hidden="1" outlineLevel="1" x14ac:dyDescent="0.25">
      <c r="A176" s="390" t="str">
        <f t="shared" si="15"/>
        <v>Z_TX_25_D</v>
      </c>
      <c r="B176" s="382" t="str">
        <f t="shared" si="13"/>
        <v>TX</v>
      </c>
      <c r="C176" s="383" t="s">
        <v>273</v>
      </c>
      <c r="D176" s="381" t="s">
        <v>920</v>
      </c>
      <c r="E176" s="381" t="s">
        <v>921</v>
      </c>
      <c r="F176" s="381" t="s">
        <v>922</v>
      </c>
      <c r="G176" s="381" t="s">
        <v>924</v>
      </c>
      <c r="H176" s="381" t="s">
        <v>923</v>
      </c>
      <c r="I176" s="381" t="s">
        <v>1379</v>
      </c>
      <c r="J176" s="384" t="s">
        <v>142</v>
      </c>
    </row>
    <row r="177" spans="1:10" hidden="1" outlineLevel="1" x14ac:dyDescent="0.25">
      <c r="A177" s="390" t="str">
        <f t="shared" si="15"/>
        <v>Z_TX_26_D</v>
      </c>
      <c r="B177" s="382" t="str">
        <f t="shared" si="13"/>
        <v>TX</v>
      </c>
      <c r="C177" s="386" t="s">
        <v>274</v>
      </c>
      <c r="D177" s="384" t="s">
        <v>925</v>
      </c>
      <c r="E177" s="384" t="s">
        <v>928</v>
      </c>
      <c r="F177" s="384" t="s">
        <v>929</v>
      </c>
      <c r="G177" s="384" t="s">
        <v>926</v>
      </c>
      <c r="H177" s="384" t="s">
        <v>927</v>
      </c>
      <c r="I177" s="384" t="s">
        <v>1380</v>
      </c>
      <c r="J177" s="384" t="s">
        <v>142</v>
      </c>
    </row>
    <row r="178" spans="1:10" hidden="1" outlineLevel="1" x14ac:dyDescent="0.25">
      <c r="A178" s="390" t="str">
        <f t="shared" si="15"/>
        <v>Z_TX_27_1_D</v>
      </c>
      <c r="B178" s="382" t="str">
        <f t="shared" si="13"/>
        <v>TX</v>
      </c>
      <c r="C178" s="383" t="s">
        <v>931</v>
      </c>
      <c r="D178" s="381" t="s">
        <v>930</v>
      </c>
      <c r="E178" s="381" t="s">
        <v>936</v>
      </c>
      <c r="F178" s="381" t="s">
        <v>934</v>
      </c>
      <c r="G178" s="381" t="s">
        <v>940</v>
      </c>
      <c r="H178" s="381" t="s">
        <v>938</v>
      </c>
      <c r="I178" s="381" t="s">
        <v>1381</v>
      </c>
      <c r="J178" s="384" t="s">
        <v>142</v>
      </c>
    </row>
    <row r="179" spans="1:10" hidden="1" outlineLevel="1" x14ac:dyDescent="0.25">
      <c r="A179" s="390" t="str">
        <f>$A$1&amp;B179&amp;"_"&amp;C179&amp;"_"&amp;$A$2</f>
        <v>Z_TX_27_2_D</v>
      </c>
      <c r="B179" s="382" t="str">
        <f t="shared" si="13"/>
        <v>TX</v>
      </c>
      <c r="C179" s="386" t="s">
        <v>932</v>
      </c>
      <c r="D179" s="384" t="s">
        <v>933</v>
      </c>
      <c r="E179" s="384" t="s">
        <v>937</v>
      </c>
      <c r="F179" s="384" t="s">
        <v>935</v>
      </c>
      <c r="G179" s="384" t="s">
        <v>941</v>
      </c>
      <c r="H179" s="384" t="s">
        <v>939</v>
      </c>
      <c r="I179" s="384" t="s">
        <v>1382</v>
      </c>
      <c r="J179" s="384" t="s">
        <v>142</v>
      </c>
    </row>
    <row r="180" spans="1:10" hidden="1" outlineLevel="1" x14ac:dyDescent="0.25">
      <c r="A180" s="390" t="str">
        <f t="shared" si="15"/>
        <v>Z_TX_28_1_D</v>
      </c>
      <c r="B180" s="382" t="str">
        <f t="shared" si="13"/>
        <v>TX</v>
      </c>
      <c r="C180" s="383" t="s">
        <v>942</v>
      </c>
      <c r="D180" s="381" t="s">
        <v>945</v>
      </c>
      <c r="E180" s="381" t="s">
        <v>946</v>
      </c>
      <c r="F180" s="381" t="s">
        <v>957</v>
      </c>
      <c r="G180" s="381" t="s">
        <v>951</v>
      </c>
      <c r="H180" s="381" t="s">
        <v>954</v>
      </c>
      <c r="I180" s="381" t="s">
        <v>1383</v>
      </c>
      <c r="J180" s="384" t="s">
        <v>142</v>
      </c>
    </row>
    <row r="181" spans="1:10" hidden="1" outlineLevel="1" x14ac:dyDescent="0.25">
      <c r="A181" s="390" t="str">
        <f t="shared" si="15"/>
        <v>Z_TX_28_2_D</v>
      </c>
      <c r="B181" s="382" t="str">
        <f t="shared" si="13"/>
        <v>TX</v>
      </c>
      <c r="C181" s="386" t="s">
        <v>943</v>
      </c>
      <c r="D181" s="384" t="s">
        <v>947</v>
      </c>
      <c r="E181" s="384" t="s">
        <v>949</v>
      </c>
      <c r="F181" s="384" t="s">
        <v>958</v>
      </c>
      <c r="G181" s="384" t="s">
        <v>952</v>
      </c>
      <c r="H181" s="384" t="s">
        <v>955</v>
      </c>
      <c r="I181" s="384" t="s">
        <v>1384</v>
      </c>
      <c r="J181" s="384" t="s">
        <v>142</v>
      </c>
    </row>
    <row r="182" spans="1:10" hidden="1" outlineLevel="1" x14ac:dyDescent="0.25">
      <c r="A182" s="390" t="str">
        <f>$A$1&amp;B182&amp;"_"&amp;C182&amp;"_"&amp;$A$2</f>
        <v>Z_TX_28_3_D</v>
      </c>
      <c r="B182" s="382" t="str">
        <f t="shared" si="13"/>
        <v>TX</v>
      </c>
      <c r="C182" s="383" t="s">
        <v>944</v>
      </c>
      <c r="D182" s="381" t="s">
        <v>948</v>
      </c>
      <c r="E182" s="381" t="s">
        <v>950</v>
      </c>
      <c r="F182" s="381" t="s">
        <v>959</v>
      </c>
      <c r="G182" s="381" t="s">
        <v>953</v>
      </c>
      <c r="H182" s="381" t="s">
        <v>956</v>
      </c>
      <c r="I182" s="381" t="s">
        <v>1385</v>
      </c>
      <c r="J182" s="384" t="s">
        <v>142</v>
      </c>
    </row>
    <row r="183" spans="1:10" hidden="1" outlineLevel="1" x14ac:dyDescent="0.25">
      <c r="A183" s="390" t="str">
        <f t="shared" si="15"/>
        <v>Z_TX_29_D</v>
      </c>
      <c r="B183" s="382" t="str">
        <f t="shared" si="13"/>
        <v>TX</v>
      </c>
      <c r="C183" s="386" t="s">
        <v>277</v>
      </c>
      <c r="D183" s="384" t="s">
        <v>1143</v>
      </c>
      <c r="E183" s="384" t="s">
        <v>963</v>
      </c>
      <c r="F183" s="384" t="s">
        <v>960</v>
      </c>
      <c r="G183" s="384" t="s">
        <v>962</v>
      </c>
      <c r="H183" s="384" t="s">
        <v>961</v>
      </c>
      <c r="I183" s="384" t="s">
        <v>1386</v>
      </c>
      <c r="J183" s="384" t="s">
        <v>142</v>
      </c>
    </row>
    <row r="184" spans="1:10" hidden="1" outlineLevel="1" x14ac:dyDescent="0.25">
      <c r="A184" s="390" t="str">
        <f t="shared" si="15"/>
        <v>Z_TX_30_D</v>
      </c>
      <c r="B184" s="382" t="str">
        <f t="shared" si="13"/>
        <v>TX</v>
      </c>
      <c r="C184" s="383" t="s">
        <v>278</v>
      </c>
      <c r="D184" s="381" t="s">
        <v>964</v>
      </c>
      <c r="E184" s="381" t="s">
        <v>965</v>
      </c>
      <c r="F184" s="381" t="s">
        <v>968</v>
      </c>
      <c r="G184" s="381" t="s">
        <v>966</v>
      </c>
      <c r="H184" s="381" t="s">
        <v>967</v>
      </c>
      <c r="I184" s="381" t="s">
        <v>1387</v>
      </c>
      <c r="J184" s="384" t="s">
        <v>142</v>
      </c>
    </row>
    <row r="185" spans="1:10" hidden="1" outlineLevel="1" x14ac:dyDescent="0.25">
      <c r="A185" s="390" t="str">
        <f t="shared" si="15"/>
        <v>Z_TX_31_D</v>
      </c>
      <c r="B185" s="382" t="str">
        <f t="shared" si="13"/>
        <v>TX</v>
      </c>
      <c r="C185" s="386" t="s">
        <v>279</v>
      </c>
      <c r="D185" s="384" t="s">
        <v>969</v>
      </c>
      <c r="E185" s="384" t="s">
        <v>973</v>
      </c>
      <c r="F185" s="384" t="s">
        <v>970</v>
      </c>
      <c r="G185" s="384" t="s">
        <v>972</v>
      </c>
      <c r="H185" s="384" t="s">
        <v>971</v>
      </c>
      <c r="I185" s="384" t="s">
        <v>1388</v>
      </c>
      <c r="J185" s="384" t="s">
        <v>142</v>
      </c>
    </row>
    <row r="186" spans="1:10" hidden="1" outlineLevel="1" x14ac:dyDescent="0.25">
      <c r="A186" s="390" t="str">
        <f t="shared" si="15"/>
        <v>Z_TX_32_D</v>
      </c>
      <c r="B186" s="382" t="str">
        <f t="shared" si="13"/>
        <v>TX</v>
      </c>
      <c r="C186" s="383" t="s">
        <v>280</v>
      </c>
      <c r="D186" s="381" t="s">
        <v>974</v>
      </c>
      <c r="E186" s="381" t="s">
        <v>980</v>
      </c>
      <c r="F186" s="381" t="s">
        <v>997</v>
      </c>
      <c r="G186" s="381" t="s">
        <v>986</v>
      </c>
      <c r="H186" s="381" t="s">
        <v>992</v>
      </c>
      <c r="I186" s="381" t="s">
        <v>1389</v>
      </c>
      <c r="J186" s="384" t="s">
        <v>142</v>
      </c>
    </row>
    <row r="187" spans="1:10" hidden="1" outlineLevel="1" x14ac:dyDescent="0.25">
      <c r="A187" s="390" t="str">
        <f t="shared" si="15"/>
        <v>Z_TX_33_D</v>
      </c>
      <c r="B187" s="382" t="str">
        <f t="shared" si="13"/>
        <v>TX</v>
      </c>
      <c r="C187" s="386" t="s">
        <v>281</v>
      </c>
      <c r="D187" s="384" t="s">
        <v>975</v>
      </c>
      <c r="E187" s="384" t="s">
        <v>981</v>
      </c>
      <c r="F187" s="384" t="s">
        <v>998</v>
      </c>
      <c r="G187" s="384" t="s">
        <v>987</v>
      </c>
      <c r="H187" s="384" t="s">
        <v>993</v>
      </c>
      <c r="I187" s="384" t="s">
        <v>1390</v>
      </c>
      <c r="J187" s="384" t="s">
        <v>142</v>
      </c>
    </row>
    <row r="188" spans="1:10" hidden="1" outlineLevel="1" x14ac:dyDescent="0.25">
      <c r="A188" s="390" t="str">
        <f t="shared" si="15"/>
        <v>Z_TX_34_D</v>
      </c>
      <c r="B188" s="382" t="str">
        <f t="shared" si="13"/>
        <v>TX</v>
      </c>
      <c r="C188" s="383" t="s">
        <v>282</v>
      </c>
      <c r="D188" s="381" t="s">
        <v>976</v>
      </c>
      <c r="E188" s="381" t="s">
        <v>982</v>
      </c>
      <c r="F188" s="381" t="s">
        <v>999</v>
      </c>
      <c r="G188" s="381" t="s">
        <v>988</v>
      </c>
      <c r="H188" s="381" t="s">
        <v>994</v>
      </c>
      <c r="I188" s="381" t="s">
        <v>1391</v>
      </c>
      <c r="J188" s="384" t="s">
        <v>142</v>
      </c>
    </row>
    <row r="189" spans="1:10" hidden="1" outlineLevel="1" x14ac:dyDescent="0.25">
      <c r="A189" s="390" t="str">
        <f t="shared" si="15"/>
        <v>Z_TX_35_D</v>
      </c>
      <c r="B189" s="382" t="str">
        <f t="shared" si="13"/>
        <v>TX</v>
      </c>
      <c r="C189" s="386" t="s">
        <v>283</v>
      </c>
      <c r="D189" s="384" t="s">
        <v>977</v>
      </c>
      <c r="E189" s="384" t="s">
        <v>983</v>
      </c>
      <c r="F189" s="384" t="s">
        <v>1000</v>
      </c>
      <c r="G189" s="384" t="s">
        <v>989</v>
      </c>
      <c r="H189" s="384" t="s">
        <v>983</v>
      </c>
      <c r="I189" s="384" t="s">
        <v>1392</v>
      </c>
      <c r="J189" s="384" t="s">
        <v>142</v>
      </c>
    </row>
    <row r="190" spans="1:10" hidden="1" outlineLevel="1" x14ac:dyDescent="0.25">
      <c r="A190" s="390" t="str">
        <f t="shared" si="15"/>
        <v>Z_TX_36_D</v>
      </c>
      <c r="B190" s="382" t="str">
        <f t="shared" si="13"/>
        <v>TX</v>
      </c>
      <c r="C190" s="383" t="s">
        <v>284</v>
      </c>
      <c r="D190" s="381" t="s">
        <v>1002</v>
      </c>
      <c r="E190" s="381" t="s">
        <v>1003</v>
      </c>
      <c r="F190" s="381" t="s">
        <v>1001</v>
      </c>
      <c r="G190" s="381" t="s">
        <v>1004</v>
      </c>
      <c r="H190" s="381" t="s">
        <v>1005</v>
      </c>
      <c r="I190" s="381" t="s">
        <v>1393</v>
      </c>
      <c r="J190" s="384" t="s">
        <v>142</v>
      </c>
    </row>
    <row r="191" spans="1:10" hidden="1" outlineLevel="1" x14ac:dyDescent="0.25">
      <c r="A191" s="390" t="str">
        <f t="shared" si="15"/>
        <v>Z_TX_37_D</v>
      </c>
      <c r="B191" s="382" t="str">
        <f t="shared" si="13"/>
        <v>TX</v>
      </c>
      <c r="C191" s="386" t="s">
        <v>285</v>
      </c>
      <c r="D191" s="384" t="s">
        <v>978</v>
      </c>
      <c r="E191" s="384" t="s">
        <v>984</v>
      </c>
      <c r="F191" s="384" t="s">
        <v>1006</v>
      </c>
      <c r="G191" s="384" t="s">
        <v>990</v>
      </c>
      <c r="H191" s="384" t="s">
        <v>995</v>
      </c>
      <c r="I191" s="384" t="s">
        <v>1394</v>
      </c>
      <c r="J191" s="384" t="s">
        <v>142</v>
      </c>
    </row>
    <row r="192" spans="1:10" hidden="1" outlineLevel="1" x14ac:dyDescent="0.25">
      <c r="A192" s="390" t="str">
        <f t="shared" si="15"/>
        <v>Z_TX_38_D</v>
      </c>
      <c r="B192" s="382" t="str">
        <f t="shared" si="13"/>
        <v>TX</v>
      </c>
      <c r="C192" s="383" t="s">
        <v>286</v>
      </c>
      <c r="D192" s="381" t="s">
        <v>979</v>
      </c>
      <c r="E192" s="381" t="s">
        <v>985</v>
      </c>
      <c r="F192" s="381" t="s">
        <v>1007</v>
      </c>
      <c r="G192" s="381" t="s">
        <v>991</v>
      </c>
      <c r="H192" s="381" t="s">
        <v>996</v>
      </c>
      <c r="I192" s="381" t="s">
        <v>1395</v>
      </c>
      <c r="J192" s="384" t="s">
        <v>142</v>
      </c>
    </row>
    <row r="193" spans="1:10" hidden="1" outlineLevel="1" x14ac:dyDescent="0.25">
      <c r="A193" s="390" t="str">
        <f t="shared" si="15"/>
        <v>Z_TX_39_D</v>
      </c>
      <c r="B193" s="382" t="str">
        <f t="shared" si="13"/>
        <v>TX</v>
      </c>
      <c r="C193" s="386" t="s">
        <v>635</v>
      </c>
      <c r="D193" s="396" t="s">
        <v>1008</v>
      </c>
      <c r="E193" s="396" t="s">
        <v>759</v>
      </c>
      <c r="F193" s="396" t="s">
        <v>761</v>
      </c>
      <c r="G193" s="396" t="s">
        <v>1008</v>
      </c>
      <c r="H193" s="396" t="s">
        <v>1008</v>
      </c>
      <c r="I193" s="396" t="s">
        <v>1305</v>
      </c>
      <c r="J193" s="384" t="s">
        <v>142</v>
      </c>
    </row>
    <row r="194" spans="1:10" hidden="1" outlineLevel="1" x14ac:dyDescent="0.25">
      <c r="A194" s="390" t="str">
        <f>$A$1&amp;B194&amp;"_"&amp;C194&amp;"_"&amp;$A$2</f>
        <v>Z_TX_40_D</v>
      </c>
      <c r="B194" s="382" t="str">
        <f t="shared" si="13"/>
        <v>TX</v>
      </c>
      <c r="C194" s="383">
        <v>40</v>
      </c>
      <c r="D194" s="381" t="s">
        <v>1014</v>
      </c>
      <c r="E194" s="381" t="s">
        <v>1034</v>
      </c>
      <c r="F194" s="381" t="s">
        <v>1029</v>
      </c>
      <c r="G194" s="381" t="s">
        <v>1019</v>
      </c>
      <c r="H194" s="381" t="s">
        <v>1024</v>
      </c>
      <c r="I194" s="381" t="s">
        <v>1396</v>
      </c>
      <c r="J194" s="384" t="s">
        <v>142</v>
      </c>
    </row>
    <row r="195" spans="1:10" hidden="1" outlineLevel="1" x14ac:dyDescent="0.25">
      <c r="A195" s="390" t="str">
        <f t="shared" si="15"/>
        <v>Z_TX_41_1_D</v>
      </c>
      <c r="B195" s="382" t="str">
        <f t="shared" si="13"/>
        <v>TX</v>
      </c>
      <c r="C195" s="386" t="s">
        <v>1105</v>
      </c>
      <c r="D195" s="384" t="s">
        <v>1010</v>
      </c>
      <c r="E195" s="384" t="s">
        <v>1030</v>
      </c>
      <c r="F195" s="384" t="s">
        <v>1025</v>
      </c>
      <c r="G195" s="384" t="s">
        <v>1015</v>
      </c>
      <c r="H195" s="384" t="s">
        <v>1020</v>
      </c>
      <c r="I195" s="384" t="s">
        <v>1397</v>
      </c>
      <c r="J195" s="384" t="s">
        <v>142</v>
      </c>
    </row>
    <row r="196" spans="1:10" hidden="1" outlineLevel="1" x14ac:dyDescent="0.25">
      <c r="A196" s="390" t="str">
        <f t="shared" si="15"/>
        <v>Z_TX_41_2_D</v>
      </c>
      <c r="B196" s="382" t="str">
        <f t="shared" si="13"/>
        <v>TX</v>
      </c>
      <c r="C196" s="383" t="s">
        <v>1106</v>
      </c>
      <c r="D196" s="381" t="s">
        <v>1011</v>
      </c>
      <c r="E196" s="381" t="s">
        <v>1031</v>
      </c>
      <c r="F196" s="381" t="s">
        <v>1026</v>
      </c>
      <c r="G196" s="381" t="s">
        <v>1016</v>
      </c>
      <c r="H196" s="381" t="s">
        <v>1021</v>
      </c>
      <c r="I196" s="381" t="s">
        <v>1398</v>
      </c>
      <c r="J196" s="384" t="s">
        <v>142</v>
      </c>
    </row>
    <row r="197" spans="1:10" hidden="1" outlineLevel="1" x14ac:dyDescent="0.25">
      <c r="A197" s="390" t="str">
        <f>$A$1&amp;B197&amp;"_"&amp;C197&amp;"_"&amp;$A$2</f>
        <v>Z_TX_41_3_D</v>
      </c>
      <c r="B197" s="382" t="str">
        <f t="shared" si="13"/>
        <v>TX</v>
      </c>
      <c r="C197" s="386" t="s">
        <v>1107</v>
      </c>
      <c r="D197" s="384" t="s">
        <v>1012</v>
      </c>
      <c r="E197" s="384" t="s">
        <v>1032</v>
      </c>
      <c r="F197" s="384" t="s">
        <v>1027</v>
      </c>
      <c r="G197" s="384" t="s">
        <v>1017</v>
      </c>
      <c r="H197" s="384" t="s">
        <v>1022</v>
      </c>
      <c r="I197" s="384" t="s">
        <v>1399</v>
      </c>
      <c r="J197" s="384" t="s">
        <v>142</v>
      </c>
    </row>
    <row r="198" spans="1:10" hidden="1" outlineLevel="1" x14ac:dyDescent="0.25">
      <c r="A198" s="390" t="str">
        <f t="shared" si="15"/>
        <v>Z_TX_41_5_D</v>
      </c>
      <c r="B198" s="382" t="str">
        <f t="shared" si="13"/>
        <v>TX</v>
      </c>
      <c r="C198" s="383" t="s">
        <v>1009</v>
      </c>
      <c r="D198" s="381" t="s">
        <v>1013</v>
      </c>
      <c r="E198" s="381" t="s">
        <v>1033</v>
      </c>
      <c r="F198" s="381" t="s">
        <v>1028</v>
      </c>
      <c r="G198" s="381" t="s">
        <v>1018</v>
      </c>
      <c r="H198" s="381" t="s">
        <v>1023</v>
      </c>
      <c r="I198" s="381" t="s">
        <v>1400</v>
      </c>
      <c r="J198" s="384" t="s">
        <v>142</v>
      </c>
    </row>
    <row r="199" spans="1:10" hidden="1" outlineLevel="1" x14ac:dyDescent="0.25">
      <c r="A199" s="390" t="str">
        <f t="shared" si="15"/>
        <v>Z_TX_41_6_D</v>
      </c>
      <c r="B199" s="382" t="str">
        <f t="shared" si="13"/>
        <v>TX</v>
      </c>
      <c r="C199" s="386" t="s">
        <v>1039</v>
      </c>
      <c r="D199" s="384" t="s">
        <v>1035</v>
      </c>
      <c r="E199" s="384" t="s">
        <v>1043</v>
      </c>
      <c r="F199" s="384" t="s">
        <v>1047</v>
      </c>
      <c r="G199" s="384" t="s">
        <v>1051</v>
      </c>
      <c r="H199" s="384" t="s">
        <v>1055</v>
      </c>
      <c r="I199" s="384" t="s">
        <v>1401</v>
      </c>
      <c r="J199" s="384" t="s">
        <v>142</v>
      </c>
    </row>
    <row r="200" spans="1:10" hidden="1" outlineLevel="1" x14ac:dyDescent="0.25">
      <c r="A200" s="390" t="str">
        <f>$A$1&amp;B200&amp;"_"&amp;C200&amp;"_"&amp;$A$2</f>
        <v>Z_TX_41_7_D</v>
      </c>
      <c r="B200" s="382" t="str">
        <f t="shared" si="13"/>
        <v>TX</v>
      </c>
      <c r="C200" s="383" t="s">
        <v>1040</v>
      </c>
      <c r="D200" s="381" t="s">
        <v>1036</v>
      </c>
      <c r="E200" s="381" t="s">
        <v>1044</v>
      </c>
      <c r="F200" s="381" t="s">
        <v>1048</v>
      </c>
      <c r="G200" s="381" t="s">
        <v>1052</v>
      </c>
      <c r="H200" s="381" t="s">
        <v>1056</v>
      </c>
      <c r="I200" s="381" t="s">
        <v>1402</v>
      </c>
      <c r="J200" s="384" t="s">
        <v>142</v>
      </c>
    </row>
    <row r="201" spans="1:10" hidden="1" outlineLevel="1" x14ac:dyDescent="0.25">
      <c r="A201" s="390" t="str">
        <f t="shared" si="15"/>
        <v>Z_TX_41_8_D</v>
      </c>
      <c r="B201" s="382" t="str">
        <f t="shared" si="13"/>
        <v>TX</v>
      </c>
      <c r="C201" s="386" t="s">
        <v>1041</v>
      </c>
      <c r="D201" s="384" t="s">
        <v>1037</v>
      </c>
      <c r="E201" s="384" t="s">
        <v>1045</v>
      </c>
      <c r="F201" s="384" t="s">
        <v>1049</v>
      </c>
      <c r="G201" s="384" t="s">
        <v>1053</v>
      </c>
      <c r="H201" s="384" t="s">
        <v>1057</v>
      </c>
      <c r="I201" s="384" t="s">
        <v>1403</v>
      </c>
      <c r="J201" s="384" t="s">
        <v>142</v>
      </c>
    </row>
    <row r="202" spans="1:10" hidden="1" outlineLevel="1" x14ac:dyDescent="0.25">
      <c r="A202" s="390" t="str">
        <f t="shared" si="15"/>
        <v>Z_TX_41_9_D</v>
      </c>
      <c r="B202" s="382" t="str">
        <f t="shared" si="13"/>
        <v>TX</v>
      </c>
      <c r="C202" s="383" t="s">
        <v>1042</v>
      </c>
      <c r="D202" s="381" t="s">
        <v>1038</v>
      </c>
      <c r="E202" s="381" t="s">
        <v>1046</v>
      </c>
      <c r="F202" s="381" t="s">
        <v>1050</v>
      </c>
      <c r="G202" s="381" t="s">
        <v>1054</v>
      </c>
      <c r="H202" s="381" t="s">
        <v>1058</v>
      </c>
      <c r="I202" s="381" t="s">
        <v>1404</v>
      </c>
      <c r="J202" s="384" t="s">
        <v>142</v>
      </c>
    </row>
    <row r="203" spans="1:10" hidden="1" outlineLevel="1" x14ac:dyDescent="0.25">
      <c r="A203" s="390" t="str">
        <f t="shared" si="15"/>
        <v>Z_TX_42_1_D</v>
      </c>
      <c r="B203" s="382" t="str">
        <f t="shared" si="13"/>
        <v>TX</v>
      </c>
      <c r="C203" s="386" t="s">
        <v>1060</v>
      </c>
      <c r="D203" s="384" t="s">
        <v>1059</v>
      </c>
      <c r="E203" s="384" t="s">
        <v>1068</v>
      </c>
      <c r="F203" s="384" t="s">
        <v>1066</v>
      </c>
      <c r="G203" s="384" t="s">
        <v>1064</v>
      </c>
      <c r="H203" s="384" t="s">
        <v>1062</v>
      </c>
      <c r="I203" s="384" t="s">
        <v>1405</v>
      </c>
      <c r="J203" s="384" t="s">
        <v>142</v>
      </c>
    </row>
    <row r="204" spans="1:10" hidden="1" outlineLevel="1" x14ac:dyDescent="0.25">
      <c r="A204" s="390" t="str">
        <f t="shared" si="15"/>
        <v>Z_TX_42_2_D</v>
      </c>
      <c r="B204" s="382" t="str">
        <f t="shared" si="13"/>
        <v>TX</v>
      </c>
      <c r="C204" s="383" t="s">
        <v>1061</v>
      </c>
      <c r="D204" s="381" t="s">
        <v>1144</v>
      </c>
      <c r="E204" s="381" t="s">
        <v>1069</v>
      </c>
      <c r="F204" s="381" t="s">
        <v>1067</v>
      </c>
      <c r="G204" s="381" t="s">
        <v>1065</v>
      </c>
      <c r="H204" s="381" t="s">
        <v>1063</v>
      </c>
      <c r="I204" s="381" t="s">
        <v>1406</v>
      </c>
      <c r="J204" s="384" t="s">
        <v>142</v>
      </c>
    </row>
    <row r="205" spans="1:10" hidden="1" outlineLevel="1" x14ac:dyDescent="0.25">
      <c r="A205" s="390" t="str">
        <f t="shared" si="15"/>
        <v>Z_TX_43_D</v>
      </c>
      <c r="B205" s="382" t="str">
        <f t="shared" si="13"/>
        <v>TX</v>
      </c>
      <c r="C205" s="386">
        <v>43</v>
      </c>
      <c r="D205" s="384" t="s">
        <v>1077</v>
      </c>
      <c r="E205" s="384" t="s">
        <v>1078</v>
      </c>
      <c r="F205" s="384" t="s">
        <v>1084</v>
      </c>
      <c r="G205" s="384" t="s">
        <v>1091</v>
      </c>
      <c r="H205" s="384" t="s">
        <v>1098</v>
      </c>
      <c r="I205" s="384" t="s">
        <v>1407</v>
      </c>
      <c r="J205" s="384" t="s">
        <v>142</v>
      </c>
    </row>
    <row r="206" spans="1:10" hidden="1" outlineLevel="1" x14ac:dyDescent="0.25">
      <c r="A206" s="390" t="str">
        <f>$A$1&amp;B206&amp;"_"&amp;C206&amp;"_"&amp;$A$2</f>
        <v>Z_TX_44_D</v>
      </c>
      <c r="B206" s="382" t="str">
        <f t="shared" si="13"/>
        <v>TX</v>
      </c>
      <c r="C206" s="383">
        <v>44</v>
      </c>
      <c r="D206" s="381" t="s">
        <v>1070</v>
      </c>
      <c r="E206" s="381" t="s">
        <v>1076</v>
      </c>
      <c r="F206" s="381" t="s">
        <v>1085</v>
      </c>
      <c r="G206" s="381" t="s">
        <v>1092</v>
      </c>
      <c r="H206" s="381" t="s">
        <v>1099</v>
      </c>
      <c r="I206" s="381" t="s">
        <v>1408</v>
      </c>
      <c r="J206" s="384" t="s">
        <v>142</v>
      </c>
    </row>
    <row r="207" spans="1:10" hidden="1" outlineLevel="1" x14ac:dyDescent="0.25">
      <c r="A207" s="390" t="str">
        <f t="shared" si="15"/>
        <v>Z_TX_45_D</v>
      </c>
      <c r="B207" s="382" t="str">
        <f t="shared" si="13"/>
        <v>TX</v>
      </c>
      <c r="C207" s="386" t="s">
        <v>808</v>
      </c>
      <c r="D207" s="384" t="s">
        <v>1145</v>
      </c>
      <c r="E207" s="384" t="s">
        <v>1079</v>
      </c>
      <c r="F207" s="384" t="s">
        <v>1086</v>
      </c>
      <c r="G207" s="384" t="s">
        <v>1093</v>
      </c>
      <c r="H207" s="384" t="s">
        <v>1100</v>
      </c>
      <c r="I207" s="384" t="s">
        <v>1409</v>
      </c>
      <c r="J207" s="384" t="s">
        <v>142</v>
      </c>
    </row>
    <row r="208" spans="1:10" hidden="1" outlineLevel="1" x14ac:dyDescent="0.25">
      <c r="A208" s="390" t="str">
        <f t="shared" si="15"/>
        <v>Z_TX_46_D</v>
      </c>
      <c r="B208" s="382" t="str">
        <f t="shared" si="13"/>
        <v>TX</v>
      </c>
      <c r="C208" s="383" t="s">
        <v>809</v>
      </c>
      <c r="D208" s="381" t="s">
        <v>1071</v>
      </c>
      <c r="E208" s="381" t="s">
        <v>1488</v>
      </c>
      <c r="F208" s="381" t="s">
        <v>1489</v>
      </c>
      <c r="G208" s="381" t="s">
        <v>1490</v>
      </c>
      <c r="H208" s="381" t="s">
        <v>1491</v>
      </c>
      <c r="I208" s="381" t="s">
        <v>1492</v>
      </c>
      <c r="J208" s="384" t="s">
        <v>142</v>
      </c>
    </row>
    <row r="209" spans="1:10" hidden="1" outlineLevel="1" x14ac:dyDescent="0.25">
      <c r="A209" s="390" t="str">
        <f t="shared" si="15"/>
        <v>Z_TX_47_D</v>
      </c>
      <c r="B209" s="382" t="str">
        <f t="shared" si="13"/>
        <v>TX</v>
      </c>
      <c r="C209" s="386" t="s">
        <v>810</v>
      </c>
      <c r="D209" s="384" t="s">
        <v>1072</v>
      </c>
      <c r="E209" s="384" t="s">
        <v>1080</v>
      </c>
      <c r="F209" s="384" t="s">
        <v>1087</v>
      </c>
      <c r="G209" s="384" t="s">
        <v>1094</v>
      </c>
      <c r="H209" s="384" t="s">
        <v>1101</v>
      </c>
      <c r="I209" s="384" t="s">
        <v>1410</v>
      </c>
      <c r="J209" s="384" t="s">
        <v>142</v>
      </c>
    </row>
    <row r="210" spans="1:10" hidden="1" outlineLevel="1" x14ac:dyDescent="0.25">
      <c r="A210" s="390" t="str">
        <f t="shared" si="15"/>
        <v>Z_TX_48_D</v>
      </c>
      <c r="B210" s="382" t="str">
        <f t="shared" si="13"/>
        <v>TX</v>
      </c>
      <c r="C210" s="383" t="s">
        <v>811</v>
      </c>
      <c r="D210" s="381" t="s">
        <v>1073</v>
      </c>
      <c r="E210" s="381" t="s">
        <v>1081</v>
      </c>
      <c r="F210" s="381" t="s">
        <v>1088</v>
      </c>
      <c r="G210" s="381" t="s">
        <v>1095</v>
      </c>
      <c r="H210" s="381" t="s">
        <v>1102</v>
      </c>
      <c r="I210" s="381" t="s">
        <v>1411</v>
      </c>
      <c r="J210" s="384" t="s">
        <v>142</v>
      </c>
    </row>
    <row r="211" spans="1:10" hidden="1" outlineLevel="1" x14ac:dyDescent="0.25">
      <c r="A211" s="390" t="str">
        <f t="shared" si="15"/>
        <v>Z_TX_49_D</v>
      </c>
      <c r="B211" s="382" t="str">
        <f t="shared" si="13"/>
        <v>TX</v>
      </c>
      <c r="C211" s="386" t="s">
        <v>812</v>
      </c>
      <c r="D211" s="384" t="s">
        <v>1074</v>
      </c>
      <c r="E211" s="384" t="s">
        <v>1082</v>
      </c>
      <c r="F211" s="384" t="s">
        <v>1089</v>
      </c>
      <c r="G211" s="384" t="s">
        <v>1096</v>
      </c>
      <c r="H211" s="384" t="s">
        <v>1103</v>
      </c>
      <c r="I211" s="384" t="s">
        <v>1412</v>
      </c>
      <c r="J211" s="384" t="s">
        <v>142</v>
      </c>
    </row>
    <row r="212" spans="1:10" hidden="1" outlineLevel="1" x14ac:dyDescent="0.25">
      <c r="A212" s="390" t="str">
        <f t="shared" si="15"/>
        <v>Z_TX_50_D</v>
      </c>
      <c r="B212" s="382" t="str">
        <f t="shared" ref="B212:B224" si="16">B211</f>
        <v>TX</v>
      </c>
      <c r="C212" s="383" t="s">
        <v>813</v>
      </c>
      <c r="D212" s="381" t="s">
        <v>1075</v>
      </c>
      <c r="E212" s="381" t="s">
        <v>1083</v>
      </c>
      <c r="F212" s="381" t="s">
        <v>1090</v>
      </c>
      <c r="G212" s="381" t="s">
        <v>1097</v>
      </c>
      <c r="H212" s="381" t="s">
        <v>1104</v>
      </c>
      <c r="I212" s="381" t="s">
        <v>1413</v>
      </c>
      <c r="J212" s="384" t="s">
        <v>142</v>
      </c>
    </row>
    <row r="213" spans="1:10" hidden="1" outlineLevel="1" x14ac:dyDescent="0.25">
      <c r="A213" s="390" t="str">
        <f t="shared" ref="A213:A223" si="17">$A$1&amp;B213&amp;"_"&amp;C213&amp;"_"&amp;$A$2</f>
        <v>Z_TX_51_D</v>
      </c>
      <c r="B213" s="382" t="str">
        <f t="shared" si="16"/>
        <v>TX</v>
      </c>
      <c r="C213" s="386" t="s">
        <v>1108</v>
      </c>
      <c r="D213" s="384" t="s">
        <v>1109</v>
      </c>
      <c r="E213" s="384" t="s">
        <v>1117</v>
      </c>
      <c r="F213" s="384" t="s">
        <v>1115</v>
      </c>
      <c r="G213" s="384" t="s">
        <v>1112</v>
      </c>
      <c r="H213" s="384" t="s">
        <v>1113</v>
      </c>
      <c r="I213" s="384" t="s">
        <v>1414</v>
      </c>
      <c r="J213" s="384" t="s">
        <v>142</v>
      </c>
    </row>
    <row r="214" spans="1:10" hidden="1" outlineLevel="1" x14ac:dyDescent="0.25">
      <c r="A214" s="390" t="str">
        <f t="shared" si="17"/>
        <v>Z_TX_52_D</v>
      </c>
      <c r="B214" s="382" t="str">
        <f t="shared" si="16"/>
        <v>TX</v>
      </c>
      <c r="C214" s="383">
        <v>52</v>
      </c>
      <c r="D214" s="381" t="s">
        <v>1110</v>
      </c>
      <c r="E214" s="381" t="s">
        <v>1118</v>
      </c>
      <c r="F214" s="381" t="s">
        <v>1116</v>
      </c>
      <c r="G214" s="381" t="s">
        <v>1114</v>
      </c>
      <c r="H214" s="381" t="s">
        <v>1111</v>
      </c>
      <c r="I214" s="381" t="s">
        <v>1415</v>
      </c>
      <c r="J214" s="384" t="s">
        <v>142</v>
      </c>
    </row>
    <row r="215" spans="1:10" hidden="1" outlineLevel="1" x14ac:dyDescent="0.25">
      <c r="A215" s="390" t="str">
        <f t="shared" si="17"/>
        <v>Z_TX_53_D</v>
      </c>
      <c r="B215" s="382" t="str">
        <f t="shared" si="16"/>
        <v>TX</v>
      </c>
      <c r="C215" s="386">
        <v>53</v>
      </c>
      <c r="D215" s="384" t="s">
        <v>1119</v>
      </c>
      <c r="E215" s="384" t="s">
        <v>1121</v>
      </c>
      <c r="F215" s="384" t="s">
        <v>1120</v>
      </c>
      <c r="G215" s="384" t="s">
        <v>1122</v>
      </c>
      <c r="H215" s="384" t="s">
        <v>1123</v>
      </c>
      <c r="I215" s="384" t="s">
        <v>1416</v>
      </c>
      <c r="J215" s="384" t="s">
        <v>142</v>
      </c>
    </row>
    <row r="216" spans="1:10" hidden="1" outlineLevel="1" x14ac:dyDescent="0.25">
      <c r="A216" s="390" t="str">
        <f t="shared" si="17"/>
        <v>Z_TX_54_D</v>
      </c>
      <c r="B216" s="382" t="str">
        <f t="shared" si="16"/>
        <v>TX</v>
      </c>
      <c r="C216" s="383">
        <v>54</v>
      </c>
      <c r="D216" s="381" t="s">
        <v>1125</v>
      </c>
      <c r="E216" s="381" t="s">
        <v>1128</v>
      </c>
      <c r="F216" s="381" t="s">
        <v>1127</v>
      </c>
      <c r="G216" s="381" t="s">
        <v>1126</v>
      </c>
      <c r="H216" s="381" t="s">
        <v>1124</v>
      </c>
      <c r="I216" s="381" t="s">
        <v>1417</v>
      </c>
      <c r="J216" s="384" t="s">
        <v>142</v>
      </c>
    </row>
    <row r="217" spans="1:10" hidden="1" outlineLevel="1" x14ac:dyDescent="0.25">
      <c r="A217" s="390" t="str">
        <f t="shared" si="17"/>
        <v>Z_TX_55_D</v>
      </c>
      <c r="B217" s="382" t="str">
        <f t="shared" si="16"/>
        <v>TX</v>
      </c>
      <c r="C217" s="383">
        <v>55</v>
      </c>
      <c r="D217" s="384" t="s">
        <v>1493</v>
      </c>
      <c r="E217" s="384" t="s">
        <v>1494</v>
      </c>
      <c r="F217" s="384" t="s">
        <v>1495</v>
      </c>
      <c r="G217" s="384" t="s">
        <v>1496</v>
      </c>
      <c r="H217" s="384" t="s">
        <v>1497</v>
      </c>
      <c r="I217" s="384" t="s">
        <v>1498</v>
      </c>
      <c r="J217" s="384" t="s">
        <v>142</v>
      </c>
    </row>
    <row r="218" spans="1:10" hidden="1" outlineLevel="1" x14ac:dyDescent="0.25">
      <c r="A218" s="390" t="str">
        <f t="shared" si="17"/>
        <v>Z_TX_56_D</v>
      </c>
      <c r="B218" s="382" t="str">
        <f>B145</f>
        <v>TX</v>
      </c>
      <c r="C218" s="383">
        <v>56</v>
      </c>
      <c r="D218" s="384" t="s">
        <v>1175</v>
      </c>
      <c r="E218" s="384" t="s">
        <v>1174</v>
      </c>
      <c r="F218" s="384" t="s">
        <v>1173</v>
      </c>
      <c r="G218" s="384" t="s">
        <v>1172</v>
      </c>
      <c r="H218" s="384" t="s">
        <v>1171</v>
      </c>
      <c r="I218" s="384" t="s">
        <v>1418</v>
      </c>
      <c r="J218" s="384" t="s">
        <v>142</v>
      </c>
    </row>
    <row r="219" spans="1:10" hidden="1" outlineLevel="1" x14ac:dyDescent="0.25">
      <c r="A219" s="390" t="str">
        <f t="shared" si="17"/>
        <v>Z_TX_57_D</v>
      </c>
      <c r="B219" s="382" t="str">
        <f t="shared" si="16"/>
        <v>TX</v>
      </c>
      <c r="C219" s="383">
        <v>57</v>
      </c>
      <c r="D219" s="384" t="s">
        <v>1499</v>
      </c>
      <c r="E219" s="384" t="s">
        <v>1186</v>
      </c>
      <c r="F219" s="384" t="s">
        <v>1189</v>
      </c>
      <c r="G219" s="384" t="s">
        <v>1188</v>
      </c>
      <c r="H219" s="384" t="s">
        <v>1187</v>
      </c>
      <c r="I219" s="384" t="s">
        <v>1419</v>
      </c>
      <c r="J219" s="384" t="s">
        <v>142</v>
      </c>
    </row>
    <row r="220" spans="1:10" hidden="1" outlineLevel="1" x14ac:dyDescent="0.25">
      <c r="A220" s="390" t="str">
        <f t="shared" si="17"/>
        <v>Z_TX_58_D</v>
      </c>
      <c r="B220" s="382" t="str">
        <f t="shared" si="16"/>
        <v>TX</v>
      </c>
      <c r="C220" s="383">
        <v>58</v>
      </c>
      <c r="D220" s="384" t="s">
        <v>1423</v>
      </c>
      <c r="E220" s="384" t="s">
        <v>1424</v>
      </c>
      <c r="F220" s="384" t="s">
        <v>1425</v>
      </c>
      <c r="G220" s="384" t="s">
        <v>1426</v>
      </c>
      <c r="H220" s="384" t="s">
        <v>1427</v>
      </c>
      <c r="I220" s="384" t="s">
        <v>1428</v>
      </c>
    </row>
    <row r="221" spans="1:10" hidden="1" outlineLevel="1" x14ac:dyDescent="0.25">
      <c r="A221" s="390" t="str">
        <f t="shared" si="17"/>
        <v>Z_TX_59_D</v>
      </c>
      <c r="B221" s="382" t="str">
        <f t="shared" si="16"/>
        <v>TX</v>
      </c>
      <c r="C221" s="383">
        <v>59</v>
      </c>
      <c r="D221" s="384" t="s">
        <v>1531</v>
      </c>
      <c r="E221" s="384" t="s">
        <v>1535</v>
      </c>
      <c r="F221" s="384" t="s">
        <v>1533</v>
      </c>
      <c r="G221" s="384" t="s">
        <v>1536</v>
      </c>
      <c r="H221" s="384" t="s">
        <v>1534</v>
      </c>
      <c r="I221" s="384" t="s">
        <v>1532</v>
      </c>
    </row>
    <row r="222" spans="1:10" hidden="1" outlineLevel="1" x14ac:dyDescent="0.25">
      <c r="A222" s="390" t="str">
        <f t="shared" si="17"/>
        <v>Z_TX_60_D</v>
      </c>
      <c r="B222" s="382" t="str">
        <f t="shared" si="16"/>
        <v>TX</v>
      </c>
      <c r="C222" s="383">
        <v>60</v>
      </c>
      <c r="D222" s="384" t="s">
        <v>1537</v>
      </c>
      <c r="E222" s="384" t="s">
        <v>1539</v>
      </c>
      <c r="F222" s="384" t="s">
        <v>1541</v>
      </c>
      <c r="G222" s="384" t="s">
        <v>1538</v>
      </c>
      <c r="H222" s="384" t="s">
        <v>1540</v>
      </c>
      <c r="I222" s="384" t="s">
        <v>1542</v>
      </c>
    </row>
    <row r="223" spans="1:10" hidden="1" outlineLevel="1" x14ac:dyDescent="0.25">
      <c r="A223" s="390" t="str">
        <f t="shared" si="17"/>
        <v>Z_TX_61_D</v>
      </c>
      <c r="B223" s="382" t="str">
        <f t="shared" si="16"/>
        <v>TX</v>
      </c>
      <c r="C223" s="383">
        <v>61</v>
      </c>
      <c r="D223" s="384" t="s">
        <v>1543</v>
      </c>
      <c r="E223" s="384" t="s">
        <v>1544</v>
      </c>
      <c r="F223" s="384" t="s">
        <v>1545</v>
      </c>
      <c r="G223" s="384" t="s">
        <v>1545</v>
      </c>
      <c r="H223" s="384" t="s">
        <v>1546</v>
      </c>
      <c r="I223" s="384" t="s">
        <v>1547</v>
      </c>
    </row>
    <row r="224" spans="1:10" hidden="1" outlineLevel="1" x14ac:dyDescent="0.25">
      <c r="A224" s="390" t="str">
        <f t="shared" ref="A224" si="18">$A$1&amp;B224&amp;"_"&amp;C224&amp;"_"&amp;$A$2</f>
        <v>Z_TX_62_D</v>
      </c>
      <c r="B224" s="382" t="str">
        <f t="shared" si="16"/>
        <v>TX</v>
      </c>
      <c r="C224" s="383">
        <v>62</v>
      </c>
      <c r="D224" s="384" t="s">
        <v>1651</v>
      </c>
      <c r="E224" s="384" t="s">
        <v>1652</v>
      </c>
      <c r="F224" s="384" t="s">
        <v>1656</v>
      </c>
      <c r="G224" s="384" t="s">
        <v>1654</v>
      </c>
      <c r="H224" s="384" t="s">
        <v>1653</v>
      </c>
      <c r="I224" s="384" t="s">
        <v>1655</v>
      </c>
    </row>
    <row r="225" collapsed="1" x14ac:dyDescent="0.25"/>
  </sheetData>
  <sheetProtection algorithmName="SHA-512" hashValue="BAYIlisWmEnQTwTSbBspupiQ6Ii5eTMnwX3yACvnEJVf2fkX4Z5s1GdT2OHGHHq0/OCdjZ2Mf/kKi6pVJqPnTw==" saltValue="1ipWGmLfC4fJHdregqHlTA==" spinCount="100000" sheet="1" objects="1" scenarios="1" selectLockedCells="1"/>
  <dataValidations disablePrompts="1" count="1">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D69 D22"/>
  </dataValidations>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1802</vt:i4>
      </vt:variant>
    </vt:vector>
  </HeadingPairs>
  <TitlesOfParts>
    <vt:vector size="1825" baseType="lpstr">
      <vt:lpstr>INICIO</vt:lpstr>
      <vt:lpstr>DATOS GENERALES</vt:lpstr>
      <vt:lpstr>Formulario OM</vt:lpstr>
      <vt:lpstr>Datos OM</vt:lpstr>
      <vt:lpstr>XML OM</vt:lpstr>
      <vt:lpstr>Formulario O2</vt:lpstr>
      <vt:lpstr>Datos O2</vt:lpstr>
      <vt:lpstr>XML O2</vt:lpstr>
      <vt:lpstr>Formulario VF</vt:lpstr>
      <vt:lpstr>Datos VF</vt:lpstr>
      <vt:lpstr>XML VF</vt:lpstr>
      <vt:lpstr>Formulario E</vt:lpstr>
      <vt:lpstr>Datos E</vt:lpstr>
      <vt:lpstr>XML E</vt:lpstr>
      <vt:lpstr>Formulario RC</vt:lpstr>
      <vt:lpstr>Datos RC</vt:lpstr>
      <vt:lpstr>XML RC</vt:lpstr>
      <vt:lpstr>Formulario PP</vt:lpstr>
      <vt:lpstr>Datos PP</vt:lpstr>
      <vt:lpstr>XML PP</vt:lpstr>
      <vt:lpstr>XML</vt:lpstr>
      <vt:lpstr>DOC</vt:lpstr>
      <vt:lpstr>DICCIONARIO</vt:lpstr>
      <vt:lpstr>APP</vt:lpstr>
      <vt:lpstr>AUTOR</vt:lpstr>
      <vt:lpstr>B_R</vt:lpstr>
      <vt:lpstr>BARAJAR_R</vt:lpstr>
      <vt:lpstr>C_SIMPLE</vt:lpstr>
      <vt:lpstr>Cambio_E</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CODIGO_COLOR</vt:lpstr>
      <vt:lpstr>CONTRASEN_A</vt:lpstr>
      <vt:lpstr>'Formulario E'!Dato_01</vt:lpstr>
      <vt:lpstr>'Formulario O2'!Dato_01</vt:lpstr>
      <vt:lpstr>'Formulario OM'!Dato_01</vt:lpstr>
      <vt:lpstr>'Formulario PP'!Dato_01</vt:lpstr>
      <vt:lpstr>'Formulario RC'!Dato_01</vt:lpstr>
      <vt:lpstr>'Formulario VF'!Dato_01</vt:lpstr>
      <vt:lpstr>'Formulario E'!Dato_02</vt:lpstr>
      <vt:lpstr>'Formulario O2'!Dato_02</vt:lpstr>
      <vt:lpstr>'Formulario OM'!Dato_02</vt:lpstr>
      <vt:lpstr>'Formulario PP'!Dato_02</vt:lpstr>
      <vt:lpstr>'Formulario RC'!Dato_02</vt:lpstr>
      <vt:lpstr>'Formulario VF'!Dato_02</vt:lpstr>
      <vt:lpstr>'Formulario E'!Dato_03</vt:lpstr>
      <vt:lpstr>'Formulario O2'!Dato_03</vt:lpstr>
      <vt:lpstr>'Formulario OM'!Dato_03</vt:lpstr>
      <vt:lpstr>'Formulario PP'!Dato_03</vt:lpstr>
      <vt:lpstr>'Formulario RC'!Dato_03</vt:lpstr>
      <vt:lpstr>'Formulario VF'!Dato_03</vt:lpstr>
      <vt:lpstr>'Formulario E'!Dato_04</vt:lpstr>
      <vt:lpstr>'Formulario O2'!Dato_04</vt:lpstr>
      <vt:lpstr>'Formulario OM'!Dato_04</vt:lpstr>
      <vt:lpstr>'Formulario PP'!Dato_04</vt:lpstr>
      <vt:lpstr>'Formulario RC'!Dato_04</vt:lpstr>
      <vt:lpstr>'Formulario VF'!Dato_04</vt:lpstr>
      <vt:lpstr>'Formulario E'!Dato_05</vt:lpstr>
      <vt:lpstr>'Formulario O2'!Dato_05</vt:lpstr>
      <vt:lpstr>'Formulario OM'!Dato_05</vt:lpstr>
      <vt:lpstr>'Formulario PP'!Dato_05</vt:lpstr>
      <vt:lpstr>'Formulario RC'!Dato_05</vt:lpstr>
      <vt:lpstr>'Formulario VF'!Dato_05</vt:lpstr>
      <vt:lpstr>'Formulario E'!Dato_06</vt:lpstr>
      <vt:lpstr>'Formulario O2'!Dato_06</vt:lpstr>
      <vt:lpstr>'Formulario OM'!Dato_06</vt:lpstr>
      <vt:lpstr>'Formulario PP'!Dato_06</vt:lpstr>
      <vt:lpstr>'Formulario RC'!Dato_06</vt:lpstr>
      <vt:lpstr>'Formulario VF'!Dato_06</vt:lpstr>
      <vt:lpstr>'Formulario E'!Dato_07</vt:lpstr>
      <vt:lpstr>'Formulario O2'!Dato_07</vt:lpstr>
      <vt:lpstr>'Formulario OM'!Dato_07</vt:lpstr>
      <vt:lpstr>'Formulario PP'!Dato_07</vt:lpstr>
      <vt:lpstr>'Formulario RC'!Dato_07</vt:lpstr>
      <vt:lpstr>'Formulario VF'!Dato_07</vt:lpstr>
      <vt:lpstr>'Formulario E'!Dato_08</vt:lpstr>
      <vt:lpstr>'Formulario O2'!Dato_08</vt:lpstr>
      <vt:lpstr>'Formulario OM'!Dato_08</vt:lpstr>
      <vt:lpstr>'Formulario PP'!Dato_08</vt:lpstr>
      <vt:lpstr>'Formulario RC'!Dato_08</vt:lpstr>
      <vt:lpstr>'Formulario VF'!Dato_08</vt:lpstr>
      <vt:lpstr>'Formulario E'!Dato_09</vt:lpstr>
      <vt:lpstr>'Formulario O2'!Dato_09</vt:lpstr>
      <vt:lpstr>'Formulario OM'!Dato_09</vt:lpstr>
      <vt:lpstr>'Formulario PP'!Dato_09</vt:lpstr>
      <vt:lpstr>'Formulario RC'!Dato_09</vt:lpstr>
      <vt:lpstr>'Formulario VF'!Dato_09</vt:lpstr>
      <vt:lpstr>'Formulario E'!Dato_10</vt:lpstr>
      <vt:lpstr>'Formulario O2'!Dato_10</vt:lpstr>
      <vt:lpstr>'Formulario OM'!Dato_10</vt:lpstr>
      <vt:lpstr>'Formulario PP'!Dato_10</vt:lpstr>
      <vt:lpstr>'Formulario RC'!Dato_10</vt:lpstr>
      <vt:lpstr>'Formulario VF'!Dato_10</vt:lpstr>
      <vt:lpstr>'Formulario E'!Dato_11</vt:lpstr>
      <vt:lpstr>'Formulario O2'!Dato_11</vt:lpstr>
      <vt:lpstr>'Formulario OM'!Dato_11</vt:lpstr>
      <vt:lpstr>'Formulario PP'!Dato_11</vt:lpstr>
      <vt:lpstr>'Formulario RC'!Dato_11</vt:lpstr>
      <vt:lpstr>'Formulario VF'!Dato_11</vt:lpstr>
      <vt:lpstr>'Formulario E'!Dato_12</vt:lpstr>
      <vt:lpstr>'Formulario O2'!Dato_12</vt:lpstr>
      <vt:lpstr>'Formulario OM'!Dato_12</vt:lpstr>
      <vt:lpstr>'Formulario PP'!Dato_12</vt:lpstr>
      <vt:lpstr>'Formulario RC'!Dato_12</vt:lpstr>
      <vt:lpstr>'Formulario VF'!Dato_12</vt:lpstr>
      <vt:lpstr>'Formulario E'!Dato_13</vt:lpstr>
      <vt:lpstr>'Formulario O2'!Dato_13</vt:lpstr>
      <vt:lpstr>'Formulario OM'!Dato_13</vt:lpstr>
      <vt:lpstr>'Formulario PP'!Dato_13</vt:lpstr>
      <vt:lpstr>'Formulario RC'!Dato_13</vt:lpstr>
      <vt:lpstr>'Formulario VF'!Dato_13</vt:lpstr>
      <vt:lpstr>'Formulario E'!Dato_14</vt:lpstr>
      <vt:lpstr>'Formulario O2'!Dato_14</vt:lpstr>
      <vt:lpstr>'Formulario OM'!Dato_14</vt:lpstr>
      <vt:lpstr>'Formulario PP'!Dato_14</vt:lpstr>
      <vt:lpstr>'Formulario RC'!Dato_14</vt:lpstr>
      <vt:lpstr>'Formulario VF'!Dato_14</vt:lpstr>
      <vt:lpstr>'Formulario E'!Dato_15</vt:lpstr>
      <vt:lpstr>'Formulario O2'!Dato_15</vt:lpstr>
      <vt:lpstr>'Formulario OM'!Dato_15</vt:lpstr>
      <vt:lpstr>'Formulario PP'!Dato_15</vt:lpstr>
      <vt:lpstr>'Formulario RC'!Dato_15</vt:lpstr>
      <vt:lpstr>'Formulario VF'!Dato_15</vt:lpstr>
      <vt:lpstr>'Formulario E'!Dato_16</vt:lpstr>
      <vt:lpstr>'Formulario O2'!Dato_16</vt:lpstr>
      <vt:lpstr>'Formulario OM'!Dato_16</vt:lpstr>
      <vt:lpstr>'Formulario PP'!Dato_16</vt:lpstr>
      <vt:lpstr>'Formulario RC'!Dato_16</vt:lpstr>
      <vt:lpstr>'Formulario VF'!Dato_16</vt:lpstr>
      <vt:lpstr>Des_Categ</vt:lpstr>
      <vt:lpstr>Des_E_O2</vt:lpstr>
      <vt:lpstr>Des_E_OM</vt:lpstr>
      <vt:lpstr>Des_E_VF</vt:lpstr>
      <vt:lpstr>Des_Pr_O2</vt:lpstr>
      <vt:lpstr>Des_Pr_OM</vt:lpstr>
      <vt:lpstr>Des_Pr_VF</vt:lpstr>
      <vt:lpstr>Des_Subcat</vt:lpstr>
      <vt:lpstr>Descr_E</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Diferencia_E</vt:lpstr>
      <vt:lpstr>Diferencia_O2</vt:lpstr>
      <vt:lpstr>Diferencia_OM</vt:lpstr>
      <vt:lpstr>Diferencia_PP</vt:lpstr>
      <vt:lpstr>Diferencia_RC</vt:lpstr>
      <vt:lpstr>Diferencia_VF</vt:lpstr>
      <vt:lpstr>Enun_E</vt:lpstr>
      <vt:lpstr>Enun_O2</vt:lpstr>
      <vt:lpstr>Enun_OM</vt:lpstr>
      <vt:lpstr>Enun_PP</vt:lpstr>
      <vt:lpstr>Enun_RC</vt:lpstr>
      <vt:lpstr>Enun_VF</vt:lpstr>
      <vt:lpstr>ENUNCIADO_E</vt:lpstr>
      <vt:lpstr>ENUNCIADO_O2</vt:lpstr>
      <vt:lpstr>ENUNCIADO_OM</vt:lpstr>
      <vt:lpstr>ENUNCIADO_PP</vt:lpstr>
      <vt:lpstr>ENUNCIADO_RC</vt:lpstr>
      <vt:lpstr>ENUNCIADO_VF</vt:lpstr>
      <vt:lpstr>IDIOMA</vt:lpstr>
      <vt:lpstr>LANGUAGE</vt:lpstr>
      <vt:lpstr>LISTA_CATEGORIAS</vt:lpstr>
      <vt:lpstr>MAYUSCULAS</vt:lpstr>
      <vt:lpstr>N_E</vt:lpstr>
      <vt:lpstr>N_FINAL</vt:lpstr>
      <vt:lpstr>N_INICIAL</vt:lpstr>
      <vt:lpstr>N_O2</vt:lpstr>
      <vt:lpstr>N_OM</vt:lpstr>
      <vt:lpstr>N_PP</vt:lpstr>
      <vt:lpstr>N_Preg_Exportar</vt:lpstr>
      <vt:lpstr>'Datos E'!N_Preguntas</vt:lpstr>
      <vt:lpstr>'Datos O2'!N_Preguntas</vt:lpstr>
      <vt:lpstr>'Datos OM'!N_Preguntas</vt:lpstr>
      <vt:lpstr>'Datos PP'!N_Preguntas</vt:lpstr>
      <vt:lpstr>'Datos RC'!N_Preguntas</vt:lpstr>
      <vt:lpstr>'Datos VF'!N_Preguntas</vt:lpstr>
      <vt:lpstr>N_R</vt:lpstr>
      <vt:lpstr>N_RC</vt:lpstr>
      <vt:lpstr>N_Respuestas</vt:lpstr>
      <vt:lpstr>N_VF</vt:lpstr>
      <vt:lpstr>NOMBRE_E</vt:lpstr>
      <vt:lpstr>NOMBRE_O2</vt:lpstr>
      <vt:lpstr>NOMBRE_OM</vt:lpstr>
      <vt:lpstr>NOMBRE_PP</vt:lpstr>
      <vt:lpstr>NOMBRE_RC</vt:lpstr>
      <vt:lpstr>NOMBRE_VF</vt:lpstr>
      <vt:lpstr>NUMERAR_R</vt:lpstr>
      <vt:lpstr>Oculto</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P_Min</vt:lpstr>
      <vt:lpstr>P_RC_1</vt:lpstr>
      <vt:lpstr>P_RC_2</vt:lpstr>
      <vt:lpstr>P_RC_3</vt:lpstr>
      <vt:lpstr>P_RC_4</vt:lpstr>
      <vt:lpstr>P_RC_5</vt:lpstr>
      <vt:lpstr>P_RC_6</vt:lpstr>
      <vt:lpstr>P_RC_7</vt:lpstr>
      <vt:lpstr>P_RC_8</vt:lpstr>
      <vt:lpstr>P_RC_O2</vt:lpstr>
      <vt:lpstr>P_RC_OM</vt:lpstr>
      <vt:lpstr>P_RI_O2</vt:lpstr>
      <vt:lpstr>P_RI_OM</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PUNTUACION_C_O2</vt:lpstr>
      <vt:lpstr>PUNTUACION_C_OM</vt:lpstr>
      <vt:lpstr>PUNTUACION_C_VF</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vt:lpstr>
      <vt:lpstr>R_C_O2</vt:lpstr>
      <vt:lpstr>R_C_PP</vt:lpstr>
      <vt:lpstr>R_C_RC</vt:lpstr>
      <vt:lpstr>R_CORRECTA</vt:lpstr>
      <vt:lpstr>R_Correctas_O2</vt:lpstr>
      <vt:lpstr>R_Correctas_OM</vt:lpstr>
      <vt:lpstr>R_Correctas_VF</vt:lpstr>
      <vt:lpstr>R_I_E</vt:lpstr>
      <vt:lpstr>R_I_O2</vt:lpstr>
      <vt:lpstr>R_I_OM</vt:lpstr>
      <vt:lpstr>R_I_PP</vt:lpstr>
      <vt:lpstr>R_I_RC</vt:lpstr>
      <vt:lpstr>R_INCORRECTA</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RANGO_O2</vt:lpstr>
      <vt:lpstr>RANGO_VF</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T_R</vt:lpstr>
      <vt:lpstr>Tipo_1</vt:lpstr>
      <vt:lpstr>Tipo_2</vt:lpstr>
      <vt:lpstr>Tipo_3</vt:lpstr>
      <vt:lpstr>Tipo_4</vt:lpstr>
      <vt:lpstr>Tipo_5</vt:lpstr>
      <vt:lpstr>Tipo_6</vt:lpstr>
      <vt:lpstr>Tipo_7</vt:lpstr>
      <vt:lpstr>Tipo_Cuestionario_Cod</vt:lpstr>
      <vt:lpstr>Tipo_Cuestionario_MAY</vt:lpstr>
      <vt:lpstr>Tipo_Cuestionario_Nom</vt:lpstr>
      <vt:lpstr>Tipo_Cuestionario_Num</vt:lpstr>
      <vt:lpstr>Tit_Categ</vt:lpstr>
      <vt:lpstr>Tit_Subcat</vt:lpstr>
      <vt:lpstr>UseSystem_I</vt:lpstr>
      <vt:lpstr>Z_??_?_D</vt:lpstr>
      <vt:lpstr>Z_??_?_E</vt:lpstr>
      <vt:lpstr>Z_??_?_F</vt:lpstr>
      <vt:lpstr>Z_??_?_I</vt:lpstr>
      <vt:lpstr>Z_??_?_P</vt:lpstr>
      <vt:lpstr>Z_??_?_S</vt:lpstr>
      <vt:lpstr>Z_0_?_D</vt:lpstr>
      <vt:lpstr>Z_0_?_E</vt:lpstr>
      <vt:lpstr>Z_0_?_F</vt:lpstr>
      <vt:lpstr>Z_0_?_I</vt:lpstr>
      <vt:lpstr>Z_0_?_P</vt:lpstr>
      <vt:lpstr>Z_0_?_S</vt:lpstr>
      <vt:lpstr>Z_BARAJAR_R_?_D</vt:lpstr>
      <vt:lpstr>Z_BARAJAR_R_?_E</vt:lpstr>
      <vt:lpstr>Z_BARAJAR_R_?_F</vt:lpstr>
      <vt:lpstr>Z_BARAJAR_R_?_I</vt:lpstr>
      <vt:lpstr>Z_BARAJAR_R_?_P</vt:lpstr>
      <vt:lpstr>Z_BARAJAR_R_?_S</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Z_CONTRASEN_A_?_D</vt:lpstr>
      <vt:lpstr>Z_CONTRASEN_A_?_E</vt:lpstr>
      <vt:lpstr>Z_CONTRASEN_A_?_F</vt:lpstr>
      <vt:lpstr>Z_CONTRASEN_A_?_I</vt:lpstr>
      <vt:lpstr>Z_CONTRASEN_A_?_P</vt:lpstr>
      <vt:lpstr>Z_CONTRASEN_A_?_S</vt:lpstr>
      <vt:lpstr>Z_Des_Categ_?_D</vt:lpstr>
      <vt:lpstr>Z_Des_Categ_?_E</vt:lpstr>
      <vt:lpstr>Z_Des_Categ_?_F</vt:lpstr>
      <vt:lpstr>Z_Des_Categ_?_I</vt:lpstr>
      <vt:lpstr>Z_Des_Categ_?_P</vt:lpstr>
      <vt:lpstr>Z_Des_Categ_?_S</vt:lpstr>
      <vt:lpstr>Z_Des_Subcat_?_D</vt:lpstr>
      <vt:lpstr>Z_Des_Subcat_?_E</vt:lpstr>
      <vt:lpstr>Z_Des_Subcat_?_F</vt:lpstr>
      <vt:lpstr>Z_Des_Subcat_?_I</vt:lpstr>
      <vt:lpstr>Z_Des_Subcat_?_P</vt:lpstr>
      <vt:lpstr>Z_Des_Subcat_?_S</vt:lpstr>
      <vt:lpstr>Z_DG_00_D</vt:lpstr>
      <vt:lpstr>Z_DG_00_E</vt:lpstr>
      <vt:lpstr>Z_DG_00_F</vt:lpstr>
      <vt:lpstr>Z_DG_00_I</vt:lpstr>
      <vt:lpstr>Z_DG_00_P</vt:lpstr>
      <vt:lpstr>Z_DG_00_S</vt:lpstr>
      <vt:lpstr>Z_DG_01_D</vt:lpstr>
      <vt:lpstr>Z_DG_01_E</vt:lpstr>
      <vt:lpstr>Z_DG_01_F</vt:lpstr>
      <vt:lpstr>Z_DG_01_I</vt:lpstr>
      <vt:lpstr>Z_DG_01_P</vt:lpstr>
      <vt:lpstr>Z_DG_01_S</vt:lpstr>
      <vt:lpstr>Z_DG_02_D</vt:lpstr>
      <vt:lpstr>Z_DG_02_E</vt:lpstr>
      <vt:lpstr>Z_DG_02_F</vt:lpstr>
      <vt:lpstr>Z_DG_02_I</vt:lpstr>
      <vt:lpstr>Z_DG_02_P</vt:lpstr>
      <vt:lpstr>Z_DG_02_S</vt:lpstr>
      <vt:lpstr>Z_DG_03_D</vt:lpstr>
      <vt:lpstr>Z_DG_03_E</vt:lpstr>
      <vt:lpstr>Z_DG_03_F</vt:lpstr>
      <vt:lpstr>Z_DG_03_I</vt:lpstr>
      <vt:lpstr>Z_DG_03_P</vt:lpstr>
      <vt:lpstr>Z_DG_03_S</vt:lpstr>
      <vt:lpstr>Z_DG_04_D</vt:lpstr>
      <vt:lpstr>Z_DG_04_E</vt:lpstr>
      <vt:lpstr>Z_DG_04_F</vt:lpstr>
      <vt:lpstr>Z_DG_04_I</vt:lpstr>
      <vt:lpstr>Z_DG_04_P</vt:lpstr>
      <vt:lpstr>Z_DG_04_S</vt:lpstr>
      <vt:lpstr>Z_DG_05_D</vt:lpstr>
      <vt:lpstr>Z_DG_05_E</vt:lpstr>
      <vt:lpstr>Z_DG_05_F</vt:lpstr>
      <vt:lpstr>Z_DG_05_I</vt:lpstr>
      <vt:lpstr>Z_DG_05_P</vt:lpstr>
      <vt:lpstr>Z_DG_05_S</vt:lpstr>
      <vt:lpstr>Z_DG_06_D</vt:lpstr>
      <vt:lpstr>Z_DG_06_E</vt:lpstr>
      <vt:lpstr>Z_DG_06_F</vt:lpstr>
      <vt:lpstr>Z_DG_06_I</vt:lpstr>
      <vt:lpstr>Z_DG_06_P</vt:lpstr>
      <vt:lpstr>Z_DG_06_S</vt:lpstr>
      <vt:lpstr>Z_DG_07_D</vt:lpstr>
      <vt:lpstr>Z_DG_07_E</vt:lpstr>
      <vt:lpstr>Z_DG_07_F</vt:lpstr>
      <vt:lpstr>Z_DG_07_I</vt:lpstr>
      <vt:lpstr>Z_DG_07_P</vt:lpstr>
      <vt:lpstr>Z_DG_07_S</vt:lpstr>
      <vt:lpstr>Z_DG_08_D</vt:lpstr>
      <vt:lpstr>Z_DG_08_E</vt:lpstr>
      <vt:lpstr>Z_DG_08_F</vt:lpstr>
      <vt:lpstr>Z_DG_08_I</vt:lpstr>
      <vt:lpstr>Z_DG_08_P</vt:lpstr>
      <vt:lpstr>Z_DG_08_S</vt:lpstr>
      <vt:lpstr>Z_DG_09_D</vt:lpstr>
      <vt:lpstr>Z_DG_09_E</vt:lpstr>
      <vt:lpstr>Z_DG_09_F</vt:lpstr>
      <vt:lpstr>Z_DG_09_I</vt:lpstr>
      <vt:lpstr>Z_DG_09_P</vt:lpstr>
      <vt:lpstr>Z_DG_09_S</vt:lpstr>
      <vt:lpstr>Z_DG_10_D</vt:lpstr>
      <vt:lpstr>Z_DG_10_E</vt:lpstr>
      <vt:lpstr>Z_DG_10_F</vt:lpstr>
      <vt:lpstr>Z_DG_10_I</vt:lpstr>
      <vt:lpstr>Z_DG_10_P</vt:lpstr>
      <vt:lpstr>Z_DG_10_S</vt:lpstr>
      <vt:lpstr>Z_DG_11_D</vt:lpstr>
      <vt:lpstr>Z_DG_11_E</vt:lpstr>
      <vt:lpstr>Z_DG_11_F</vt:lpstr>
      <vt:lpstr>Z_DG_11_I</vt:lpstr>
      <vt:lpstr>Z_DG_11_P</vt:lpstr>
      <vt:lpstr>Z_DG_11_S</vt:lpstr>
      <vt:lpstr>Z_DG_12_D</vt:lpstr>
      <vt:lpstr>Z_DG_12_E</vt:lpstr>
      <vt:lpstr>Z_DG_12_F</vt:lpstr>
      <vt:lpstr>Z_DG_12_I</vt:lpstr>
      <vt:lpstr>Z_DG_12_P</vt:lpstr>
      <vt:lpstr>Z_DG_12_S</vt:lpstr>
      <vt:lpstr>Z_DG_13_D</vt:lpstr>
      <vt:lpstr>Z_DG_13_E</vt:lpstr>
      <vt:lpstr>Z_DG_13_F</vt:lpstr>
      <vt:lpstr>Z_DG_13_I</vt:lpstr>
      <vt:lpstr>Z_DG_13_P</vt:lpstr>
      <vt:lpstr>Z_DG_13_S</vt:lpstr>
      <vt:lpstr>Z_DG_14_D</vt:lpstr>
      <vt:lpstr>Z_DG_14_E</vt:lpstr>
      <vt:lpstr>Z_DG_14_F</vt:lpstr>
      <vt:lpstr>Z_DG_14_I</vt:lpstr>
      <vt:lpstr>Z_DG_14_P</vt:lpstr>
      <vt:lpstr>Z_DG_14_S</vt:lpstr>
      <vt:lpstr>Z_DG_15_D</vt:lpstr>
      <vt:lpstr>Z_DG_15_E</vt:lpstr>
      <vt:lpstr>Z_DG_15_F</vt:lpstr>
      <vt:lpstr>Z_DG_15_I</vt:lpstr>
      <vt:lpstr>Z_DG_15_P</vt:lpstr>
      <vt:lpstr>Z_DG_15_S</vt:lpstr>
      <vt:lpstr>Z_DG_16_D</vt:lpstr>
      <vt:lpstr>Z_DG_16_E</vt:lpstr>
      <vt:lpstr>Z_DG_16_F</vt:lpstr>
      <vt:lpstr>Z_DG_16_I</vt:lpstr>
      <vt:lpstr>Z_DG_16_P</vt:lpstr>
      <vt:lpstr>Z_DG_16_S</vt:lpstr>
      <vt:lpstr>Z_DG_17_D</vt:lpstr>
      <vt:lpstr>Z_DG_17_E</vt:lpstr>
      <vt:lpstr>Z_DG_17_F</vt:lpstr>
      <vt:lpstr>Z_DG_17_I</vt:lpstr>
      <vt:lpstr>Z_DG_17_P</vt:lpstr>
      <vt:lpstr>Z_DG_17_S</vt:lpstr>
      <vt:lpstr>Z_DG_18_D</vt:lpstr>
      <vt:lpstr>Z_DG_18_E</vt:lpstr>
      <vt:lpstr>Z_DG_18_F</vt:lpstr>
      <vt:lpstr>Z_DG_18_I</vt:lpstr>
      <vt:lpstr>Z_DG_18_P</vt:lpstr>
      <vt:lpstr>Z_DG_18_S</vt:lpstr>
      <vt:lpstr>Z_DG_19_D</vt:lpstr>
      <vt:lpstr>Z_DG_19_E</vt:lpstr>
      <vt:lpstr>Z_DG_19_F</vt:lpstr>
      <vt:lpstr>Z_DG_19_I</vt:lpstr>
      <vt:lpstr>Z_DG_19_P</vt:lpstr>
      <vt:lpstr>Z_DG_19_S</vt:lpstr>
      <vt:lpstr>Z_DG_20_D</vt:lpstr>
      <vt:lpstr>Z_DG_20_E</vt:lpstr>
      <vt:lpstr>Z_DG_20_F</vt:lpstr>
      <vt:lpstr>Z_DG_20_I</vt:lpstr>
      <vt:lpstr>Z_DG_20_P</vt:lpstr>
      <vt:lpstr>Z_DG_20_S</vt:lpstr>
      <vt:lpstr>Z_DG_21_D</vt:lpstr>
      <vt:lpstr>Z_DG_21_E</vt:lpstr>
      <vt:lpstr>Z_DG_21_F</vt:lpstr>
      <vt:lpstr>Z_DG_21_I</vt:lpstr>
      <vt:lpstr>Z_DG_21_P</vt:lpstr>
      <vt:lpstr>Z_DG_21_S</vt:lpstr>
      <vt:lpstr>Z_DG_22_D</vt:lpstr>
      <vt:lpstr>Z_DG_22_E</vt:lpstr>
      <vt:lpstr>Z_DG_22_F</vt:lpstr>
      <vt:lpstr>Z_DG_22_I</vt:lpstr>
      <vt:lpstr>Z_DG_22_P</vt:lpstr>
      <vt:lpstr>Z_DG_22_S</vt:lpstr>
      <vt:lpstr>Z_DG_23_D</vt:lpstr>
      <vt:lpstr>Z_DG_23_E</vt:lpstr>
      <vt:lpstr>Z_DG_23_F</vt:lpstr>
      <vt:lpstr>Z_DG_23_I</vt:lpstr>
      <vt:lpstr>Z_DG_23_P</vt:lpstr>
      <vt:lpstr>Z_DG_23_S</vt:lpstr>
      <vt:lpstr>Z_DG_24_D</vt:lpstr>
      <vt:lpstr>Z_DG_24_E</vt:lpstr>
      <vt:lpstr>Z_DG_24_F</vt:lpstr>
      <vt:lpstr>Z_DG_24_I</vt:lpstr>
      <vt:lpstr>Z_DG_24_P</vt:lpstr>
      <vt:lpstr>Z_DG_24_S</vt:lpstr>
      <vt:lpstr>Z_DG_25_D</vt:lpstr>
      <vt:lpstr>Z_DG_25_E</vt:lpstr>
      <vt:lpstr>Z_DG_25_F</vt:lpstr>
      <vt:lpstr>Z_DG_25_I</vt:lpstr>
      <vt:lpstr>Z_DG_25_P</vt:lpstr>
      <vt:lpstr>Z_DG_25_S</vt:lpstr>
      <vt:lpstr>Z_DG_26_D</vt:lpstr>
      <vt:lpstr>Z_DG_26_E</vt:lpstr>
      <vt:lpstr>Z_DG_26_F</vt:lpstr>
      <vt:lpstr>Z_DG_26_I</vt:lpstr>
      <vt:lpstr>Z_DG_26_P</vt:lpstr>
      <vt:lpstr>Z_DG_26_S</vt:lpstr>
      <vt:lpstr>Z_DG_27_D</vt:lpstr>
      <vt:lpstr>Z_DG_27_E</vt:lpstr>
      <vt:lpstr>Z_DG_27_F</vt:lpstr>
      <vt:lpstr>Z_DG_27_I</vt:lpstr>
      <vt:lpstr>Z_DG_27_P</vt:lpstr>
      <vt:lpstr>Z_DG_27_S</vt:lpstr>
      <vt:lpstr>Z_DG_28_D</vt:lpstr>
      <vt:lpstr>Z_DG_28_E</vt:lpstr>
      <vt:lpstr>Z_DG_28_F</vt:lpstr>
      <vt:lpstr>Z_DG_28_I</vt:lpstr>
      <vt:lpstr>Z_DG_28_P</vt:lpstr>
      <vt:lpstr>Z_DG_28_S</vt:lpstr>
      <vt:lpstr>Z_DG_29_D</vt:lpstr>
      <vt:lpstr>Z_DG_29_E</vt:lpstr>
      <vt:lpstr>Z_DG_29_F</vt:lpstr>
      <vt:lpstr>Z_DG_29_I</vt:lpstr>
      <vt:lpstr>Z_DG_29_P</vt:lpstr>
      <vt:lpstr>Z_DG_29_S</vt:lpstr>
      <vt:lpstr>Z_DG_30_D</vt:lpstr>
      <vt:lpstr>Z_DG_30_E</vt:lpstr>
      <vt:lpstr>Z_DG_30_F</vt:lpstr>
      <vt:lpstr>Z_DG_30_I</vt:lpstr>
      <vt:lpstr>Z_DG_30_P</vt:lpstr>
      <vt:lpstr>Z_DG_30_S</vt:lpstr>
      <vt:lpstr>Z_DG_31_D</vt:lpstr>
      <vt:lpstr>Z_DG_31_E</vt:lpstr>
      <vt:lpstr>Z_DG_31_F</vt:lpstr>
      <vt:lpstr>Z_DG_31_I</vt:lpstr>
      <vt:lpstr>Z_DG_31_P</vt:lpstr>
      <vt:lpstr>Z_DG_31_S</vt:lpstr>
      <vt:lpstr>Z_DG_32_D</vt:lpstr>
      <vt:lpstr>Z_DG_32_E</vt:lpstr>
      <vt:lpstr>Z_DG_32_F</vt:lpstr>
      <vt:lpstr>Z_DG_32_I</vt:lpstr>
      <vt:lpstr>Z_DG_32_P</vt:lpstr>
      <vt:lpstr>Z_DG_32_S</vt:lpstr>
      <vt:lpstr>Z_DG_33_D</vt:lpstr>
      <vt:lpstr>Z_DG_33_E</vt:lpstr>
      <vt:lpstr>Z_DG_33_F</vt:lpstr>
      <vt:lpstr>Z_DG_33_I</vt:lpstr>
      <vt:lpstr>Z_DG_33_P</vt:lpstr>
      <vt:lpstr>Z_DG_33_S</vt:lpstr>
      <vt:lpstr>Z_DG_34_D</vt:lpstr>
      <vt:lpstr>Z_DG_34_E</vt:lpstr>
      <vt:lpstr>Z_DG_34_F</vt:lpstr>
      <vt:lpstr>Z_DG_34_I</vt:lpstr>
      <vt:lpstr>Z_DG_34_P</vt:lpstr>
      <vt:lpstr>Z_DG_34_S</vt:lpstr>
      <vt:lpstr>Z_DG_35_D</vt:lpstr>
      <vt:lpstr>Z_DG_35_E</vt:lpstr>
      <vt:lpstr>Z_DG_35_F</vt:lpstr>
      <vt:lpstr>Z_DG_35_I</vt:lpstr>
      <vt:lpstr>Z_DG_35_P</vt:lpstr>
      <vt:lpstr>Z_DG_35_S</vt:lpstr>
      <vt:lpstr>Z_DG_36_D</vt:lpstr>
      <vt:lpstr>Z_DG_36_E</vt:lpstr>
      <vt:lpstr>Z_DG_36_F</vt:lpstr>
      <vt:lpstr>Z_DG_36_I</vt:lpstr>
      <vt:lpstr>Z_DG_36_P</vt:lpstr>
      <vt:lpstr>Z_DG_36_S</vt:lpstr>
      <vt:lpstr>Z_DG_37_D</vt:lpstr>
      <vt:lpstr>Z_DG_37_E</vt:lpstr>
      <vt:lpstr>Z_DG_37_F</vt:lpstr>
      <vt:lpstr>Z_DG_37_I</vt:lpstr>
      <vt:lpstr>Z_DG_37_P</vt:lpstr>
      <vt:lpstr>Z_DG_37_S</vt:lpstr>
      <vt:lpstr>Z_DG_38_D</vt:lpstr>
      <vt:lpstr>Z_DG_38_E</vt:lpstr>
      <vt:lpstr>Z_DG_38_F</vt:lpstr>
      <vt:lpstr>Z_DG_38_I</vt:lpstr>
      <vt:lpstr>Z_DG_38_P</vt:lpstr>
      <vt:lpstr>Z_DG_38_S</vt:lpstr>
      <vt:lpstr>Z_DG_39_D</vt:lpstr>
      <vt:lpstr>Z_DG_39_E</vt:lpstr>
      <vt:lpstr>Z_DG_39_F</vt:lpstr>
      <vt:lpstr>Z_DG_39_I</vt:lpstr>
      <vt:lpstr>Z_DG_39_P</vt:lpstr>
      <vt:lpstr>Z_DG_39_S</vt:lpstr>
      <vt:lpstr>Z_EM_00_D</vt:lpstr>
      <vt:lpstr>Z_EM_00_E</vt:lpstr>
      <vt:lpstr>Z_EM_00_F</vt:lpstr>
      <vt:lpstr>Z_EM_00_I</vt:lpstr>
      <vt:lpstr>Z_EM_00_P</vt:lpstr>
      <vt:lpstr>Z_EM_00_S</vt:lpstr>
      <vt:lpstr>Z_EM_01_D</vt:lpstr>
      <vt:lpstr>Z_EM_01_E</vt:lpstr>
      <vt:lpstr>Z_EM_01_F</vt:lpstr>
      <vt:lpstr>Z_EM_01_I</vt:lpstr>
      <vt:lpstr>Z_EM_01_P</vt:lpstr>
      <vt:lpstr>Z_EM_01_S</vt:lpstr>
      <vt:lpstr>Z_EM_02_D</vt:lpstr>
      <vt:lpstr>Z_EM_02_E</vt:lpstr>
      <vt:lpstr>Z_EM_02_F</vt:lpstr>
      <vt:lpstr>Z_EM_02_I</vt:lpstr>
      <vt:lpstr>Z_EM_02_P</vt:lpstr>
      <vt:lpstr>Z_EM_02_S</vt:lpstr>
      <vt:lpstr>Z_Enun_PP_?_D</vt:lpstr>
      <vt:lpstr>Z_Enun_PP_?_E</vt:lpstr>
      <vt:lpstr>Z_Enun_PP_?_F</vt:lpstr>
      <vt:lpstr>Z_Enun_PP_?_I</vt:lpstr>
      <vt:lpstr>Z_Enun_PP_?_P</vt:lpstr>
      <vt:lpstr>Z_Enun_PP_?_S</vt:lpstr>
      <vt:lpstr>Z_G33_?_D</vt:lpstr>
      <vt:lpstr>Z_G33_?_E</vt:lpstr>
      <vt:lpstr>Z_G33_?_F</vt:lpstr>
      <vt:lpstr>Z_G33_?_I</vt:lpstr>
      <vt:lpstr>Z_G33_?_P</vt:lpstr>
      <vt:lpstr>Z_G33_?_S</vt:lpstr>
      <vt:lpstr>Z_H11_?_D</vt:lpstr>
      <vt:lpstr>Z_H11_?_E</vt:lpstr>
      <vt:lpstr>Z_H11_?_F</vt:lpstr>
      <vt:lpstr>Z_H11_?_I</vt:lpstr>
      <vt:lpstr>Z_H11_?_P</vt:lpstr>
      <vt:lpstr>Z_H11_?_S</vt:lpstr>
      <vt:lpstr>Z_H17_?_D</vt:lpstr>
      <vt:lpstr>Z_H17_?_E</vt:lpstr>
      <vt:lpstr>Z_H17_?_F</vt:lpstr>
      <vt:lpstr>Z_H17_?_I</vt:lpstr>
      <vt:lpstr>Z_H17_?_P</vt:lpstr>
      <vt:lpstr>Z_H17_?_S</vt:lpstr>
      <vt:lpstr>Z_H9_?_D</vt:lpstr>
      <vt:lpstr>Z_H9_?_E</vt:lpstr>
      <vt:lpstr>Z_H9_?_F</vt:lpstr>
      <vt:lpstr>Z_H9_?_I</vt:lpstr>
      <vt:lpstr>Z_H9_?_P</vt:lpstr>
      <vt:lpstr>Z_H9_?_S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Z_L5_?_D</vt:lpstr>
      <vt:lpstr>Z_L5_?_E</vt:lpstr>
      <vt:lpstr>Z_L5_?_F</vt:lpstr>
      <vt:lpstr>Z_L5_?_I</vt:lpstr>
      <vt:lpstr>Z_L5_?_P</vt:lpstr>
      <vt:lpstr>Z_L5_?_S</vt:lpstr>
      <vt:lpstr>Z_MAYUSCULAS_?_D</vt:lpstr>
      <vt:lpstr>Z_MAYUSCULAS_?_E</vt:lpstr>
      <vt:lpstr>Z_MAYUSCULAS_?_F</vt:lpstr>
      <vt:lpstr>Z_MAYUSCULAS_?_I</vt:lpstr>
      <vt:lpstr>Z_MAYUSCULAS_?_P</vt:lpstr>
      <vt:lpstr>Z_MAYUSCULAS_?_S</vt:lpstr>
      <vt:lpstr>Z_ML_00_D</vt:lpstr>
      <vt:lpstr>Z_ML_00_E</vt:lpstr>
      <vt:lpstr>Z_ML_00_F</vt:lpstr>
      <vt:lpstr>Z_ML_00_I</vt:lpstr>
      <vt:lpstr>Z_ML_00_P</vt:lpstr>
      <vt:lpstr>Z_ML_00_S</vt:lpstr>
      <vt:lpstr>Z_ML_01_D</vt:lpstr>
      <vt:lpstr>Z_ML_01_E</vt:lpstr>
      <vt:lpstr>Z_ML_01_F</vt:lpstr>
      <vt:lpstr>Z_ML_01_I</vt:lpstr>
      <vt:lpstr>Z_ML_01_P</vt:lpstr>
      <vt:lpstr>Z_ML_01_S</vt:lpstr>
      <vt:lpstr>Z_ML_02_D</vt:lpstr>
      <vt:lpstr>Z_ML_02_E</vt:lpstr>
      <vt:lpstr>Z_ML_02_F</vt:lpstr>
      <vt:lpstr>Z_ML_02_I</vt:lpstr>
      <vt:lpstr>Z_ML_02_P</vt:lpstr>
      <vt:lpstr>Z_ML_02_S</vt:lpstr>
      <vt:lpstr>Z_ML_03_D</vt:lpstr>
      <vt:lpstr>Z_ML_03_E</vt:lpstr>
      <vt:lpstr>Z_ML_03_F</vt:lpstr>
      <vt:lpstr>Z_ML_03_I</vt:lpstr>
      <vt:lpstr>Z_ML_03_P</vt:lpstr>
      <vt:lpstr>Z_ML_03_S</vt:lpstr>
      <vt:lpstr>Z_ML_04_D</vt:lpstr>
      <vt:lpstr>Z_ML_04_E</vt:lpstr>
      <vt:lpstr>Z_ML_04_F</vt:lpstr>
      <vt:lpstr>Z_ML_04_I</vt:lpstr>
      <vt:lpstr>Z_ML_04_P</vt:lpstr>
      <vt:lpstr>Z_ML_04_S</vt:lpstr>
      <vt:lpstr>Z_ML_05_D</vt:lpstr>
      <vt:lpstr>Z_ML_05_E</vt:lpstr>
      <vt:lpstr>Z_ML_05_F</vt:lpstr>
      <vt:lpstr>Z_ML_05_I</vt:lpstr>
      <vt:lpstr>Z_ML_05_P</vt:lpstr>
      <vt:lpstr>Z_ML_05_S</vt:lpstr>
      <vt:lpstr>Z_ML_06_D</vt:lpstr>
      <vt:lpstr>Z_ML_06_E</vt:lpstr>
      <vt:lpstr>Z_ML_06_F</vt:lpstr>
      <vt:lpstr>Z_ML_06_I</vt:lpstr>
      <vt:lpstr>Z_ML_06_P</vt:lpstr>
      <vt:lpstr>Z_ML_06_S</vt:lpstr>
      <vt:lpstr>Z_ML_07_D</vt:lpstr>
      <vt:lpstr>Z_ML_07_E</vt:lpstr>
      <vt:lpstr>Z_ML_07_F</vt:lpstr>
      <vt:lpstr>Z_ML_07_I</vt:lpstr>
      <vt:lpstr>Z_ML_07_P</vt:lpstr>
      <vt:lpstr>Z_ML_07_S</vt:lpstr>
      <vt:lpstr>Z_ML_08_D</vt:lpstr>
      <vt:lpstr>Z_ML_08_E</vt:lpstr>
      <vt:lpstr>Z_ML_08_F</vt:lpstr>
      <vt:lpstr>Z_ML_08_I</vt:lpstr>
      <vt:lpstr>Z_ML_08_P</vt:lpstr>
      <vt:lpstr>Z_ML_08_S</vt:lpstr>
      <vt:lpstr>Z_ML_09_D</vt:lpstr>
      <vt:lpstr>Z_ML_09_E</vt:lpstr>
      <vt:lpstr>Z_ML_09_F</vt:lpstr>
      <vt:lpstr>Z_ML_09_I</vt:lpstr>
      <vt:lpstr>Z_ML_09_P</vt:lpstr>
      <vt:lpstr>Z_ML_09_S</vt:lpstr>
      <vt:lpstr>Z_ML_10_D</vt:lpstr>
      <vt:lpstr>Z_ML_10_E</vt:lpstr>
      <vt:lpstr>Z_ML_10_F</vt:lpstr>
      <vt:lpstr>Z_ML_10_I</vt:lpstr>
      <vt:lpstr>Z_ML_10_P</vt:lpstr>
      <vt:lpstr>Z_ML_10_S</vt:lpstr>
      <vt:lpstr>Z_ML_11_D</vt:lpstr>
      <vt:lpstr>Z_ML_11_E</vt:lpstr>
      <vt:lpstr>Z_ML_11_F</vt:lpstr>
      <vt:lpstr>Z_ML_11_I</vt:lpstr>
      <vt:lpstr>Z_ML_11_P</vt:lpstr>
      <vt:lpstr>Z_ML_11_S</vt:lpstr>
      <vt:lpstr>Z_ML_12_D</vt:lpstr>
      <vt:lpstr>Z_ML_12_E</vt:lpstr>
      <vt:lpstr>Z_ML_12_F</vt:lpstr>
      <vt:lpstr>Z_ML_12_I</vt:lpstr>
      <vt:lpstr>Z_ML_12_P</vt:lpstr>
      <vt:lpstr>Z_ML_12_S</vt:lpstr>
      <vt:lpstr>Z_ML_13_D</vt:lpstr>
      <vt:lpstr>Z_ML_13_E</vt:lpstr>
      <vt:lpstr>Z_ML_13_F</vt:lpstr>
      <vt:lpstr>Z_ML_13_I</vt:lpstr>
      <vt:lpstr>Z_ML_13_P</vt:lpstr>
      <vt:lpstr>Z_ML_13_S</vt:lpstr>
      <vt:lpstr>Z_ML_14_D</vt:lpstr>
      <vt:lpstr>Z_ML_14_E</vt:lpstr>
      <vt:lpstr>Z_ML_14_F</vt:lpstr>
      <vt:lpstr>Z_ML_14_I</vt:lpstr>
      <vt:lpstr>Z_ML_14_P</vt:lpstr>
      <vt:lpstr>Z_ML_14_S</vt:lpstr>
      <vt:lpstr>Z_ML_15_D</vt:lpstr>
      <vt:lpstr>Z_ML_15_E</vt:lpstr>
      <vt:lpstr>Z_ML_15_F</vt:lpstr>
      <vt:lpstr>Z_ML_15_I</vt:lpstr>
      <vt:lpstr>Z_ML_15_P</vt:lpstr>
      <vt:lpstr>Z_ML_15_S</vt:lpstr>
      <vt:lpstr>Z_ML_16_D</vt:lpstr>
      <vt:lpstr>Z_ML_16_E</vt:lpstr>
      <vt:lpstr>Z_ML_16_F</vt:lpstr>
      <vt:lpstr>Z_ML_16_I</vt:lpstr>
      <vt:lpstr>Z_ML_16_P</vt:lpstr>
      <vt:lpstr>Z_ML_16_S</vt:lpstr>
      <vt:lpstr>Z_ML_17_D</vt:lpstr>
      <vt:lpstr>Z_ML_17_E</vt:lpstr>
      <vt:lpstr>Z_ML_17_F</vt:lpstr>
      <vt:lpstr>Z_ML_17_I</vt:lpstr>
      <vt:lpstr>Z_ML_17_P</vt:lpstr>
      <vt:lpstr>Z_ML_17_S</vt:lpstr>
      <vt:lpstr>Z_ML_18_D</vt:lpstr>
      <vt:lpstr>Z_ML_18_E</vt:lpstr>
      <vt:lpstr>Z_ML_18_F</vt:lpstr>
      <vt:lpstr>Z_ML_18_I</vt:lpstr>
      <vt:lpstr>Z_ML_18_P</vt:lpstr>
      <vt:lpstr>Z_ML_18_S</vt:lpstr>
      <vt:lpstr>Z_MS_00_D</vt:lpstr>
      <vt:lpstr>Z_MS_00_E</vt:lpstr>
      <vt:lpstr>Z_MS_00_F</vt:lpstr>
      <vt:lpstr>Z_MS_00_I</vt:lpstr>
      <vt:lpstr>Z_MS_00_P</vt:lpstr>
      <vt:lpstr>Z_MS_00_S</vt:lpstr>
      <vt:lpstr>Z_MS_01_D</vt:lpstr>
      <vt:lpstr>Z_MS_01_E</vt:lpstr>
      <vt:lpstr>Z_MS_01_F</vt:lpstr>
      <vt:lpstr>Z_MS_01_I</vt:lpstr>
      <vt:lpstr>Z_MS_01_P</vt:lpstr>
      <vt:lpstr>Z_MS_01_S</vt:lpstr>
      <vt:lpstr>Z_MS_02_D</vt:lpstr>
      <vt:lpstr>Z_MS_02_E</vt:lpstr>
      <vt:lpstr>Z_MS_02_F</vt:lpstr>
      <vt:lpstr>Z_MS_02_I</vt:lpstr>
      <vt:lpstr>Z_MS_02_P</vt:lpstr>
      <vt:lpstr>Z_MS_02_S</vt:lpstr>
      <vt:lpstr>Z_MS_03_D</vt:lpstr>
      <vt:lpstr>Z_MS_03_E</vt:lpstr>
      <vt:lpstr>Z_MS_03_F</vt:lpstr>
      <vt:lpstr>Z_MS_03_I</vt:lpstr>
      <vt:lpstr>Z_MS_03_P</vt:lpstr>
      <vt:lpstr>Z_MS_03_S</vt:lpstr>
      <vt:lpstr>Z_MS_04_D</vt:lpstr>
      <vt:lpstr>Z_MS_04_E</vt:lpstr>
      <vt:lpstr>Z_MS_04_F</vt:lpstr>
      <vt:lpstr>Z_MS_04_I</vt:lpstr>
      <vt:lpstr>Z_MS_04_P</vt:lpstr>
      <vt:lpstr>Z_MS_04_S</vt:lpstr>
      <vt:lpstr>Z_MS_05_D</vt:lpstr>
      <vt:lpstr>Z_MS_05_E</vt:lpstr>
      <vt:lpstr>Z_MS_05_F</vt:lpstr>
      <vt:lpstr>Z_MS_05_I</vt:lpstr>
      <vt:lpstr>Z_MS_05_P</vt:lpstr>
      <vt:lpstr>Z_MS_05_S</vt:lpstr>
      <vt:lpstr>Z_MS_06_D</vt:lpstr>
      <vt:lpstr>Z_MS_06_E</vt:lpstr>
      <vt:lpstr>Z_MS_06_F</vt:lpstr>
      <vt:lpstr>Z_MS_06_I</vt:lpstr>
      <vt:lpstr>Z_MS_06_P</vt:lpstr>
      <vt:lpstr>Z_MS_06_S</vt:lpstr>
      <vt:lpstr>Z_N_FINAL_?_D</vt:lpstr>
      <vt:lpstr>Z_N_FINAL_?_E</vt:lpstr>
      <vt:lpstr>Z_N_FINAL_?_F</vt:lpstr>
      <vt:lpstr>Z_N_FINAL_?_I</vt:lpstr>
      <vt:lpstr>Z_N_FINAL_?_P</vt:lpstr>
      <vt:lpstr>Z_N_FINAL_?_S</vt:lpstr>
      <vt:lpstr>Z_N_INICIAL_?_D</vt:lpstr>
      <vt:lpstr>Z_N_INICIAL_?_E</vt:lpstr>
      <vt:lpstr>Z_N_INICIAL_?_F</vt:lpstr>
      <vt:lpstr>Z_N_INICIAL_?_I</vt:lpstr>
      <vt:lpstr>Z_N_INICIAL_?_P</vt:lpstr>
      <vt:lpstr>Z_N_INICIAL_?_S</vt:lpstr>
      <vt:lpstr>Z_NUMERAR_R_?_D</vt:lpstr>
      <vt:lpstr>Z_NUMERAR_R_?_E</vt:lpstr>
      <vt:lpstr>Z_NUMERAR_R_?_F</vt:lpstr>
      <vt:lpstr>Z_NUMERAR_R_?_I</vt:lpstr>
      <vt:lpstr>Z_NUMERAR_R_?_P</vt:lpstr>
      <vt:lpstr>Z_NUMERAR_R_?_S</vt:lpstr>
      <vt:lpstr>Z_Oculto_?_D</vt:lpstr>
      <vt:lpstr>Z_Oculto_?_E</vt:lpstr>
      <vt:lpstr>Z_Oculto_?_F</vt:lpstr>
      <vt:lpstr>Z_Oculto_?_I</vt:lpstr>
      <vt:lpstr>Z_Oculto_?_P</vt:lpstr>
      <vt:lpstr>Z_Oculto_?_S</vt:lpstr>
      <vt:lpstr>Z_OM_00_D</vt:lpstr>
      <vt:lpstr>Z_OM_00_E</vt:lpstr>
      <vt:lpstr>Z_OM_00_F</vt:lpstr>
      <vt:lpstr>Z_OM_00_I</vt:lpstr>
      <vt:lpstr>Z_OM_00_P</vt:lpstr>
      <vt:lpstr>Z_OM_00_S</vt:lpstr>
      <vt:lpstr>Z_OM_01_D</vt:lpstr>
      <vt:lpstr>Z_OM_01_E</vt:lpstr>
      <vt:lpstr>Z_OM_01_F</vt:lpstr>
      <vt:lpstr>Z_OM_01_I</vt:lpstr>
      <vt:lpstr>Z_OM_01_P</vt:lpstr>
      <vt:lpstr>Z_OM_01_S</vt:lpstr>
      <vt:lpstr>Z_OM_02_D</vt:lpstr>
      <vt:lpstr>Z_OM_02_E</vt:lpstr>
      <vt:lpstr>Z_OM_02_F</vt:lpstr>
      <vt:lpstr>Z_OM_02_I</vt:lpstr>
      <vt:lpstr>Z_OM_02_P</vt:lpstr>
      <vt:lpstr>Z_OM_02_S</vt:lpstr>
      <vt:lpstr>Z_OM_03_D</vt:lpstr>
      <vt:lpstr>Z_OM_03_E</vt:lpstr>
      <vt:lpstr>Z_OM_03_F</vt:lpstr>
      <vt:lpstr>Z_OM_03_I</vt:lpstr>
      <vt:lpstr>Z_OM_03_P</vt:lpstr>
      <vt:lpstr>Z_OM_03_S</vt:lpstr>
      <vt:lpstr>Z_OM_04_D</vt:lpstr>
      <vt:lpstr>Z_OM_04_E</vt:lpstr>
      <vt:lpstr>Z_OM_04_F</vt:lpstr>
      <vt:lpstr>Z_OM_04_I</vt:lpstr>
      <vt:lpstr>Z_OM_04_P</vt:lpstr>
      <vt:lpstr>Z_OM_04_S</vt:lpstr>
      <vt:lpstr>Z_OM_05_D</vt:lpstr>
      <vt:lpstr>Z_OM_05_E</vt:lpstr>
      <vt:lpstr>Z_OM_05_F</vt:lpstr>
      <vt:lpstr>Z_OM_05_I</vt:lpstr>
      <vt:lpstr>Z_OM_05_P</vt:lpstr>
      <vt:lpstr>Z_OM_05_S</vt:lpstr>
      <vt:lpstr>Z_OM_06_D</vt:lpstr>
      <vt:lpstr>Z_OM_06_E</vt:lpstr>
      <vt:lpstr>Z_OM_06_F</vt:lpstr>
      <vt:lpstr>Z_OM_06_I</vt:lpstr>
      <vt:lpstr>Z_OM_06_P</vt:lpstr>
      <vt:lpstr>Z_OM_06_S</vt:lpstr>
      <vt:lpstr>Z_OM_07_D</vt:lpstr>
      <vt:lpstr>Z_OM_07_E</vt:lpstr>
      <vt:lpstr>Z_OM_07_F</vt:lpstr>
      <vt:lpstr>Z_OM_07_I</vt:lpstr>
      <vt:lpstr>Z_OM_07_P</vt:lpstr>
      <vt:lpstr>Z_OM_07_S</vt:lpstr>
      <vt:lpstr>Z_OM_08_D</vt:lpstr>
      <vt:lpstr>Z_OM_08_E</vt:lpstr>
      <vt:lpstr>Z_OM_08_F</vt:lpstr>
      <vt:lpstr>Z_OM_08_I</vt:lpstr>
      <vt:lpstr>Z_OM_08_P</vt:lpstr>
      <vt:lpstr>Z_OM_08_S</vt:lpstr>
      <vt:lpstr>Z_OM_09_D</vt:lpstr>
      <vt:lpstr>Z_OM_09_E</vt:lpstr>
      <vt:lpstr>Z_OM_09_F</vt:lpstr>
      <vt:lpstr>Z_OM_09_I</vt:lpstr>
      <vt:lpstr>Z_OM_09_P</vt:lpstr>
      <vt:lpstr>Z_OM_09_S</vt:lpstr>
      <vt:lpstr>Z_OM_10_D</vt:lpstr>
      <vt:lpstr>Z_OM_10_E</vt:lpstr>
      <vt:lpstr>Z_OM_10_F</vt:lpstr>
      <vt:lpstr>Z_OM_10_I</vt:lpstr>
      <vt:lpstr>Z_OM_10_P</vt:lpstr>
      <vt:lpstr>Z_OM_10_S</vt:lpstr>
      <vt:lpstr>Z_OM_11_D</vt:lpstr>
      <vt:lpstr>Z_OM_11_E</vt:lpstr>
      <vt:lpstr>Z_OM_11_F</vt:lpstr>
      <vt:lpstr>Z_OM_11_I</vt:lpstr>
      <vt:lpstr>Z_OM_11_P</vt:lpstr>
      <vt:lpstr>Z_OM_11_S</vt:lpstr>
      <vt:lpstr>Z_OM_12_D</vt:lpstr>
      <vt:lpstr>Z_OM_12_E</vt:lpstr>
      <vt:lpstr>Z_OM_12_F</vt:lpstr>
      <vt:lpstr>Z_OM_12_I</vt:lpstr>
      <vt:lpstr>Z_OM_12_P</vt:lpstr>
      <vt:lpstr>Z_OM_12_S</vt:lpstr>
      <vt:lpstr>Z_OM_13_D</vt:lpstr>
      <vt:lpstr>Z_OM_13_E</vt:lpstr>
      <vt:lpstr>Z_OM_13_F</vt:lpstr>
      <vt:lpstr>Z_OM_13_I</vt:lpstr>
      <vt:lpstr>Z_OM_13_P</vt:lpstr>
      <vt:lpstr>Z_OM_13_S</vt:lpstr>
      <vt:lpstr>Z_P_01_1_?_D</vt:lpstr>
      <vt:lpstr>Z_P_01_1_?_E</vt:lpstr>
      <vt:lpstr>Z_P_01_1_?_F</vt:lpstr>
      <vt:lpstr>Z_P_01_1_?_I</vt:lpstr>
      <vt:lpstr>Z_P_01_1_?_P</vt:lpstr>
      <vt:lpstr>Z_P_01_1_?_S</vt:lpstr>
      <vt:lpstr>Z_P_01_2_?_D</vt:lpstr>
      <vt:lpstr>Z_P_01_2_?_E</vt:lpstr>
      <vt:lpstr>Z_P_01_2_?_F</vt:lpstr>
      <vt:lpstr>Z_P_01_2_?_I</vt:lpstr>
      <vt:lpstr>Z_P_01_2_?_P</vt:lpstr>
      <vt:lpstr>Z_P_01_2_?_S</vt:lpstr>
      <vt:lpstr>Z_P_RC_1_?_D</vt:lpstr>
      <vt:lpstr>Z_P_RC_1_?_E</vt:lpstr>
      <vt:lpstr>Z_P_RC_1_?_F</vt:lpstr>
      <vt:lpstr>Z_P_RC_1_?_I</vt:lpstr>
      <vt:lpstr>Z_P_RC_1_?_P</vt:lpstr>
      <vt:lpstr>Z_P_RC_1_?_S</vt:lpstr>
      <vt:lpstr>Z_PENALIZACION_?_D</vt:lpstr>
      <vt:lpstr>Z_PENALIZACION_?_E</vt:lpstr>
      <vt:lpstr>Z_PENALIZACION_?_F</vt:lpstr>
      <vt:lpstr>Z_PENALIZACION_?_I</vt:lpstr>
      <vt:lpstr>Z_PENALIZACION_?_P</vt:lpstr>
      <vt:lpstr>Z_PENALIZACION_?_S</vt:lpstr>
      <vt:lpstr>Z_PP_00_D</vt:lpstr>
      <vt:lpstr>Z_PP_00_E</vt:lpstr>
      <vt:lpstr>Z_PP_00_F</vt:lpstr>
      <vt:lpstr>Z_PP_00_I</vt:lpstr>
      <vt:lpstr>Z_PP_00_P</vt:lpstr>
      <vt:lpstr>Z_PP_00_S</vt:lpstr>
      <vt:lpstr>Z_PP_01_1_?_D</vt:lpstr>
      <vt:lpstr>Z_PP_01_1_?_E</vt:lpstr>
      <vt:lpstr>Z_PP_01_1_?_F</vt:lpstr>
      <vt:lpstr>Z_PP_01_1_?_I</vt:lpstr>
      <vt:lpstr>Z_PP_01_1_?_P</vt:lpstr>
      <vt:lpstr>Z_PP_01_1_?_S</vt:lpstr>
      <vt:lpstr>Z_PP_01_2_?_D</vt:lpstr>
      <vt:lpstr>Z_PP_01_2_?_E</vt:lpstr>
      <vt:lpstr>Z_PP_01_2_?_F</vt:lpstr>
      <vt:lpstr>Z_PP_01_2_?_I</vt:lpstr>
      <vt:lpstr>Z_PP_01_2_?_P</vt:lpstr>
      <vt:lpstr>Z_PP_01_2_?_S</vt:lpstr>
      <vt:lpstr>Z_PP_01_D</vt:lpstr>
      <vt:lpstr>Z_PP_01_E</vt:lpstr>
      <vt:lpstr>Z_PP_01_F</vt:lpstr>
      <vt:lpstr>Z_PP_01_I</vt:lpstr>
      <vt:lpstr>Z_PP_01_P</vt:lpstr>
      <vt:lpstr>Z_PP_01_S</vt:lpstr>
      <vt:lpstr>Z_PREF_PREGUNTA_?_D</vt:lpstr>
      <vt:lpstr>Z_PREF_PREGUNTA_?_E</vt:lpstr>
      <vt:lpstr>Z_PREF_PREGUNTA_?_F</vt:lpstr>
      <vt:lpstr>Z_PREF_PREGUNTA_?_I</vt:lpstr>
      <vt:lpstr>Z_PREF_PREGUNTA_?_P</vt:lpstr>
      <vt:lpstr>Z_PREF_PREGUNTA_?_S</vt:lpstr>
      <vt:lpstr>Z_PUNTUACION_?_D</vt:lpstr>
      <vt:lpstr>Z_PUNTUACION_?_E</vt:lpstr>
      <vt:lpstr>Z_PUNTUACION_?_F</vt:lpstr>
      <vt:lpstr>Z_PUNTUACION_?_I</vt:lpstr>
      <vt:lpstr>Z_PUNTUACION_?_P</vt:lpstr>
      <vt:lpstr>Z_PUNTUACION_?_S</vt:lpstr>
      <vt:lpstr>Z_Q17_?_D</vt:lpstr>
      <vt:lpstr>Z_Q17_?_E</vt:lpstr>
      <vt:lpstr>Z_Q17_?_F</vt:lpstr>
      <vt:lpstr>Z_Q17_?_I</vt:lpstr>
      <vt:lpstr>Z_Q17_?_P</vt:lpstr>
      <vt:lpstr>Z_Q17_?_S</vt:lpstr>
      <vt:lpstr>Z_R_CORRECTA_?_D</vt:lpstr>
      <vt:lpstr>Z_R_CORRECTA_?_E</vt:lpstr>
      <vt:lpstr>Z_R_CORRECTA_?_F</vt:lpstr>
      <vt:lpstr>Z_R_CORRECTA_?_I</vt:lpstr>
      <vt:lpstr>Z_R_CORRECTA_?_P</vt:lpstr>
      <vt:lpstr>Z_R_CORRECTA_?_S</vt:lpstr>
      <vt:lpstr>Z_R_INCORRECTA_?_D</vt:lpstr>
      <vt:lpstr>Z_R_INCORRECTA_?_E</vt:lpstr>
      <vt:lpstr>Z_R_INCORRECTA_?_F</vt:lpstr>
      <vt:lpstr>Z_R_INCORRECTA_?_I</vt:lpstr>
      <vt:lpstr>Z_R_INCORRECTA_?_P</vt:lpstr>
      <vt:lpstr>Z_R_INCORRECTA_?_S</vt:lpstr>
      <vt:lpstr>Z_R_Par_CORRECTA_?_D</vt:lpstr>
      <vt:lpstr>Z_R_Par_CORRECTA_?_E</vt:lpstr>
      <vt:lpstr>Z_R_Par_CORRECTA_?_F</vt:lpstr>
      <vt:lpstr>Z_R_Par_CORRECTA_?_I</vt:lpstr>
      <vt:lpstr>Z_R_Par_CORRECTA_?_P</vt:lpstr>
      <vt:lpstr>Z_R_Par_CORRECTA_?_S</vt:lpstr>
      <vt:lpstr>Z_R_RC_1_?_D</vt:lpstr>
      <vt:lpstr>Z_R_RC_1_?_E</vt:lpstr>
      <vt:lpstr>Z_R_RC_1_?_F</vt:lpstr>
      <vt:lpstr>Z_R_RC_1_?_I</vt:lpstr>
      <vt:lpstr>Z_R_RC_1_?_P</vt:lpstr>
      <vt:lpstr>Z_R_RC_1_?_S</vt:lpstr>
      <vt:lpstr>Z_RC_00_D</vt:lpstr>
      <vt:lpstr>Z_RC_00_E</vt:lpstr>
      <vt:lpstr>Z_RC_00_F</vt:lpstr>
      <vt:lpstr>Z_RC_00_I</vt:lpstr>
      <vt:lpstr>Z_RC_00_P</vt:lpstr>
      <vt:lpstr>Z_RC_00_S</vt:lpstr>
      <vt:lpstr>Z_RC_01_D</vt:lpstr>
      <vt:lpstr>Z_RC_01_E</vt:lpstr>
      <vt:lpstr>Z_RC_01_F</vt:lpstr>
      <vt:lpstr>Z_RC_01_I</vt:lpstr>
      <vt:lpstr>Z_RC_01_P</vt:lpstr>
      <vt:lpstr>Z_RC_01_S</vt:lpstr>
      <vt:lpstr>Z_RC_02_D</vt:lpstr>
      <vt:lpstr>Z_RC_02_E</vt:lpstr>
      <vt:lpstr>Z_RC_02_F</vt:lpstr>
      <vt:lpstr>Z_RC_02_I</vt:lpstr>
      <vt:lpstr>Z_RC_02_P</vt:lpstr>
      <vt:lpstr>Z_RC_02_S</vt:lpstr>
      <vt:lpstr>Z_RC_03_D</vt:lpstr>
      <vt:lpstr>Z_RC_03_E</vt:lpstr>
      <vt:lpstr>Z_RC_03_F</vt:lpstr>
      <vt:lpstr>Z_RC_03_I</vt:lpstr>
      <vt:lpstr>Z_RC_03_P</vt:lpstr>
      <vt:lpstr>Z_RC_03_S</vt:lpstr>
      <vt:lpstr>Z_RC_1_?_D</vt:lpstr>
      <vt:lpstr>Z_RC_1_?_E</vt:lpstr>
      <vt:lpstr>Z_RC_1_?_F</vt:lpstr>
      <vt:lpstr>Z_RC_1_?_I</vt:lpstr>
      <vt:lpstr>Z_RC_1_?_P</vt:lpstr>
      <vt:lpstr>Z_RC_1_?_S</vt:lpstr>
      <vt:lpstr>Z_Retroalim_GENERAL_?_D</vt:lpstr>
      <vt:lpstr>Z_Retroalim_GENERAL_?_E</vt:lpstr>
      <vt:lpstr>Z_Retroalim_GENERAL_?_F</vt:lpstr>
      <vt:lpstr>Z_Retroalim_GENERAL_?_I</vt:lpstr>
      <vt:lpstr>Z_Retroalim_GENERAL_?_P</vt:lpstr>
      <vt:lpstr>Z_Retroalim_GENERAL_?_S</vt:lpstr>
      <vt:lpstr>Z_S9_?_D</vt:lpstr>
      <vt:lpstr>Z_S9_?_E</vt:lpstr>
      <vt:lpstr>Z_S9_?_F</vt:lpstr>
      <vt:lpstr>Z_S9_?_I</vt:lpstr>
      <vt:lpstr>Z_S9_?_P</vt:lpstr>
      <vt:lpstr>Z_S9_?_S</vt:lpstr>
      <vt:lpstr>Z_T17_?_D</vt:lpstr>
      <vt:lpstr>Z_T17_?_E</vt:lpstr>
      <vt:lpstr>Z_T17_?_F</vt:lpstr>
      <vt:lpstr>Z_T17_?_I</vt:lpstr>
      <vt:lpstr>Z_T17_?_P</vt:lpstr>
      <vt:lpstr>Z_T17_?_S</vt:lpstr>
      <vt:lpstr>Z_Tit_Categ_?_D</vt:lpstr>
      <vt:lpstr>Z_Tit_Categ_?_E</vt:lpstr>
      <vt:lpstr>Z_Tit_Categ_?_F</vt:lpstr>
      <vt:lpstr>Z_Tit_Categ_?_I</vt:lpstr>
      <vt:lpstr>Z_Tit_Categ_?_P</vt:lpstr>
      <vt:lpstr>Z_Tit_Categ_?_S</vt:lpstr>
      <vt:lpstr>Z_Tit_Subcat_?_D</vt:lpstr>
      <vt:lpstr>Z_Tit_Subcat_?_E</vt:lpstr>
      <vt:lpstr>Z_Tit_Subcat_?_F</vt:lpstr>
      <vt:lpstr>Z_Tit_Subcat_?_I</vt:lpstr>
      <vt:lpstr>Z_Tit_Subcat_?_P</vt:lpstr>
      <vt:lpstr>Z_Tit_Subcat_?_S</vt:lpstr>
      <vt:lpstr>Z_TX_00_0_D</vt:lpstr>
      <vt:lpstr>Z_TX_00_0_E</vt:lpstr>
      <vt:lpstr>Z_TX_00_0_F</vt:lpstr>
      <vt:lpstr>Z_TX_00_0_I</vt:lpstr>
      <vt:lpstr>Z_TX_00_0_P</vt:lpstr>
      <vt:lpstr>Z_TX_00_0_S</vt:lpstr>
      <vt:lpstr>Z_TX_00_D</vt:lpstr>
      <vt:lpstr>Z_TX_00_E</vt:lpstr>
      <vt:lpstr>Z_TX_00_F</vt:lpstr>
      <vt:lpstr>Z_TX_00_I</vt:lpstr>
      <vt:lpstr>Z_TX_00_P</vt:lpstr>
      <vt:lpstr>Z_TX_00_S</vt:lpstr>
      <vt:lpstr>Z_TX_01_D</vt:lpstr>
      <vt:lpstr>Z_TX_01_E</vt:lpstr>
      <vt:lpstr>Z_TX_01_F</vt:lpstr>
      <vt:lpstr>Z_TX_01_I</vt:lpstr>
      <vt:lpstr>Z_TX_01_P</vt:lpstr>
      <vt:lpstr>Z_TX_01_S</vt:lpstr>
      <vt:lpstr>Z_TX_02_D</vt:lpstr>
      <vt:lpstr>Z_TX_02_E</vt:lpstr>
      <vt:lpstr>Z_TX_02_F</vt:lpstr>
      <vt:lpstr>Z_TX_02_I</vt:lpstr>
      <vt:lpstr>Z_TX_02_P</vt:lpstr>
      <vt:lpstr>Z_TX_02_S</vt:lpstr>
      <vt:lpstr>Z_TX_03_2_D</vt:lpstr>
      <vt:lpstr>Z_TX_03_2_E</vt:lpstr>
      <vt:lpstr>Z_TX_03_2_F</vt:lpstr>
      <vt:lpstr>Z_TX_03_2_I</vt:lpstr>
      <vt:lpstr>Z_TX_03_2_P</vt:lpstr>
      <vt:lpstr>Z_TX_03_2_S</vt:lpstr>
      <vt:lpstr>Z_TX_03_3_D</vt:lpstr>
      <vt:lpstr>Z_TX_03_3_E</vt:lpstr>
      <vt:lpstr>Z_TX_03_3_F</vt:lpstr>
      <vt:lpstr>Z_TX_03_3_I</vt:lpstr>
      <vt:lpstr>Z_TX_03_3_P</vt:lpstr>
      <vt:lpstr>Z_TX_03_3_S</vt:lpstr>
      <vt:lpstr>Z_TX_03_D</vt:lpstr>
      <vt:lpstr>Z_TX_03_E</vt:lpstr>
      <vt:lpstr>Z_TX_03_F</vt:lpstr>
      <vt:lpstr>Z_TX_03_I</vt:lpstr>
      <vt:lpstr>Z_TX_03_P</vt:lpstr>
      <vt:lpstr>Z_TX_03_S</vt:lpstr>
      <vt:lpstr>Z_TX_04_1_D</vt:lpstr>
      <vt:lpstr>Z_TX_04_1_E</vt:lpstr>
      <vt:lpstr>Z_TX_04_1_F</vt:lpstr>
      <vt:lpstr>Z_TX_04_1_I</vt:lpstr>
      <vt:lpstr>Z_TX_04_1_P</vt:lpstr>
      <vt:lpstr>Z_TX_04_1_S</vt:lpstr>
      <vt:lpstr>Z_TX_04_2_D</vt:lpstr>
      <vt:lpstr>Z_TX_04_2_E</vt:lpstr>
      <vt:lpstr>Z_TX_04_2_F</vt:lpstr>
      <vt:lpstr>Z_TX_04_2_I</vt:lpstr>
      <vt:lpstr>Z_TX_04_2_P</vt:lpstr>
      <vt:lpstr>Z_TX_04_2_S</vt:lpstr>
      <vt:lpstr>Z_TX_04_3_D</vt:lpstr>
      <vt:lpstr>Z_TX_04_3_E</vt:lpstr>
      <vt:lpstr>Z_TX_04_3_F</vt:lpstr>
      <vt:lpstr>Z_TX_04_3_I</vt:lpstr>
      <vt:lpstr>Z_TX_04_3_P</vt:lpstr>
      <vt:lpstr>Z_TX_04_3_S</vt:lpstr>
      <vt:lpstr>Z_TX_05_D</vt:lpstr>
      <vt:lpstr>Z_TX_05_E</vt:lpstr>
      <vt:lpstr>Z_TX_05_F</vt:lpstr>
      <vt:lpstr>Z_TX_05_I</vt:lpstr>
      <vt:lpstr>Z_TX_05_P</vt:lpstr>
      <vt:lpstr>Z_TX_05_S</vt:lpstr>
      <vt:lpstr>Z_TX_06_D</vt:lpstr>
      <vt:lpstr>Z_TX_06_E</vt:lpstr>
      <vt:lpstr>Z_TX_06_F</vt:lpstr>
      <vt:lpstr>Z_TX_06_I</vt:lpstr>
      <vt:lpstr>Z_TX_06_P</vt:lpstr>
      <vt:lpstr>Z_TX_06_S</vt:lpstr>
      <vt:lpstr>Z_TX_07_D</vt:lpstr>
      <vt:lpstr>Z_TX_07_E</vt:lpstr>
      <vt:lpstr>Z_TX_07_F</vt:lpstr>
      <vt:lpstr>Z_TX_07_I</vt:lpstr>
      <vt:lpstr>Z_TX_07_P</vt:lpstr>
      <vt:lpstr>Z_TX_07_S</vt:lpstr>
      <vt:lpstr>Z_TX_08_D</vt:lpstr>
      <vt:lpstr>Z_TX_08_E</vt:lpstr>
      <vt:lpstr>Z_TX_08_F</vt:lpstr>
      <vt:lpstr>Z_TX_08_I</vt:lpstr>
      <vt:lpstr>Z_TX_08_P</vt:lpstr>
      <vt:lpstr>Z_TX_08_S</vt:lpstr>
      <vt:lpstr>Z_TX_09_D</vt:lpstr>
      <vt:lpstr>Z_TX_09_E</vt:lpstr>
      <vt:lpstr>Z_TX_09_F</vt:lpstr>
      <vt:lpstr>Z_TX_09_I</vt:lpstr>
      <vt:lpstr>Z_TX_09_P</vt:lpstr>
      <vt:lpstr>Z_TX_09_S</vt:lpstr>
      <vt:lpstr>Z_TX_10_D</vt:lpstr>
      <vt:lpstr>Z_TX_10_E</vt:lpstr>
      <vt:lpstr>Z_TX_10_F</vt:lpstr>
      <vt:lpstr>Z_TX_10_I</vt:lpstr>
      <vt:lpstr>Z_TX_10_P</vt:lpstr>
      <vt:lpstr>Z_TX_10_S</vt:lpstr>
      <vt:lpstr>Z_TX_11_D</vt:lpstr>
      <vt:lpstr>Z_TX_11_E</vt:lpstr>
      <vt:lpstr>Z_TX_11_F</vt:lpstr>
      <vt:lpstr>Z_TX_11_I</vt:lpstr>
      <vt:lpstr>Z_TX_11_P</vt:lpstr>
      <vt:lpstr>Z_TX_11_S</vt:lpstr>
      <vt:lpstr>Z_TX_12_D</vt:lpstr>
      <vt:lpstr>Z_TX_12_E</vt:lpstr>
      <vt:lpstr>Z_TX_12_F</vt:lpstr>
      <vt:lpstr>Z_TX_12_I</vt:lpstr>
      <vt:lpstr>Z_TX_12_P</vt:lpstr>
      <vt:lpstr>Z_TX_12_S</vt:lpstr>
      <vt:lpstr>Z_TX_13_D</vt:lpstr>
      <vt:lpstr>Z_TX_13_E</vt:lpstr>
      <vt:lpstr>Z_TX_13_F</vt:lpstr>
      <vt:lpstr>Z_TX_13_I</vt:lpstr>
      <vt:lpstr>Z_TX_13_P</vt:lpstr>
      <vt:lpstr>Z_TX_13_S</vt:lpstr>
      <vt:lpstr>Z_TX_14_D</vt:lpstr>
      <vt:lpstr>Z_TX_14_E</vt:lpstr>
      <vt:lpstr>Z_TX_14_F</vt:lpstr>
      <vt:lpstr>Z_TX_14_I</vt:lpstr>
      <vt:lpstr>Z_TX_14_P</vt:lpstr>
      <vt:lpstr>Z_TX_14_S</vt:lpstr>
      <vt:lpstr>Z_TX_15_D</vt:lpstr>
      <vt:lpstr>Z_TX_15_E</vt:lpstr>
      <vt:lpstr>Z_TX_15_F</vt:lpstr>
      <vt:lpstr>Z_TX_15_I</vt:lpstr>
      <vt:lpstr>Z_TX_15_P</vt:lpstr>
      <vt:lpstr>Z_TX_15_S</vt:lpstr>
      <vt:lpstr>Z_TX_16_D</vt:lpstr>
      <vt:lpstr>Z_TX_16_E</vt:lpstr>
      <vt:lpstr>Z_TX_16_F</vt:lpstr>
      <vt:lpstr>Z_TX_16_I</vt:lpstr>
      <vt:lpstr>Z_TX_16_P</vt:lpstr>
      <vt:lpstr>Z_TX_16_S</vt:lpstr>
      <vt:lpstr>Z_TX_17_D</vt:lpstr>
      <vt:lpstr>Z_TX_17_E</vt:lpstr>
      <vt:lpstr>Z_TX_17_F</vt:lpstr>
      <vt:lpstr>Z_TX_17_I</vt:lpstr>
      <vt:lpstr>Z_TX_17_P</vt:lpstr>
      <vt:lpstr>Z_TX_17_S</vt:lpstr>
      <vt:lpstr>Z_TX_18_D</vt:lpstr>
      <vt:lpstr>Z_TX_18_E</vt:lpstr>
      <vt:lpstr>Z_TX_18_F</vt:lpstr>
      <vt:lpstr>Z_TX_18_I</vt:lpstr>
      <vt:lpstr>Z_TX_18_P</vt:lpstr>
      <vt:lpstr>Z_TX_18_S</vt:lpstr>
      <vt:lpstr>Z_TX_19_D</vt:lpstr>
      <vt:lpstr>Z_TX_19_E</vt:lpstr>
      <vt:lpstr>Z_TX_19_F</vt:lpstr>
      <vt:lpstr>Z_TX_19_I</vt:lpstr>
      <vt:lpstr>Z_TX_19_P</vt:lpstr>
      <vt:lpstr>Z_TX_19_S</vt:lpstr>
      <vt:lpstr>Z_TX_20_D</vt:lpstr>
      <vt:lpstr>Z_TX_20_E</vt:lpstr>
      <vt:lpstr>Z_TX_20_F</vt:lpstr>
      <vt:lpstr>Z_TX_20_I</vt:lpstr>
      <vt:lpstr>Z_TX_20_P</vt:lpstr>
      <vt:lpstr>Z_TX_20_S</vt:lpstr>
      <vt:lpstr>Z_TX_21_D</vt:lpstr>
      <vt:lpstr>Z_TX_21_E</vt:lpstr>
      <vt:lpstr>Z_TX_21_F</vt:lpstr>
      <vt:lpstr>Z_TX_21_I</vt:lpstr>
      <vt:lpstr>Z_TX_21_P</vt:lpstr>
      <vt:lpstr>Z_TX_21_S</vt:lpstr>
      <vt:lpstr>Z_TX_22_D</vt:lpstr>
      <vt:lpstr>Z_TX_22_E</vt:lpstr>
      <vt:lpstr>Z_TX_22_F</vt:lpstr>
      <vt:lpstr>Z_TX_22_I</vt:lpstr>
      <vt:lpstr>Z_TX_22_P</vt:lpstr>
      <vt:lpstr>Z_TX_22_S</vt:lpstr>
      <vt:lpstr>Z_TX_23_1_D</vt:lpstr>
      <vt:lpstr>Z_TX_23_1_E</vt:lpstr>
      <vt:lpstr>Z_TX_23_1_F</vt:lpstr>
      <vt:lpstr>Z_TX_23_1_I</vt:lpstr>
      <vt:lpstr>Z_TX_23_1_P</vt:lpstr>
      <vt:lpstr>Z_TX_23_1_S</vt:lpstr>
      <vt:lpstr>Z_TX_23_2_D</vt:lpstr>
      <vt:lpstr>Z_TX_23_2_E</vt:lpstr>
      <vt:lpstr>Z_TX_23_2_F</vt:lpstr>
      <vt:lpstr>Z_TX_23_2_I</vt:lpstr>
      <vt:lpstr>Z_TX_23_2_P</vt:lpstr>
      <vt:lpstr>Z_TX_23_2_S</vt:lpstr>
      <vt:lpstr>Z_TX_24_D</vt:lpstr>
      <vt:lpstr>Z_TX_24_E</vt:lpstr>
      <vt:lpstr>Z_TX_24_F</vt:lpstr>
      <vt:lpstr>Z_TX_24_I</vt:lpstr>
      <vt:lpstr>Z_TX_24_P</vt:lpstr>
      <vt:lpstr>Z_TX_24_S</vt:lpstr>
      <vt:lpstr>Z_TX_25_D</vt:lpstr>
      <vt:lpstr>Z_TX_25_E</vt:lpstr>
      <vt:lpstr>Z_TX_25_F</vt:lpstr>
      <vt:lpstr>Z_TX_25_I</vt:lpstr>
      <vt:lpstr>Z_TX_25_P</vt:lpstr>
      <vt:lpstr>Z_TX_25_S</vt:lpstr>
      <vt:lpstr>Z_TX_26_D</vt:lpstr>
      <vt:lpstr>Z_TX_26_E</vt:lpstr>
      <vt:lpstr>Z_TX_26_F</vt:lpstr>
      <vt:lpstr>Z_TX_26_I</vt:lpstr>
      <vt:lpstr>Z_TX_26_P</vt:lpstr>
      <vt:lpstr>Z_TX_26_S</vt:lpstr>
      <vt:lpstr>Z_TX_27_1_D</vt:lpstr>
      <vt:lpstr>Z_TX_27_1_E</vt:lpstr>
      <vt:lpstr>Z_TX_27_1_F</vt:lpstr>
      <vt:lpstr>Z_TX_27_1_I</vt:lpstr>
      <vt:lpstr>Z_TX_27_1_P</vt:lpstr>
      <vt:lpstr>Z_TX_27_1_S</vt:lpstr>
      <vt:lpstr>Z_TX_27_2_D</vt:lpstr>
      <vt:lpstr>Z_TX_27_2_E</vt:lpstr>
      <vt:lpstr>Z_TX_27_2_F</vt:lpstr>
      <vt:lpstr>Z_TX_27_2_I</vt:lpstr>
      <vt:lpstr>Z_TX_27_2_P</vt:lpstr>
      <vt:lpstr>Z_TX_27_2_S</vt:lpstr>
      <vt:lpstr>Z_TX_28_1_D</vt:lpstr>
      <vt:lpstr>Z_TX_28_1_E</vt:lpstr>
      <vt:lpstr>Z_TX_28_1_F</vt:lpstr>
      <vt:lpstr>Z_TX_28_1_I</vt:lpstr>
      <vt:lpstr>Z_TX_28_1_P</vt:lpstr>
      <vt:lpstr>Z_TX_28_1_S</vt:lpstr>
      <vt:lpstr>Z_TX_28_2_D</vt:lpstr>
      <vt:lpstr>Z_TX_28_2_E</vt:lpstr>
      <vt:lpstr>Z_TX_28_2_F</vt:lpstr>
      <vt:lpstr>Z_TX_28_2_I</vt:lpstr>
      <vt:lpstr>Z_TX_28_2_P</vt:lpstr>
      <vt:lpstr>Z_TX_28_2_S</vt:lpstr>
      <vt:lpstr>Z_TX_28_3_D</vt:lpstr>
      <vt:lpstr>Z_TX_28_3_E</vt:lpstr>
      <vt:lpstr>Z_TX_28_3_F</vt:lpstr>
      <vt:lpstr>Z_TX_28_3_I</vt:lpstr>
      <vt:lpstr>Z_TX_28_3_P</vt:lpstr>
      <vt:lpstr>Z_TX_28_3_S</vt:lpstr>
      <vt:lpstr>Z_TX_29_D</vt:lpstr>
      <vt:lpstr>Z_TX_29_E</vt:lpstr>
      <vt:lpstr>Z_TX_29_F</vt:lpstr>
      <vt:lpstr>Z_TX_29_I</vt:lpstr>
      <vt:lpstr>Z_TX_29_P</vt:lpstr>
      <vt:lpstr>Z_TX_29_S</vt:lpstr>
      <vt:lpstr>Z_TX_30_D</vt:lpstr>
      <vt:lpstr>Z_TX_30_E</vt:lpstr>
      <vt:lpstr>Z_TX_30_F</vt:lpstr>
      <vt:lpstr>Z_TX_30_I</vt:lpstr>
      <vt:lpstr>Z_TX_30_P</vt:lpstr>
      <vt:lpstr>Z_TX_30_S</vt:lpstr>
      <vt:lpstr>Z_TX_31_D</vt:lpstr>
      <vt:lpstr>Z_TX_31_E</vt:lpstr>
      <vt:lpstr>Z_TX_31_F</vt:lpstr>
      <vt:lpstr>Z_TX_31_I</vt:lpstr>
      <vt:lpstr>Z_TX_31_P</vt:lpstr>
      <vt:lpstr>Z_TX_31_S</vt:lpstr>
      <vt:lpstr>Z_TX_32_D</vt:lpstr>
      <vt:lpstr>Z_TX_32_E</vt:lpstr>
      <vt:lpstr>Z_TX_32_F</vt:lpstr>
      <vt:lpstr>Z_TX_32_I</vt:lpstr>
      <vt:lpstr>Z_TX_32_P</vt:lpstr>
      <vt:lpstr>Z_TX_32_S</vt:lpstr>
      <vt:lpstr>Z_TX_33_D</vt:lpstr>
      <vt:lpstr>Z_TX_33_E</vt:lpstr>
      <vt:lpstr>Z_TX_33_F</vt:lpstr>
      <vt:lpstr>Z_TX_33_I</vt:lpstr>
      <vt:lpstr>Z_TX_33_P</vt:lpstr>
      <vt:lpstr>Z_TX_33_S</vt:lpstr>
      <vt:lpstr>Z_TX_34_D</vt:lpstr>
      <vt:lpstr>Z_TX_34_E</vt:lpstr>
      <vt:lpstr>Z_TX_34_F</vt:lpstr>
      <vt:lpstr>Z_TX_34_I</vt:lpstr>
      <vt:lpstr>Z_TX_34_P</vt:lpstr>
      <vt:lpstr>Z_TX_34_S</vt:lpstr>
      <vt:lpstr>Z_TX_35_D</vt:lpstr>
      <vt:lpstr>Z_TX_35_E</vt:lpstr>
      <vt:lpstr>Z_TX_35_F</vt:lpstr>
      <vt:lpstr>Z_TX_35_I</vt:lpstr>
      <vt:lpstr>Z_TX_35_P</vt:lpstr>
      <vt:lpstr>Z_TX_35_S</vt:lpstr>
      <vt:lpstr>Z_TX_36_D</vt:lpstr>
      <vt:lpstr>Z_TX_36_E</vt:lpstr>
      <vt:lpstr>Z_TX_36_F</vt:lpstr>
      <vt:lpstr>Z_TX_36_I</vt:lpstr>
      <vt:lpstr>Z_TX_36_P</vt:lpstr>
      <vt:lpstr>Z_TX_36_S</vt:lpstr>
      <vt:lpstr>Z_TX_37_D</vt:lpstr>
      <vt:lpstr>Z_TX_37_E</vt:lpstr>
      <vt:lpstr>Z_TX_37_F</vt:lpstr>
      <vt:lpstr>Z_TX_37_I</vt:lpstr>
      <vt:lpstr>Z_TX_37_P</vt:lpstr>
      <vt:lpstr>Z_TX_37_S</vt:lpstr>
      <vt:lpstr>Z_TX_38_D</vt:lpstr>
      <vt:lpstr>Z_TX_38_E</vt:lpstr>
      <vt:lpstr>Z_TX_38_F</vt:lpstr>
      <vt:lpstr>Z_TX_38_I</vt:lpstr>
      <vt:lpstr>Z_TX_38_P</vt:lpstr>
      <vt:lpstr>Z_TX_38_S</vt:lpstr>
      <vt:lpstr>Z_TX_39_D</vt:lpstr>
      <vt:lpstr>Z_TX_39_E</vt:lpstr>
      <vt:lpstr>Z_TX_39_F</vt:lpstr>
      <vt:lpstr>Z_TX_39_I</vt:lpstr>
      <vt:lpstr>Z_TX_39_P</vt:lpstr>
      <vt:lpstr>Z_TX_39_S</vt:lpstr>
      <vt:lpstr>Z_TX_40_D</vt:lpstr>
      <vt:lpstr>Z_TX_40_E</vt:lpstr>
      <vt:lpstr>Z_TX_40_F</vt:lpstr>
      <vt:lpstr>Z_TX_40_I</vt:lpstr>
      <vt:lpstr>Z_TX_40_P</vt:lpstr>
      <vt:lpstr>Z_TX_40_S</vt:lpstr>
      <vt:lpstr>Z_TX_41_1_D</vt:lpstr>
      <vt:lpstr>Z_TX_41_1_E</vt:lpstr>
      <vt:lpstr>Z_TX_41_1_F</vt:lpstr>
      <vt:lpstr>Z_TX_41_1_I</vt:lpstr>
      <vt:lpstr>Z_TX_41_1_P</vt:lpstr>
      <vt:lpstr>Z_TX_41_1_S</vt:lpstr>
      <vt:lpstr>Z_TX_41_2_D</vt:lpstr>
      <vt:lpstr>Z_TX_41_2_E</vt:lpstr>
      <vt:lpstr>Z_TX_41_2_F</vt:lpstr>
      <vt:lpstr>Z_TX_41_2_I</vt:lpstr>
      <vt:lpstr>Z_TX_41_2_P</vt:lpstr>
      <vt:lpstr>Z_TX_41_2_S</vt:lpstr>
      <vt:lpstr>Z_TX_41_3_D</vt:lpstr>
      <vt:lpstr>Z_TX_41_3_E</vt:lpstr>
      <vt:lpstr>Z_TX_41_3_F</vt:lpstr>
      <vt:lpstr>Z_TX_41_3_I</vt:lpstr>
      <vt:lpstr>Z_TX_41_3_P</vt:lpstr>
      <vt:lpstr>Z_TX_41_3_S</vt:lpstr>
      <vt:lpstr>Z_TX_41_5_D</vt:lpstr>
      <vt:lpstr>Z_TX_41_5_E</vt:lpstr>
      <vt:lpstr>Z_TX_41_5_F</vt:lpstr>
      <vt:lpstr>Z_TX_41_5_I</vt:lpstr>
      <vt:lpstr>Z_TX_41_5_P</vt:lpstr>
      <vt:lpstr>Z_TX_41_5_S</vt:lpstr>
      <vt:lpstr>Z_TX_41_6_D</vt:lpstr>
      <vt:lpstr>Z_TX_41_6_E</vt:lpstr>
      <vt:lpstr>Z_TX_41_6_F</vt:lpstr>
      <vt:lpstr>Z_TX_41_6_I</vt:lpstr>
      <vt:lpstr>Z_TX_41_6_P</vt:lpstr>
      <vt:lpstr>Z_TX_41_6_S</vt:lpstr>
      <vt:lpstr>Z_TX_41_7_D</vt:lpstr>
      <vt:lpstr>Z_TX_41_7_E</vt:lpstr>
      <vt:lpstr>Z_TX_41_7_F</vt:lpstr>
      <vt:lpstr>Z_TX_41_7_I</vt:lpstr>
      <vt:lpstr>Z_TX_41_7_P</vt:lpstr>
      <vt:lpstr>Z_TX_41_7_S</vt:lpstr>
      <vt:lpstr>Z_TX_41_8_D</vt:lpstr>
      <vt:lpstr>Z_TX_41_8_E</vt:lpstr>
      <vt:lpstr>Z_TX_41_8_F</vt:lpstr>
      <vt:lpstr>Z_TX_41_8_I</vt:lpstr>
      <vt:lpstr>Z_TX_41_8_P</vt:lpstr>
      <vt:lpstr>Z_TX_41_8_S</vt:lpstr>
      <vt:lpstr>Z_TX_41_9_D</vt:lpstr>
      <vt:lpstr>Z_TX_41_9_E</vt:lpstr>
      <vt:lpstr>Z_TX_41_9_F</vt:lpstr>
      <vt:lpstr>Z_TX_41_9_I</vt:lpstr>
      <vt:lpstr>Z_TX_41_9_P</vt:lpstr>
      <vt:lpstr>Z_TX_41_9_S</vt:lpstr>
      <vt:lpstr>Z_TX_42_1_D</vt:lpstr>
      <vt:lpstr>Z_TX_42_1_E</vt:lpstr>
      <vt:lpstr>Z_TX_42_1_F</vt:lpstr>
      <vt:lpstr>Z_TX_42_1_I</vt:lpstr>
      <vt:lpstr>Z_TX_42_1_P</vt:lpstr>
      <vt:lpstr>Z_TX_42_1_S</vt:lpstr>
      <vt:lpstr>Z_TX_42_2_D</vt:lpstr>
      <vt:lpstr>Z_TX_42_2_E</vt:lpstr>
      <vt:lpstr>Z_TX_42_2_F</vt:lpstr>
      <vt:lpstr>Z_TX_42_2_I</vt:lpstr>
      <vt:lpstr>Z_TX_42_2_P</vt:lpstr>
      <vt:lpstr>Z_TX_42_2_S</vt:lpstr>
      <vt:lpstr>Z_TX_43_D</vt:lpstr>
      <vt:lpstr>Z_TX_43_E</vt:lpstr>
      <vt:lpstr>Z_TX_43_F</vt:lpstr>
      <vt:lpstr>Z_TX_43_I</vt:lpstr>
      <vt:lpstr>Z_TX_43_P</vt:lpstr>
      <vt:lpstr>Z_TX_43_S</vt:lpstr>
      <vt:lpstr>Z_TX_44_D</vt:lpstr>
      <vt:lpstr>Z_TX_44_E</vt:lpstr>
      <vt:lpstr>Z_TX_44_F</vt:lpstr>
      <vt:lpstr>Z_TX_44_I</vt:lpstr>
      <vt:lpstr>Z_TX_44_P</vt:lpstr>
      <vt:lpstr>Z_TX_44_S</vt:lpstr>
      <vt:lpstr>Z_TX_45_D</vt:lpstr>
      <vt:lpstr>Z_TX_45_E</vt:lpstr>
      <vt:lpstr>Z_TX_45_F</vt:lpstr>
      <vt:lpstr>Z_TX_45_I</vt:lpstr>
      <vt:lpstr>Z_TX_45_P</vt:lpstr>
      <vt:lpstr>Z_TX_45_S</vt:lpstr>
      <vt:lpstr>Z_TX_46_D</vt:lpstr>
      <vt:lpstr>Z_TX_46_E</vt:lpstr>
      <vt:lpstr>Z_TX_46_F</vt:lpstr>
      <vt:lpstr>Z_TX_46_I</vt:lpstr>
      <vt:lpstr>Z_TX_46_P</vt:lpstr>
      <vt:lpstr>Z_TX_46_S</vt:lpstr>
      <vt:lpstr>Z_TX_47_D</vt:lpstr>
      <vt:lpstr>Z_TX_47_E</vt:lpstr>
      <vt:lpstr>Z_TX_47_F</vt:lpstr>
      <vt:lpstr>Z_TX_47_I</vt:lpstr>
      <vt:lpstr>Z_TX_47_P</vt:lpstr>
      <vt:lpstr>Z_TX_47_S</vt:lpstr>
      <vt:lpstr>Z_TX_48_D</vt:lpstr>
      <vt:lpstr>Z_TX_48_E</vt:lpstr>
      <vt:lpstr>Z_TX_48_F</vt:lpstr>
      <vt:lpstr>Z_TX_48_I</vt:lpstr>
      <vt:lpstr>Z_TX_48_P</vt:lpstr>
      <vt:lpstr>Z_TX_48_S</vt:lpstr>
      <vt:lpstr>Z_TX_49_D</vt:lpstr>
      <vt:lpstr>Z_TX_49_E</vt:lpstr>
      <vt:lpstr>Z_TX_49_F</vt:lpstr>
      <vt:lpstr>Z_TX_49_I</vt:lpstr>
      <vt:lpstr>Z_TX_49_P</vt:lpstr>
      <vt:lpstr>Z_TX_49_S</vt:lpstr>
      <vt:lpstr>Z_TX_50_D</vt:lpstr>
      <vt:lpstr>Z_TX_50_E</vt:lpstr>
      <vt:lpstr>Z_TX_50_F</vt:lpstr>
      <vt:lpstr>Z_TX_50_I</vt:lpstr>
      <vt:lpstr>Z_TX_50_P</vt:lpstr>
      <vt:lpstr>Z_TX_50_S</vt:lpstr>
      <vt:lpstr>Z_TX_51_D</vt:lpstr>
      <vt:lpstr>Z_TX_51_E</vt:lpstr>
      <vt:lpstr>Z_TX_51_F</vt:lpstr>
      <vt:lpstr>Z_TX_51_I</vt:lpstr>
      <vt:lpstr>Z_TX_51_P</vt:lpstr>
      <vt:lpstr>Z_TX_51_S</vt:lpstr>
      <vt:lpstr>Z_TX_52_D</vt:lpstr>
      <vt:lpstr>Z_TX_52_E</vt:lpstr>
      <vt:lpstr>Z_TX_52_F</vt:lpstr>
      <vt:lpstr>Z_TX_52_I</vt:lpstr>
      <vt:lpstr>Z_TX_52_P</vt:lpstr>
      <vt:lpstr>Z_TX_52_S</vt:lpstr>
      <vt:lpstr>Z_TX_53_D</vt:lpstr>
      <vt:lpstr>Z_TX_53_E</vt:lpstr>
      <vt:lpstr>Z_TX_53_F</vt:lpstr>
      <vt:lpstr>Z_TX_53_I</vt:lpstr>
      <vt:lpstr>Z_TX_53_P</vt:lpstr>
      <vt:lpstr>Z_TX_53_S</vt:lpstr>
      <vt:lpstr>Z_TX_54_D</vt:lpstr>
      <vt:lpstr>Z_TX_54_E</vt:lpstr>
      <vt:lpstr>Z_TX_54_F</vt:lpstr>
      <vt:lpstr>Z_TX_54_I</vt:lpstr>
      <vt:lpstr>Z_TX_54_P</vt:lpstr>
      <vt:lpstr>Z_TX_54_S</vt:lpstr>
      <vt:lpstr>Z_TX_55_D</vt:lpstr>
      <vt:lpstr>Z_TX_55_E</vt:lpstr>
      <vt:lpstr>Z_TX_55_F</vt:lpstr>
      <vt:lpstr>Z_TX_55_I</vt:lpstr>
      <vt:lpstr>Z_TX_55_P</vt:lpstr>
      <vt:lpstr>Z_TX_55_S</vt:lpstr>
      <vt:lpstr>Z_TX_56_D</vt:lpstr>
      <vt:lpstr>Z_TX_56_E</vt:lpstr>
      <vt:lpstr>Z_TX_56_F</vt:lpstr>
      <vt:lpstr>Z_TX_56_I</vt:lpstr>
      <vt:lpstr>Z_TX_56_P</vt:lpstr>
      <vt:lpstr>Z_TX_56_S</vt:lpstr>
      <vt:lpstr>Z_TX_57_D</vt:lpstr>
      <vt:lpstr>Z_TX_57_E</vt:lpstr>
      <vt:lpstr>Z_TX_57_F</vt:lpstr>
      <vt:lpstr>Z_TX_57_I</vt:lpstr>
      <vt:lpstr>Z_TX_57_P</vt:lpstr>
      <vt:lpstr>Z_TX_57_S</vt:lpstr>
      <vt:lpstr>Z_TX_58_D</vt:lpstr>
      <vt:lpstr>Z_TX_58_E</vt:lpstr>
      <vt:lpstr>Z_TX_58_F</vt:lpstr>
      <vt:lpstr>Z_TX_58_I</vt:lpstr>
      <vt:lpstr>Z_TX_58_P</vt:lpstr>
      <vt:lpstr>Z_TX_58_S</vt:lpstr>
      <vt:lpstr>Z_TX_59_D</vt:lpstr>
      <vt:lpstr>Z_TX_59_E</vt:lpstr>
      <vt:lpstr>Z_TX_59_F</vt:lpstr>
      <vt:lpstr>Z_TX_59_I</vt:lpstr>
      <vt:lpstr>Z_TX_59_P</vt:lpstr>
      <vt:lpstr>Z_TX_59_S</vt:lpstr>
      <vt:lpstr>Z_TX_60_D</vt:lpstr>
      <vt:lpstr>Z_TX_60_E</vt:lpstr>
      <vt:lpstr>Z_TX_60_F</vt:lpstr>
      <vt:lpstr>Z_TX_60_I</vt:lpstr>
      <vt:lpstr>Z_TX_60_P</vt:lpstr>
      <vt:lpstr>Z_TX_60_S</vt:lpstr>
      <vt:lpstr>Z_TX_61_D</vt:lpstr>
      <vt:lpstr>Z_TX_61_E</vt:lpstr>
      <vt:lpstr>Z_TX_61_F</vt:lpstr>
      <vt:lpstr>Z_TX_61_I</vt:lpstr>
      <vt:lpstr>Z_TX_61_P</vt:lpstr>
      <vt:lpstr>Z_TX_61_S</vt:lpstr>
      <vt:lpstr>Z_TX_62_D</vt:lpstr>
      <vt:lpstr>Z_TX_62_E</vt:lpstr>
      <vt:lpstr>Z_TX_62_F</vt:lpstr>
      <vt:lpstr>Z_TX_62_I</vt:lpstr>
      <vt:lpstr>Z_TX_62_P</vt:lpstr>
      <vt:lpstr>Z_TX_62_S</vt:lpstr>
      <vt:lpstr>Z_U7_?_D</vt:lpstr>
      <vt:lpstr>Z_U7_?_E</vt:lpstr>
      <vt:lpstr>Z_U7_?_F</vt:lpstr>
      <vt:lpstr>Z_U7_?_I</vt:lpstr>
      <vt:lpstr>Z_U7_?_P</vt:lpstr>
      <vt:lpstr>Z_U7_?_S</vt:lpstr>
      <vt:lpstr>Z_VF_00_D</vt:lpstr>
      <vt:lpstr>Z_VF_00_E</vt:lpstr>
      <vt:lpstr>Z_VF_00_F</vt:lpstr>
      <vt:lpstr>Z_VF_00_I</vt:lpstr>
      <vt:lpstr>Z_VF_00_P</vt:lpstr>
      <vt:lpstr>Z_VF_00_S</vt:lpstr>
      <vt:lpstr>Z_VF_01_D</vt:lpstr>
      <vt:lpstr>Z_VF_01_E</vt:lpstr>
      <vt:lpstr>Z_VF_01_F</vt:lpstr>
      <vt:lpstr>Z_VF_01_I</vt:lpstr>
      <vt:lpstr>Z_VF_01_P</vt:lpstr>
      <vt:lpstr>Z_VF_01_S</vt:lpstr>
      <vt:lpstr>Z_VF_02_D</vt:lpstr>
      <vt:lpstr>Z_VF_02_E</vt:lpstr>
      <vt:lpstr>Z_VF_02_F</vt:lpstr>
      <vt:lpstr>Z_VF_02_I</vt:lpstr>
      <vt:lpstr>Z_VF_02_P</vt:lpstr>
      <vt:lpstr>Z_VF_02_S</vt:lpstr>
      <vt:lpstr>Z_W7_?_D</vt:lpstr>
      <vt:lpstr>Z_W7_?_E</vt:lpstr>
      <vt:lpstr>Z_W7_?_F</vt:lpstr>
      <vt:lpstr>Z_W7_?_I</vt:lpstr>
      <vt:lpstr>Z_W7_?_P</vt:lpstr>
      <vt:lpstr>Z_W7_?_S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2021-04-16T11:53:14Z</dcterms:modified>
  <cp:category>DOCENCIA</cp:category>
</cp:coreProperties>
</file>