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2" codeName="{899C9086-67A9-5B14-2C2D-5A8001700F7D}"/>
  <workbookPr updateLinks="never" codeName="ThisWorkbook"/>
  <mc:AlternateContent xmlns:mc="http://schemas.openxmlformats.org/markup-compatibility/2006">
    <mc:Choice Requires="x15">
      <x15ac:absPath xmlns:x15ac="http://schemas.microsoft.com/office/spreadsheetml/2010/11/ac" url="C:\AHGM\0. GITHUB\FTP_Privado\"/>
    </mc:Choice>
  </mc:AlternateContent>
  <xr:revisionPtr revIDLastSave="0" documentId="13_ncr:1_{C6229277-5777-4135-BBDC-8476A6CA9EB0}" xr6:coauthVersionLast="47" xr6:coauthVersionMax="47" xr10:uidLastSave="{00000000-0000-0000-0000-000000000000}"/>
  <bookViews>
    <workbookView showHorizontalScroll="0" showVerticalScroll="0" showSheetTabs="0" xWindow="-93" yWindow="-93" windowWidth="19386" windowHeight="12986" tabRatio="938" firstSheet="2"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 hidden="1">"❌"</definedName>
    <definedName name="_Datos_OK" hidden="1">"✔"</definedName>
    <definedName name="_de" hidden="1">T_DICCIONARIO[[#Headers],[de]]</definedName>
    <definedName name="_en" hidden="1">T_DICCIONARIO[[#Headers],[en]]</definedName>
    <definedName name="_es" hidden="1">T_DICCIONARIO[[#Headers],[es]]</definedName>
    <definedName name="_xlnm._FilterDatabase" localSheetId="28" hidden="1">DOC!$B$2:$B$2</definedName>
    <definedName name="_xlnm._FilterDatabase" localSheetId="29" hidden="1">DOC_2!$B$2:$B$4</definedName>
    <definedName name="_xlnm._FilterDatabase" localSheetId="30" hidden="1">DOC_TEMP!$A$1:$A$1</definedName>
    <definedName name="_fr" hidden="1">T_DICCIONARIO[[#Headers],[fr]]</definedName>
    <definedName name="_HOJA_ACTUAL" hidden="1">DICCIONARIO!$AH$3</definedName>
    <definedName name="_it" hidden="1">T_DICCIONARIO[[#Headers],[it]]</definedName>
    <definedName name="_menu" hidden="1">"&amp;varr;"</definedName>
    <definedName name="_pt" hidden="1">T_DICCIONARIO[[#Headers],[pt]]</definedName>
    <definedName name="_xleta.EXACT" hidden="1" xlm="1">#NAME?</definedName>
    <definedName name="_xleta.IF" hidden="1" xlm="1">#NAME?</definedName>
    <definedName name="_xleta.N" hidden="1" xlm="1">#NAME?</definedName>
    <definedName name="_xleta.OR" hidden="1" xlm="1">#NAME?</definedName>
    <definedName name="_xleta.SINGLE" hidden="1" xlm="1">#NAME?</definedName>
    <definedName name="_xleta.TYPE" hidden="1" xlm="1">#NAME?</definedName>
    <definedName name="_zh" hidden="1">T_DICCIONARIO[[#Headers],[zh-CN]]</definedName>
    <definedName name="_ZOOM_Msg" hidden="1">INICIO!$A$36</definedName>
    <definedName name="AA_EN" hidden="1">'Formulario EN'!$Q$21</definedName>
    <definedName name="ANCHO_CL" hidden="1">'Datos CL'!$H$3</definedName>
    <definedName name="ANCHO_CL_IM" hidden="1">'Datos CL'!$I$3</definedName>
    <definedName name="ANCHO_IM" hidden="1">'Formulario CL'!$W$9</definedName>
    <definedName name="Ancho_Img_1" hidden="1">'XML CL'!$E$6</definedName>
    <definedName name="Ancho_Img_2" hidden="1">'XML CL'!$D$7</definedName>
    <definedName name="Ancho_Img_3" hidden="1">'XML CL'!$E$7</definedName>
    <definedName name="Ancho_Img_4" hidden="1">'XML CL'!$D$8</definedName>
    <definedName name="Ancho_Img_5" hidden="1">'XML CL'!$E$8</definedName>
    <definedName name="Ancho_Img_6" hidden="1">'XML CL'!$D$9</definedName>
    <definedName name="Ancho_Img_7" hidden="1">'XML CL'!$E$9</definedName>
    <definedName name="Ancho_Img_px" hidden="1">'XML CL'!$D$6</definedName>
    <definedName name="ANCHO_RC" hidden="1">'Formulario CL'!$Q$9</definedName>
    <definedName name="APP" hidden="1">INICIO!$G$1</definedName>
    <definedName name="ARCH_PERM_EN" hidden="1">'Datos EN'!$K$3</definedName>
    <definedName name="ARCH_REQ_EN" hidden="1">'Datos EN'!$L$3</definedName>
    <definedName name="Arrastrar_Soltar" hidden="1">'Formulario PP'!$O$37</definedName>
    <definedName name="AUTOR" hidden="1">INICIO!$J$7</definedName>
    <definedName name="B_R" hidden="1">GENERAL!$U$40</definedName>
    <definedName name="BARAJAR_R" hidden="1">GENERAL!$K$27</definedName>
    <definedName name="Cambiadas_Hojas" hidden="1">DICCIONARIO!$A$413</definedName>
    <definedName name="Cambio_CL" hidden="1">GENERAL!$P$45</definedName>
    <definedName name="Cambio_EM" hidden="1">GENERAL!$P$41</definedName>
    <definedName name="Cambio_EN" hidden="1">GENERAL!$P$44</definedName>
    <definedName name="Cambio_O2" hidden="1">GENERAL!$P$39</definedName>
    <definedName name="Cambio_OM" hidden="1">GENERAL!$P$38</definedName>
    <definedName name="Cambio_PP" hidden="1">GENERAL!$P$43</definedName>
    <definedName name="Cambio_RC" hidden="1">GENERAL!$P$42</definedName>
    <definedName name="Cambio_Version" hidden="1">INICIO!$T$11</definedName>
    <definedName name="Cambio_VF" hidden="1">GENERAL!$P$40</definedName>
    <definedName name="Categ_01" localSheetId="2" hidden="1">GENERAL!$Y$5</definedName>
    <definedName name="Categ_02" localSheetId="2" hidden="1">GENERAL!$Y$7</definedName>
    <definedName name="Categ_03" localSheetId="2" hidden="1">GENERAL!$Y$9</definedName>
    <definedName name="Categ_04" localSheetId="2" hidden="1">GENERAL!$Y$11</definedName>
    <definedName name="Categ_05" localSheetId="2" hidden="1">GENERAL!$Y$13</definedName>
    <definedName name="Categ_06" localSheetId="2" hidden="1">GENERAL!$Y$15</definedName>
    <definedName name="Categ_07" localSheetId="2" hidden="1">GENERAL!$Y$17</definedName>
    <definedName name="Categ_08" localSheetId="2" hidden="1">GENERAL!$Y$19</definedName>
    <definedName name="Categ_09" localSheetId="2" hidden="1">GENERAL!$Y$21</definedName>
    <definedName name="Categ_10" localSheetId="2" hidden="1">GENERAL!$Y$23</definedName>
    <definedName name="Categ_11" localSheetId="2" hidden="1">GENERAL!$AA$5</definedName>
    <definedName name="Categ_12" localSheetId="2" hidden="1">GENERAL!$AA$7</definedName>
    <definedName name="Categ_13" localSheetId="2" hidden="1">GENERAL!$AA$9</definedName>
    <definedName name="Categ_14" localSheetId="2" hidden="1">GENERAL!$AA$11</definedName>
    <definedName name="Categ_15" localSheetId="2" hidden="1">GENERAL!$AA$13</definedName>
    <definedName name="Categ_16" localSheetId="2" hidden="1">GENERAL!$AA$15</definedName>
    <definedName name="Categ_17" localSheetId="2" hidden="1">GENERAL!$AA$17</definedName>
    <definedName name="Categ_18" localSheetId="2" hidden="1">GENERAL!$AA$19</definedName>
    <definedName name="Categ_19" localSheetId="2" hidden="1">GENERAL!$AA$21</definedName>
    <definedName name="Categ_20" localSheetId="2" hidden="1">GENERAL!$AA$23</definedName>
    <definedName name="Centrar_Tabla" hidden="1">GENERAL!$Y$40</definedName>
    <definedName name="Centrar_Tabla_CL" hidden="1">'Formulario CL'!$N$37</definedName>
    <definedName name="Centrar_Tabla_EM" hidden="1">'Formulario EM'!$N$37</definedName>
    <definedName name="Centrar_Tabla_EN" hidden="1">'Formulario EN'!$N$37</definedName>
    <definedName name="Centrar_Tabla_O2" comment="Centrar_Tabla_O2 ='Formulario O2'!$N$37" hidden="1">'Formulario O2'!$N$37</definedName>
    <definedName name="Centrar_Tabla_OM" hidden="1">'Formulario OM'!$N$37</definedName>
    <definedName name="Centrar_Tabla_PP" hidden="1">'Formulario PP'!$N$37</definedName>
    <definedName name="Centrar_Tabla_RC" hidden="1">'Formulario RC'!$N$37</definedName>
    <definedName name="Centrar_Tabla_VF" hidden="1">'Formulario VF'!$N$37</definedName>
    <definedName name="Cloze_Descrip" hidden="1">'XML CL'!$B$2</definedName>
    <definedName name="CODIGO_COLOR" hidden="1">INICIO!$G$37</definedName>
    <definedName name="Codigo_Idioma" hidden="1">DICCIONARIO!$E$2</definedName>
    <definedName name="CONTRASEN_A" hidden="1">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 hidden="1">INICIO!$E$39</definedName>
    <definedName name="Des_Categ" hidden="1">GENERAL!$S$7</definedName>
    <definedName name="Des_E_CL" hidden="1">'Datos CL'!$G$4</definedName>
    <definedName name="Des_E_EM" hidden="1">'Datos EM'!$G$4</definedName>
    <definedName name="Des_E_EN" hidden="1">'Datos EN'!$G$4</definedName>
    <definedName name="Des_E_O2" hidden="1">'Datos O2'!$G$4</definedName>
    <definedName name="Des_E_OM" hidden="1">'Datos OM'!$G$4</definedName>
    <definedName name="Des_E_PP" hidden="1">'Datos PP'!$G$4</definedName>
    <definedName name="Des_E_RC" hidden="1">'Datos RC'!$G$4</definedName>
    <definedName name="Des_E_VF" hidden="1">'Datos VF'!$G$4</definedName>
    <definedName name="Des_Pr_CL" hidden="1">'Datos CL'!$F$4</definedName>
    <definedName name="Des_Pr_EM" hidden="1">'Datos EM'!$F$4</definedName>
    <definedName name="Des_Pr_EN" hidden="1">'Datos EN'!$F$4</definedName>
    <definedName name="Des_Pr_O2" hidden="1">'Datos O2'!$F$4</definedName>
    <definedName name="Des_Pr_OM" hidden="1">'Datos OM'!$F$4</definedName>
    <definedName name="Des_Pr_PP" hidden="1">'Datos PP'!$F$4</definedName>
    <definedName name="Des_Pr_RC" hidden="1">'Datos RC'!$F$4</definedName>
    <definedName name="Des_Pr_VF" hidden="1">'Datos VF'!$F$4</definedName>
    <definedName name="Des_Subcat" hidden="1">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 hidden="1">GENERAL!$O$45</definedName>
    <definedName name="Diferencia_EM" hidden="1">GENERAL!$O$41</definedName>
    <definedName name="Diferencia_EN" hidden="1">GENERAL!$O$44</definedName>
    <definedName name="Diferencia_O2" hidden="1">GENERAL!$O$39</definedName>
    <definedName name="Diferencia_OM" hidden="1">GENERAL!$O$38</definedName>
    <definedName name="Diferencia_PP" hidden="1">GENERAL!$O$43</definedName>
    <definedName name="Diferencia_RC" hidden="1">GENERAL!$O$42</definedName>
    <definedName name="Diferencia_VF" hidden="1">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 hidden="1">'Datos CL'!$G$3</definedName>
    <definedName name="ENUNCIADO_EM" hidden="1">'Datos EM'!$G$3</definedName>
    <definedName name="ENUNCIADO_EN" hidden="1">'Datos EN'!$G$3</definedName>
    <definedName name="ENUNCIADO_O2" hidden="1">'Datos O2'!$G$3</definedName>
    <definedName name="ENUNCIADO_OM" hidden="1">'Datos OM'!$G$3</definedName>
    <definedName name="ENUNCIADO_PP" hidden="1">'Datos PP'!$G$3</definedName>
    <definedName name="ENUNCIADO_RC" hidden="1">'Datos RC'!$G$3</definedName>
    <definedName name="ENUNCIADO_VF" hidden="1">'Datos VF'!$G$3</definedName>
    <definedName name="Feedback" hidden="1">IF(Retroalim_GENERAL="","", "    &lt;generalfeedback format=""html""&gt;       &lt;text&gt;&lt;![CDATA[&lt;p&gt;"&amp;Retroalim_GENERAL&amp;"&lt;/p&gt;]]&gt;&lt;/text&gt;     &lt;/generalfeedback&gt; ")&amp;"    &lt;defaultgrade&gt;"&amp;PUNTUACION&amp;"&lt;/defaultgrade&gt;     &lt;penalty&gt;"&amp;REPLACE(PENALIZACION,2,1,".")&amp;"&lt;/penalty&gt;     &lt;hidden&gt;"&amp;Oculto&amp;"&lt;/hidden&gt;     &lt;idnumber&gt;"&amp;IF(CONTRASEN_A="","",CONTRASEN_A)&amp;"&lt;/idnumber&gt;     &lt;shuffleanswers&gt;"&amp;IF(BARAJAR_R="true",1,0)&amp;"&lt;/shuffleanswers&gt;"&amp; IF(R_CORRECTA="","", "    &lt;correctfeedback format=""html""&gt;       &lt;text&gt;&lt;![CDATA[&lt;p&gt;"&amp;R_CORRECTA&amp;"&lt;/p&gt;]]&gt;&lt;/text&gt;     &lt;/correctfeedback&gt;")&amp; IF(R_Par_CORRECTA="","", "    &lt;partiallycorrectfeedback format=""html""&gt;       &lt;text&gt;&lt;![CDATA[&lt;p&gt;"&amp;R_Par_CORRECTA&amp;"&lt;/p&gt;]]&gt;&lt;/text&gt;     &lt;/partiallycorrectfeedback&gt;")&amp;IF(R_INCORRECTA="","", "    &lt;incorrectfeedback format=""html""&gt;       &lt;text&gt;&lt;![CDATA[&lt;p&gt;"&amp;R_INCORRECTA&amp;"&lt;/p&gt;]]&gt;&lt;/text&gt;     &lt;/incorrectfeedback&gt;")&amp;"     &lt;shownumcorrect/&gt;"</definedName>
    <definedName name="FIN_1_1" hidden="1">XML!$D$2</definedName>
    <definedName name="FIN_1_1_OTRO" hidden="1">XML!$E$2</definedName>
    <definedName name="FIN_1_2" hidden="1">XML!$G$2</definedName>
    <definedName name="FIN_1_2_OTRO" hidden="1">XML!$H$2</definedName>
    <definedName name="FIN_10_1" hidden="1">XML!$D$11</definedName>
    <definedName name="FIN_10_1_OTRO" hidden="1">XML!$E$11</definedName>
    <definedName name="FIN_10_2" hidden="1">XML!$G$11</definedName>
    <definedName name="FIN_10_2_OTRO" hidden="1">XML!$H$11</definedName>
    <definedName name="FIN_2_1" hidden="1">XML!$D$3</definedName>
    <definedName name="FIN_2_1_OTRO" hidden="1">XML!$E$3</definedName>
    <definedName name="FIN_2_2" hidden="1">XML!$G$3</definedName>
    <definedName name="FIN_2_2_OTRO" hidden="1">XML!$H$3</definedName>
    <definedName name="FIN_3_1" hidden="1">XML!$D$4</definedName>
    <definedName name="FIN_3_1_OTRO" hidden="1">XML!$E$4</definedName>
    <definedName name="FIN_3_2" hidden="1">XML!$G$4</definedName>
    <definedName name="FIN_3_2_OTRO" hidden="1">XML!$H$4</definedName>
    <definedName name="FIN_4_1" hidden="1">XML!$D$5</definedName>
    <definedName name="FIN_4_1_OTRO" hidden="1">XML!$E$5</definedName>
    <definedName name="FIN_4_2" hidden="1">XML!$G$5</definedName>
    <definedName name="FIN_4_2_OTRO" hidden="1">XML!$H$5</definedName>
    <definedName name="FIN_5_1" hidden="1">XML!$D$6</definedName>
    <definedName name="FIN_5_1_OTRO" hidden="1">XML!$E$6</definedName>
    <definedName name="FIN_5_2" hidden="1">XML!$G$6</definedName>
    <definedName name="FIN_5_2_OTRO" hidden="1">XML!$H$6</definedName>
    <definedName name="FIN_6_1" hidden="1">XML!$D$7</definedName>
    <definedName name="FIN_6_1_OTRO" hidden="1">XML!$E$7</definedName>
    <definedName name="FIN_6_2" hidden="1">XML!$G$7</definedName>
    <definedName name="FIN_6_2_OTRO" hidden="1">XML!$H$7</definedName>
    <definedName name="FIN_7_1" hidden="1">XML!$D$8</definedName>
    <definedName name="FIN_7_1_OTRO" hidden="1">XML!$E$8</definedName>
    <definedName name="FIN_7_2" hidden="1">XML!$G$8</definedName>
    <definedName name="FIN_7_2_OTRO" hidden="1">XML!$H$8</definedName>
    <definedName name="FIN_8_1" hidden="1">XML!$D$9</definedName>
    <definedName name="FIN_8_1_OTRO" hidden="1">XML!$E$9</definedName>
    <definedName name="FIN_8_2" hidden="1">XML!$G$9</definedName>
    <definedName name="FIN_8_2_OTRO" hidden="1">XML!$H$9</definedName>
    <definedName name="FIN_9_1" hidden="1">XML!$D$10</definedName>
    <definedName name="FIN_9_1_OTRO" hidden="1">XML!$E$10</definedName>
    <definedName name="FIN_9_2" hidden="1">XML!$G$10</definedName>
    <definedName name="FIN_9_2_OTRO" hidden="1">XML!$H$10</definedName>
    <definedName name="FR_EN">'Formulario EN'!$H$17</definedName>
    <definedName name="Idioma_Dcha" hidden="1">DICCIONARIO!$C$413</definedName>
    <definedName name="Idioma_Original" hidden="1">INICIO!$M$37</definedName>
    <definedName name="IDIOMA_Otro" hidden="1">DICCIONARIO!$B$413</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 hidden="1">'Datos CL'!$AJ$3</definedName>
    <definedName name="IMG_EM" hidden="1">'Datos EM'!$AJ$3</definedName>
    <definedName name="IMG_EN" hidden="1">'Datos EN'!$AJ$3</definedName>
    <definedName name="Img_Menu_Despl" hidden="1">'XML CL'!$B$3</definedName>
    <definedName name="IMG_O2" hidden="1">'Datos O2'!$AJ$3</definedName>
    <definedName name="IMG_OM" hidden="1">'Datos OM'!$AJ$3</definedName>
    <definedName name="IMG_PP" hidden="1">'Datos PP'!$AJ$3</definedName>
    <definedName name="IMG_RC" hidden="1">'Datos RC'!$AJ$3</definedName>
    <definedName name="IMG_VF" hidden="1">'Datos VF'!$AJ$3</definedName>
    <definedName name="LANGUAGE" hidden="1">INICIO!$A$10</definedName>
    <definedName name="LISTA_CATEGORIAS" hidden="1">GENERAL!$Y$5,GENERAL!$Y$7,GENERAL!$Y$9,GENERAL!$Y$11</definedName>
    <definedName name="Lista_Paises" hidden="1">DICCIONARIO!$O$4:$Q$50</definedName>
    <definedName name="Marcar_RI" hidden="1">GENERAL!$P$31</definedName>
    <definedName name="Marcar_RI_TEXTO" hidden="1">GENERAL!$D$33</definedName>
    <definedName name="MAYUSC_RC" hidden="1">'Datos RC'!$E$3</definedName>
    <definedName name="MAYUSCULAS">'Formulario RC'!$W$9</definedName>
    <definedName name="Mensaje_Aviso" hidden="1">INICIO!$A$32</definedName>
    <definedName name="Mensaje_Paciencia" hidden="1">INICIO!$A$37</definedName>
    <definedName name="Menu_Excel" hidden="1">DICCIONARIO!$AB$3</definedName>
    <definedName name="Msg_IDIOMA" hidden="1">INICIO!$A$39</definedName>
    <definedName name="N_Car_MAX_EN" hidden="1">'Datos EN'!$P$3</definedName>
    <definedName name="N_Car_MIN_EN" hidden="1">'Datos EN'!$O$3</definedName>
    <definedName name="N_Caracteres_Max_EN" comment="N_Caracteres_Max_EN" hidden="1">'Formulario EN'!$N$33</definedName>
    <definedName name="N_Caracteres_Min_EN" hidden="1">'Formulario EN'!$J$33</definedName>
    <definedName name="N_FIN_G" hidden="1">GENERAL!$Y$39</definedName>
    <definedName name="N_I_CL" hidden="1">'Datos CL'!$A$4</definedName>
    <definedName name="N_I_EM" hidden="1">'Datos EM'!$A$4</definedName>
    <definedName name="N_I_EN" hidden="1">'Datos EN'!$A$4</definedName>
    <definedName name="N_I_O2" hidden="1">'Datos O2'!$A$4</definedName>
    <definedName name="N_I_OM" hidden="1">'Datos OM'!$A$4</definedName>
    <definedName name="N_I_PP" hidden="1">'Datos PP'!$A$4</definedName>
    <definedName name="N_I_RC" hidden="1">'Datos RC'!$A$4</definedName>
    <definedName name="N_I_Tabla" hidden="1">'Datos OM'!$B$4</definedName>
    <definedName name="N_I_VF" hidden="1">'Datos VF'!$A$4</definedName>
    <definedName name="N_INI_G" hidden="1">GENERAL!$Y$38</definedName>
    <definedName name="N_Lineas_OCA" hidden="1">OCA!$B$1</definedName>
    <definedName name="N_Max_Preg" hidden="1">GENERAL!$L$46</definedName>
    <definedName name="N_max_Resp" hidden="1">'Formulario O2'!$W$9</definedName>
    <definedName name="N_MAX_RESPUESTAS" hidden="1">'Datos O2'!$Z$3</definedName>
    <definedName name="N_Person_Dicc" hidden="1">DICCIONARIO!$C$1</definedName>
    <definedName name="N_Person_Dicc2" hidden="1">DICCIONARIO!$B$1</definedName>
    <definedName name="N_Preg_Exportar" hidden="1">GENERAL!$O$46</definedName>
    <definedName name="n_preg_ON_CL" hidden="1">'Formulario CL'!$M$37</definedName>
    <definedName name="n_preg_ON_EM" hidden="1">'Formulario EM'!$M$37</definedName>
    <definedName name="n_preg_ON_EN" hidden="1">'Formulario EN'!$M$37</definedName>
    <definedName name="n_preg_ON_O2" hidden="1">'Formulario O2'!$M$37</definedName>
    <definedName name="n_preg_ON_OM" hidden="1">'Formulario OM'!$M$37</definedName>
    <definedName name="n_preg_ON_PP" hidden="1">'Formulario PP'!$M$37</definedName>
    <definedName name="n_preg_ON_RC" hidden="1">'Formulario RC'!$M$37</definedName>
    <definedName name="n_preg_ON_VF" hidden="1">'Formulario VF'!$M$37</definedName>
    <definedName name="N_Preguntas" comment="Nº Total de Preguntas" localSheetId="18" hidden="1">'Datos CL'!$H$1</definedName>
    <definedName name="N_Preguntas" comment="Nº Total de Preguntas" localSheetId="10" hidden="1">'Datos EM'!$H$1</definedName>
    <definedName name="N_Preguntas" comment="Nº Total de Preguntas" localSheetId="16" hidden="1">'Datos EN'!$H$1</definedName>
    <definedName name="N_Preguntas" comment="Nº Total de Preguntas" localSheetId="6" hidden="1">'Datos O2'!$H$1</definedName>
    <definedName name="N_Preguntas" comment="Nº Total de Preguntas" localSheetId="4" hidden="1">'Datos OM'!$H$1</definedName>
    <definedName name="N_Preguntas" comment="Nº Total de Preguntas" localSheetId="14" hidden="1">'Datos PP'!$H$1</definedName>
    <definedName name="N_Preguntas" comment="Nº Total de Preguntas" localSheetId="12" hidden="1">'Datos RC'!$H$1</definedName>
    <definedName name="N_Preguntas" comment="Nº Total de Preguntas" localSheetId="8" hidden="1">'Datos VF'!$H$1</definedName>
    <definedName name="N_R" hidden="1">GENERAL!$U$43</definedName>
    <definedName name="N_Respuestas" hidden="1">GENERAL!$X$46</definedName>
    <definedName name="Nom_Archivo_APP" hidden="1">INICIO!$T$7</definedName>
    <definedName name="NOMBRE_CL" hidden="1">'Datos CL'!$A$3</definedName>
    <definedName name="NOMBRE_EM" hidden="1">'Datos EM'!$A$3</definedName>
    <definedName name="NOMBRE_EN" hidden="1">'Datos EN'!$A$3</definedName>
    <definedName name="NOMBRE_O2" hidden="1">'Datos O2'!$A$3</definedName>
    <definedName name="NOMBRE_OM" hidden="1">'Datos OM'!$A$3</definedName>
    <definedName name="NOMBRE_PP" hidden="1">'Datos PP'!$A$3</definedName>
    <definedName name="NOMBRE_RC" hidden="1">'Datos RC'!$A$3</definedName>
    <definedName name="NOMBRE_VF" hidden="1">'Datos VF'!$A$3</definedName>
    <definedName name="NUMERAR_R" hidden="1">GENERAL!$K$29</definedName>
    <definedName name="Oculto" hidden="1">GENERAL!$W$11</definedName>
    <definedName name="ORI_1_1" hidden="1">XML!$C$2</definedName>
    <definedName name="ORI_1_2" hidden="1">XML!$F$2</definedName>
    <definedName name="ORI_10_1" hidden="1">XML!$C$11</definedName>
    <definedName name="ORI_10_2" hidden="1">XML!$F$11</definedName>
    <definedName name="ORI_2_1" hidden="1">XML!$C$3</definedName>
    <definedName name="ORI_2_2" hidden="1">XML!$F$3</definedName>
    <definedName name="ORI_3_1" hidden="1">XML!$C$4</definedName>
    <definedName name="ORI_3_2" hidden="1">XML!$F$4</definedName>
    <definedName name="ORI_4_1" hidden="1">XML!$C$5</definedName>
    <definedName name="ORI_4_2" hidden="1">XML!$F$5</definedName>
    <definedName name="ORI_5_1" hidden="1">XML!$C$6</definedName>
    <definedName name="ORI_5_2" hidden="1">XML!$F$6</definedName>
    <definedName name="ORI_6_1" hidden="1">XML!$C$7</definedName>
    <definedName name="ORI_6_2" hidden="1">XML!$F$7</definedName>
    <definedName name="ORI_7_1" hidden="1">XML!$C$8</definedName>
    <definedName name="ORI_7_2" hidden="1">XML!$F$8</definedName>
    <definedName name="ORI_8_1" hidden="1">XML!$C$9</definedName>
    <definedName name="ORI_8_2" hidden="1">XML!$F$9</definedName>
    <definedName name="ORI_9_1" hidden="1">XML!$C$10</definedName>
    <definedName name="ORI_9_2" hidden="1">XML!$F$10</definedName>
    <definedName name="ORI_FIN" hidden="1">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 hidden="1">INICIO!$A$13</definedName>
    <definedName name="P_Max" hidden="1">GENERAL!$N$46</definedName>
    <definedName name="P_max_CL" hidden="1">GENERAL!$N$45</definedName>
    <definedName name="P_max_EM" hidden="1">GENERAL!$N$41</definedName>
    <definedName name="P_max_EN" hidden="1">GENERAL!$N$44</definedName>
    <definedName name="P_max_O2" hidden="1">GENERAL!$N$39</definedName>
    <definedName name="P_max_OM" hidden="1">GENERAL!$N$38</definedName>
    <definedName name="P_max_PP" hidden="1">GENERAL!$N$43</definedName>
    <definedName name="P_max_RC" hidden="1">GENERAL!$N$42</definedName>
    <definedName name="P_max_VF" hidden="1">GENERAL!$N$40</definedName>
    <definedName name="P_Min" hidden="1">GENERAL!$M$46</definedName>
    <definedName name="P_min_CL" hidden="1">GENERAL!$M$45</definedName>
    <definedName name="P_min_EM" hidden="1">GENERAL!$M$41</definedName>
    <definedName name="P_min_EN" hidden="1">GENERAL!$M$44</definedName>
    <definedName name="P_min_O2" hidden="1">GENERAL!$M$39</definedName>
    <definedName name="P_min_OM" hidden="1">GENERAL!$M$38</definedName>
    <definedName name="P_min_PP" hidden="1">GENERAL!$M$43</definedName>
    <definedName name="P_min_RC" hidden="1">GENERAL!$M$42</definedName>
    <definedName name="P_min_VF" hidden="1">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 hidden="1">'Datos PP'!$H$3</definedName>
    <definedName name="Par_01_2" hidden="1">'Datos PP'!$I$3</definedName>
    <definedName name="Par_02_1" hidden="1">'Datos PP'!$J$3</definedName>
    <definedName name="Par_02_2" hidden="1">'Datos PP'!$K$3</definedName>
    <definedName name="Par_03_1" hidden="1">'Datos PP'!$L$3</definedName>
    <definedName name="Par_03_2" hidden="1">'Datos PP'!$M$3</definedName>
    <definedName name="Par_04_1" hidden="1">'Datos PP'!$N$3</definedName>
    <definedName name="Par_04_2" hidden="1">'Datos PP'!$O$3</definedName>
    <definedName name="Par_05_1" hidden="1">'Datos PP'!$P$3</definedName>
    <definedName name="Par_05_2" hidden="1">'Datos PP'!$Q$3</definedName>
    <definedName name="Par_06_1" hidden="1">'Datos PP'!$R$3</definedName>
    <definedName name="Par_06_2" hidden="1">'Datos PP'!$S$3</definedName>
    <definedName name="Par_07_1" hidden="1">'Datos PP'!$T$3</definedName>
    <definedName name="Par_07_2" hidden="1">'Datos PP'!$U$3</definedName>
    <definedName name="Par_08_1" hidden="1">'Datos PP'!$V$3</definedName>
    <definedName name="Par_08_2" hidden="1">'Datos PP'!$W$3</definedName>
    <definedName name="Par_09_1" hidden="1">'Datos PP'!$X$3</definedName>
    <definedName name="Par_09_2" hidden="1">'Datos PP'!$Y$3</definedName>
    <definedName name="Par_10_1" hidden="1">'Datos PP'!$Z$3</definedName>
    <definedName name="Par_10_2" hidden="1">'Datos PP'!$AA$3</definedName>
    <definedName name="Par_11_1" hidden="1">'Datos PP'!$AB$3</definedName>
    <definedName name="Par_11_2" hidden="1">'Datos PP'!$AC$3</definedName>
    <definedName name="Par_12_1" hidden="1">'Datos PP'!$AD$3</definedName>
    <definedName name="Par_12_2" hidden="1">'Datos PP'!$AE$3</definedName>
    <definedName name="Pareja_01_1" hidden="1">'Datos EM'!$H$3</definedName>
    <definedName name="Pareja_01_2" hidden="1">'Datos EM'!$I$3</definedName>
    <definedName name="Pareja_02_1" hidden="1">'Datos EM'!$J$3</definedName>
    <definedName name="Pareja_02_2" hidden="1">'Datos EM'!$K$3</definedName>
    <definedName name="Pareja_03_1" hidden="1">'Datos EM'!$L$3</definedName>
    <definedName name="Pareja_03_2" hidden="1">'Datos EM'!$M$3</definedName>
    <definedName name="Pareja_04_1" hidden="1">'Datos EM'!$N$3</definedName>
    <definedName name="Pareja_04_2" hidden="1">'Datos EM'!$O$3</definedName>
    <definedName name="Pareja_05_1" hidden="1">'Datos EM'!$P$3</definedName>
    <definedName name="Pareja_05_2" hidden="1">'Datos EM'!$Q$3</definedName>
    <definedName name="Pareja_06_1" hidden="1">'Datos EM'!$R$3</definedName>
    <definedName name="Pareja_06_2" hidden="1">'Datos EM'!$S$3</definedName>
    <definedName name="Pareja_07_1" hidden="1">'Datos EM'!$T$3</definedName>
    <definedName name="Pareja_07_2" hidden="1">'Datos EM'!$U$3</definedName>
    <definedName name="Pareja_08_1" hidden="1">'Datos EM'!$V$3</definedName>
    <definedName name="Pareja_08_2" hidden="1">'Datos EM'!$W$3</definedName>
    <definedName name="Pareja_09_1" hidden="1">'Datos EM'!$X$3</definedName>
    <definedName name="Pareja_09_2" hidden="1">'Datos EM'!$Y$3</definedName>
    <definedName name="Pareja_10_1" hidden="1">'Datos EM'!$Z$3</definedName>
    <definedName name="Pareja_10_2" hidden="1">'Datos EM'!$AA$3</definedName>
    <definedName name="Pareja_11_1" hidden="1">'Datos EM'!$AB$3</definedName>
    <definedName name="Pareja_11_2" hidden="1">'Datos EM'!$AC$3</definedName>
    <definedName name="Pareja_12_1" hidden="1">'Datos EM'!$AD$3</definedName>
    <definedName name="Pareja_12_2" hidden="1">'Datos EM'!$AE$3</definedName>
    <definedName name="PENALIZACION" hidden="1">GENERAL!$O$11</definedName>
    <definedName name="PLANT_RESP_EN" hidden="1">'Datos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 hidden="1">GENERAL!$K$21</definedName>
    <definedName name="PREGUNTA_ACTUAL" hidden="1">GENERAL!$P$46</definedName>
    <definedName name="PREGUNTAR_IDIOMA" hidden="1">INICIO!$F$37</definedName>
    <definedName name="PT_01" comment="PUNTOS" hidden="1">'Datos RC'!$I$3</definedName>
    <definedName name="PT_02" hidden="1">'Datos RC'!$L$3</definedName>
    <definedName name="PT_03" hidden="1">'Datos RC'!$O$3</definedName>
    <definedName name="PT_04" hidden="1">'Datos RC'!$R$3</definedName>
    <definedName name="PT_05" hidden="1">'Datos RC'!$U$3</definedName>
    <definedName name="PT_06" hidden="1">'Datos RC'!$X$3</definedName>
    <definedName name="PT_07" hidden="1">'Datos RC'!$AA$3</definedName>
    <definedName name="PT_08" hidden="1">'Datos RC'!$AD$3</definedName>
    <definedName name="PUNTOS_1_O2" hidden="1">'Datos O2'!$T$3</definedName>
    <definedName name="PUNTOS_1_OM" hidden="1">'Datos OM'!$T$3</definedName>
    <definedName name="PUNTOS_2_O2" hidden="1">'Datos O2'!$U$3</definedName>
    <definedName name="PUNTOS_2_OM" hidden="1">'Datos OM'!$U$3</definedName>
    <definedName name="PUNTOS_3_O2" hidden="1">'Datos O2'!$V$3</definedName>
    <definedName name="PUNTOS_3_OM" hidden="1">'Datos OM'!$V$3</definedName>
    <definedName name="PUNTOS_4_O2" hidden="1">'Datos O2'!$W$3</definedName>
    <definedName name="PUNTOS_4_OM" hidden="1">'Datos OM'!$W$3</definedName>
    <definedName name="PUNTOS_5_O2" hidden="1">'Datos O2'!$X$3</definedName>
    <definedName name="PUNTOS_5_OM" hidden="1">'Datos OM'!$X$3</definedName>
    <definedName name="PUNTOS_6_O2" hidden="1">'Datos O2'!$Y$3</definedName>
    <definedName name="PUNTOS_6_OM" hidden="1">'Datos OM'!$Y$3</definedName>
    <definedName name="PUNTUACION" hidden="1">GENERAL!$S$11</definedName>
    <definedName name="PUNTUACION_C_EN" hidden="1">'Datos EN'!$D$3</definedName>
    <definedName name="PUNTUACION_C_O2" hidden="1">'Datos O2'!$D$3</definedName>
    <definedName name="PUNTUACION_C_OM" hidden="1">'Datos OM'!$D$3</definedName>
    <definedName name="PUNTUACION_C_VF" hidden="1">'Datos VF'!$D$3</definedName>
    <definedName name="PUNTUACION_I_EN" hidden="1">'Datos EN'!$E$3</definedName>
    <definedName name="PUNTUACION_I_O2" hidden="1">'Datos O2'!$E$3</definedName>
    <definedName name="PUNTUACION_I_OM" hidden="1">'Datos OM'!$E$3</definedName>
    <definedName name="PUNTUACION_I_VF" hidden="1">'Datos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 hidden="1">GENERAL!$K$15</definedName>
    <definedName name="R_Correctas_EN" hidden="1">'Datos EN'!$C$3</definedName>
    <definedName name="R_Correctas_O2" hidden="1">'Datos O2'!$B$3</definedName>
    <definedName name="R_Correctas_OM" hidden="1">'Datos OM'!$B$3</definedName>
    <definedName name="R_Correctas_VF" hidden="1">'Datos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 hidden="1">GENERAL!$K$19</definedName>
    <definedName name="R_Incorrectas_EN" hidden="1">'Datos EN'!$B$3</definedName>
    <definedName name="R_Incorrectas_O2" hidden="1">'Datos O2'!$C$3</definedName>
    <definedName name="R_Incorrectas_OM" hidden="1">'Datos OM'!$C$3</definedName>
    <definedName name="R_Incorrectas_VF" hidden="1">'Datos VF'!$C$4</definedName>
    <definedName name="R_Par_CORRECTA" hidden="1">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 hidden="1">'Datos RC'!$H$3</definedName>
    <definedName name="RC_02" hidden="1">'Datos RC'!$K$3</definedName>
    <definedName name="RC_03" hidden="1">'Datos RC'!$N$3</definedName>
    <definedName name="RC_04" hidden="1">'Datos RC'!$Q$3</definedName>
    <definedName name="RC_05" hidden="1">'Datos RC'!$T$3</definedName>
    <definedName name="RC_06" hidden="1">'Datos RC'!$W$3</definedName>
    <definedName name="RC_07" hidden="1">'Datos RC'!$Z$3</definedName>
    <definedName name="RC_08" hidden="1">'Datos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 hidden="1">'XML RC'!$C$1:$C$13</definedName>
    <definedName name="RC_OM">'Formulario OM'!$N$29</definedName>
    <definedName name="RC_VF">'Formulario VF'!$H$27</definedName>
    <definedName name="RE_01" comment="RETROALIMENTACION" hidden="1">'Datos RC'!$J$3</definedName>
    <definedName name="RE_02" hidden="1">'Datos RC'!$M$3</definedName>
    <definedName name="RE_03" hidden="1">'Datos RC'!$P$3</definedName>
    <definedName name="RE_04" hidden="1">'Datos RC'!$S$3</definedName>
    <definedName name="RE_05" hidden="1">'Datos RC'!$V$3</definedName>
    <definedName name="RE_06" hidden="1">'Datos RC'!$Y$3</definedName>
    <definedName name="RE_07" hidden="1">'Datos RC'!$AB$3</definedName>
    <definedName name="RE_08" hidden="1">'Datos RC'!$AE$3</definedName>
    <definedName name="RELOJ" hidden="1">DICCIONARIO!$B$2</definedName>
    <definedName name="REQ_TEX_EN" hidden="1">'Datos EN'!$I$3</definedName>
    <definedName name="RESPUESTA_1_EN" hidden="1">'Datos EN'!$H$3</definedName>
    <definedName name="RESPUESTA_1_O2" hidden="1">'Datos O2'!$H$3</definedName>
    <definedName name="RESPUESTA_1_OM" hidden="1">'Datos OM'!$H$3</definedName>
    <definedName name="RESPUESTA_1_VF" hidden="1">'Datos VF'!$H$3</definedName>
    <definedName name="RESPUESTA_2_O2" hidden="1">'Datos O2'!$I$3</definedName>
    <definedName name="RESPUESTA_2_OM" hidden="1">'Datos OM'!$I$3</definedName>
    <definedName name="RESPUESTA_3_O2" hidden="1">'Datos O2'!$J$3</definedName>
    <definedName name="RESPUESTA_3_OM" hidden="1">'Datos OM'!$J$3</definedName>
    <definedName name="RESPUESTA_4_O2" hidden="1">'Datos O2'!$K$3</definedName>
    <definedName name="RESPUESTA_4_OM" hidden="1">'Datos OM'!$K$3</definedName>
    <definedName name="RESPUESTA_5_O2" hidden="1">'Datos O2'!$L$3</definedName>
    <definedName name="RESPUESTA_5_OM" hidden="1">'Datos OM'!$L$3</definedName>
    <definedName name="RESPUESTA_6_O2" hidden="1">'Datos O2'!$M$3</definedName>
    <definedName name="RESPUESTA_6_OM" hidden="1">'Datos OM'!$M$3</definedName>
    <definedName name="RETROAL_1_EN" hidden="1">'Datos EN'!$N$3</definedName>
    <definedName name="RETROAL_1_O2" hidden="1">'Datos O2'!$N$3</definedName>
    <definedName name="RETROAL_1_OM" hidden="1">'Datos OM'!$N$3</definedName>
    <definedName name="RETROAL_1_VF" hidden="1">'Datos VF'!$I$3</definedName>
    <definedName name="RETROAL_2_O2" hidden="1">'Datos O2'!$O$3</definedName>
    <definedName name="RETROAL_2_OM" hidden="1">'Datos OM'!$O$3</definedName>
    <definedName name="RETROAL_2_VF" hidden="1">'Datos VF'!$J$3</definedName>
    <definedName name="RETROAL_3_O2" hidden="1">'Datos O2'!$P$3</definedName>
    <definedName name="RETROAL_3_OM" hidden="1">'Datos OM'!$P$3</definedName>
    <definedName name="RETROAL_4_O2" hidden="1">'Datos O2'!$Q$3</definedName>
    <definedName name="RETROAL_4_OM" hidden="1">'Datos OM'!$Q$3</definedName>
    <definedName name="RETROAL_5_O2" hidden="1">'Datos O2'!$R$3</definedName>
    <definedName name="RETROAL_5_OM" hidden="1">'Datos OM'!$R$3</definedName>
    <definedName name="RETROAL_6_O2" hidden="1">'Datos O2'!$S$3</definedName>
    <definedName name="RETROAL_6_OM" hidden="1">'Datos OM'!$S$3</definedName>
    <definedName name="Retroalim_GENERAL" hidden="1">GENERAL!$K$13</definedName>
    <definedName name="RT_EN">'Formulario EN'!$H$19</definedName>
    <definedName name="script_Ancho_0" hidden="1">'XML CL'!$C$4</definedName>
    <definedName name="script_Ancho_Resp" hidden="1">'XML CL'!$C$5</definedName>
    <definedName name="script_Ancho_Resp_OTRO" hidden="1">'XML CL'!$D$5</definedName>
    <definedName name="script_Form_1" hidden="1">'XML CL'!$C$7</definedName>
    <definedName name="script_Form_2" hidden="1">'XML CL'!$C$8</definedName>
    <definedName name="script_Form_3" hidden="1">'XML CL'!$C$9</definedName>
    <definedName name="script_Img" hidden="1">'XML CL'!$C$6</definedName>
    <definedName name="Sistema_Operativo" hidden="1">INICIO!$E$37</definedName>
    <definedName name="strDecimal_I" comment="Cambio sistema decimales" hidden="1">INICIO!$B$37</definedName>
    <definedName name="strMiles_I" comment="Cambio sistema decimales" hidden="1">INICIO!$C$37</definedName>
    <definedName name="SubCat_01" localSheetId="2" hidden="1">GENERAL!$Y$25</definedName>
    <definedName name="SubCat_02" localSheetId="2" hidden="1">GENERAL!$Y$27</definedName>
    <definedName name="SubCat_03" localSheetId="2" hidden="1">GENERAL!$Y$29</definedName>
    <definedName name="SubCat_04" localSheetId="2" hidden="1">GENERAL!$Y$31</definedName>
    <definedName name="SubCat_05" localSheetId="2" hidden="1">GENERAL!$Y$33</definedName>
    <definedName name="SubCat_06" localSheetId="2" hidden="1">GENERAL!$Y$35</definedName>
    <definedName name="SubCat_07" localSheetId="2" hidden="1">GENERAL!$AA$25</definedName>
    <definedName name="SubCat_08" localSheetId="2" hidden="1">GENERAL!$AA$27</definedName>
    <definedName name="SubCat_09" localSheetId="2" hidden="1">GENERAL!$AA$29</definedName>
    <definedName name="SubCat_10" localSheetId="2" hidden="1">GENERAL!$AA$31</definedName>
    <definedName name="SubCat_11" localSheetId="2" hidden="1">GENERAL!$AA$33</definedName>
    <definedName name="SubCat_12" localSheetId="2" hidden="1">GENERAL!$AA$35</definedName>
    <definedName name="T_R" comment="Tipo numeración respuestas" hidden="1">GENERAL!$U$38</definedName>
    <definedName name="TAMA_CAJA_EN" hidden="1">'Datos EN'!$J$3</definedName>
    <definedName name="TC_EN" hidden="1">'Formulario EN'!$U$19</definedName>
    <definedName name="Tipo_1" comment="Tipo Cuestionario" hidden="1">GENERAL!$J$38</definedName>
    <definedName name="Tipo_2" comment="Tipo Cuestionario" hidden="1">GENERAL!$J$39</definedName>
    <definedName name="Tipo_3" comment="Tipo Cuestionario" hidden="1">GENERAL!$J$40</definedName>
    <definedName name="Tipo_4" comment="Tipo Cuestionario" hidden="1">GENERAL!$J$41</definedName>
    <definedName name="Tipo_5" comment="Tipo Cuestionario" hidden="1">GENERAL!$J$42</definedName>
    <definedName name="Tipo_6" comment="Tipo Cuestionario" hidden="1">GENERAL!$J$43</definedName>
    <definedName name="Tipo_7" comment="Tipo Cuestionario" hidden="1">GENERAL!$J$44</definedName>
    <definedName name="Tipo_8" hidden="1">GENERAL!$J$45</definedName>
    <definedName name="Tipo_Cuestionario_Cod" comment="CODIGO Cuestionario" hidden="1">GENERAL!$K$46</definedName>
    <definedName name="Tipo_Cuestionario_MAY" hidden="1">GENERAL!$G$46</definedName>
    <definedName name="Tipo_Cuestionario_Nom" comment="NOMBRE Cuestionario" hidden="1">GENERAL!$J$46</definedName>
    <definedName name="Tipo_Cuestionario_Num" comment="NUMERO Cuestionario" hidden="1">GENERAL!$B$46</definedName>
    <definedName name="Tit_Categ" comment="Título de la categoría" hidden="1">GENERAL!$K$7</definedName>
    <definedName name="Tit_Subcat" comment="Título de la subcategoría" hidden="1">GENERAL!$K$9</definedName>
    <definedName name="_xlnm.Print_Titles" localSheetId="0" hidden="1">DICCIONARIO!$1:$2</definedName>
    <definedName name="Total_Formulas" hidden="1">GENERAL!$P$5</definedName>
    <definedName name="Total_Preguntas" hidden="1">GENERAL!$P$47</definedName>
    <definedName name="Ult_F_Dic" hidden="1">DICCIONARIO!$D$413</definedName>
    <definedName name="UseSystem_I" comment="Cambio sistema decimales" hidden="1">INICIO!$D$37</definedName>
    <definedName name="Version" hidden="1">INICIO!$S$30</definedName>
    <definedName name="Version_Moodle" hidden="1">'XML CL'!$C$1</definedName>
    <definedName name="Version_Pregunta" hidden="1">INICIO!$A$26</definedName>
    <definedName name="XML_Num" hidden="1">XML!$B$1</definedName>
    <definedName name="Z_??_?_O" hidden="1">DICCIONARIO!$E$182</definedName>
    <definedName name="Z_0_?_O" hidden="1">DICCIONARIO!$E$219</definedName>
    <definedName name="Z_AA_EN_?_O" hidden="1">DICCIONARIO!$E$207</definedName>
    <definedName name="Z_ANCHO_IM_?_O" hidden="1">DICCIONARIO!$E$210</definedName>
    <definedName name="Z_Ayuda_Cloze_?_O" hidden="1">DICCIONARIO!$E$181</definedName>
    <definedName name="Z_BARAJAR_R_?_O" hidden="1">DICCIONARIO!$E$172</definedName>
    <definedName name="Z_BP_00_O" hidden="1">DICCIONARIO!$E$159</definedName>
    <definedName name="Z_BP_01_O" hidden="1">DICCIONARIO!$E$160</definedName>
    <definedName name="Z_BP_02_O" hidden="1">DICCIONARIO!$E$161</definedName>
    <definedName name="Z_BP_03_O" hidden="1">DICCIONARIO!$E$162</definedName>
    <definedName name="Z_BT_00_O" hidden="1">DICCIONARIO!$E$211</definedName>
    <definedName name="Z_BT_01_O" hidden="1">DICCIONARIO!$E$212</definedName>
    <definedName name="Z_BT_02_O" hidden="1">DICCIONARIO!$E$213</definedName>
    <definedName name="Z_BT_03_O" hidden="1">DICCIONARIO!$E$214</definedName>
    <definedName name="Z_BT_04_O" hidden="1">DICCIONARIO!$E$215</definedName>
    <definedName name="Z_BT_05_O" hidden="1">DICCIONARIO!$E$216</definedName>
    <definedName name="Z_BT_06_O" hidden="1">DICCIONARIO!$E$217</definedName>
    <definedName name="Z_BT_07_O" hidden="1">DICCIONARIO!$E$218</definedName>
    <definedName name="Z_CL_00_O" hidden="1">DICCIONARIO!$E$134</definedName>
    <definedName name="Z_CL_01_O" hidden="1">DICCIONARIO!$E$135</definedName>
    <definedName name="Z_CL_02_1_O" hidden="1">DICCIONARIO!$E$136</definedName>
    <definedName name="Z_CL_02_2_O" hidden="1">DICCIONARIO!$E$137</definedName>
    <definedName name="Z_CL_02_3_O" hidden="1">DICCIONARIO!$E$138</definedName>
    <definedName name="Z_CL_03_1_O" hidden="1">DICCIONARIO!$E$139</definedName>
    <definedName name="Z_CL_03_10_O" hidden="1">DICCIONARIO!$E$148</definedName>
    <definedName name="Z_CL_03_2_O" hidden="1">DICCIONARIO!$E$140</definedName>
    <definedName name="Z_CL_03_3_O" hidden="1">DICCIONARIO!$E$141</definedName>
    <definedName name="Z_CL_03_4_O" hidden="1">DICCIONARIO!$E$142</definedName>
    <definedName name="Z_CL_03_5_O" hidden="1">DICCIONARIO!$E$143</definedName>
    <definedName name="Z_CL_03_6_O" hidden="1">DICCIONARIO!$E$144</definedName>
    <definedName name="Z_CL_03_7_O" hidden="1">DICCIONARIO!$E$145</definedName>
    <definedName name="Z_CL_03_8_O" hidden="1">DICCIONARIO!$E$146</definedName>
    <definedName name="Z_CL_03_9_O" hidden="1">DICCIONARIO!$E$147</definedName>
    <definedName name="Z_CL_04_O" hidden="1">DICCIONARIO!$E$149</definedName>
    <definedName name="Z_CL_05_1_O" hidden="1">DICCIONARIO!$E$150</definedName>
    <definedName name="Z_CL_05_2_O" hidden="1">DICCIONARIO!$E$151</definedName>
    <definedName name="Z_CL_05_3_O" hidden="1">DICCIONARIO!$E$152</definedName>
    <definedName name="Z_CL_05_4_O" hidden="1">DICCIONARIO!$E$153</definedName>
    <definedName name="Z_CL_05_5_O" hidden="1">DICCIONARIO!$E$154</definedName>
    <definedName name="Z_CL_05_6_O" hidden="1">DICCIONARIO!$E$155</definedName>
    <definedName name="Z_CL_05_7_O" hidden="1">DICCIONARIO!$E$156</definedName>
    <definedName name="Z_CL_05_8_O" hidden="1">DICCIONARIO!$E$157</definedName>
    <definedName name="Z_CL_05_9_O" hidden="1">DICCIONARIO!$E$158</definedName>
    <definedName name="Z_CONTRASEN_A_?_O" hidden="1">DICCIONARIO!$E$167</definedName>
    <definedName name="Z_Des_Categ_?_O" hidden="1">DICCIONARIO!$E$174</definedName>
    <definedName name="Z_Des_Subcat_?_O" hidden="1">DICCIONARIO!$E$175</definedName>
    <definedName name="Z_DG_00_O" hidden="1">DICCIONARIO!$E$36</definedName>
    <definedName name="Z_DG_01_O" hidden="1">DICCIONARIO!$E$37</definedName>
    <definedName name="Z_DG_02_O" hidden="1">DICCIONARIO!$E$38</definedName>
    <definedName name="Z_DG_03_O" hidden="1">DICCIONARIO!$E$39</definedName>
    <definedName name="Z_DG_04_O" hidden="1">DICCIONARIO!$E$40</definedName>
    <definedName name="Z_DG_05_O" hidden="1">DICCIONARIO!$E$41</definedName>
    <definedName name="Z_DG_06_O" hidden="1">DICCIONARIO!$E$42</definedName>
    <definedName name="Z_DG_07_O" hidden="1">DICCIONARIO!$E$43</definedName>
    <definedName name="Z_DG_08_O" hidden="1">DICCIONARIO!$E$44</definedName>
    <definedName name="Z_DG_09_O" hidden="1">DICCIONARIO!$E$45</definedName>
    <definedName name="Z_DG_10_O" hidden="1">DICCIONARIO!$E$46</definedName>
    <definedName name="Z_DG_11_O" hidden="1">DICCIONARIO!$E$47</definedName>
    <definedName name="Z_DG_12_O" hidden="1">DICCIONARIO!$E$48</definedName>
    <definedName name="Z_DG_13_O" hidden="1">DICCIONARIO!$E$49</definedName>
    <definedName name="Z_DG_14_O" hidden="1">DICCIONARIO!$E$50</definedName>
    <definedName name="Z_DG_15_O" hidden="1">DICCIONARIO!$E$51</definedName>
    <definedName name="Z_DG_16_O" hidden="1">DICCIONARIO!$E$52</definedName>
    <definedName name="Z_DG_17_O" hidden="1">DICCIONARIO!$E$53</definedName>
    <definedName name="Z_DG_18_O" hidden="1">DICCIONARIO!$E$54</definedName>
    <definedName name="Z_DG_19_O" hidden="1">DICCIONARIO!$E$55</definedName>
    <definedName name="Z_DG_20_O" hidden="1">DICCIONARIO!$E$56</definedName>
    <definedName name="Z_DG_21_O" hidden="1">DICCIONARIO!$E$57</definedName>
    <definedName name="Z_DG_22_O" hidden="1">DICCIONARIO!$E$58</definedName>
    <definedName name="Z_DG_23_O" hidden="1">DICCIONARIO!$E$59</definedName>
    <definedName name="Z_DG_24_O" hidden="1">DICCIONARIO!$E$60</definedName>
    <definedName name="Z_DG_25_O" hidden="1">DICCIONARIO!$E$61</definedName>
    <definedName name="Z_DG_26_O" hidden="1">DICCIONARIO!$E$62</definedName>
    <definedName name="Z_DG_27_1_O" hidden="1">DICCIONARIO!$E$63</definedName>
    <definedName name="Z_DG_27_2_O" hidden="1">DICCIONARIO!$E$64</definedName>
    <definedName name="Z_DG_27_3_O" hidden="1">DICCIONARIO!$E$65</definedName>
    <definedName name="Z_DG_28_1_O" hidden="1">DICCIONARIO!$E$66</definedName>
    <definedName name="Z_DG_28_2_O" hidden="1">DICCIONARIO!$E$67</definedName>
    <definedName name="Z_DG_29_1_O" hidden="1">DICCIONARIO!$E$68</definedName>
    <definedName name="Z_DG_29_2_O" hidden="1">DICCIONARIO!$E$69</definedName>
    <definedName name="Z_DG_29_3_O" hidden="1">DICCIONARIO!$E$70</definedName>
    <definedName name="Z_DG_30_1_O" hidden="1">DICCIONARIO!$E$71</definedName>
    <definedName name="Z_DG_30_2_O" hidden="1">DICCIONARIO!$E$72</definedName>
    <definedName name="Z_DG_30_3_O" hidden="1">DICCIONARIO!$E$73</definedName>
    <definedName name="Z_DG_30_4_O" hidden="1">DICCIONARIO!$E$74</definedName>
    <definedName name="Z_DG_30_5_O" hidden="1">DICCIONARIO!$E$75</definedName>
    <definedName name="Z_DG_30_6_2_O" hidden="1">DICCIONARIO!$E$77</definedName>
    <definedName name="Z_DG_30_6_O" hidden="1">DICCIONARIO!$E$76</definedName>
    <definedName name="Z_DG_30_7_O" hidden="1">DICCIONARIO!$E$78</definedName>
    <definedName name="Z_DG_30_8_O" hidden="1">DICCIONARIO!$E$79</definedName>
    <definedName name="Z_EM_00_O" hidden="1">DICCIONARIO!$E$104</definedName>
    <definedName name="Z_EM_01_O" hidden="1">DICCIONARIO!$E$105</definedName>
    <definedName name="Z_EM_02_O" hidden="1">DICCIONARIO!$E$106</definedName>
    <definedName name="Z_EN_00_O" hidden="1">DICCIONARIO!$E$113</definedName>
    <definedName name="Z_EN_01_O" hidden="1">DICCIONARIO!$E$114</definedName>
    <definedName name="Z_EN_02_O" hidden="1">DICCIONARIO!$E$115</definedName>
    <definedName name="Z_EN_03_O" hidden="1">DICCIONARIO!$E$116</definedName>
    <definedName name="Z_EN_04_O" hidden="1">DICCIONARIO!$E$117</definedName>
    <definedName name="Z_EN_05_O" hidden="1">DICCIONARIO!$E$118</definedName>
    <definedName name="Z_EN_06_O" hidden="1">DICCIONARIO!$E$119</definedName>
    <definedName name="Z_EN_07_O" hidden="1">DICCIONARIO!$E$120</definedName>
    <definedName name="Z_EN_08_O" hidden="1">DICCIONARIO!$E$121</definedName>
    <definedName name="Z_EN_09_O" hidden="1">DICCIONARIO!$E$122</definedName>
    <definedName name="Z_EN_10_O" hidden="1">DICCIONARIO!$E$123</definedName>
    <definedName name="Z_EN_11_O" hidden="1">DICCIONARIO!$E$124</definedName>
    <definedName name="Z_EN_12_O" hidden="1">DICCIONARIO!$E$125</definedName>
    <definedName name="Z_EN_13_O" hidden="1">DICCIONARIO!$E$126</definedName>
    <definedName name="Z_EN_14_O" hidden="1">DICCIONARIO!$E$127</definedName>
    <definedName name="Z_EN_15_O" hidden="1">DICCIONARIO!$E$128</definedName>
    <definedName name="Z_EN_16_O" hidden="1">DICCIONARIO!$E$129</definedName>
    <definedName name="Z_EN_17_O" hidden="1">DICCIONARIO!$E$130</definedName>
    <definedName name="Z_EN_18_O" hidden="1">DICCIONARIO!$E$131</definedName>
    <definedName name="Z_EN_19_O" hidden="1">DICCIONARIO!$E$132</definedName>
    <definedName name="Z_EN_20_O" hidden="1">DICCIONARIO!$E$133</definedName>
    <definedName name="Z_Enun_PP_?_O" hidden="1">DICCIONARIO!$E$196</definedName>
    <definedName name="Z_FR_EN_?_O" hidden="1">DICCIONARIO!$E$203</definedName>
    <definedName name="Z_G33_?_O" hidden="1">DICCIONARIO!$E$189</definedName>
    <definedName name="Z_H11_?_O" hidden="1">DICCIONARIO!$E$186</definedName>
    <definedName name="Z_H17_?_O" hidden="1">DICCIONARIO!$E$187</definedName>
    <definedName name="Z_H9_?_O" hidden="1">DICCIONARIO!$E$185</definedName>
    <definedName name="Z_IE_EN_?_O" hidden="1">DICCIONARIO!$E$209</definedName>
    <definedName name="Z_IN_00_O" hidden="1">DICCIONARIO!$E$4</definedName>
    <definedName name="Z_IN_01_O" hidden="1">DICCIONARIO!$E$5</definedName>
    <definedName name="Z_IN_02_O" hidden="1">DICCIONARIO!$E$6</definedName>
    <definedName name="Z_IN_03_O" hidden="1">DICCIONARIO!$E$7</definedName>
    <definedName name="Z_IN_04_O" hidden="1">DICCIONARIO!$E$8</definedName>
    <definedName name="Z_IN_05_O" hidden="1">DICCIONARIO!$E$9</definedName>
    <definedName name="Z_IN_06_O" hidden="1">DICCIONARIO!$E$10</definedName>
    <definedName name="Z_IN_07_O" hidden="1">DICCIONARIO!$E$11</definedName>
    <definedName name="Z_IN_08_O" hidden="1">DICCIONARIO!$E$12</definedName>
    <definedName name="Z_IN_09_O" hidden="1">DICCIONARIO!$E$13</definedName>
    <definedName name="Z_IN_10_O" hidden="1">DICCIONARIO!$E$14</definedName>
    <definedName name="Z_IN_11_O" hidden="1">DICCIONARIO!$E$15</definedName>
    <definedName name="Z_IN_12_O" hidden="1">DICCIONARIO!$E$16</definedName>
    <definedName name="Z_IN_13_O" hidden="1">DICCIONARIO!$E$17</definedName>
    <definedName name="Z_Marcar_RI_?_O" hidden="1">DICCIONARIO!$E$179</definedName>
    <definedName name="Z_Marcar_RI_TEXTO_?_O" hidden="1">DICCIONARIO!$E$180</definedName>
    <definedName name="Z_MAYUSCULAS_?_O" hidden="1">DICCIONARIO!$E$195</definedName>
    <definedName name="Z_ML_00_O" hidden="1">DICCIONARIO!$E$18</definedName>
    <definedName name="Z_ML_01_O" hidden="1">DICCIONARIO!$E$19</definedName>
    <definedName name="Z_ML_02_O" hidden="1">DICCIONARIO!$E$20</definedName>
    <definedName name="Z_ML_03_O" hidden="1">DICCIONARIO!$E$21</definedName>
    <definedName name="Z_ML_04_O" hidden="1">DICCIONARIO!$E$22</definedName>
    <definedName name="Z_ML_05_O" hidden="1">DICCIONARIO!$E$23</definedName>
    <definedName name="Z_ML_06_O" hidden="1">DICCIONARIO!$E$24</definedName>
    <definedName name="Z_ML_07_O" hidden="1">DICCIONARIO!$E$25</definedName>
    <definedName name="Z_ML_08_O" hidden="1">DICCIONARIO!$E$26</definedName>
    <definedName name="Z_ML_09_O" hidden="1">DICCIONARIO!$E$27</definedName>
    <definedName name="Z_ML_10_O" hidden="1">DICCIONARIO!$E$28</definedName>
    <definedName name="Z_ML_11_O" hidden="1">DICCIONARIO!$E$29</definedName>
    <definedName name="Z_ML_12_1_O" hidden="1">DICCIONARIO!$E$30</definedName>
    <definedName name="Z_ML_12_O" hidden="1">DICCIONARIO!$E$31</definedName>
    <definedName name="Z_ML_13_O" hidden="1">DICCIONARIO!$E$32</definedName>
    <definedName name="Z_ML_14_O" hidden="1">DICCIONARIO!$E$33</definedName>
    <definedName name="Z_ML_15_O" hidden="1">DICCIONARIO!$E$34</definedName>
    <definedName name="Z_ML_16_O" hidden="1">DICCIONARIO!$E$35</definedName>
    <definedName name="Z_MS_00_O" hidden="1">DICCIONARIO!$E$80</definedName>
    <definedName name="Z_MS_01_O" hidden="1">DICCIONARIO!$E$81</definedName>
    <definedName name="Z_MS_02_O" hidden="1">DICCIONARIO!$E$82</definedName>
    <definedName name="Z_MS_03_O" hidden="1">DICCIONARIO!$E$83</definedName>
    <definedName name="Z_MS_04_O" hidden="1">DICCIONARIO!$E$84</definedName>
    <definedName name="Z_MS_05_O" hidden="1">DICCIONARIO!$E$85</definedName>
    <definedName name="Z_MS_06_O" hidden="1">DICCIONARIO!$E$86</definedName>
    <definedName name="Z_MS_07_O" hidden="1">DICCIONARIO!$E$87</definedName>
    <definedName name="Z_NUMERAR_R_?_O" hidden="1">DICCIONARIO!$E$173</definedName>
    <definedName name="Z_Oculto_?_O" hidden="1">DICCIONARIO!$E$178</definedName>
    <definedName name="Z_OM_00_O" hidden="1">DICCIONARIO!$E$88</definedName>
    <definedName name="Z_OM_01_O" hidden="1">DICCIONARIO!$E$89</definedName>
    <definedName name="Z_OM_02_O" hidden="1">DICCIONARIO!$E$90</definedName>
    <definedName name="Z_OM_03_O" hidden="1">DICCIONARIO!$E$91</definedName>
    <definedName name="Z_OM_04_O" hidden="1">DICCIONARIO!$E$92</definedName>
    <definedName name="Z_OM_05_O" hidden="1">DICCIONARIO!$E$93</definedName>
    <definedName name="Z_OM_06_O" hidden="1">DICCIONARIO!$E$94</definedName>
    <definedName name="Z_OM_07_O" hidden="1">DICCIONARIO!$E$95</definedName>
    <definedName name="Z_OM_08_O" hidden="1">DICCIONARIO!$E$96</definedName>
    <definedName name="Z_OM_09_O" hidden="1">DICCIONARIO!$E$97</definedName>
    <definedName name="Z_OM_10_O" hidden="1">DICCIONARIO!$E$98</definedName>
    <definedName name="Z_OM_11_O" hidden="1">DICCIONARIO!$E$99</definedName>
    <definedName name="Z_OM_12_O" hidden="1">DICCIONARIO!$E$100</definedName>
    <definedName name="Z_P_01_1_?_O" hidden="1">DICCIONARIO!$E$190</definedName>
    <definedName name="Z_P_01_2_?_O" hidden="1">DICCIONARIO!$E$191</definedName>
    <definedName name="Z_P_RC_1_?_O" hidden="1">DICCIONARIO!$E$193</definedName>
    <definedName name="Z_PA_EN_?_O" hidden="1">DICCIONARIO!$E$205</definedName>
    <definedName name="Z_PENALIZACION_?_O" hidden="1">DICCIONARIO!$E$177</definedName>
    <definedName name="Z_PP_00_O" hidden="1">DICCIONARIO!$E$111</definedName>
    <definedName name="Z_PP_01_1_?_O" hidden="1">DICCIONARIO!$E$197</definedName>
    <definedName name="Z_PP_01_2_?_O" hidden="1">DICCIONARIO!$E$198</definedName>
    <definedName name="Z_PP_01_O" hidden="1">DICCIONARIO!$E$112</definedName>
    <definedName name="Z_PR_EN_?_O" hidden="1">DICCIONARIO!$E$208</definedName>
    <definedName name="Z_PREF_PREGUNTA_?_O" hidden="1">DICCIONARIO!$E$171</definedName>
    <definedName name="Z_PUNTUACION_?_O" hidden="1">DICCIONARIO!$E$176</definedName>
    <definedName name="Z_Q17_?_O" hidden="1">DICCIONARIO!$E$183</definedName>
    <definedName name="Z_Q7_?_O" hidden="1">DICCIONARIO!$E$199</definedName>
    <definedName name="Z_Q9_?_O" hidden="1">DICCIONARIO!$E$184</definedName>
    <definedName name="Z_R_CORRECTA_?_O" hidden="1">DICCIONARIO!$E$168</definedName>
    <definedName name="Z_R_INCORRECTA_?_O" hidden="1">DICCIONARIO!$E$170</definedName>
    <definedName name="Z_R_Par_CORRECTA_?_O" hidden="1">DICCIONARIO!$E$169</definedName>
    <definedName name="Z_R_RC_1_?_O" hidden="1">DICCIONARIO!$E$194</definedName>
    <definedName name="Z_RA_1_VF_?_O" hidden="1">DICCIONARIO!$E$201</definedName>
    <definedName name="Z_RA_2_VF_?_O" hidden="1">DICCIONARIO!$E$202</definedName>
    <definedName name="Z_RC_00_O" hidden="1">DICCIONARIO!$E$107</definedName>
    <definedName name="Z_RC_01_O" hidden="1">DICCIONARIO!$E$108</definedName>
    <definedName name="Z_RC_02_O" hidden="1">DICCIONARIO!$E$109</definedName>
    <definedName name="Z_RC_03_O" hidden="1">DICCIONARIO!$E$110</definedName>
    <definedName name="Z_RC_1_?_O" hidden="1">DICCIONARIO!$E$192</definedName>
    <definedName name="Z_RC_VF_?_O" hidden="1">DICCIONARIO!$E$200</definedName>
    <definedName name="Z_Retroalim_GENERAL_?_O" hidden="1">DICCIONARIO!$E$166</definedName>
    <definedName name="Z_RT_EN_?_O" hidden="1">DICCIONARIO!$E$204</definedName>
    <definedName name="Z_T17_?_O" hidden="1">DICCIONARIO!$E$188</definedName>
    <definedName name="Z_TC_EN_?_O" hidden="1">DICCIONARIO!$E$206</definedName>
    <definedName name="Z_Tit_Categ_?_O" hidden="1">DICCIONARIO!$E$164</definedName>
    <definedName name="Z_Tit_Subcat_?_O" hidden="1">DICCIONARIO!$E$165</definedName>
    <definedName name="Z_TX_00_0_O" hidden="1">DICCIONARIO!$E$221</definedName>
    <definedName name="Z_TX_00_O" hidden="1">DICCIONARIO!$E$222</definedName>
    <definedName name="Z_TX_00_V_O" hidden="1">DICCIONARIO!$E$220</definedName>
    <definedName name="Z_TX_01_O" hidden="1">DICCIONARIO!$E$223</definedName>
    <definedName name="Z_TX_02_O" hidden="1">DICCIONARIO!$E$224</definedName>
    <definedName name="Z_TX_03_2_O" hidden="1">DICCIONARIO!$E$226</definedName>
    <definedName name="Z_TX_03_3_O" hidden="1">DICCIONARIO!$E$227</definedName>
    <definedName name="Z_TX_03_O" hidden="1">DICCIONARIO!$E$225</definedName>
    <definedName name="Z_TX_04_1_O" hidden="1">DICCIONARIO!$E$228</definedName>
    <definedName name="Z_TX_04_2_O" hidden="1">DICCIONARIO!$E$229</definedName>
    <definedName name="Z_TX_04_3_O" hidden="1">DICCIONARIO!$E$230</definedName>
    <definedName name="Z_TX_05_O" hidden="1">DICCIONARIO!$E$231</definedName>
    <definedName name="Z_TX_06_O" hidden="1">DICCIONARIO!$E$232</definedName>
    <definedName name="Z_TX_07_O" hidden="1">DICCIONARIO!$E$233</definedName>
    <definedName name="Z_TX_08_1_O" hidden="1">DICCIONARIO!$E$234</definedName>
    <definedName name="Z_TX_08_2_O" hidden="1">DICCIONARIO!$E$235</definedName>
    <definedName name="Z_TX_09_O" hidden="1">DICCIONARIO!$E$236</definedName>
    <definedName name="Z_TX_10_O" hidden="1">DICCIONARIO!$E$237</definedName>
    <definedName name="Z_TX_100_1_O" hidden="1">DICCIONARIO!$E$406</definedName>
    <definedName name="Z_TX_100_2_O" hidden="1">DICCIONARIO!$E$407</definedName>
    <definedName name="Z_TX_100_3_O" hidden="1">DICCIONARIO!$E$408</definedName>
    <definedName name="Z_TX_101_O" hidden="1">DICCIONARIO!$E$409</definedName>
    <definedName name="Z_TX_102_1_O" hidden="1">DICCIONARIO!$E$410</definedName>
    <definedName name="Z_TX_102_2_O" hidden="1">DICCIONARIO!$E$411</definedName>
    <definedName name="Z_TX_103_O" hidden="1">DICCIONARIO!$E$412</definedName>
    <definedName name="Z_TX_11_O" hidden="1">DICCIONARIO!$E$238</definedName>
    <definedName name="Z_TX_12_O" hidden="1">DICCIONARIO!$E$239</definedName>
    <definedName name="Z_TX_13_O" hidden="1">DICCIONARIO!$E$240</definedName>
    <definedName name="Z_TX_14_O" hidden="1">DICCIONARIO!$E$241</definedName>
    <definedName name="Z_TX_15_O" hidden="1">DICCIONARIO!$E$242</definedName>
    <definedName name="Z_TX_16_O" hidden="1">DICCIONARIO!$E$243</definedName>
    <definedName name="Z_TX_17_O" hidden="1">DICCIONARIO!$E$244</definedName>
    <definedName name="Z_TX_18_O" hidden="1">DICCIONARIO!$E$245</definedName>
    <definedName name="Z_TX_19_O" hidden="1">DICCIONARIO!$E$246</definedName>
    <definedName name="Z_TX_20_O" hidden="1">DICCIONARIO!$E$247</definedName>
    <definedName name="Z_TX_21_O" hidden="1">DICCIONARIO!$E$248</definedName>
    <definedName name="Z_TX_22_O" hidden="1">DICCIONARIO!$E$249</definedName>
    <definedName name="Z_TX_23_1_O" hidden="1">DICCIONARIO!$E$250</definedName>
    <definedName name="Z_TX_23_2_O" hidden="1">DICCIONARIO!$E$251</definedName>
    <definedName name="Z_TX_24_O" hidden="1">DICCIONARIO!$E$252</definedName>
    <definedName name="Z_TX_25_O" hidden="1">DICCIONARIO!$E$253</definedName>
    <definedName name="Z_TX_26_O" hidden="1">DICCIONARIO!$E$254</definedName>
    <definedName name="Z_TX_27_1_O" hidden="1">DICCIONARIO!$E$255</definedName>
    <definedName name="Z_TX_27_2_O" hidden="1">DICCIONARIO!$E$256</definedName>
    <definedName name="Z_TX_28_1_O" hidden="1">DICCIONARIO!$E$257</definedName>
    <definedName name="Z_TX_28_2_O" hidden="1">DICCIONARIO!$E$258</definedName>
    <definedName name="Z_TX_28_3_O" hidden="1">DICCIONARIO!$E$259</definedName>
    <definedName name="Z_TX_29_O" hidden="1">DICCIONARIO!$E$260</definedName>
    <definedName name="Z_TX_30_O" hidden="1">DICCIONARIO!$E$261</definedName>
    <definedName name="Z_TX_31_O" hidden="1">DICCIONARIO!$E$262</definedName>
    <definedName name="Z_TX_32_O" hidden="1">DICCIONARIO!$E$263</definedName>
    <definedName name="Z_TX_33_O" hidden="1">DICCIONARIO!$E$264</definedName>
    <definedName name="Z_TX_34_O" hidden="1">DICCIONARIO!$E$265</definedName>
    <definedName name="Z_TX_35_1_O" hidden="1">DICCIONARIO!$E$267</definedName>
    <definedName name="Z_TX_35_2_O" hidden="1">DICCIONARIO!$E$268</definedName>
    <definedName name="Z_TX_35_O" hidden="1">DICCIONARIO!$E$266</definedName>
    <definedName name="Z_TX_36_O" hidden="1">DICCIONARIO!$E$269</definedName>
    <definedName name="Z_TX_37_O" hidden="1">DICCIONARIO!$E$270</definedName>
    <definedName name="Z_TX_38_O" hidden="1">DICCIONARIO!$E$271</definedName>
    <definedName name="Z_TX_39_O" hidden="1">DICCIONARIO!$E$272</definedName>
    <definedName name="Z_TX_40_O" hidden="1">DICCIONARIO!$E$273</definedName>
    <definedName name="Z_TX_41_1_O" hidden="1">DICCIONARIO!$E$274</definedName>
    <definedName name="Z_TX_41_2_O" hidden="1">DICCIONARIO!$E$275</definedName>
    <definedName name="Z_TX_41_3_O" hidden="1">DICCIONARIO!$E$276</definedName>
    <definedName name="Z_TX_41_5_O" hidden="1">DICCIONARIO!$E$277</definedName>
    <definedName name="Z_TX_41_6_O" hidden="1">DICCIONARIO!$E$278</definedName>
    <definedName name="Z_TX_41_7_O" hidden="1">DICCIONARIO!$E$279</definedName>
    <definedName name="Z_TX_41_8_O" hidden="1">DICCIONARIO!$E$280</definedName>
    <definedName name="Z_TX_41_9_O" hidden="1">DICCIONARIO!$E$281</definedName>
    <definedName name="Z_TX_42_1_O" hidden="1">DICCIONARIO!$E$282</definedName>
    <definedName name="Z_TX_42_2_O" hidden="1">DICCIONARIO!$E$283</definedName>
    <definedName name="Z_TX_43_O" hidden="1">DICCIONARIO!$E$284</definedName>
    <definedName name="Z_TX_44_O" hidden="1">DICCIONARIO!$E$285</definedName>
    <definedName name="Z_TX_45_O" hidden="1">DICCIONARIO!$E$286</definedName>
    <definedName name="Z_TX_46_O" hidden="1">DICCIONARIO!$E$287</definedName>
    <definedName name="Z_TX_47_O" hidden="1">DICCIONARIO!$E$288</definedName>
    <definedName name="Z_TX_48_O" hidden="1">DICCIONARIO!$E$289</definedName>
    <definedName name="Z_TX_49_O" hidden="1">DICCIONARIO!$E$290</definedName>
    <definedName name="Z_TX_50_O" hidden="1">DICCIONARIO!$E$291</definedName>
    <definedName name="Z_TX_51_O" hidden="1">DICCIONARIO!$E$292</definedName>
    <definedName name="Z_TX_52_O" hidden="1">DICCIONARIO!$E$293</definedName>
    <definedName name="Z_TX_53_O" hidden="1">DICCIONARIO!$E$294</definedName>
    <definedName name="Z_TX_54_O" hidden="1">DICCIONARIO!$E$295</definedName>
    <definedName name="Z_TX_55_O" hidden="1">DICCIONARIO!$E$296</definedName>
    <definedName name="Z_TX_56_O" hidden="1">DICCIONARIO!$E$297</definedName>
    <definedName name="Z_TX_57_O" hidden="1">DICCIONARIO!$E$298</definedName>
    <definedName name="Z_TX_58_O" hidden="1">DICCIONARIO!$E$299</definedName>
    <definedName name="Z_TX_59_O" hidden="1">DICCIONARIO!$E$300</definedName>
    <definedName name="Z_TX_60_O" hidden="1">DICCIONARIO!$E$301</definedName>
    <definedName name="Z_TX_61_O" hidden="1">DICCIONARIO!$E$302</definedName>
    <definedName name="Z_TX_62_O" hidden="1">DICCIONARIO!$E$303</definedName>
    <definedName name="Z_TX_63_O" hidden="1">DICCIONARIO!$E$304</definedName>
    <definedName name="Z_TX_64_O" hidden="1">DICCIONARIO!$E$305</definedName>
    <definedName name="Z_TX_65_O" hidden="1">DICCIONARIO!$E$306</definedName>
    <definedName name="Z_TX_66_O" hidden="1">DICCIONARIO!$E$307</definedName>
    <definedName name="Z_TX_67_O" hidden="1">DICCIONARIO!$E$308</definedName>
    <definedName name="Z_TX_68_O" hidden="1">DICCIONARIO!$E$309</definedName>
    <definedName name="Z_TX_69_O" hidden="1">DICCIONARIO!$E$310</definedName>
    <definedName name="Z_TX_70_O" hidden="1">DICCIONARIO!$E$311</definedName>
    <definedName name="Z_TX_71_O" hidden="1">DICCIONARIO!$E$312</definedName>
    <definedName name="Z_TX_72_O" hidden="1">DICCIONARIO!$E$313</definedName>
    <definedName name="Z_TX_73_O" hidden="1">DICCIONARIO!$E$314</definedName>
    <definedName name="Z_TX_74_O" hidden="1">DICCIONARIO!$E$315</definedName>
    <definedName name="Z_TX_75_O" hidden="1">DICCIONARIO!$E$316</definedName>
    <definedName name="Z_TX_76_O" hidden="1">DICCIONARIO!$E$317</definedName>
    <definedName name="Z_TX_77_0_O" hidden="1">DICCIONARIO!$E$318</definedName>
    <definedName name="Z_TX_77_1_O" hidden="1">DICCIONARIO!$E$319</definedName>
    <definedName name="Z_TX_77_2_O" hidden="1">DICCIONARIO!$E$320</definedName>
    <definedName name="Z_TX_77_3_O" hidden="1">DICCIONARIO!$E$321</definedName>
    <definedName name="Z_TX_77_4_O" hidden="1">DICCIONARIO!$E$322</definedName>
    <definedName name="Z_TX_78_O" hidden="1">DICCIONARIO!$E$323</definedName>
    <definedName name="Z_TX_79_O" hidden="1">DICCIONARIO!$E$324</definedName>
    <definedName name="Z_TX_80_O" hidden="1">DICCIONARIO!$E$325</definedName>
    <definedName name="Z_TX_81_O" hidden="1">DICCIONARIO!$E$326</definedName>
    <definedName name="Z_TX_82_O" hidden="1">DICCIONARIO!$E$327</definedName>
    <definedName name="Z_TX_83_1_O" hidden="1">DICCIONARIO!$E$329</definedName>
    <definedName name="Z_TX_83_O" hidden="1">DICCIONARIO!$E$328</definedName>
    <definedName name="Z_TX_84_1_O" hidden="1">DICCIONARIO!$E$330</definedName>
    <definedName name="Z_TX_84_2_O" hidden="1">DICCIONARIO!$E$331</definedName>
    <definedName name="Z_TX_84_3_O" hidden="1">DICCIONARIO!$E$332</definedName>
    <definedName name="Z_TX_85_1_O" hidden="1">DICCIONARIO!$E$333</definedName>
    <definedName name="Z_TX_85_2_O" hidden="1">DICCIONARIO!$E$334</definedName>
    <definedName name="Z_TX_85_3_O" hidden="1">DICCIONARIO!$E$335</definedName>
    <definedName name="Z_TX_86_O" hidden="1">DICCIONARIO!$E$336</definedName>
    <definedName name="Z_TX_87_1_O" hidden="1">DICCIONARIO!$E$337</definedName>
    <definedName name="Z_TX_87_2_O" hidden="1">DICCIONARIO!$E$338</definedName>
    <definedName name="Z_TX_87_3_O" hidden="1">DICCIONARIO!$E$339</definedName>
    <definedName name="Z_TX_87_4_O" hidden="1">DICCIONARIO!$E$340</definedName>
    <definedName name="Z_TX_87_5_O" hidden="1">DICCIONARIO!$E$341</definedName>
    <definedName name="Z_TX_87_6_O" hidden="1">DICCIONARIO!$E$342</definedName>
    <definedName name="Z_TX_87_7_O" hidden="1">DICCIONARIO!$E$343</definedName>
    <definedName name="Z_TX_87_8_O" hidden="1">DICCIONARIO!$E$344</definedName>
    <definedName name="Z_TX_88_1_O" hidden="1">DICCIONARIO!$E$345</definedName>
    <definedName name="Z_TX_88_2_O" hidden="1">DICCIONARIO!$E$346</definedName>
    <definedName name="Z_TX_88_3_O" hidden="1">DICCIONARIO!$E$347</definedName>
    <definedName name="Z_TX_88_4_O" hidden="1">DICCIONARIO!$E$348</definedName>
    <definedName name="Z_TX_88_5_O" hidden="1">DICCIONARIO!$E$349</definedName>
    <definedName name="Z_TX_88_6_O" hidden="1">DICCIONARIO!$E$350</definedName>
    <definedName name="Z_TX_88_7_O" hidden="1">DICCIONARIO!$E$351</definedName>
    <definedName name="Z_TX_88_8_O" hidden="1">DICCIONARIO!$E$352</definedName>
    <definedName name="Z_TX_89_1_O" hidden="1">DICCIONARIO!$E$353</definedName>
    <definedName name="Z_TX_89_2_O" hidden="1">DICCIONARIO!$E$354</definedName>
    <definedName name="Z_TX_89_3_O" hidden="1">DICCIONARIO!$E$355</definedName>
    <definedName name="Z_TX_90_1_O" hidden="1">DICCIONARIO!$E$356</definedName>
    <definedName name="Z_TX_90_2_O" hidden="1">DICCIONARIO!$E$357</definedName>
    <definedName name="Z_TX_91_O" hidden="1">DICCIONARIO!$E$358</definedName>
    <definedName name="Z_TX_92_1_O" hidden="1">DICCIONARIO!$E$359</definedName>
    <definedName name="Z_TX_92_10_O" hidden="1">DICCIONARIO!$E$368</definedName>
    <definedName name="Z_TX_92_11_O" hidden="1">DICCIONARIO!$E$369</definedName>
    <definedName name="Z_TX_92_12_O" hidden="1">DICCIONARIO!$E$370</definedName>
    <definedName name="Z_TX_92_13_O" hidden="1">DICCIONARIO!$E$371</definedName>
    <definedName name="Z_TX_92_14_O" hidden="1">DICCIONARIO!$E$372</definedName>
    <definedName name="Z_TX_92_15_O" hidden="1">DICCIONARIO!$E$373</definedName>
    <definedName name="Z_TX_92_16_O" hidden="1">DICCIONARIO!$E$374</definedName>
    <definedName name="Z_TX_92_17_O" hidden="1">DICCIONARIO!$E$375</definedName>
    <definedName name="Z_TX_92_18_O" hidden="1">DICCIONARIO!$E$376</definedName>
    <definedName name="Z_TX_92_19_O" hidden="1">DICCIONARIO!$E$377</definedName>
    <definedName name="Z_TX_92_2_O" hidden="1">DICCIONARIO!$E$360</definedName>
    <definedName name="Z_TX_92_20_O" hidden="1">DICCIONARIO!$E$378</definedName>
    <definedName name="Z_TX_92_21_O" hidden="1">DICCIONARIO!$E$379</definedName>
    <definedName name="Z_TX_92_22_O" hidden="1">DICCIONARIO!$E$380</definedName>
    <definedName name="Z_TX_92_23_O" hidden="1">DICCIONARIO!$E$381</definedName>
    <definedName name="Z_TX_92_24_O" hidden="1">DICCIONARIO!$E$382</definedName>
    <definedName name="Z_TX_92_25_O" hidden="1">DICCIONARIO!$E$383</definedName>
    <definedName name="Z_TX_92_26_O" hidden="1">DICCIONARIO!$E$384</definedName>
    <definedName name="Z_TX_92_27_O" hidden="1">DICCIONARIO!$E$385</definedName>
    <definedName name="Z_TX_92_28_O" hidden="1">DICCIONARIO!$E$386</definedName>
    <definedName name="Z_TX_92_3_O" hidden="1">DICCIONARIO!$E$361</definedName>
    <definedName name="Z_TX_92_4_O" hidden="1">DICCIONARIO!$E$362</definedName>
    <definedName name="Z_TX_92_5_O" hidden="1">DICCIONARIO!$E$363</definedName>
    <definedName name="Z_TX_92_6_O" hidden="1">DICCIONARIO!$E$364</definedName>
    <definedName name="Z_TX_92_7_O" hidden="1">DICCIONARIO!$E$365</definedName>
    <definedName name="Z_TX_92_8_O" hidden="1">DICCIONARIO!$E$366</definedName>
    <definedName name="Z_TX_92_9_O" hidden="1">DICCIONARIO!$E$367</definedName>
    <definedName name="Z_TX_93_1_O" hidden="1">DICCIONARIO!$E$387</definedName>
    <definedName name="Z_TX_93_2_O" hidden="1">DICCIONARIO!$E$388</definedName>
    <definedName name="Z_TX_93_3_O" hidden="1">DICCIONARIO!$E$389</definedName>
    <definedName name="Z_TX_93_4_O" hidden="1">DICCIONARIO!$E$390</definedName>
    <definedName name="Z_TX_94_O" hidden="1">DICCIONARIO!$E$391</definedName>
    <definedName name="Z_TX_95_1_O" hidden="1">DICCIONARIO!$E$392</definedName>
    <definedName name="Z_TX_95_2_O" hidden="1">DICCIONARIO!$E$393</definedName>
    <definedName name="Z_TX_95_3_O" hidden="1">DICCIONARIO!$E$394</definedName>
    <definedName name="Z_TX_96_1_O" hidden="1">DICCIONARIO!$E$395</definedName>
    <definedName name="Z_TX_96_2_O" hidden="1">DICCIONARIO!$E$396</definedName>
    <definedName name="Z_TX_96_3_O" hidden="1">DICCIONARIO!$E$397</definedName>
    <definedName name="Z_TX_96_4_O" hidden="1">DICCIONARIO!$E$398</definedName>
    <definedName name="Z_TX_96_5_O" hidden="1">DICCIONARIO!$E$399</definedName>
    <definedName name="Z_TX_96_6_O" hidden="1">DICCIONARIO!$E$400</definedName>
    <definedName name="Z_TX_97_1_O" hidden="1">DICCIONARIO!$E$401</definedName>
    <definedName name="Z_TX_97_2_O" hidden="1">DICCIONARIO!$E$402</definedName>
    <definedName name="Z_TX_98_O" hidden="1">DICCIONARIO!$E$403</definedName>
    <definedName name="Z_TX_99_1_O" hidden="1">DICCIONARIO!$E$404</definedName>
    <definedName name="Z_TX_99_2_O" hidden="1">DICCIONARIO!$E$405</definedName>
    <definedName name="Z_VF_00_O" hidden="1">DICCIONARIO!$E$101</definedName>
    <definedName name="Z_VF_01_O" hidden="1">DICCIONARIO!$E$102</definedName>
    <definedName name="Z_VF_02_O" hidden="1">DICCIONARIO!$E$103</definedName>
    <definedName name="ZZ_TX_00_0_S" hidden="1">DICCIONARIO!$F$221</definedName>
    <definedName name="ZZ_TX_00_V_D" hidden="1">DICCIONARIO!$K$220</definedName>
    <definedName name="ZZ_TX_00_V_E" hidden="1">DICCIONARIO!$G$220</definedName>
    <definedName name="ZZ_TX_00_V_F" hidden="1">DICCIONARIO!$H$220</definedName>
    <definedName name="ZZ_TX_00_V_I" hidden="1">DICCIONARIO!$J$220</definedName>
    <definedName name="ZZ_TX_00_V_P" hidden="1">DICCIONARIO!$I$220</definedName>
    <definedName name="ZZ_TX_00_V_S" hidden="1">DICCIONARIO!$F$220</definedName>
    <definedName name="ZZ_TX_00_V_ZH" hidden="1">DICCIONARIO!$L$220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P41" i="1"/>
  <c r="O41" i="1"/>
  <c r="N41" i="1"/>
  <c r="M41" i="1"/>
  <c r="L41" i="1"/>
  <c r="K41" i="1"/>
  <c r="J41" i="1"/>
  <c r="I41" i="1"/>
  <c r="H41" i="1"/>
  <c r="G41" i="1"/>
  <c r="F41" i="1"/>
  <c r="E41" i="1"/>
  <c r="D41" i="1"/>
  <c r="C41" i="1"/>
  <c r="AB1" i="12"/>
  <c r="AK3" i="17"/>
  <c r="D8" i="52"/>
  <c r="C1" i="52"/>
  <c r="B3" i="52"/>
  <c r="B1" i="52"/>
  <c r="AK3" i="47"/>
  <c r="AK3" i="44"/>
  <c r="AK3" i="30"/>
  <c r="AK3" i="29"/>
  <c r="AK3" i="23"/>
  <c r="AK3" i="32"/>
  <c r="AK3" i="14"/>
  <c r="H1" i="23"/>
  <c r="H1" i="32"/>
  <c r="A6" i="14"/>
  <c r="B6" i="14"/>
  <c r="C6" i="14" s="1"/>
  <c r="D6" i="14"/>
  <c r="E6" i="14"/>
  <c r="A6" i="47"/>
  <c r="B6" i="32"/>
  <c r="C6" i="32" s="1"/>
  <c r="D6" i="32"/>
  <c r="E6" i="32"/>
  <c r="A6" i="32" l="1"/>
  <c r="AC3" i="35"/>
  <c r="AC4" i="35"/>
  <c r="AC5" i="35"/>
  <c r="AC6" i="35"/>
  <c r="AC7" i="35"/>
  <c r="AC8" i="35"/>
  <c r="AC9" i="35"/>
  <c r="AC10" i="35"/>
  <c r="AC11" i="35"/>
  <c r="AC12" i="35"/>
  <c r="AC13" i="35"/>
  <c r="AC14" i="35"/>
  <c r="AC15" i="35"/>
  <c r="AC16" i="35"/>
  <c r="AC17" i="35"/>
  <c r="AC18" i="35"/>
  <c r="AC19" i="35"/>
  <c r="AC20" i="35"/>
  <c r="AC21" i="35"/>
  <c r="AC22" i="35"/>
  <c r="AC23" i="35"/>
  <c r="AC24" i="35"/>
  <c r="AC25" i="35"/>
  <c r="AC26" i="35"/>
  <c r="AC27" i="35"/>
  <c r="AC28" i="35"/>
  <c r="AC29" i="35"/>
  <c r="AC30" i="35"/>
  <c r="AC31" i="35"/>
  <c r="AC32" i="35"/>
  <c r="AC33" i="35"/>
  <c r="AC34" i="35"/>
  <c r="AC35" i="35"/>
  <c r="AC36" i="35"/>
  <c r="AC37" i="35"/>
  <c r="AC38" i="35"/>
  <c r="AC39" i="35"/>
  <c r="AC40" i="35"/>
  <c r="AC41" i="35"/>
  <c r="AC42" i="35"/>
  <c r="AC43" i="35"/>
  <c r="AC44" i="35"/>
  <c r="AC45" i="35"/>
  <c r="AC46" i="35"/>
  <c r="AC47" i="35"/>
  <c r="AC48" i="35"/>
  <c r="AC49" i="35"/>
  <c r="AC50" i="35"/>
  <c r="AC51" i="35"/>
  <c r="AC52" i="35"/>
  <c r="AC53" i="35"/>
  <c r="AC54" i="35"/>
  <c r="AC55" i="35"/>
  <c r="AC56" i="35"/>
  <c r="AC57" i="35"/>
  <c r="AC58" i="35"/>
  <c r="AC59" i="35"/>
  <c r="AC60" i="35"/>
  <c r="AC61" i="35"/>
  <c r="AC62" i="35"/>
  <c r="AC63" i="35"/>
  <c r="AC64" i="35"/>
  <c r="AC65" i="35"/>
  <c r="AC66" i="35"/>
  <c r="AC67" i="35"/>
  <c r="AC68" i="35"/>
  <c r="AC69" i="35"/>
  <c r="AC70" i="35"/>
  <c r="AC71" i="35"/>
  <c r="AC72" i="35"/>
  <c r="AC73" i="35"/>
  <c r="AC74" i="35"/>
  <c r="AC75" i="35"/>
  <c r="AC76" i="35"/>
  <c r="AC77" i="35"/>
  <c r="J39" i="46" l="1"/>
  <c r="I39" i="46"/>
  <c r="C6" i="44" l="1"/>
  <c r="B6" i="30"/>
  <c r="B6" i="29"/>
  <c r="C6" i="29"/>
  <c r="B6" i="23"/>
  <c r="V4" i="28" l="1"/>
  <c r="Z20" i="35" l="1"/>
  <c r="H1" i="29" l="1"/>
  <c r="H1" i="47" l="1"/>
  <c r="H1" i="44"/>
  <c r="H1" i="30"/>
  <c r="H1" i="17"/>
  <c r="AE2" i="32"/>
  <c r="AD2" i="32"/>
  <c r="AC2" i="32"/>
  <c r="AB2" i="32"/>
  <c r="AA2" i="32"/>
  <c r="H1" i="14"/>
  <c r="X46" i="12"/>
  <c r="K46" i="12"/>
  <c r="S30" i="1"/>
  <c r="AA78" i="35"/>
  <c r="D9" i="52" l="1"/>
  <c r="A6" i="30"/>
  <c r="A6" i="17"/>
  <c r="A6" i="44"/>
  <c r="A6" i="29"/>
  <c r="A6" i="23"/>
  <c r="U89" i="35"/>
  <c r="B4" i="32"/>
  <c r="AE51" i="35"/>
  <c r="B4" i="44"/>
  <c r="B4" i="30"/>
  <c r="B4" i="29"/>
  <c r="B4" i="17"/>
  <c r="B4" i="23"/>
  <c r="J46" i="12" l="1"/>
  <c r="G46" i="12" l="1"/>
  <c r="AE75" i="35" l="1"/>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M23" i="12" l="1"/>
  <c r="AE50" i="35" l="1"/>
  <c r="AE47" i="35"/>
  <c r="AE49" i="35"/>
  <c r="AE26" i="35"/>
  <c r="AE25" i="35"/>
  <c r="AE24" i="35"/>
  <c r="AE23" i="35"/>
  <c r="AE45" i="35"/>
  <c r="AE44" i="35"/>
  <c r="AE43" i="35"/>
  <c r="AE13" i="35"/>
  <c r="AE15" i="35"/>
  <c r="AE14" i="35"/>
  <c r="AE41" i="35"/>
  <c r="AE48" i="35"/>
  <c r="AE40" i="35"/>
  <c r="AE19" i="35"/>
  <c r="AE20" i="35"/>
  <c r="AE21" i="35"/>
  <c r="AE27" i="35"/>
  <c r="AE29" i="35"/>
  <c r="AE30" i="35"/>
  <c r="AE31" i="35"/>
  <c r="AE36" i="35"/>
  <c r="AE37" i="35"/>
  <c r="AE35" i="35"/>
  <c r="AE33" i="35"/>
  <c r="AE32" i="35"/>
  <c r="AE38" i="35"/>
  <c r="AE3" i="35"/>
  <c r="AE5" i="35"/>
  <c r="AE8" i="35"/>
  <c r="AE10" i="35"/>
  <c r="AE9" i="35"/>
  <c r="AE6" i="35" l="1"/>
  <c r="AE7"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 r="E1" i="35" l="1"/>
  <c r="E2" i="35" s="1"/>
  <c r="E413" i="35" s="1"/>
  <c r="M413" i="35" s="1"/>
  <c r="AI2" i="3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<sst xmlns="http://schemas.openxmlformats.org/spreadsheetml/2006/main" count="7613" uniqueCount="4286">
  <si>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</si>
  <si>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</si>
  <si>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</si>
  <si>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</si>
  <si>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</si>
  <si>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</si>
  <si>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</si>
  <si>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</si>
  <si>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</si>
  <si>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</si>
  <si>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</si>
  <si>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</si>
  <si>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</si>
  <si>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</si>
  <si>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</si>
  <si>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</si>
  <si>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</si>
  <si>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</si>
  <si>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</si>
  <si>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</si>
  <si>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</si>
  <si>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</si>
  <si>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</si>
  <si>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</si>
  <si>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</si>
  <si>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</si>
  <si>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</si>
  <si>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</si>
  <si>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</si>
  <si>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</si>
  <si>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</si>
  <si>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</si>
  <si>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</si>
  <si>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</si>
  <si>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</si>
  <si>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</si>
  <si>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</si>
  <si>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</si>
  <si>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</si>
  <si>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</si>
  <si>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</si>
  <si>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</si>
  <si>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</si>
  <si>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</si>
  <si>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</si>
  <si>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</si>
  <si>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</si>
  <si>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</si>
  <si>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</si>
  <si>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</si>
  <si>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</si>
  <si>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</si>
  <si>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</si>
  <si>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</si>
  <si>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</si>
  <si>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</si>
  <si>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</si>
  <si>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</si>
  <si>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</si>
  <si>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</si>
  <si>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</si>
  <si>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</si>
  <si>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</si>
  <si>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</si>
  <si>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</si>
  <si>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</si>
  <si>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</si>
  <si>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</si>
  <si>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</si>
  <si>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</si>
  <si>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</si>
  <si>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</si>
  <si>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</si>
  <si>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</si>
  <si>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</si>
  <si>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</si>
  <si>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</si>
  <si>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</si>
  <si>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</si>
  <si>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</si>
  <si>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</si>
  <si>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</si>
  <si>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</si>
  <si>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</si>
  <si>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</si>
  <si>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</si>
  <si>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</si>
  <si>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</si>
  <si>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</si>
  <si>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</si>
  <si>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</si>
  <si>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</si>
  <si>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</si>
  <si>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</si>
  <si>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</si>
  <si>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</si>
  <si>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</si>
  <si>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</si>
  <si>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</si>
  <si>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</si>
  <si>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</si>
  <si>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</si>
  <si>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</si>
  <si>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</si>
  <si>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</si>
  <si>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</si>
  <si>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</si>
  <si>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</si>
  <si>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</si>
  <si>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</si>
  <si>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</si>
  <si>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</si>
  <si>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</si>
  <si>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</si>
  <si>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</si>
  <si>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</si>
  <si>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</si>
  <si>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</si>
  <si>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</si>
  <si>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</si>
  <si>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</si>
  <si>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</si>
  <si>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</si>
  <si>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</si>
  <si>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</si>
  <si>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</si>
  <si>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</si>
  <si>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</si>
  <si>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</si>
  <si>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</si>
  <si>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</si>
  <si>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</si>
  <si>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</si>
  <si>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</si>
  <si>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</si>
  <si>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</si>
  <si>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</si>
  <si>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</si>
  <si>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</si>
  <si>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</si>
  <si>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</si>
  <si>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</si>
  <si>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</si>
  <si>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</si>
  <si>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</si>
  <si>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</si>
  <si>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</si>
  <si>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</si>
  <si>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</si>
  <si>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</si>
  <si>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</si>
  <si>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</si>
  <si>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</si>
  <si>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</si>
  <si>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</si>
  <si>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</si>
  <si>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</si>
  <si>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</si>
  <si>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</si>
  <si>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</si>
  <si>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</si>
  <si>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</si>
  <si>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</si>
  <si>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</si>
  <si>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</si>
  <si>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</si>
  <si>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</si>
  <si>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</si>
  <si>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</si>
  <si>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</si>
  <si>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</si>
  <si>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</si>
  <si>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</si>
  <si>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</si>
  <si>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</si>
  <si>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</si>
  <si>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</si>
  <si>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</si>
  <si>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</si>
  <si>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</si>
  <si>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</si>
  <si>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</si>
  <si>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</si>
  <si>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</si>
  <si>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</si>
  <si>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</si>
  <si>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</si>
  <si>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</si>
  <si>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</si>
  <si>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</si>
  <si>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</si>
  <si>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</si>
  <si>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</si>
  <si>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</si>
  <si>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</si>
  <si>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</si>
  <si>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</si>
  <si>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</si>
  <si>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</si>
  <si>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</si>
  <si>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</si>
  <si>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</si>
  <si>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</si>
  <si>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</si>
  <si>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</si>
  <si>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</si>
  <si>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</si>
  <si>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</si>
  <si>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</si>
  <si>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</si>
  <si>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</si>
  <si>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</si>
  <si>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</si>
  <si>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</si>
  <si>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</si>
  <si>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</si>
  <si>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</si>
  <si>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</si>
  <si>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</si>
  <si>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</si>
  <si>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</si>
  <si>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</si>
  <si>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</si>
  <si>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</si>
  <si>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</si>
  <si>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</si>
  <si>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</si>
  <si>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</si>
  <si>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</si>
  <si>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</si>
  <si>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</si>
  <si>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</si>
  <si>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</si>
  <si>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</si>
  <si>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</si>
  <si>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</si>
  <si>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</si>
  <si>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</si>
  <si>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</si>
  <si>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</si>
  <si>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</si>
  <si>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</si>
  <si>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</si>
  <si>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</si>
  <si>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</si>
  <si>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</si>
  <si>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</si>
  <si>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</si>
  <si>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</si>
  <si>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</si>
  <si>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</si>
  <si>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</si>
  <si>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</si>
  <si>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</si>
  <si>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</si>
  <si>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</si>
  <si>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</si>
  <si>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</si>
  <si>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</si>
  <si>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</si>
  <si>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</si>
  <si>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</si>
  <si>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</si>
  <si>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</si>
  <si>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</si>
  <si>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</si>
  <si>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</si>
  <si>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</si>
  <si>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</si>
  <si>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</si>
  <si>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</si>
  <si>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</si>
  <si>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</si>
  <si>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</si>
  <si>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</si>
  <si>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</si>
  <si>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</si>
  <si>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</si>
  <si>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</si>
  <si>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</si>
  <si>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</si>
  <si>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</si>
  <si>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</si>
  <si>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</si>
  <si>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</si>
  <si>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</si>
  <si>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</si>
  <si>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</si>
  <si>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</si>
  <si>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</si>
  <si>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</si>
  <si>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</si>
  <si>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</si>
  <si>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</si>
  <si>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</si>
  <si>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</si>
  <si>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</si>
  <si>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</si>
  <si>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</si>
  <si>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</si>
  <si>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</si>
  <si>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</si>
  <si>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</si>
  <si>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</si>
  <si>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</si>
  <si>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</si>
  <si>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</si>
  <si>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</si>
  <si>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</si>
  <si>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</si>
  <si>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</si>
  <si>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</si>
  <si>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</si>
  <si>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</si>
  <si>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</si>
  <si>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</si>
  <si>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</si>
  <si>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</si>
  <si>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</si>
  <si>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</si>
  <si>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</si>
  <si>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</si>
  <si>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</si>
  <si>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</si>
  <si>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</si>
  <si>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</si>
  <si>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</si>
  <si>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</si>
  <si>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</si>
  <si>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</si>
  <si>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</si>
  <si>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</si>
  <si>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</si>
  <si>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</si>
  <si>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</si>
  <si>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</si>
  <si>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</si>
  <si>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</si>
  <si>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</si>
  <si>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</si>
  <si>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</si>
  <si>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</si>
  <si>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</si>
  <si>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</si>
  <si>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</si>
  <si>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</si>
  <si>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</si>
  <si>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</si>
  <si>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</si>
  <si>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</si>
  <si>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</si>
  <si>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</si>
  <si>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</si>
  <si>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</si>
  <si>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</si>
  <si>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</si>
  <si>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</si>
  <si>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</si>
  <si>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</si>
  <si>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</si>
  <si>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</si>
  <si>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</si>
  <si>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</si>
  <si>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</si>
  <si>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</si>
  <si>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</si>
  <si>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</si>
  <si>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</si>
  <si>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</si>
  <si>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</si>
  <si>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</si>
  <si>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</si>
  <si>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</si>
  <si>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</si>
  <si>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</si>
  <si>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</si>
  <si>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</si>
  <si>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</si>
  <si>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</si>
  <si>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</si>
  <si>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</si>
  <si>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</si>
  <si>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</si>
  <si>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</si>
  <si>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</si>
  <si>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</si>
  <si>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</si>
  <si>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</si>
  <si>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</si>
  <si>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</si>
  <si>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</si>
  <si>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</si>
  <si>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</si>
  <si>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</si>
  <si>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</si>
  <si>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</si>
  <si>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</si>
  <si>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</si>
  <si>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</si>
  <si>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</si>
  <si>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</si>
  <si>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</si>
  <si>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</si>
  <si>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</si>
  <si>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</si>
  <si>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</si>
  <si>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</si>
  <si>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</si>
  <si>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</si>
  <si>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</si>
  <si>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</si>
  <si>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</si>
  <si>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</si>
  <si>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</si>
  <si>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</si>
  <si>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</si>
  <si>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</si>
  <si>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</si>
  <si>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</si>
  <si>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</si>
  <si>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</si>
  <si>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</si>
  <si>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</si>
  <si>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</si>
  <si>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</si>
  <si>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</si>
  <si>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</si>
  <si>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</si>
  <si>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</si>
  <si>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</si>
  <si>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</si>
  <si>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</si>
  <si>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</si>
  <si>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</si>
  <si>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</si>
  <si>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</si>
  <si>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</si>
  <si>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</si>
  <si>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</si>
  <si>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</si>
  <si>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</si>
  <si>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</si>
  <si>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</si>
  <si>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</si>
  <si>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</si>
  <si>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</si>
  <si>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</si>
  <si>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</si>
  <si>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</si>
  <si>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</si>
  <si>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</si>
  <si>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</si>
  <si>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</si>
  <si>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</si>
  <si>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</si>
  <si>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</si>
  <si>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</si>
  <si>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</si>
  <si>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</si>
  <si>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</si>
  <si>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</si>
  <si>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</si>
  <si>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</si>
  <si>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</si>
  <si>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</si>
  <si>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</si>
  <si>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</si>
  <si>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</si>
  <si>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</si>
  <si>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</si>
  <si>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</si>
  <si>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</si>
  <si>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</si>
  <si>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</si>
  <si>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</si>
  <si>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</si>
  <si>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</si>
  <si>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</si>
  <si>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</si>
  <si>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</si>
  <si>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</si>
  <si>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</si>
  <si>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</si>
  <si>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</si>
  <si>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</si>
  <si>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</si>
  <si>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</si>
  <si>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</si>
  <si>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</si>
  <si>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</si>
  <si>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</si>
  <si>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</si>
  <si>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</si>
  <si>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</si>
  <si>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</si>
  <si>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</si>
  <si>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</si>
  <si>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</si>
  <si>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</si>
  <si>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</si>
  <si>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</si>
  <si>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</si>
  <si>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</si>
  <si>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</si>
  <si>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</si>
  <si>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</si>
  <si>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</si>
  <si>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</si>
  <si>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</si>
  <si>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</si>
  <si>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</si>
  <si>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</si>
  <si>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</si>
  <si>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</si>
  <si>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</si>
  <si>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</si>
  <si>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</si>
  <si>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</si>
  <si>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</si>
  <si>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</si>
  <si>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</si>
  <si>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</si>
  <si>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</si>
  <si>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</si>
  <si>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</si>
  <si>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</si>
  <si>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</si>
  <si>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</si>
  <si>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</si>
  <si>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</si>
  <si>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</si>
  <si>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</si>
  <si>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</si>
  <si>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</si>
  <si>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</si>
  <si>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</si>
  <si>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</si>
  <si>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</si>
  <si>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</si>
  <si>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</si>
  <si>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</si>
  <si>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</si>
  <si>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</si>
  <si>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</si>
  <si>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</si>
  <si>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</si>
  <si>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</si>
  <si>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</si>
  <si>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</si>
  <si>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</si>
  <si>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</si>
  <si>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</si>
  <si>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</si>
  <si>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</si>
  <si>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</si>
  <si>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</si>
  <si>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</si>
  <si>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</si>
  <si>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</si>
  <si>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</si>
  <si>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</si>
  <si>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</si>
  <si>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</si>
  <si>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</si>
  <si>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</si>
  <si>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</si>
  <si>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</si>
  <si>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</si>
  <si>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</si>
  <si>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</si>
  <si>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</si>
  <si>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</si>
  <si>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</si>
  <si>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</si>
  <si>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</si>
  <si>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</si>
  <si>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</si>
  <si>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</si>
  <si>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</si>
  <si>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</si>
  <si>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</si>
  <si>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</si>
  <si>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</si>
  <si>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</si>
  <si>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</si>
  <si>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</si>
  <si>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</si>
  <si>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</si>
  <si>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</si>
  <si>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</si>
  <si>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</si>
  <si>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</si>
  <si>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</si>
  <si>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</si>
  <si>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</si>
  <si>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</si>
  <si>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</si>
  <si>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</si>
  <si>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</si>
  <si>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</si>
  <si>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</si>
  <si>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</si>
  <si>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</si>
  <si>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</si>
  <si>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</si>
  <si>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</si>
  <si>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</si>
  <si>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</si>
  <si>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</si>
  <si>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</si>
  <si>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</si>
  <si>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</si>
  <si>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</si>
  <si>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</si>
  <si>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</si>
  <si>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</si>
  <si>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</si>
  <si>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</si>
  <si>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</si>
  <si>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</si>
  <si>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</si>
  <si>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</si>
  <si>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</si>
  <si>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</si>
  <si>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</si>
  <si>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</si>
  <si>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</si>
  <si>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</si>
  <si>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</si>
  <si>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</si>
  <si>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</si>
  <si>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</si>
  <si>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</si>
  <si>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</si>
  <si>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</si>
  <si>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</si>
  <si>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</si>
  <si>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</si>
  <si>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</si>
  <si>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</si>
  <si>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</si>
  <si>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</si>
  <si>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</si>
  <si>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</si>
  <si>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</si>
  <si>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</si>
  <si>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</si>
  <si>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</si>
  <si>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</si>
  <si>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</si>
  <si>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</si>
  <si>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</si>
  <si>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</si>
  <si>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</si>
  <si>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</si>
  <si>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</si>
  <si>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</si>
  <si>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</si>
  <si>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</si>
  <si>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</si>
  <si>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</si>
  <si>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</si>
  <si>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</si>
  <si>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</si>
  <si>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</si>
  <si>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</si>
  <si>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</si>
  <si>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</si>
  <si>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</si>
  <si>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</si>
  <si>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</si>
  <si>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</si>
  <si>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</si>
  <si>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</si>
  <si>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</si>
  <si>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</si>
  <si>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</si>
  <si>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</si>
  <si>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</si>
  <si>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</si>
  <si>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</si>
  <si>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</si>
  <si>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</si>
  <si>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</si>
  <si>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</si>
  <si>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</si>
  <si>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</si>
  <si>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</si>
  <si>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</si>
  <si>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</si>
  <si>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</si>
  <si>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</si>
  <si>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</si>
  <si>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</si>
  <si>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</si>
  <si>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</si>
  <si>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</si>
  <si>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</si>
  <si>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</si>
  <si>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</si>
  <si>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</si>
  <si>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</si>
  <si>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</si>
  <si>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</si>
  <si>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</si>
  <si>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</si>
  <si>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</si>
  <si>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</si>
  <si>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</si>
  <si>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</si>
  <si>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</si>
  <si>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</si>
  <si>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</si>
  <si>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</si>
  <si>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</si>
  <si>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</si>
  <si>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</si>
  <si>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</si>
  <si>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</si>
  <si>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</si>
  <si>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</si>
  <si>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</si>
  <si>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</si>
  <si>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</si>
  <si>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</si>
  <si>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</si>
  <si>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</si>
  <si>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</si>
  <si>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</si>
  <si>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</si>
  <si>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</si>
  <si>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</si>
  <si>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</si>
  <si>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</si>
  <si>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</si>
  <si>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</si>
  <si>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</si>
  <si>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</si>
  <si>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</si>
  <si>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</si>
  <si>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</si>
  <si>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</si>
  <si>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</si>
  <si>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</si>
  <si>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</si>
  <si>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</si>
  <si>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</si>
  <si>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</si>
  <si>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</si>
  <si>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</si>
  <si>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</si>
  <si>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</si>
  <si>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</si>
  <si>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</si>
  <si>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</si>
  <si>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</si>
  <si>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</si>
  <si>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</si>
  <si>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</si>
  <si>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</si>
  <si>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</si>
  <si>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</si>
  <si>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</si>
  <si>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</si>
  <si>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</si>
  <si>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</si>
  <si>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</si>
  <si>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</si>
  <si>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</si>
  <si>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</si>
  <si>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</si>
  <si>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</si>
  <si>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</si>
  <si>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</si>
  <si>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</si>
  <si>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</si>
  <si>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</si>
  <si>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</si>
  <si>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</si>
  <si>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</si>
  <si>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</si>
  <si>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</si>
  <si>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</si>
  <si>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</si>
  <si>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</si>
  <si>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</si>
  <si>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</si>
  <si>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</si>
  <si>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</si>
  <si>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</si>
  <si>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</si>
  <si>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</si>
  <si>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</si>
  <si>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</si>
  <si>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</si>
  <si>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</si>
  <si>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</si>
  <si>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</si>
  <si>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</si>
  <si>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</si>
  <si>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</si>
  <si>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</si>
  <si>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</si>
  <si>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</si>
  <si>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</si>
  <si>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</si>
  <si>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</si>
  <si>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</si>
  <si>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</si>
  <si>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</si>
  <si>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</si>
  <si>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</si>
  <si>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</si>
  <si>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</si>
  <si>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</si>
  <si>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</si>
  <si>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</si>
  <si>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</si>
  <si>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</si>
  <si>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</si>
  <si>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</si>
  <si>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</si>
  <si>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</si>
  <si>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</si>
  <si>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</si>
  <si>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</si>
  <si>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</si>
  <si>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</si>
  <si>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</si>
  <si>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</si>
  <si>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</si>
  <si>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</si>
  <si>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</si>
  <si>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</si>
  <si>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</si>
  <si>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</si>
  <si>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</si>
  <si>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</si>
  <si>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</si>
  <si>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</si>
  <si>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</si>
  <si>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</si>
  <si>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</si>
  <si>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</si>
  <si>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</si>
  <si>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</si>
  <si>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</si>
  <si>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</si>
  <si>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</si>
  <si>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</si>
  <si>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</si>
  <si>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</si>
  <si>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</si>
  <si>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</si>
  <si>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</si>
  <si>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</si>
  <si>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</si>
  <si>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</si>
  <si>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</si>
  <si>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</si>
  <si>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</si>
  <si>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</si>
  <si>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</si>
  <si>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</si>
  <si>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</si>
  <si>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</si>
  <si>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</si>
  <si>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</si>
  <si>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</si>
  <si>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</si>
  <si>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</si>
  <si>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</si>
  <si>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</si>
  <si>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</si>
  <si>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</si>
  <si>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</si>
  <si>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</si>
  <si>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</si>
  <si>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</si>
  <si>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</si>
  <si>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</si>
  <si>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</si>
  <si>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</si>
  <si>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</si>
  <si>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</si>
  <si>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</si>
  <si>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</si>
  <si>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</si>
  <si>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</si>
  <si>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</si>
  <si>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</si>
  <si>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</si>
  <si>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</si>
  <si>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</si>
  <si>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</si>
  <si>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</si>
  <si>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</si>
  <si>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</si>
  <si>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</si>
  <si>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</si>
  <si>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</si>
  <si>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</si>
  <si>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</si>
  <si>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</si>
  <si>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</si>
  <si>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</si>
  <si>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</si>
  <si>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</si>
  <si>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</si>
  <si>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</si>
  <si>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</si>
  <si>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</si>
  <si>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</si>
  <si>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</si>
  <si>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</si>
  <si>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</si>
  <si>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</si>
  <si>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</si>
  <si>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</si>
  <si>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</si>
  <si>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</si>
  <si>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</si>
  <si>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</si>
  <si>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</si>
  <si>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</si>
  <si>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</si>
  <si>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</si>
  <si>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</si>
  <si>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</si>
  <si>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</si>
  <si>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</si>
  <si>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</si>
  <si>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</si>
  <si>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</si>
  <si>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</si>
  <si>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</si>
  <si>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</si>
  <si>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</si>
  <si>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</si>
  <si>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</si>
  <si>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</si>
  <si>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</si>
  <si>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</si>
  <si>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</si>
  <si>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</si>
  <si>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</si>
  <si>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</si>
  <si>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</si>
  <si>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</si>
  <si>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</si>
  <si>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</si>
  <si>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</si>
  <si>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</si>
  <si>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</si>
  <si>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</si>
  <si>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</si>
  <si>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</si>
  <si>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</si>
  <si>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</si>
  <si>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</si>
  <si>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</si>
  <si>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</si>
  <si>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</si>
  <si>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</si>
  <si>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</si>
  <si>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</si>
  <si>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</si>
  <si>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</si>
  <si>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</si>
  <si>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</si>
  <si>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</si>
  <si>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</si>
  <si>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</si>
  <si>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</si>
  <si>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</si>
  <si>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</si>
  <si>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</si>
  <si>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</si>
  <si>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</si>
  <si>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</si>
  <si>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</si>
  <si>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</si>
  <si>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</si>
  <si>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</si>
  <si>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</si>
  <si>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</si>
  <si>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</si>
  <si>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</si>
  <si>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</si>
  <si>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</si>
  <si>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</si>
  <si>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</si>
  <si>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</si>
  <si>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</si>
  <si>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</si>
  <si>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</si>
  <si>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</si>
  <si>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</si>
  <si>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</si>
  <si>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</si>
  <si>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</si>
  <si>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</si>
  <si>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</si>
  <si>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</si>
  <si>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</si>
  <si>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</si>
  <si>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</si>
  <si>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</si>
  <si>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</si>
  <si>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</si>
  <si>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</si>
  <si>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</si>
  <si>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</si>
  <si>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</si>
  <si>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</si>
  <si>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</si>
  <si>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</si>
  <si>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</si>
  <si>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</si>
  <si>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</si>
  <si>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</si>
  <si>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</si>
  <si>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</si>
  <si>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</si>
  <si>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</si>
  <si>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</si>
  <si>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</si>
  <si>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</si>
  <si>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</si>
  <si>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</si>
  <si>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</si>
  <si>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</si>
  <si>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</si>
  <si>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</si>
  <si>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</si>
  <si>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</si>
  <si>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</si>
  <si>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</si>
  <si>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</si>
  <si>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</si>
  <si>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</si>
  <si>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</si>
  <si>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</si>
  <si>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</si>
  <si>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</si>
  <si>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</si>
  <si>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</si>
  <si>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</si>
  <si>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</si>
  <si>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</si>
  <si>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</si>
  <si>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</si>
  <si>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</si>
  <si>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</si>
  <si>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</si>
  <si>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</si>
  <si>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</si>
  <si>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</si>
  <si>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</si>
  <si>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</si>
  <si>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</si>
  <si>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</si>
  <si>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</si>
  <si>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</si>
  <si>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</si>
  <si>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</si>
  <si>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</si>
  <si>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</si>
  <si>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</si>
  <si>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</si>
  <si>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</si>
  <si>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</si>
  <si>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</si>
  <si>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</si>
  <si>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</si>
  <si>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</si>
  <si>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</si>
  <si>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</si>
  <si>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</si>
  <si>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</si>
  <si>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</si>
  <si>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</si>
  <si>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</si>
  <si>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</si>
  <si>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</si>
  <si>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</si>
  <si>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</si>
  <si>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</si>
  <si>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</si>
  <si>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</si>
  <si>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</si>
  <si>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</si>
  <si>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</si>
  <si>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</si>
  <si>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</si>
  <si>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</si>
  <si>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</si>
  <si>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</si>
  <si>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</si>
  <si>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</si>
  <si>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</si>
  <si>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</si>
  <si>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</si>
  <si>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</si>
  <si>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</si>
  <si>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</si>
  <si>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</si>
  <si>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</si>
  <si>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</si>
  <si>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</si>
  <si>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</si>
  <si>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</si>
  <si>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</si>
  <si>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</si>
  <si>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</si>
  <si>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</si>
  <si>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</si>
  <si>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</si>
  <si>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</si>
  <si>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</si>
  <si>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</si>
  <si>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</si>
  <si>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</si>
  <si>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</si>
  <si>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</si>
  <si>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</si>
  <si>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</si>
  <si>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</si>
  <si>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</si>
  <si>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</si>
  <si>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</si>
  <si>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</si>
  <si>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</si>
  <si>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</si>
  <si>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</si>
  <si>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</si>
  <si>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</si>
  <si>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</si>
  <si>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</si>
  <si>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</si>
  <si>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</si>
  <si>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</si>
  <si>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</si>
  <si>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</si>
  <si>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</si>
  <si>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</si>
  <si>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</si>
  <si>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</si>
  <si>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</si>
  <si>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</si>
  <si>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</si>
  <si>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</si>
  <si>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</si>
  <si>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</si>
  <si>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</si>
  <si>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</si>
  <si>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</si>
  <si>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</si>
  <si>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</si>
  <si>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</si>
  <si>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</si>
  <si>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</si>
  <si>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</si>
  <si>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</si>
  <si>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</si>
  <si>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</si>
  <si>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</si>
  <si>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</si>
  <si>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</si>
  <si>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</si>
  <si>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</si>
  <si>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</si>
  <si>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</si>
  <si>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</si>
  <si>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</si>
  <si>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</si>
  <si>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</si>
  <si>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</si>
  <si>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</si>
  <si>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</si>
  <si>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</si>
  <si>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</si>
  <si>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</si>
  <si>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</si>
  <si>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</si>
  <si>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</si>
  <si>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</si>
  <si>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</si>
  <si>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</si>
  <si>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</si>
  <si>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</si>
  <si>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</si>
  <si>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</si>
  <si>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</si>
  <si>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</si>
  <si>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</si>
  <si>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</si>
  <si>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</si>
  <si>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</si>
  <si>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</si>
  <si>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</si>
  <si>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</si>
  <si>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</si>
  <si>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</si>
  <si>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</si>
  <si>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</si>
  <si>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</si>
  <si>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</si>
  <si>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</si>
  <si>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</si>
  <si>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</si>
  <si>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</si>
  <si>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</si>
  <si>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</si>
  <si>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</si>
  <si>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</si>
  <si>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</si>
  <si>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</si>
  <si>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</si>
  <si>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</si>
  <si>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</si>
  <si>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</si>
  <si>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</si>
  <si>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</si>
  <si>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</si>
  <si>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</si>
  <si>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</si>
  <si>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</si>
  <si>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</si>
  <si>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</si>
  <si>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</si>
  <si>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</si>
  <si>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</si>
  <si>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</si>
  <si>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</si>
  <si>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</si>
  <si>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</si>
  <si>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</si>
  <si>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</si>
  <si>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</si>
  <si>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</si>
  <si>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</si>
  <si>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</si>
  <si>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</si>
  <si>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</si>
  <si>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</si>
  <si>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</si>
  <si>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</si>
  <si>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</si>
  <si>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</si>
  <si>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</si>
  <si>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</si>
  <si>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</si>
  <si>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</si>
  <si>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</si>
  <si>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</si>
  <si>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</si>
  <si>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</si>
  <si>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</si>
  <si>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</si>
  <si>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</si>
  <si>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</si>
  <si>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</si>
  <si>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</si>
  <si>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</si>
  <si>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</si>
  <si>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</si>
  <si>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</si>
  <si>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</si>
  <si>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</si>
  <si>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</si>
  <si>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</si>
  <si>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</si>
  <si>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</si>
  <si>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</si>
  <si>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</si>
  <si>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</si>
  <si>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</si>
  <si>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</si>
  <si>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</si>
  <si>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</si>
  <si>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</si>
  <si>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</si>
  <si>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</si>
  <si>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</si>
  <si>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</si>
  <si>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</si>
  <si>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</si>
  <si>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</si>
  <si>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</si>
  <si>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</si>
  <si>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</si>
  <si>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</si>
  <si>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</si>
  <si>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</si>
  <si>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</si>
  <si>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</si>
  <si>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</si>
  <si>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</si>
  <si>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</si>
  <si>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</si>
  <si>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</si>
  <si>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</si>
  <si>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</si>
  <si>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</si>
  <si>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</si>
  <si>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</si>
  <si>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</si>
  <si>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</si>
  <si>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</si>
  <si>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</si>
  <si>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</si>
  <si>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</si>
  <si>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</si>
  <si>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</si>
  <si>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</si>
  <si>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</si>
  <si>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</si>
  <si>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</si>
  <si>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</si>
  <si>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</si>
  <si>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</si>
  <si>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</si>
  <si>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</si>
  <si>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</si>
  <si>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</si>
  <si>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</si>
  <si>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</si>
  <si>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</si>
  <si>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</si>
  <si>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</si>
  <si>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</si>
  <si>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</si>
  <si>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</si>
  <si>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</si>
  <si>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</si>
  <si>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</si>
  <si>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</si>
  <si>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</si>
  <si>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</si>
  <si>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</si>
  <si>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</si>
  <si>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</si>
  <si>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</si>
  <si>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</si>
  <si>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</si>
  <si>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</si>
  <si>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</si>
  <si>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</si>
  <si>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</si>
  <si>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</si>
  <si>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</si>
  <si>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</si>
  <si>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</si>
  <si>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</si>
  <si>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</si>
  <si>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</si>
  <si>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</si>
  <si>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</si>
  <si>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</si>
  <si>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</si>
  <si>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</si>
  <si>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</si>
  <si>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</si>
  <si>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</si>
  <si>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</si>
  <si>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</si>
  <si>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</si>
  <si>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</si>
  <si>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</si>
  <si>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</si>
  <si>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</si>
  <si>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</si>
  <si>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</si>
  <si>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</si>
  <si>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</si>
  <si>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</si>
  <si>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</si>
  <si>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</si>
  <si>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</si>
  <si>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</si>
  <si>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</si>
  <si>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</si>
  <si>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</si>
  <si>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</si>
  <si>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</si>
  <si>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</si>
  <si>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</si>
  <si>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</si>
  <si>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</si>
  <si>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</si>
  <si>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</si>
  <si>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</si>
  <si>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</si>
  <si>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</si>
  <si>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</si>
  <si>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</si>
  <si>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</si>
  <si>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</si>
  <si>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</si>
  <si>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</si>
  <si>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</si>
  <si>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</si>
  <si>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</si>
  <si>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</si>
  <si>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</si>
  <si>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</si>
  <si>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</si>
  <si>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</si>
  <si>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</si>
  <si>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</si>
  <si>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</si>
  <si>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</si>
  <si>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</si>
  <si>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</si>
  <si>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</si>
  <si>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</si>
  <si>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</si>
  <si>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</si>
  <si>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</si>
  <si>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</si>
  <si>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</si>
  <si>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</si>
  <si>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</si>
  <si>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</si>
  <si>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</si>
  <si>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</si>
  <si>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</si>
  <si>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</si>
  <si>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</si>
  <si>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</si>
  <si>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</si>
  <si>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</si>
  <si>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</si>
  <si>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</si>
  <si>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</si>
  <si>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</si>
  <si>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</si>
  <si>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</si>
  <si>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</si>
  <si>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</si>
  <si>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</si>
  <si>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</si>
  <si>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</si>
  <si>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</si>
  <si>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</si>
  <si>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</si>
  <si>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</si>
  <si>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</si>
  <si>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</si>
  <si>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</si>
  <si>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</si>
  <si>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</si>
  <si>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</si>
  <si>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</si>
  <si>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</si>
  <si>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</si>
  <si>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</si>
  <si>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</si>
  <si>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</si>
  <si>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</si>
  <si>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</si>
  <si>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</si>
  <si>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</si>
  <si>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</si>
  <si>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</si>
  <si>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</si>
  <si>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</si>
  <si>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</si>
  <si>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</si>
  <si>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</si>
  <si>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</si>
  <si>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</si>
  <si>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</si>
  <si>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</si>
  <si>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</si>
  <si>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</si>
  <si>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</si>
  <si>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</si>
  <si>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</si>
  <si>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</si>
  <si>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</si>
  <si>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</si>
  <si>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</si>
  <si>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</si>
  <si>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</si>
  <si>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</si>
  <si>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</si>
  <si>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</si>
  <si>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</si>
  <si>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</si>
  <si>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</si>
  <si>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</si>
  <si>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</si>
  <si>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</si>
  <si>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</si>
  <si>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</si>
  <si>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</si>
  <si>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</si>
  <si>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</si>
  <si>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</si>
  <si>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</si>
  <si>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</si>
  <si>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</si>
  <si>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</si>
  <si>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</si>
  <si>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</si>
  <si>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</si>
  <si>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</si>
  <si>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</si>
  <si>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</si>
  <si>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</si>
  <si>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</si>
  <si>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</si>
  <si>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</si>
  <si>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</si>
  <si>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</si>
  <si>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</si>
  <si>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</si>
  <si>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</si>
  <si>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</si>
  <si>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</si>
  <si>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</si>
  <si>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</si>
  <si>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</si>
  <si>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</si>
  <si>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</si>
  <si>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</si>
  <si>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</si>
  <si>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</si>
  <si>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</si>
  <si>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</si>
  <si>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</si>
  <si>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</si>
  <si>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</si>
  <si>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</si>
  <si>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</si>
  <si>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</si>
  <si>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</si>
  <si>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</si>
  <si>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</si>
  <si>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</si>
  <si>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</si>
  <si>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</si>
  <si>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</si>
  <si>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</si>
  <si>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</si>
  <si>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</si>
  <si>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</si>
  <si>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</si>
  <si>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</si>
  <si>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</si>
  <si>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</si>
  <si>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</si>
  <si>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</si>
  <si>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</si>
  <si>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</si>
  <si>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</si>
  <si>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</si>
  <si>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</si>
  <si>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</si>
  <si>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</si>
  <si>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</si>
  <si>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</si>
  <si>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</si>
  <si>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</si>
  <si>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</si>
  <si>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</si>
  <si>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</si>
  <si>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</si>
  <si>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</si>
  <si>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</si>
  <si>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</si>
  <si>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</si>
  <si>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</si>
  <si>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</si>
  <si>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</si>
  <si>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</si>
  <si>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</si>
  <si>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</si>
  <si>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</si>
  <si>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</si>
  <si>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</si>
  <si>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</si>
  <si>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</si>
  <si>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</si>
  <si>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</si>
  <si>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</si>
  <si>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</si>
  <si>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</si>
  <si>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</si>
  <si>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</si>
  <si>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</si>
  <si>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</si>
  <si>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</si>
  <si>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</si>
  <si>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</si>
  <si>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</si>
  <si>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</si>
  <si>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</si>
  <si>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</si>
  <si>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</si>
  <si>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</si>
  <si>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</si>
  <si>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</si>
  <si>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</si>
  <si>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</si>
  <si>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</si>
  <si>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</si>
  <si>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</si>
  <si>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</si>
  <si>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</si>
  <si>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</si>
  <si>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</si>
  <si>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</si>
  <si>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</si>
  <si>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</si>
  <si>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</si>
  <si>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</si>
  <si>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</si>
  <si>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</si>
  <si>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</si>
  <si>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</si>
  <si>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</si>
  <si>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</si>
  <si>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</si>
  <si>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</si>
  <si>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</si>
  <si>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</si>
  <si>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</si>
  <si>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</si>
  <si>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</si>
  <si>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</si>
  <si>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</si>
  <si>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</si>
  <si>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</si>
  <si>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</si>
  <si>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</si>
  <si>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</si>
  <si>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</si>
  <si>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</si>
  <si>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</si>
  <si>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</si>
  <si>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</si>
  <si>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</si>
  <si>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</si>
  <si>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</si>
  <si>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</si>
  <si>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</si>
  <si>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</si>
  <si>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</si>
  <si>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</si>
  <si>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</si>
  <si>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</si>
  <si>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</si>
  <si>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</si>
  <si>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</si>
  <si>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</si>
  <si>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</si>
  <si>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</si>
  <si>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</si>
  <si>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</si>
  <si>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</si>
  <si>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</si>
  <si>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</si>
  <si>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</si>
  <si>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</si>
  <si>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</si>
  <si>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</si>
  <si>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</si>
  <si>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</si>
  <si>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</si>
  <si>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</si>
  <si>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</si>
  <si>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</si>
  <si>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</si>
  <si>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</si>
  <si>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</si>
  <si>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</si>
  <si>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</si>
  <si>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</si>
  <si>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</si>
  <si>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</si>
  <si>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</si>
  <si>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</si>
  <si>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</si>
  <si>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</si>
  <si>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</si>
  <si>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</si>
  <si>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</si>
  <si>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</si>
  <si>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</si>
  <si>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</si>
  <si>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</si>
  <si>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</si>
  <si>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</si>
  <si>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</si>
  <si>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</si>
  <si>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</si>
  <si>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</si>
  <si>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</si>
  <si>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</si>
  <si>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</si>
  <si>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</si>
  <si>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</si>
  <si>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</si>
  <si>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</si>
  <si>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</si>
  <si>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</si>
  <si>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</si>
  <si>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</si>
  <si>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</si>
  <si>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</si>
  <si>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</si>
  <si>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</si>
  <si>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</si>
  <si>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</si>
  <si>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</si>
  <si>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</si>
  <si>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</si>
  <si>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</si>
  <si>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</si>
  <si>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</si>
  <si>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</si>
  <si>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</si>
  <si>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</si>
  <si>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</si>
  <si>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</si>
  <si>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</si>
  <si>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</si>
  <si>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</si>
  <si>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</si>
  <si>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</si>
  <si>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</si>
  <si>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</si>
  <si>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</si>
  <si>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</si>
  <si>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</si>
  <si>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</si>
  <si>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</si>
  <si>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</si>
  <si>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</si>
  <si>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</si>
  <si>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</si>
  <si>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</si>
  <si>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</si>
  <si>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</si>
  <si>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</si>
  <si>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</si>
  <si>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</si>
  <si>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</si>
  <si>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</si>
  <si>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</si>
  <si>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</si>
  <si>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</si>
  <si>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</si>
  <si>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</si>
  <si>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</si>
  <si>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</si>
  <si>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</si>
  <si>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</si>
  <si>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</si>
  <si>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</si>
  <si>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</si>
  <si>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</si>
  <si>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</si>
  <si>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</si>
  <si>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</si>
  <si>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</si>
  <si>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</si>
  <si>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</si>
  <si>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</si>
  <si>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</si>
  <si>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</si>
  <si>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</si>
  <si>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</si>
  <si>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</si>
  <si>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</si>
  <si>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</si>
  <si>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</si>
  <si>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</si>
  <si>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</si>
  <si>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</si>
  <si>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</si>
  <si>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</si>
  <si>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</si>
  <si>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</si>
  <si>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</si>
  <si>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</si>
  <si>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</si>
  <si>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</si>
  <si>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</si>
  <si>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</si>
  <si>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</si>
  <si>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</si>
  <si>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</si>
  <si>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</si>
  <si>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</si>
  <si>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</si>
  <si>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</si>
  <si>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</si>
  <si>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</si>
  <si>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</si>
  <si>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</si>
  <si>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</si>
  <si>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</si>
  <si>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</si>
  <si>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</si>
  <si>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</si>
  <si>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</si>
  <si>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</si>
  <si>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</si>
  <si>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</si>
  <si>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</si>
  <si>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</si>
  <si>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</si>
  <si>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</si>
  <si>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</si>
  <si>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</si>
  <si>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</si>
  <si>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</si>
  <si>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</si>
  <si>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</si>
  <si>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</si>
  <si>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</si>
  <si>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</si>
  <si>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</si>
  <si>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</si>
  <si>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</si>
  <si>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</si>
  <si>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</si>
  <si>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</si>
  <si>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</si>
  <si>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</si>
  <si>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</si>
  <si>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</si>
  <si>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</si>
  <si>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</si>
  <si>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</si>
  <si>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</si>
  <si>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</si>
  <si>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</si>
  <si>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</si>
  <si>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</si>
  <si>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</si>
  <si>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</si>
  <si>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</si>
  <si>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</si>
  <si>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</si>
  <si>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</si>
  <si>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</si>
  <si>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</si>
  <si>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</si>
  <si>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</si>
  <si>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</si>
  <si>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</si>
  <si>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</si>
  <si>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</si>
  <si>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</si>
  <si>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</si>
  <si>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</si>
  <si>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</si>
  <si>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</si>
  <si>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</si>
  <si>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</si>
  <si>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</si>
  <si>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</si>
  <si>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</si>
  <si>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</si>
  <si>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</si>
  <si>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</si>
  <si>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</si>
  <si>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</si>
  <si>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</si>
  <si>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</si>
  <si>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</si>
  <si>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</si>
  <si>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</si>
  <si>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</si>
  <si>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</si>
  <si>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</si>
  <si>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</si>
  <si>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</si>
  <si>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</si>
  <si>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</si>
  <si>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</si>
  <si>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</si>
  <si>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</si>
  <si>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</si>
  <si>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</si>
  <si>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</si>
  <si>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</si>
  <si>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</si>
  <si>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</si>
  <si>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</si>
  <si>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</si>
  <si>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</si>
  <si>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</si>
  <si>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</si>
  <si>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</si>
  <si>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</si>
  <si>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</si>
  <si>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</si>
  <si>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</si>
  <si>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</si>
  <si>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</si>
  <si>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</si>
  <si>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</si>
  <si>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</si>
  <si>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</si>
  <si>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</si>
  <si>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</si>
  <si>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</si>
  <si>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</si>
  <si>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</si>
  <si>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</si>
  <si>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</si>
  <si>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</si>
  <si>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</si>
  <si>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</si>
  <si>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</si>
  <si>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</si>
  <si>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</si>
  <si>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</si>
  <si>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</si>
  <si>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</si>
  <si>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</si>
  <si>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</si>
  <si>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</si>
  <si>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</si>
  <si>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</si>
  <si>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</si>
  <si>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</si>
  <si>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</si>
  <si>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</si>
  <si>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</si>
  <si>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</si>
  <si>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</si>
  <si>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</si>
  <si>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</si>
  <si>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</si>
  <si>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</si>
  <si>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</si>
  <si>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</si>
  <si>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</si>
  <si>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</si>
  <si>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</si>
  <si>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</si>
  <si>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</si>
  <si>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</si>
  <si>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</si>
  <si>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</si>
  <si>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</si>
  <si>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</si>
  <si>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</si>
  <si>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</si>
  <si>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</si>
  <si>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</si>
  <si>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</si>
  <si>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</si>
  <si>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</si>
  <si>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</si>
  <si>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</si>
  <si>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</si>
  <si>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</si>
  <si>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</si>
  <si>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</si>
  <si>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</si>
  <si>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</si>
  <si>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</si>
  <si>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</si>
  <si>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</si>
  <si>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</si>
  <si>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</si>
  <si>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</si>
  <si>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</si>
  <si>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</si>
  <si>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</si>
  <si>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</si>
  <si>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</si>
  <si>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</si>
  <si>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</si>
  <si>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</si>
  <si>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</si>
  <si>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</si>
  <si>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</si>
  <si>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</si>
  <si>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</si>
  <si>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</si>
  <si>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</si>
  <si>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</si>
  <si>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</si>
  <si>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</si>
  <si>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</si>
  <si>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</si>
  <si>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</si>
  <si>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</si>
  <si>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</si>
  <si>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</si>
  <si>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</si>
  <si>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</si>
  <si>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</si>
  <si>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</si>
  <si>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</si>
  <si>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</si>
  <si>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</si>
  <si>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</si>
  <si>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</si>
  <si>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</si>
  <si>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</si>
  <si>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</si>
  <si>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</si>
  <si>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</si>
  <si>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</si>
  <si>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</si>
  <si>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</si>
  <si>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</si>
  <si>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</si>
  <si>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</si>
  <si>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</si>
  <si>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</si>
  <si>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</si>
  <si>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</si>
  <si>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</si>
  <si>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</si>
  <si>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</si>
  <si>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</si>
  <si>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</si>
  <si>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</si>
  <si>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</si>
  <si>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</si>
  <si>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</si>
  <si>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</si>
  <si>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</si>
  <si>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</si>
  <si>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</si>
  <si>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</si>
  <si>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</si>
  <si>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</si>
  <si>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</si>
  <si>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</si>
  <si>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</si>
  <si>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</si>
  <si>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</si>
  <si>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</si>
  <si>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</si>
  <si>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</si>
  <si>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</si>
  <si>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</si>
  <si>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</si>
  <si>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</si>
  <si>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</si>
  <si>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</si>
  <si>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</si>
  <si>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</si>
  <si>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</si>
  <si>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</si>
  <si>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</si>
  <si>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</si>
  <si>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</si>
  <si>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</si>
  <si>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</si>
  <si>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</si>
  <si>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</si>
  <si>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</si>
  <si>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</si>
  <si>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</si>
  <si>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</si>
  <si>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</si>
  <si>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</si>
  <si>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</si>
  <si>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</si>
  <si>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</si>
  <si>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</si>
  <si>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</si>
  <si>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</si>
  <si>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</si>
  <si>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</si>
  <si>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</si>
  <si>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</si>
  <si>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</si>
  <si>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</si>
  <si>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</si>
  <si>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</si>
  <si>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</si>
  <si>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</si>
  <si>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</si>
  <si>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</si>
  <si>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</si>
  <si>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</si>
  <si>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</si>
  <si>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</si>
  <si>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</si>
  <si>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</si>
  <si>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</si>
  <si>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</si>
  <si>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</si>
  <si>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</si>
  <si>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</si>
  <si>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</si>
  <si>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</si>
  <si>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</si>
  <si>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</si>
  <si>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</si>
  <si>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</si>
  <si>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</si>
  <si>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</si>
  <si>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</si>
  <si>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</si>
  <si>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</si>
  <si>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</si>
  <si>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</si>
  <si>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</si>
  <si>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</si>
  <si>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</si>
  <si>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</si>
  <si>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</si>
  <si>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</si>
  <si>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</si>
  <si>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</si>
  <si>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</si>
  <si>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</si>
  <si>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</si>
  <si>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</si>
  <si>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</si>
  <si>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</si>
  <si>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</si>
  <si>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</si>
  <si>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</si>
  <si>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</si>
  <si>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</si>
  <si>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</si>
  <si>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</si>
  <si>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</si>
  <si>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</si>
  <si>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</si>
  <si>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</si>
  <si>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</si>
  <si>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</si>
  <si>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</si>
  <si>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</si>
  <si>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</si>
  <si>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</si>
  <si>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</si>
  <si>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</si>
  <si>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</si>
  <si>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</si>
  <si>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</si>
  <si>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</si>
  <si>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</si>
  <si>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</si>
  <si>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</si>
  <si>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</si>
  <si>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</si>
  <si>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</si>
  <si>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</si>
  <si>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</si>
  <si>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</si>
  <si>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</si>
  <si>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</si>
  <si>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</si>
  <si>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</si>
  <si>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</si>
  <si>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</si>
  <si>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</si>
  <si>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</si>
  <si>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</si>
  <si>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</si>
  <si>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</si>
  <si>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</si>
  <si>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</si>
  <si>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</si>
  <si>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</si>
  <si>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</si>
  <si>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</si>
  <si>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</si>
  <si>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</si>
  <si>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</si>
  <si>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</si>
  <si>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</si>
  <si>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</si>
  <si>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</si>
  <si>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</si>
  <si>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</si>
  <si>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</si>
  <si>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</si>
  <si>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</si>
  <si>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</si>
  <si>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</si>
  <si>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</si>
  <si>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</si>
  <si>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</si>
  <si>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</si>
  <si>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</si>
  <si>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</si>
  <si>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</si>
  <si>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</si>
  <si>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</si>
  <si>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</si>
  <si>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</si>
  <si>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</si>
  <si>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</si>
  <si>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</si>
  <si>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</si>
  <si>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</si>
  <si>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</si>
  <si>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</si>
  <si>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</si>
  <si>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</si>
  <si>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</si>
  <si>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</si>
  <si>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</si>
  <si>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</si>
  <si>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</si>
  <si>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</si>
  <si>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</si>
  <si>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</si>
  <si>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</si>
  <si>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</si>
  <si>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</si>
  <si>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</si>
  <si>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</si>
  <si>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</si>
  <si>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</si>
  <si>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</si>
  <si>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</si>
  <si>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</si>
  <si>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</si>
  <si>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</si>
  <si>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</si>
  <si>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</si>
  <si>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</si>
  <si>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</si>
  <si>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</si>
  <si>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</si>
  <si>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</si>
  <si>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</si>
  <si>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</si>
  <si>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</si>
  <si>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</si>
  <si>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</si>
  <si>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</si>
  <si>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</si>
  <si>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</si>
  <si>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</si>
  <si>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</si>
  <si>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</si>
  <si>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</si>
  <si>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</si>
  <si>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</si>
  <si>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</si>
  <si>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</si>
  <si>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</si>
  <si>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</si>
  <si>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</si>
  <si>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</si>
  <si>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</si>
  <si>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</si>
  <si>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</si>
  <si>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</si>
  <si>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</si>
  <si>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</si>
  <si>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</si>
  <si>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</si>
  <si>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</si>
  <si>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</si>
  <si>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</si>
  <si>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</si>
  <si>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</si>
  <si>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</si>
  <si>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</si>
  <si>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</si>
  <si>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</si>
  <si>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</si>
  <si>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</si>
  <si>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</si>
  <si>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</si>
  <si>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</si>
  <si>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</si>
  <si>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</si>
  <si>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</si>
  <si>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</si>
  <si>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</si>
  <si>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</si>
  <si>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</si>
  <si>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</si>
  <si>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</si>
  <si>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</si>
  <si>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</si>
  <si>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</si>
  <si>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</si>
  <si>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</si>
  <si>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</si>
  <si>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</si>
  <si>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</si>
  <si>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</si>
  <si>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</si>
  <si>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</si>
  <si>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</si>
  <si>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</si>
  <si>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</si>
  <si>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</si>
  <si>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</si>
  <si>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</si>
  <si>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</si>
  <si>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</si>
  <si>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</si>
  <si>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</si>
  <si>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</si>
  <si>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</si>
  <si>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</si>
  <si>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</si>
  <si>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</si>
  <si>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</si>
  <si>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</si>
  <si>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</si>
  <si>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</si>
  <si>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</si>
  <si>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</si>
  <si>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</si>
  <si>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</si>
  <si>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</si>
  <si>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</si>
  <si>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</si>
  <si>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</si>
  <si>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</si>
  <si>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</si>
  <si>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</si>
  <si>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</si>
  <si>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</si>
  <si>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</si>
  <si>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</si>
  <si>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</si>
  <si>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</si>
  <si>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</si>
  <si>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</si>
  <si>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</si>
  <si>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</si>
  <si>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</si>
  <si>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</si>
  <si>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</si>
  <si>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</si>
  <si>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</si>
  <si>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</si>
  <si>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</si>
  <si>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</si>
  <si>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</si>
  <si>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</si>
  <si>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</si>
  <si>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</si>
  <si>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</si>
  <si>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</si>
  <si>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</si>
  <si>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</si>
  <si>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</si>
  <si>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</si>
  <si>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</si>
  <si>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</si>
  <si>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</si>
  <si>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</si>
  <si>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</si>
  <si>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</si>
  <si>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</si>
  <si>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</si>
  <si>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</si>
  <si>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</si>
  <si>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</si>
  <si>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</si>
  <si>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</si>
  <si>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</si>
  <si>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</si>
  <si>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</si>
  <si>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</si>
  <si>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</si>
  <si>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</si>
  <si>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</si>
  <si>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</si>
  <si>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</si>
  <si>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</si>
  <si>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</si>
  <si>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</si>
  <si>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</si>
  <si>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</si>
  <si>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</si>
  <si>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</si>
  <si>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</si>
  <si>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</si>
  <si>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</si>
  <si>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</si>
  <si>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</si>
  <si>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</si>
  <si>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</si>
  <si>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</si>
  <si>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</si>
  <si>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</si>
  <si>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</si>
  <si>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</si>
  <si>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</si>
  <si>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</si>
  <si>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</si>
  <si>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</si>
  <si>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</si>
  <si>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</si>
  <si>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</si>
  <si>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</si>
  <si>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</si>
  <si>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</si>
  <si>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</si>
  <si>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</si>
  <si>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</si>
  <si>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</si>
  <si>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</si>
  <si>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</si>
  <si>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</si>
  <si>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</si>
  <si>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</si>
  <si>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</si>
  <si>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</si>
  <si>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</si>
  <si>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</si>
  <si>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</si>
  <si>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</si>
  <si>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</si>
  <si>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</si>
  <si>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</si>
  <si>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</si>
  <si>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</si>
  <si>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</si>
  <si>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</si>
  <si>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</si>
  <si>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</si>
  <si>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</si>
  <si>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</si>
  <si>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</si>
  <si>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</si>
  <si>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</si>
  <si>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</si>
  <si>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</si>
  <si>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</si>
  <si>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</si>
  <si>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</si>
  <si>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</si>
  <si>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</si>
  <si>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</si>
  <si>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</si>
  <si>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</si>
  <si>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</si>
  <si>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</si>
  <si>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</si>
  <si>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</si>
  <si>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</si>
  <si>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</si>
  <si>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</si>
  <si>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</si>
  <si>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</si>
  <si>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</si>
  <si>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</si>
  <si>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</si>
  <si>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</si>
  <si>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</si>
  <si>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</si>
  <si>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</si>
  <si>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</si>
  <si>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</si>
  <si>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</si>
  <si>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</si>
  <si>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</si>
  <si>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</si>
  <si>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</si>
  <si>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</si>
  <si>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</si>
  <si>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</si>
  <si>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</si>
  <si>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</si>
  <si>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</si>
  <si>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</si>
  <si>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</si>
  <si>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</si>
  <si>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</si>
  <si>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</si>
  <si>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</si>
  <si>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</si>
  <si>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</si>
  <si>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</si>
  <si>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</si>
  <si>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</si>
  <si>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</si>
  <si>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</si>
  <si>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</si>
  <si>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</si>
  <si>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</si>
  <si>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</si>
  <si>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</si>
  <si>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</si>
  <si>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</si>
  <si>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</si>
  <si>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</si>
  <si>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</si>
  <si>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</si>
  <si>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</si>
  <si>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</si>
  <si>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</si>
  <si>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</si>
  <si>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</si>
  <si>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</si>
  <si>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</si>
  <si>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</si>
  <si>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</si>
  <si>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</si>
  <si>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</si>
  <si>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</si>
  <si>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</si>
  <si>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</si>
  <si>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</si>
  <si>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</si>
  <si>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</si>
  <si>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</si>
  <si>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</si>
  <si>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</si>
  <si>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</si>
  <si>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</si>
  <si>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</si>
  <si>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</si>
  <si>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</si>
  <si>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</si>
  <si>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</si>
  <si>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</si>
  <si>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</si>
  <si>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</si>
  <si>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</si>
  <si>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</si>
  <si>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</si>
  <si>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</si>
  <si>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</si>
  <si>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</si>
  <si>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</si>
  <si>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</si>
  <si>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</si>
  <si>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</si>
  <si>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</si>
  <si>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</si>
  <si>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</si>
  <si>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</si>
  <si>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</si>
  <si>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</si>
  <si>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</si>
  <si>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</si>
  <si>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</si>
  <si>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</si>
  <si>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</si>
  <si>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</si>
  <si>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</si>
  <si>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</si>
  <si>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</si>
  <si>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</si>
  <si>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</si>
  <si>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</si>
  <si>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</si>
  <si>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</si>
  <si>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</si>
  <si>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</si>
  <si>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</si>
  <si>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</si>
  <si>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</si>
  <si>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</si>
  <si>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</si>
  <si>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</si>
  <si>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</si>
  <si>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</si>
  <si>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</si>
  <si>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</si>
  <si>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</si>
  <si>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</si>
  <si>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</si>
  <si>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</si>
  <si>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</si>
  <si>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</si>
  <si>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</si>
  <si>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</si>
  <si>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</si>
  <si>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</si>
  <si>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</si>
  <si>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</si>
  <si>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</si>
  <si>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</si>
  <si>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</si>
  <si>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</si>
  <si>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</si>
  <si>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</si>
  <si>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</si>
  <si>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</si>
  <si>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</si>
  <si>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</si>
  <si>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</si>
  <si>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</si>
  <si>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</si>
  <si>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</si>
  <si>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</si>
  <si>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</si>
  <si>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</si>
  <si>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</si>
  <si>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</si>
  <si>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</si>
  <si>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</si>
  <si>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</si>
  <si>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</si>
  <si>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</si>
  <si>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</si>
  <si>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</si>
  <si>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</si>
  <si>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</si>
  <si>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</si>
  <si>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</si>
  <si>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</si>
  <si>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</si>
  <si>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</si>
  <si>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</si>
  <si>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</si>
  <si>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</si>
  <si>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</si>
  <si>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</si>
  <si>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</si>
  <si>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</si>
  <si>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</si>
  <si>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</si>
  <si>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</si>
  <si>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</si>
  <si>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</si>
  <si>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</si>
  <si>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</si>
  <si>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</si>
  <si>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</si>
  <si>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</si>
  <si>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</si>
  <si>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</si>
  <si>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</si>
  <si>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</si>
  <si>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</si>
  <si>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</si>
  <si>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</si>
  <si>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</si>
  <si>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</si>
  <si>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</si>
  <si>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</si>
  <si>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</si>
  <si>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</si>
  <si>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</si>
  <si>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</si>
  <si>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</si>
  <si>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</si>
  <si>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</si>
  <si>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</si>
  <si>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</si>
  <si>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</si>
  <si>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</si>
  <si>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</si>
  <si>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</si>
  <si>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</si>
  <si>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</si>
  <si>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</si>
  <si>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</si>
  <si>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</si>
  <si>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</si>
  <si>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</si>
  <si>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</si>
  <si>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</si>
  <si>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</si>
  <si>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</si>
  <si>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</si>
  <si>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</si>
  <si>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</si>
  <si>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</si>
  <si>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</si>
  <si>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</si>
  <si>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</si>
  <si>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</si>
  <si>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</si>
  <si>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</si>
  <si>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</si>
  <si>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</si>
  <si>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</si>
  <si>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</si>
  <si>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</si>
  <si>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</si>
  <si>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</si>
  <si>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</si>
  <si>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</si>
  <si>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</si>
  <si>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</si>
  <si>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</si>
  <si>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</si>
  <si>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</si>
  <si>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</si>
  <si>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</si>
  <si>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</si>
  <si>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</si>
  <si>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</si>
  <si>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</si>
  <si>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</si>
  <si>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</si>
  <si>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</si>
  <si>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</si>
  <si>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</si>
  <si>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</si>
  <si>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</si>
  <si>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</si>
  <si>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</si>
  <si>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</si>
  <si>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</si>
  <si>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</si>
  <si>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</si>
  <si>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</si>
  <si>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</si>
  <si>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</si>
  <si>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</si>
  <si>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</si>
  <si>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</si>
  <si>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</si>
  <si>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</si>
  <si>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</si>
  <si>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</si>
  <si>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</si>
  <si>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</si>
  <si>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</si>
  <si>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</si>
  <si>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</si>
  <si>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</si>
  <si>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</si>
  <si>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</si>
  <si>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</si>
  <si>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</si>
  <si>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</si>
  <si>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</si>
  <si>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</si>
  <si>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</si>
  <si>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</si>
  <si>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</si>
  <si>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</si>
  <si>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</si>
  <si>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</si>
  <si>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</si>
  <si>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</si>
  <si>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</si>
  <si>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</si>
  <si>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</si>
  <si>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</si>
  <si>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</si>
  <si>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</si>
  <si>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</si>
  <si>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</si>
  <si>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</si>
  <si>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</si>
  <si>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</si>
  <si>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</si>
  <si>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</si>
  <si>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</si>
  <si>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</si>
  <si>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</si>
  <si>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</si>
  <si>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</si>
  <si>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</si>
  <si>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</si>
  <si>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</si>
  <si>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</si>
  <si>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</si>
  <si>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</si>
  <si>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</si>
  <si>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</si>
  <si>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</si>
  <si>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</si>
  <si>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</si>
  <si>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</si>
  <si>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</si>
  <si>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</si>
  <si>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</si>
  <si>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</si>
  <si>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</si>
  <si>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</si>
  <si>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</si>
  <si>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</si>
  <si>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</si>
  <si>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</si>
  <si>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</si>
  <si>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</si>
  <si>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</si>
  <si>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</si>
  <si>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</si>
  <si>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</si>
  <si>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</si>
  <si>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</si>
  <si>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</si>
  <si>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</si>
  <si>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</si>
  <si>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</si>
  <si>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</si>
  <si>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</si>
  <si>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</si>
  <si>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</si>
  <si>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</si>
  <si>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</si>
  <si>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</si>
  <si>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</si>
  <si>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</si>
  <si>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</si>
  <si>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</si>
  <si>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</si>
  <si>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</si>
  <si>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</si>
  <si>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</si>
  <si>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</si>
  <si>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</si>
  <si>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</si>
  <si>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</si>
  <si>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</si>
  <si>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</si>
  <si>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</si>
  <si>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</si>
  <si>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</si>
  <si>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</si>
  <si>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</si>
  <si>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</si>
  <si>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</si>
  <si>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</si>
  <si>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</si>
  <si>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</si>
  <si>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</si>
  <si>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</si>
  <si>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</si>
  <si>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</si>
  <si>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</si>
  <si>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</si>
  <si>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</si>
  <si>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</si>
  <si>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</si>
  <si>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</si>
  <si>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</si>
  <si>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</si>
  <si>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</si>
  <si>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</si>
  <si>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</si>
  <si>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</si>
  <si>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</si>
  <si>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</si>
  <si>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</si>
  <si>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</si>
  <si>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</si>
  <si>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</si>
  <si>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</si>
  <si>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</si>
  <si>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</si>
  <si>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</si>
  <si>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</si>
  <si>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</si>
  <si>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</si>
  <si>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</si>
  <si>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</si>
  <si>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</si>
  <si>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</si>
  <si>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</si>
  <si>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</si>
  <si>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</si>
  <si>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</si>
  <si>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</si>
  <si>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</si>
  <si>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</si>
  <si>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</si>
  <si>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</si>
  <si>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</si>
  <si>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</si>
  <si>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</si>
  <si>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</si>
  <si>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</si>
  <si>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</si>
  <si>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</si>
  <si>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</si>
  <si>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</si>
  <si>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</si>
  <si>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</si>
  <si>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</si>
  <si>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</si>
  <si>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</si>
  <si>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</si>
  <si>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</si>
  <si>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</si>
  <si>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</si>
  <si>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</si>
  <si>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</si>
  <si>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</si>
  <si>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</si>
  <si>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</si>
  <si>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</si>
  <si>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</si>
  <si>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</si>
  <si>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</si>
  <si>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</si>
  <si>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</si>
  <si>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</si>
  <si>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</si>
  <si>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</si>
  <si>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</si>
  <si>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</si>
  <si>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</si>
  <si>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</si>
  <si>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</si>
  <si>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</si>
  <si>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</si>
  <si>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</si>
  <si>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</si>
  <si>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</si>
  <si>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</si>
  <si>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</si>
  <si>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</si>
  <si>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</si>
  <si>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</si>
  <si>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</si>
  <si>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</si>
  <si>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</si>
  <si>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</si>
  <si>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</si>
  <si>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</si>
  <si>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</si>
  <si>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</si>
  <si>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</si>
  <si>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</si>
  <si>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</si>
  <si>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</si>
  <si>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</si>
  <si>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</si>
  <si>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</si>
  <si>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</si>
  <si>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</si>
  <si>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</si>
  <si>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</si>
  <si>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</si>
  <si>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</si>
  <si>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</si>
  <si>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</si>
  <si>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</si>
  <si>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</si>
  <si>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</si>
  <si>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</si>
  <si>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</si>
  <si>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</si>
  <si>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</si>
  <si>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</si>
  <si>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</si>
  <si>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</si>
  <si>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</si>
  <si>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</si>
  <si>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</si>
  <si>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</si>
  <si>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</si>
  <si>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</si>
  <si>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</si>
  <si>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</si>
  <si>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</si>
  <si>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</si>
  <si>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</si>
  <si>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</si>
  <si>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</si>
  <si>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</si>
  <si>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</si>
  <si>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</si>
  <si>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</si>
  <si>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</si>
  <si>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</si>
  <si>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</si>
  <si>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</si>
  <si>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</si>
  <si>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</si>
  <si>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</si>
  <si>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</si>
  <si>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</si>
  <si>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</si>
  <si>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</si>
  <si>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</si>
  <si>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</si>
  <si>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</si>
  <si>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</si>
  <si>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</si>
  <si>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</si>
  <si>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</si>
  <si>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</si>
  <si>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</si>
  <si>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</si>
  <si>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</si>
  <si>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</si>
  <si>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</si>
  <si>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</si>
  <si>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</si>
  <si>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</si>
  <si>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</si>
  <si>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</si>
  <si>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</si>
  <si>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</si>
  <si>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</si>
  <si>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</si>
  <si>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</si>
  <si>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</si>
  <si>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</si>
  <si>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</si>
  <si>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</si>
  <si>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</si>
  <si>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</si>
  <si>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</si>
  <si>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</si>
  <si>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</si>
  <si>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</si>
  <si>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</si>
  <si>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</si>
  <si>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</si>
  <si>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</si>
  <si>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</si>
  <si>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</si>
  <si>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</si>
  <si>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</si>
  <si>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</si>
  <si>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</si>
  <si>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</si>
  <si>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</si>
  <si>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</si>
  <si>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</si>
  <si>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</si>
  <si>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</si>
  <si>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</si>
  <si>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</si>
  <si>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</si>
  <si>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</si>
  <si>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</si>
  <si>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</si>
  <si>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</si>
  <si>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</si>
  <si>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</si>
  <si>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</si>
  <si>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</si>
  <si>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</si>
  <si>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</si>
  <si>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</si>
  <si>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</si>
  <si>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</si>
  <si>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</si>
  <si>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</si>
  <si>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</si>
  <si>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</si>
  <si>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</si>
  <si>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</si>
  <si>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</si>
  <si>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</si>
  <si>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</si>
  <si>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</si>
  <si>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</si>
  <si>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</si>
  <si>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</si>
  <si>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</si>
  <si>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</si>
  <si>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</si>
  <si>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</si>
  <si>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</si>
  <si>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</si>
  <si>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</si>
  <si>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</si>
  <si>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</si>
  <si>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</si>
  <si>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</si>
  <si>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</si>
  <si>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</si>
  <si>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</si>
  <si>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</si>
  <si>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</si>
  <si>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</si>
  <si>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</si>
  <si>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</si>
  <si>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</si>
  <si>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</si>
  <si>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</si>
  <si>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</si>
  <si>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</si>
  <si>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</si>
  <si>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</si>
  <si>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</si>
  <si>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</si>
  <si>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</si>
  <si>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</si>
  <si>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</si>
  <si>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</si>
  <si>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</si>
  <si>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</si>
  <si>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</si>
  <si>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</si>
  <si>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</si>
  <si>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</si>
  <si>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</si>
  <si>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</si>
  <si>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</si>
  <si>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</si>
  <si>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</si>
  <si>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</si>
  <si>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</si>
  <si>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</si>
  <si>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</si>
  <si>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</si>
  <si>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</si>
  <si>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</si>
  <si>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</si>
  <si>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</si>
  <si>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</si>
  <si>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</si>
  <si>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</si>
  <si>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</si>
  <si>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</si>
  <si>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</si>
  <si>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</si>
  <si>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</si>
  <si>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</si>
  <si>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</si>
  <si>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</si>
  <si>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</si>
  <si>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</si>
  <si>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</si>
  <si>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</si>
  <si>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</si>
  <si>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</si>
  <si>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</si>
  <si>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</si>
  <si>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</si>
  <si>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</si>
  <si>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</si>
  <si>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</si>
  <si>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</si>
  <si>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</si>
  <si>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</si>
  <si>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</si>
  <si>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</si>
  <si>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</si>
  <si>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</si>
  <si>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</si>
  <si>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</si>
  <si>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</si>
  <si>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</si>
  <si>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</si>
  <si>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</si>
  <si>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</si>
  <si>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</si>
  <si>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</si>
  <si>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</si>
  <si>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</si>
  <si>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</si>
  <si>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</si>
  <si>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</si>
  <si>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</si>
  <si>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</si>
  <si>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</si>
  <si>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</si>
  <si>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</si>
  <si>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</si>
  <si>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</si>
  <si>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</si>
  <si>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</si>
  <si>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</si>
  <si>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</si>
  <si>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</si>
  <si>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</si>
  <si>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</si>
  <si>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</si>
  <si>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</si>
  <si>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</si>
  <si>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</si>
  <si>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</si>
  <si>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</si>
  <si>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</si>
  <si>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</si>
  <si>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</si>
  <si>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</si>
  <si>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</si>
  <si>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</si>
  <si>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</si>
  <si>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</si>
  <si>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</si>
  <si>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</si>
  <si>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</si>
  <si>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</si>
  <si>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</si>
  <si>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</si>
  <si>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</si>
  <si>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</si>
  <si>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</si>
  <si>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</si>
  <si>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</si>
  <si>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</si>
  <si>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</si>
  <si>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</si>
  <si>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</si>
  <si>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</si>
  <si>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</si>
  <si>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</si>
  <si>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</si>
  <si>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</si>
  <si>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</si>
  <si>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</si>
  <si>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</si>
  <si>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</si>
  <si>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</si>
  <si>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</si>
  <si>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</si>
  <si>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</si>
  <si>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</si>
  <si>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</si>
  <si>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</si>
  <si>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</si>
  <si>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</si>
  <si>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</si>
  <si>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</si>
  <si>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</si>
  <si>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</si>
  <si>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</si>
  <si>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</si>
  <si>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</si>
  <si>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</si>
  <si>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</si>
  <si>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</si>
  <si>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</si>
  <si>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</si>
  <si>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</si>
  <si>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</si>
  <si>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</si>
  <si>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</si>
  <si>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</si>
  <si>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</si>
  <si>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</si>
  <si>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</si>
  <si>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</si>
  <si>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</si>
  <si>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</si>
  <si>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</si>
  <si>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</si>
  <si>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</si>
  <si>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</si>
  <si>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</si>
  <si>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</si>
  <si>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</si>
  <si>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</si>
  <si>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</si>
  <si>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</si>
  <si>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</si>
  <si>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</si>
  <si>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</si>
  <si>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</si>
  <si>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</si>
  <si>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</si>
  <si>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</si>
  <si>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</si>
  <si>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</si>
  <si>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</si>
  <si>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</si>
  <si>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</si>
  <si>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</si>
  <si>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</si>
  <si>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</si>
  <si>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</si>
  <si>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</si>
  <si>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</si>
  <si>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</si>
  <si>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</si>
  <si>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</si>
  <si>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</si>
  <si>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</si>
  <si>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</si>
  <si>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</si>
  <si>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</si>
  <si>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</si>
  <si>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</si>
  <si>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</si>
  <si>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</si>
  <si>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</si>
  <si>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</si>
  <si>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</si>
  <si>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</si>
  <si>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</si>
  <si>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</si>
  <si>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</si>
  <si>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</si>
  <si>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</si>
  <si>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</si>
  <si>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</si>
  <si>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</si>
  <si>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</si>
  <si>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</si>
  <si>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</si>
  <si>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</si>
  <si>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</si>
  <si>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</si>
  <si>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</si>
  <si>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</si>
  <si>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</si>
  <si>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</si>
  <si>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</si>
  <si>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</si>
  <si>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</si>
  <si>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</si>
  <si>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</si>
  <si>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</si>
  <si>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</si>
  <si>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</si>
  <si>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</si>
  <si>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</si>
  <si>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</si>
  <si>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</si>
  <si>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</si>
  <si>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</si>
  <si>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</si>
  <si>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</si>
  <si>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</si>
  <si>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</si>
  <si>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</si>
  <si>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</si>
  <si>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</si>
  <si>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</si>
  <si>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</si>
  <si>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</si>
  <si>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</si>
  <si>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</si>
  <si>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</si>
  <si>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</si>
  <si>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</si>
  <si>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</si>
  <si>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</si>
  <si>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</si>
  <si>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</si>
  <si>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</si>
  <si>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</si>
  <si>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</si>
  <si>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</si>
  <si>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</si>
  <si>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</si>
  <si>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</si>
  <si>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</si>
  <si>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</si>
  <si>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</si>
  <si>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</si>
  <si>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</si>
  <si>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</si>
  <si>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</si>
  <si>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</si>
  <si>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</si>
  <si>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</si>
  <si>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</si>
  <si>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</si>
  <si>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</si>
  <si>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</si>
  <si>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</si>
  <si>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</si>
  <si>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</si>
  <si>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</si>
  <si>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</si>
  <si>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</si>
  <si>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</si>
  <si>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</si>
  <si>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</si>
  <si>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</si>
  <si>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</si>
  <si>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</si>
  <si>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</si>
  <si>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</si>
  <si>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</si>
  <si>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</si>
  <si>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</si>
  <si>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</si>
  <si>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</si>
  <si>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</si>
  <si>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</si>
  <si>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</si>
  <si>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</si>
  <si>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</si>
  <si>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</si>
  <si>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</si>
  <si>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</si>
  <si>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</si>
  <si>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</si>
  <si>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</si>
  <si>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</si>
  <si>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</si>
  <si>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</si>
  <si>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</si>
  <si>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</si>
  <si>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</si>
  <si>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</si>
  <si>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</si>
  <si>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</si>
  <si>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</si>
  <si>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</si>
  <si>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</si>
  <si>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</si>
  <si>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</si>
  <si>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</si>
  <si>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</si>
  <si>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</si>
  <si>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</si>
  <si>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</si>
  <si>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</si>
  <si>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</si>
  <si>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</si>
  <si>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</si>
  <si>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</si>
  <si>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</si>
  <si>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</si>
  <si>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</si>
  <si>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</si>
  <si>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</si>
  <si>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</si>
  <si>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</si>
  <si>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</si>
  <si>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</si>
  <si>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</si>
  <si>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</si>
  <si>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</si>
  <si>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</si>
  <si>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</si>
  <si>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</si>
  <si>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</si>
  <si>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</si>
  <si>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</si>
  <si>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</si>
  <si>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</si>
  <si>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</si>
  <si>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</si>
  <si>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</si>
  <si>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</si>
  <si>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</si>
  <si>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</si>
  <si>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</si>
  <si>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</si>
  <si>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</si>
  <si>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</si>
  <si>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</si>
  <si>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</si>
  <si>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</si>
  <si>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</si>
  <si>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</si>
  <si>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</si>
  <si>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</si>
  <si>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</si>
  <si>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</si>
  <si>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</si>
  <si>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</si>
  <si>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</si>
  <si>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</si>
  <si>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</si>
  <si>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</si>
  <si>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</si>
  <si>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</si>
  <si>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</si>
  <si>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</si>
  <si>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</si>
  <si>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</si>
  <si>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</si>
  <si>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</si>
  <si>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</si>
  <si>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</si>
  <si>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</si>
  <si>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</si>
  <si>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</si>
  <si>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</si>
  <si>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</si>
  <si>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</si>
  <si>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</si>
  <si>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</si>
  <si>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</si>
  <si>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</si>
  <si>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</si>
  <si>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</si>
  <si>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</si>
  <si>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</si>
  <si>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</si>
  <si>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</si>
  <si>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</si>
  <si>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</si>
  <si>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</si>
  <si>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</si>
  <si>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</si>
  <si>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</si>
  <si>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</si>
  <si>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</si>
  <si>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</si>
  <si>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</si>
  <si>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</si>
  <si>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</si>
  <si>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</si>
  <si>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</si>
  <si>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</si>
  <si>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</si>
  <si>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</si>
  <si>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</si>
  <si>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</si>
  <si>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</si>
  <si>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</si>
  <si>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</si>
  <si>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</si>
  <si>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</si>
  <si>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</si>
  <si>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</si>
  <si>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</si>
  <si>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</si>
  <si>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</si>
  <si>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</si>
  <si>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</si>
  <si>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</si>
  <si>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</si>
  <si>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</si>
  <si>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</si>
  <si>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</si>
  <si>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</si>
  <si>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</si>
  <si>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</si>
  <si>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</si>
  <si>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</si>
  <si>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</si>
  <si>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</si>
  <si>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</si>
  <si>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</si>
  <si>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</si>
  <si>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</si>
  <si>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</si>
  <si>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</si>
  <si>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</si>
  <si>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</si>
  <si>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</si>
  <si>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</si>
  <si>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</si>
  <si>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</si>
  <si>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</si>
  <si>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</si>
  <si>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</si>
  <si>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</si>
  <si>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</si>
  <si>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</si>
  <si>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</si>
  <si>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</si>
  <si>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</si>
  <si>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</si>
  <si>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</si>
  <si>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</si>
  <si>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</si>
  <si>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</si>
  <si>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</si>
  <si>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</si>
  <si>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</si>
  <si>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</si>
  <si>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</si>
  <si>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</si>
  <si>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</si>
  <si>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</si>
  <si>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</si>
  <si>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</si>
  <si>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</si>
  <si>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</si>
  <si>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</si>
  <si>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</si>
  <si>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</si>
  <si>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</si>
  <si>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</si>
  <si>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</si>
  <si>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</si>
  <si>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</si>
  <si>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</si>
  <si>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</si>
  <si>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</si>
  <si>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</si>
  <si>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</si>
  <si>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</si>
  <si>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</si>
  <si>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</si>
  <si>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</si>
  <si>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</si>
  <si>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</si>
  <si>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</si>
  <si>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</si>
  <si>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</si>
  <si>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</si>
  <si>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</si>
  <si>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</si>
  <si>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</si>
  <si>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</si>
  <si>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</si>
  <si>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</si>
  <si>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</si>
  <si>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</si>
  <si>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</si>
  <si>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</si>
  <si>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</si>
  <si>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</si>
  <si>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</si>
  <si>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</si>
  <si>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</si>
  <si>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</si>
  <si>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</si>
  <si>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</si>
  <si>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</si>
  <si>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</si>
  <si>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</si>
  <si>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</si>
  <si>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</si>
  <si>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</si>
  <si>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</si>
  <si>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</si>
  <si>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</si>
  <si>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</si>
  <si>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</si>
  <si>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</si>
  <si>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</si>
  <si>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</si>
  <si>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</si>
  <si>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</si>
  <si>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</si>
  <si>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</si>
  <si>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</si>
  <si>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</si>
  <si>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</si>
  <si>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</si>
  <si>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</si>
  <si>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</si>
  <si>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</si>
  <si>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</si>
  <si>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</si>
  <si>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</si>
  <si>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</si>
  <si>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</si>
  <si>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</si>
  <si>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</si>
  <si>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</si>
  <si>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</si>
  <si>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</si>
  <si>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</si>
  <si>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</si>
  <si>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</si>
  <si>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</si>
  <si>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</si>
  <si>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</si>
  <si>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</si>
  <si>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</si>
  <si>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</si>
  <si>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</si>
  <si>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</si>
  <si>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</si>
  <si>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</si>
  <si>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</si>
  <si>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</si>
  <si>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</si>
  <si>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</si>
  <si>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</si>
  <si>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</si>
  <si>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</si>
  <si>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</si>
  <si>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</si>
  <si>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</si>
  <si>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</si>
  <si>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</si>
  <si>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</si>
  <si>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</si>
  <si>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</si>
  <si>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</si>
  <si>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</si>
  <si>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</si>
  <si>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</si>
  <si>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</si>
  <si>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</si>
  <si>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</si>
  <si>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</si>
  <si>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</si>
  <si>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</si>
  <si>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</si>
  <si>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</si>
  <si>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</si>
  <si>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</si>
  <si>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</si>
  <si>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</si>
  <si>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</si>
  <si>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</si>
  <si>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</si>
  <si>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</si>
  <si>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</si>
  <si>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</si>
  <si>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</si>
  <si>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</si>
  <si>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</si>
  <si>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</si>
  <si>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</si>
  <si>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</si>
  <si>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</si>
  <si>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</si>
  <si>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</si>
  <si>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</si>
  <si>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</si>
  <si>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</si>
  <si>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</si>
  <si>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</si>
  <si>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</si>
  <si>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</si>
  <si>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</si>
  <si>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</si>
  <si>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</si>
  <si>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</si>
  <si>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</si>
  <si>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</si>
  <si>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</si>
  <si>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</si>
  <si>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</si>
  <si>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</si>
  <si>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</si>
  <si>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</si>
  <si>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</si>
  <si>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</si>
  <si>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</si>
  <si>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</si>
  <si>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</si>
  <si>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</si>
  <si>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</si>
  <si>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</si>
  <si>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</si>
  <si>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</si>
  <si>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</si>
  <si>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</si>
  <si>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</si>
  <si>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</si>
  <si>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</si>
  <si>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</si>
  <si>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</si>
  <si>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</si>
  <si>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</si>
  <si>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</si>
  <si>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</si>
  <si>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</si>
  <si>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</si>
  <si>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</si>
  <si>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</si>
  <si>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</si>
  <si>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</si>
  <si>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</si>
  <si>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</si>
  <si>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</si>
  <si>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</si>
  <si>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</si>
  <si>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</si>
  <si>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</si>
  <si>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</si>
  <si>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</si>
  <si>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</si>
  <si>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</si>
  <si>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</si>
  <si>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</si>
  <si>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</si>
  <si>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</si>
  <si>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</si>
  <si>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</si>
  <si>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</si>
  <si>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</si>
  <si>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</si>
  <si>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</si>
  <si>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</si>
  <si>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</si>
  <si>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</si>
  <si>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</si>
  <si>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</si>
  <si>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</si>
  <si>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</si>
  <si>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</si>
  <si>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</si>
  <si>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</si>
  <si>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</si>
  <si>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</si>
  <si>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</si>
  <si>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</si>
  <si>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</si>
  <si>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</si>
  <si>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</si>
  <si>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</si>
  <si>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</si>
  <si>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</si>
  <si>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</si>
  <si>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</si>
  <si>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</si>
  <si>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</si>
  <si>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</si>
  <si>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</si>
  <si>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</si>
  <si>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</si>
  <si>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</si>
  <si>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</si>
  <si>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</si>
  <si>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</si>
  <si>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</si>
  <si>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</si>
  <si>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</si>
  <si>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</si>
  <si>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</si>
  <si>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</si>
  <si>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</si>
  <si>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</si>
  <si>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</si>
  <si>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</si>
  <si>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</si>
  <si>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</si>
  <si>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</si>
  <si>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</si>
  <si>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</si>
  <si>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</si>
  <si>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</si>
  <si>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</si>
  <si>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</si>
  <si>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</si>
  <si>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</si>
  <si>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</si>
  <si>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</si>
  <si>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</si>
  <si>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</si>
  <si>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</si>
  <si>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</si>
  <si>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</si>
  <si>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</si>
  <si>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</si>
  <si>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</si>
  <si>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</si>
  <si>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</si>
  <si>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</si>
  <si>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</si>
  <si>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</si>
  <si>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</si>
  <si>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</si>
  <si>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</si>
  <si>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</si>
  <si>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</si>
  <si>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</si>
  <si>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</si>
  <si>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</si>
  <si>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</si>
  <si>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</si>
  <si>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</si>
  <si>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</si>
  <si>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</si>
  <si>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</si>
  <si>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</si>
  <si>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</si>
  <si>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</si>
  <si>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</si>
  <si>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</si>
  <si>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</si>
  <si>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</si>
  <si>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</si>
  <si>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</si>
  <si>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</si>
  <si>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</si>
  <si>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</si>
  <si>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</si>
  <si>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</si>
  <si>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</si>
  <si>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</si>
  <si>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</si>
  <si>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</si>
  <si>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</si>
  <si>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</si>
  <si>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</si>
  <si>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</si>
  <si>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</si>
  <si>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</si>
  <si>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</si>
  <si>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</si>
  <si>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</si>
  <si>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</si>
  <si>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</si>
  <si>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</si>
  <si>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</si>
  <si>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</si>
  <si>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</si>
  <si>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</si>
  <si>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</si>
  <si>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</si>
  <si>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</si>
  <si>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</si>
  <si>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</si>
  <si>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</si>
  <si>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</si>
  <si>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</si>
  <si>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</si>
  <si>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</si>
  <si>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</si>
  <si>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</si>
  <si>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</si>
  <si>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</si>
  <si>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</si>
  <si>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</si>
  <si>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</si>
  <si>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</si>
  <si>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</si>
  <si>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</si>
  <si>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</si>
  <si>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</si>
  <si>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</si>
  <si>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</si>
  <si>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</si>
  <si>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</si>
  <si>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</si>
  <si>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</si>
  <si>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</si>
  <si>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</si>
  <si>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</si>
  <si>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</si>
  <si>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</si>
  <si>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</si>
  <si>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</si>
  <si>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</si>
  <si>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</si>
  <si>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</si>
  <si>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</si>
  <si>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</si>
  <si>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</si>
  <si>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</si>
  <si>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</si>
  <si>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</si>
  <si>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</si>
  <si>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</si>
  <si>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</si>
  <si>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</si>
  <si>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</si>
  <si>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</si>
  <si>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</si>
  <si>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</si>
  <si>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</si>
  <si>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</si>
  <si>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</si>
  <si>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</si>
  <si>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</si>
  <si>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</si>
  <si>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</si>
  <si>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</si>
  <si>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</si>
  <si>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</si>
  <si>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</si>
  <si>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</si>
  <si>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</si>
  <si>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</si>
  <si>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</si>
  <si>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</si>
  <si>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</si>
  <si>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</si>
  <si>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</si>
  <si>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</si>
  <si>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</si>
  <si>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</si>
  <si>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</si>
  <si>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</si>
  <si>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</si>
  <si>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</si>
  <si>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</si>
  <si>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</si>
  <si>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</si>
  <si>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</si>
  <si>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</si>
  <si>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</si>
  <si>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</si>
  <si>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</si>
  <si>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</si>
  <si>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</si>
  <si>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</si>
  <si>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</si>
  <si>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</si>
  <si>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</si>
  <si>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</si>
  <si>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</si>
  <si>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</si>
  <si>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</si>
  <si>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</si>
  <si>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</si>
  <si>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</si>
  <si>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</si>
  <si>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</si>
  <si>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</si>
  <si>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</si>
  <si>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</si>
  <si>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</si>
  <si>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</si>
  <si>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</si>
  <si>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</si>
  <si>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</si>
  <si>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</si>
  <si>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</si>
  <si>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</si>
  <si>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</si>
  <si>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</si>
  <si>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</si>
  <si>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</si>
  <si>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</si>
  <si>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</si>
  <si>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</si>
  <si>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</si>
  <si>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</si>
  <si>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</si>
  <si>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</si>
  <si>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</si>
  <si>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</si>
  <si>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</si>
  <si>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</si>
  <si>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</si>
  <si>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</si>
  <si>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</si>
  <si>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</si>
  <si>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</si>
  <si>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</si>
  <si>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</si>
  <si>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</si>
  <si>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</si>
  <si>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</si>
  <si>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</si>
  <si>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</si>
  <si>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</si>
  <si>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</si>
  <si>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</si>
  <si>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</si>
  <si>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</si>
  <si>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</si>
  <si>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</si>
  <si>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</si>
  <si>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</si>
  <si>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</si>
  <si>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</si>
  <si>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</si>
  <si>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</si>
  <si>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Preparado hasta 10</t>
  </si>
  <si>
    <t>^}^</t>
  </si>
  <si>
    <t>_}_</t>
  </si>
  <si>
    <t>}N</t>
  </si>
  <si>
    <t>}S</t>
  </si>
  <si>
    <t>}R</t>
  </si>
  <si>
    <t>}A</t>
  </si>
  <si>
    <t>}O</t>
  </si>
  <si>
    <t>&lt;/td&gt;</t>
  </si>
  <si>
    <t>]]]</t>
  </si>
  <si>
    <t>&lt;/sup&gt;</t>
  </si>
  <si>
    <t>&lt;/sub&gt;</t>
  </si>
  <si>
    <t>&lt;/strong&gt;</t>
  </si>
  <si>
    <t>&lt;/span&gt;</t>
  </si>
  <si>
    <t>º</t>
  </si>
  <si>
    <t>Z_IN_03</t>
  </si>
  <si>
    <t>Z_IN_02</t>
  </si>
  <si>
    <t>Z_IN_01</t>
  </si>
  <si>
    <t>Z_IN_00</t>
  </si>
  <si>
    <t>… ⏳ ⏳ ⏳ ...</t>
  </si>
  <si>
    <t>✔</t>
  </si>
  <si>
    <t>N. FÓRMULAS: 0</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</si>
  <si>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</si>
  <si>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</si>
  <si>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</si>
  <si>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</si>
  <si>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</si>
  <si>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</si>
  <si>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</si>
  <si>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</si>
  <si>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</si>
  <si>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Z_TX_92_27_</t>
  </si>
  <si>
    <t>92_27</t>
  </si>
  <si>
    <t>Z_TX_92_28_</t>
  </si>
  <si>
    <t>92_28</t>
  </si>
  <si>
    <t>飞涨</t>
  </si>
  <si>
    <t>AMPLIAÇÃO</t>
  </si>
  <si>
    <t>INGRANDISCI</t>
  </si>
  <si>
    <t>ZOOMEN</t>
  </si>
  <si>
    <t>EN BLANCO</t>
  </si>
  <si>
    <t>Z_TX_92_27_O</t>
  </si>
  <si>
    <t>ZOOM [Alt+z]</t>
  </si>
  <si>
    <t>...Un poco de paciencia, estamos trabajando…_x000D_
… ⏳ ⏳ ⏳ ...</t>
  </si>
  <si>
    <r>
      <t xml:space="preserve"> Editor</t>
    </r>
    <r>
      <rPr>
        <b/>
        <sz val="9"/>
        <color rgb="FF005877"/>
        <rFont val="Calibri"/>
        <family val="2"/>
        <scheme val="minor"/>
      </rPr>
      <t>..</t>
    </r>
    <r>
      <rPr>
        <b/>
        <sz val="9"/>
        <color theme="0"/>
        <rFont val="Calibri"/>
        <family val="2"/>
        <scheme val="minor"/>
      </rPr>
      <t xml:space="preserve">
(HTML)</t>
    </r>
  </si>
  <si>
    <t>Editor (HTML)</t>
  </si>
  <si>
    <t>P4</t>
  </si>
  <si>
    <t>Column1</t>
  </si>
  <si>
    <t>Column2</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</si>
  <si>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</si>
  <si>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</si>
  <si>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</si>
  <si>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</si>
  <si>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</si>
  <si>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</si>
  <si>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</si>
  <si>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</si>
  <si>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</si>
  <si>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</si>
  <si>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</si>
  <si>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</si>
  <si>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</si>
  <si>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</si>
  <si>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</si>
  <si>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</si>
  <si>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</si>
  <si>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</si>
  <si>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</si>
  <si>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</si>
  <si>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</si>
  <si>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</si>
  <si>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</si>
  <si>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</si>
  <si>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</si>
  <si>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</si>
  <si>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</si>
  <si>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</si>
  <si>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</si>
  <si>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</si>
  <si>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</si>
  <si>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</si>
  <si>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</si>
  <si>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</si>
  <si>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</si>
  <si>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N</t>
  </si>
  <si>
    <t>101_</t>
  </si>
  <si>
    <t>102_1</t>
  </si>
  <si>
    <t>102_2</t>
  </si>
  <si>
    <t>Z_TX_103_</t>
  </si>
  <si>
    <t>103_</t>
  </si>
  <si>
    <t>[{[</t>
  </si>
  <si>
    <t>]}]</t>
  </si>
  <si>
    <t>&lt;/div&gt;</t>
  </si>
  <si>
    <t>&lt;div class="dropdown" style="display: inline-block; vertical-align: top;"&gt;</t>
  </si>
  <si>
    <t>Has preparado preguntas tipo CLOZE con Imágenes/Fórmulas en Menú Desplegable. 
¿Estás trabajando con una versión de Moodle inferior a la 4.x? 
Si tu versión de Moodle es 4.x o superior debes seleccionar NO.</t>
  </si>
  <si>
    <t>You have prepared CLOZE type questions with Images/Formulas in Dropdown Menu. 
Are you working with a version of Moodle lower than 4.x? 
If your Moodle version is 4.x or higher you must select NO.</t>
  </si>
  <si>
    <t>Vous avez préparé des questions de type CLOZE avec Images/Formules dans le menu déroulant. 
Travaillez-vous avec une version de Moodle inférieure à 4.x ? 
Si votre version de Moodle est 4.x ou supérieure, vous devez sélectionner NON.</t>
  </si>
  <si>
    <t>Você preparou perguntas do tipo CLOZE com imagens/fórmulas no menu suspenso. 
Você está trabalhando com uma versão do Moodle inferior a 4.x? 
Se a sua versão do Moodle for 4.x ou superior você deve selecionar NÃO.</t>
  </si>
  <si>
    <t>Hai preparato domande di tipo CLOZE con immagini/formule nel menu a discesa. 
Stai lavorando con una versione di Moodle inferiore alla 4.x? 
Se la tua versione di Moodle è 4.xo successiva devi selezionare NO.</t>
  </si>
  <si>
    <t>Sie haben CLOZE-Fragen mit Bildern/Formeln im Dropdown-Menü vorbereitet. 
Arbeiten Sie mit einer Moodle-Version niedriger als 4.x? 
Wenn Ihre Moodle-Version 4.x oder höher ist, müssen Sie NEIN auswählen.</t>
  </si>
  <si>
    <t>您已在下拉菜单中准备了带有图像/公式的完形填空类型问题。
您使用的 Moodle 版本低于 4.x 吗？
如果您的 Moodle 版本是 4.x 或更高版本，您必须选择“否”。</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</si>
  <si>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</si>
  <si>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</si>
  <si>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</si>
  <si>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</si>
  <si>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</si>
  <si>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</si>
  <si>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</si>
  <si>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</si>
  <si>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</si>
  <si>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</si>
  <si>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</si>
  <si>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</si>
  <si>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</si>
  <si>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</si>
  <si>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</si>
  <si>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</si>
  <si>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</si>
  <si>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</si>
  <si>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</si>
  <si>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</si>
  <si>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</si>
  <si>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</si>
  <si>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</si>
  <si>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</si>
  <si>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</si>
  <si>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</si>
  <si>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</si>
  <si>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</si>
  <si>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</si>
  <si>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</si>
  <si>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</si>
  <si>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</si>
  <si>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</si>
  <si>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</si>
  <si>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</si>
  <si>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</si>
  <si>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</si>
  <si>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</si>
  <si>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</si>
  <si>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</si>
  <si>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</si>
  <si>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</si>
  <si>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</si>
  <si>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</si>
  <si>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</si>
  <si>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</si>
  <si>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</si>
  <si>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</si>
  <si>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</si>
  <si>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</si>
  <si>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</si>
  <si>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</si>
  <si>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</si>
  <si>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</si>
  <si>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</si>
  <si>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</si>
  <si>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</si>
  <si>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</si>
  <si>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</si>
  <si>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</si>
  <si>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</si>
  <si>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</si>
  <si>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</si>
  <si>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</si>
  <si>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</si>
  <si>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</si>
  <si>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</si>
  <si>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</si>
  <si>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</si>
  <si>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</si>
  <si>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</si>
  <si>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</si>
  <si>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</si>
  <si>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</si>
  <si>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</si>
  <si>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</si>
  <si>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</si>
  <si>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</si>
  <si>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</si>
  <si>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</si>
  <si>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</si>
  <si>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</si>
  <si>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</si>
  <si>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</si>
  <si>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</si>
  <si>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</si>
  <si>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</si>
  <si>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</si>
  <si>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</si>
  <si>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</si>
  <si>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</si>
  <si>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</si>
  <si>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</si>
  <si>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</si>
  <si>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</si>
  <si>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</si>
  <si>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</si>
  <si>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</si>
  <si>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</si>
  <si>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</si>
  <si>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</si>
  <si>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</si>
  <si>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</si>
  <si>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</si>
  <si>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</si>
  <si>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</si>
  <si>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</si>
  <si>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</si>
  <si>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</si>
  <si>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</si>
  <si>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</si>
  <si>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</si>
  <si>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</si>
  <si>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</si>
  <si>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</si>
  <si>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</si>
  <si>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</si>
  <si>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</si>
  <si>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</si>
  <si>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</si>
  <si>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</si>
  <si>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</si>
  <si>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</si>
  <si>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</si>
  <si>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</si>
  <si>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</si>
  <si>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</si>
  <si>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</si>
  <si>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</si>
  <si>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您可以插入 IMGBB (https://imgbb.com/) 或 DROPBOX 上的图像（Google 不再支持 Moodle）。
为此，您必须通过单击共享它
 - 知道链接的人 -
并将链接（对于 IMBBB·直接链接）粘贴到以下消息中。</t>
  </si>
  <si>
    <t>Puedes INSERTAR imágenes que tengas en IMGBB (https://imgbb.com/) o DROPBOX (Google ya no es compatible con Moodle).
Para ello, debes compartirla pinchando en 
                 - CUALQUIER PERSONA CON EL ENLACE - 
y pegar el enlace (para IMGBB "Enlaces Directos") en el siguiente mensaje.</t>
  </si>
  <si>
    <t>You can INSERT images that you have on IMGBB (https://imgbb.com/) or DROPBOX (Google is no longer compatible with Moodle).
To do this, you must share it by clicking on
                 - ANYONE WITH THE LINK -
and paste the link (for IMGBB "Direct Links") in the following message.</t>
  </si>
  <si>
    <t>Vous pouvez INSÉRER les images que vous avez sur IMGBB (https://imgbb.com/) ou DROPBOX (Google ne prend plus en charge Moodle).
Pour cela, vous devez le partager en cliquant sur
                 - TOUTE PERSONNE AVEC LE LIEN -
et collez le lien (pour IMGBB "Liens directs") dans le message suivant.</t>
  </si>
  <si>
    <t>Pode INSERIR imagens que tenha no IMGBB (https://imgbb.com/) ou no DROPBOX (a Google já não suporta o Moodle).
Para tal, deve partilhá-lo clicando em
                 - QUALQUER PESSOA COM O LINK -
e cole o link (para os "links diretos" do IMGBB) na mensagem seguinte.</t>
  </si>
  <si>
    <t>Puoi INSERIRE le immagini che hai su IMGBB (https://imgbb.com/) o DROPBOX (Google non supporta più Moodle).
Per fare ciò, è necessario condividerlo facendo clic su
 - CHIUNQUE ABBIA IL LINK -
e incolla il collegamento (per IMGBB "Link diretti") nel seguente messaggio.</t>
  </si>
  <si>
    <t>Sie können Bilder EINFÜGEN, die Sie auf IMGBB (https://imgbb.com/) oder DROPBOX haben (Google unterstützt Moodle nicht mehr).
Dazu müssen Sie es durch Klicken auf teilen
                 - JEDER MIT DEM LINK -
und fügen Sie den Link (für IMGBB "Direct Links") in die folgende Nachricht ein.</t>
  </si>
  <si>
    <t xml:space="preserve">   V - 8.3 </t>
  </si>
  <si>
    <t>&lt;div class="mcx_dropdown" style="display: inline-block; vertical-align: top;"&gt;</t>
  </si>
  <si>
    <t>&lt;/div&gt;
&lt;div class="mcx_feedback" style="display: inline-block;  vertical-align: top;"&gt; &lt;/div&gt;</t>
  </si>
  <si>
    <t>1ª Respuesta Incorrecta:</t>
  </si>
  <si>
    <t>2ª Respuesta Incorrecta:</t>
  </si>
  <si>
    <t>3ª Respuesta Incorrecta:</t>
  </si>
  <si>
    <t>4ª Respuesta Incorrecta:</t>
  </si>
  <si>
    <t>5ª Respuesta Incorrecta:</t>
  </si>
  <si>
    <t>6ª Respuesta Incorrecta:</t>
  </si>
  <si>
    <t>Opción Múltiple 1R (0)</t>
  </si>
  <si>
    <t>Opción Múltiple +R (0)</t>
  </si>
  <si>
    <t>Verdadero/Falso (0)</t>
  </si>
  <si>
    <t>Emparejar (0)</t>
  </si>
  <si>
    <t>Respuesta Corta (0)</t>
  </si>
  <si>
    <t>Palabra Perdida (0)</t>
  </si>
  <si>
    <t>Ensayo (0)</t>
  </si>
  <si>
    <t>Cloze / Descripción (0)</t>
  </si>
  <si>
    <t>Rango de preguntas almacenadas: 0</t>
  </si>
  <si>
    <t>V - 8.3  - 02/01/2025</t>
  </si>
  <si>
    <t>V - 8.2:_x000D_
Various fixes:
In the following link, you have the video explaining these new features.
https://youtu.be/i8ARAbClNUA
https://www.youtube.com/watch?v=c5ZJbzigDE8&amp;list=PLacWHbqwaJGz_cIX629FHEUcS-2IUUWF-</t>
  </si>
  <si>
    <t>V - 8.2:_x000D_
Arreglos varios:
En el siguiente enlace, tienes el video explicando estas novedades.
https://youtu.be/i8ARAbClNUA
https://www.youtube.com/watch?v=c5ZJbzigDE8&amp;list=PLacWHbqwaJGz_cIX629FHEUcS-2IUUWF-</t>
  </si>
  <si>
    <t>V - 8.2:_x000D_
Divers correctifs :
Dans le lien suivant, vous avez la vidÃ©o expliquant ces nouvelles fonctionnalitÃ©s.
https://youtu.be/i8ARAbClNUA
https://www.youtube.com/watch?v=c5ZJbzigDE8&amp;list=PLacWHbqwaJGz_cIX629FHEUcS-2IUUWF-</t>
  </si>
  <si>
    <t>V - 8.2:_x000D_
VÃ¡rias correÃ§Ãµes:
No link a seguir vocÃª tem o vÃ­deo explicando essas novidades.
https://youtu.be/i8ARAbClNUA
https://www.youtube.com/watch?v=c5ZJbzigDE8&amp;list=PLacWHbqwaJGz_cIX629FHEUcS-2IUUWF-</t>
  </si>
  <si>
    <t>V - 8.2:_x000D_
Varie correzioni:
Nel seguente collegamento Ã¨ disponibile il video che spiega queste nuove funzionalitÃ .
https://youtu.be/i8ARAbClNUA
https://www.youtube.com/watch?v=c5ZJbzigDE8&amp;list=PLacWHbqwaJGz_cIX629FHEUcS-2IUUWF-</t>
  </si>
  <si>
    <t>V - 8.2:_x000D_
Verschiedene Korrekturen:
Unter dem folgenden Link finden Sie das Video, in dem diese neuen Funktionen erlÃ¤utert werden.
https://youtu.be/i8ARAbClNUA
https://www.youtube.com/watch?v=c5ZJbzigDE8&amp;list=PLacWHbqwaJGz_cIX629FHEUcS-2IUUWF-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</si>
</sst>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 "/>
    <numFmt numFmtId="166" formatCode="@\:"/>
    <numFmt numFmtId="167" formatCode="&quot;N. Form:&quot;\ 0"/>
    <numFmt numFmtId="168" formatCode="@&quot;:&quot;"/>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b/>
      <sz val="11"/>
      <color rgb="FF005877"/>
      <name val="Calibri"/>
      <family val="2"/>
      <scheme val="minor"/>
    </font>
    <font>
      <b/>
      <sz val="11"/>
      <color theme="0"/>
      <name val="Calibri"/>
      <family val="2"/>
      <scheme val="minor"/>
    </font>
    <font>
      <sz val="11"/>
      <color rgb="FF005877"/>
      <name val="Calibri"/>
      <family val="2"/>
      <scheme val="minor"/>
    </font>
    <font>
      <sz val="11"/>
      <color rgb="FF005877"/>
      <name val="Calibri"/>
      <family val="2"/>
      <scheme val="minor"/>
    </font>
  </fonts>
  <fills count="32">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
      <patternFill patternType="solid">
        <fgColor rgb="FF92D050"/>
        <bgColor indexed="64"/>
      </patternFill>
    </fill>
    <fill>
      <patternFill patternType="solid">
        <fgColor theme="9" tint="0.59999389629810485"/>
        <bgColor indexed="64"/>
      </patternFill>
    </fill>
  </fills>
  <borders count="92">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applyNumberFormat="0" applyFill="0" applyBorder="0" applyAlignment="0" applyProtection="0"/>
  </cellStyleXfs>
  <cellXfs count="883">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3" fontId="8" fillId="0" borderId="0" xfId="0" quotePrefix="1" applyNumberFormat="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4" fillId="5" borderId="0" xfId="0" applyFont="1" applyFill="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2"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4" fillId="2" borderId="0" xfId="0" quotePrefix="1"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3"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56"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6" fillId="0" borderId="66" xfId="0" applyFont="1" applyBorder="1" applyAlignment="1">
      <alignment shrinkToFit="1"/>
    </xf>
    <xf numFmtId="0" fontId="56" fillId="25" borderId="0" xfId="0" applyFont="1" applyFill="1" applyAlignment="1">
      <alignment shrinkToFit="1"/>
    </xf>
    <xf numFmtId="0" fontId="56" fillId="25" borderId="66" xfId="0" applyFont="1" applyFill="1" applyBorder="1" applyAlignment="1">
      <alignment shrinkToFit="1"/>
    </xf>
    <xf numFmtId="0" fontId="4" fillId="26" borderId="63" xfId="0" applyFont="1" applyFill="1" applyBorder="1" applyAlignment="1">
      <alignment horizontal="left" vertical="center"/>
    </xf>
    <xf numFmtId="0" fontId="56" fillId="25" borderId="65" xfId="0" applyFont="1" applyFill="1" applyBorder="1" applyAlignment="1">
      <alignment horizontal="left" shrinkToFit="1"/>
    </xf>
    <xf numFmtId="0" fontId="56" fillId="0" borderId="65" xfId="0" applyFont="1" applyBorder="1" applyAlignment="1">
      <alignment horizontal="left" shrinkToFit="1"/>
    </xf>
    <xf numFmtId="0" fontId="56" fillId="25" borderId="67" xfId="0" applyFont="1" applyFill="1" applyBorder="1" applyAlignment="1">
      <alignment horizontal="left" shrinkToFit="1"/>
    </xf>
    <xf numFmtId="0" fontId="56" fillId="25" borderId="68" xfId="0" applyFont="1" applyFill="1" applyBorder="1" applyAlignment="1">
      <alignment shrinkToFit="1"/>
    </xf>
    <xf numFmtId="0" fontId="56" fillId="25" borderId="69" xfId="0" applyFont="1" applyFill="1" applyBorder="1" applyAlignment="1">
      <alignment shrinkToFit="1"/>
    </xf>
    <xf numFmtId="0" fontId="0" fillId="4" borderId="70"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0" fillId="2" borderId="75" xfId="0" applyFill="1" applyBorder="1"/>
    <xf numFmtId="0" fontId="0" fillId="2" borderId="76" xfId="0" applyFill="1" applyBorder="1"/>
    <xf numFmtId="0" fontId="33" fillId="2" borderId="78" xfId="1" applyFont="1" applyFill="1" applyBorder="1" applyAlignment="1">
      <alignment vertical="center"/>
    </xf>
    <xf numFmtId="0" fontId="24" fillId="2" borderId="78" xfId="1" applyFont="1" applyFill="1" applyBorder="1" applyAlignment="1">
      <alignment vertical="center"/>
    </xf>
    <xf numFmtId="0" fontId="23" fillId="17" borderId="77" xfId="0" applyFont="1" applyFill="1" applyBorder="1"/>
    <xf numFmtId="0" fontId="23" fillId="17" borderId="78" xfId="0" applyFont="1" applyFill="1" applyBorder="1" applyAlignment="1">
      <alignment vertical="center"/>
    </xf>
    <xf numFmtId="0" fontId="9" fillId="17" borderId="78" xfId="0" applyFont="1" applyFill="1" applyBorder="1" applyAlignment="1">
      <alignment vertical="center"/>
    </xf>
    <xf numFmtId="0" fontId="14" fillId="17" borderId="77" xfId="0" applyFont="1" applyFill="1" applyBorder="1"/>
    <xf numFmtId="0" fontId="14" fillId="17" borderId="78" xfId="0" applyFont="1" applyFill="1" applyBorder="1" applyAlignment="1">
      <alignment vertical="center"/>
    </xf>
    <xf numFmtId="0" fontId="25" fillId="17" borderId="77" xfId="0" applyFont="1" applyFill="1" applyBorder="1" applyAlignment="1">
      <alignment horizontal="right" vertical="center"/>
    </xf>
    <xf numFmtId="0" fontId="32" fillId="17" borderId="78" xfId="0" applyFont="1" applyFill="1" applyBorder="1" applyAlignment="1">
      <alignment vertical="center"/>
    </xf>
    <xf numFmtId="0" fontId="9" fillId="17" borderId="77" xfId="0" applyFont="1" applyFill="1" applyBorder="1"/>
    <xf numFmtId="0" fontId="0" fillId="17" borderId="78" xfId="0" applyFill="1" applyBorder="1"/>
    <xf numFmtId="0" fontId="21" fillId="17" borderId="79" xfId="0" applyFont="1" applyFill="1" applyBorder="1" applyAlignment="1">
      <alignment horizontal="left" vertical="center"/>
    </xf>
    <xf numFmtId="0" fontId="21" fillId="17" borderId="80" xfId="0" applyFont="1" applyFill="1" applyBorder="1" applyAlignment="1">
      <alignment horizontal="left" vertical="center"/>
    </xf>
    <xf numFmtId="0" fontId="9" fillId="17" borderId="80" xfId="0" applyFont="1" applyFill="1" applyBorder="1" applyAlignment="1">
      <alignment vertical="center"/>
    </xf>
    <xf numFmtId="0" fontId="23" fillId="17" borderId="80" xfId="0" applyFont="1" applyFill="1" applyBorder="1" applyAlignment="1">
      <alignment vertical="center"/>
    </xf>
    <xf numFmtId="0" fontId="0" fillId="17" borderId="80"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8" fillId="0" borderId="71"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4"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0" fontId="38" fillId="4" borderId="0" xfId="0" applyFont="1" applyFill="1" applyAlignment="1">
      <alignment horizontal="center" vertical="center"/>
    </xf>
    <xf numFmtId="0" fontId="7" fillId="0" borderId="0" xfId="0" quotePrefix="1" applyFont="1" applyAlignment="1">
      <alignment horizontal="lef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60" fillId="16" borderId="0" xfId="0" applyFont="1" applyFill="1" applyAlignment="1">
      <alignment horizontal="left" vertical="center"/>
    </xf>
    <xf numFmtId="0" fontId="60" fillId="16" borderId="0" xfId="0" applyFont="1" applyFill="1" applyAlignment="1">
      <alignment horizontal="center" vertical="center"/>
    </xf>
    <xf numFmtId="0" fontId="61" fillId="3" borderId="0" xfId="0" applyFont="1" applyFill="1" applyAlignment="1" applyProtection="1">
      <alignment horizontal="left" vertical="center"/>
      <protection locked="0"/>
    </xf>
    <xf numFmtId="0" fontId="62" fillId="2" borderId="0" xfId="0" applyFont="1" applyFill="1" applyAlignment="1" applyProtection="1">
      <alignment horizontal="left" vertical="center" wrapText="1"/>
      <protection locked="0"/>
    </xf>
    <xf numFmtId="0" fontId="61" fillId="8" borderId="0" xfId="0" applyFont="1" applyFill="1" applyAlignment="1" applyProtection="1">
      <alignment horizontal="left" vertical="center" wrapText="1"/>
      <protection locked="0"/>
    </xf>
    <xf numFmtId="0" fontId="61" fillId="9" borderId="0" xfId="0" applyFont="1" applyFill="1" applyAlignment="1" applyProtection="1">
      <alignment horizontal="left" vertical="center" wrapText="1"/>
      <protection locked="0"/>
    </xf>
    <xf numFmtId="0" fontId="61" fillId="11" borderId="0" xfId="0" applyFont="1" applyFill="1" applyAlignment="1" applyProtection="1">
      <alignment horizontal="left" vertical="center" wrapText="1"/>
      <protection locked="0"/>
    </xf>
    <xf numFmtId="0" fontId="61" fillId="12" borderId="0" xfId="0" applyFont="1" applyFill="1" applyAlignment="1" applyProtection="1">
      <alignment horizontal="left" vertical="center" wrapText="1"/>
      <protection locked="0"/>
    </xf>
    <xf numFmtId="0" fontId="61" fillId="6" borderId="0" xfId="0" applyFont="1" applyFill="1" applyAlignment="1" applyProtection="1">
      <alignment horizontal="left" vertical="center"/>
      <protection locked="0"/>
    </xf>
    <xf numFmtId="0" fontId="61" fillId="8" borderId="0" xfId="0" applyFont="1" applyFill="1" applyAlignment="1" applyProtection="1">
      <alignment horizontal="left" vertical="center"/>
      <protection locked="0"/>
    </xf>
    <xf numFmtId="0" fontId="61" fillId="9" borderId="0" xfId="0" applyFont="1" applyFill="1" applyAlignment="1" applyProtection="1">
      <alignment horizontal="left" vertical="center"/>
      <protection locked="0"/>
    </xf>
    <xf numFmtId="0" fontId="61" fillId="10" borderId="0" xfId="0" applyFont="1" applyFill="1" applyAlignment="1" applyProtection="1">
      <alignment horizontal="left" vertical="center"/>
      <protection locked="0"/>
    </xf>
    <xf numFmtId="0" fontId="61" fillId="11" borderId="0" xfId="0" applyFont="1" applyFill="1" applyAlignment="1" applyProtection="1">
      <alignment horizontal="left" vertical="center"/>
      <protection locked="0"/>
    </xf>
    <xf numFmtId="0" fontId="61" fillId="12" borderId="0" xfId="0" applyFont="1" applyFill="1" applyAlignment="1" applyProtection="1">
      <alignment horizontal="left" vertical="center"/>
      <protection locked="0"/>
    </xf>
    <xf numFmtId="0" fontId="61" fillId="13" borderId="0" xfId="0" applyFont="1" applyFill="1" applyAlignment="1" applyProtection="1">
      <alignment horizontal="left" vertical="center"/>
      <protection locked="0"/>
    </xf>
    <xf numFmtId="0" fontId="61" fillId="14" borderId="0" xfId="0" applyFont="1" applyFill="1" applyAlignment="1" applyProtection="1">
      <alignment horizontal="left" vertical="center"/>
      <protection locked="0"/>
    </xf>
    <xf numFmtId="0" fontId="61" fillId="7" borderId="0" xfId="0" applyFont="1" applyFill="1" applyAlignment="1" applyProtection="1">
      <alignment horizontal="left" vertical="center"/>
      <protection locked="0"/>
    </xf>
    <xf numFmtId="0" fontId="61" fillId="15" borderId="0" xfId="0" applyFont="1" applyFill="1" applyAlignment="1" applyProtection="1">
      <alignment horizontal="left" vertical="center"/>
      <protection locked="0"/>
    </xf>
    <xf numFmtId="0" fontId="60" fillId="3" borderId="0" xfId="0" applyFont="1" applyFill="1" applyAlignment="1" applyProtection="1">
      <alignment horizontal="left" vertical="center"/>
      <protection locked="0"/>
    </xf>
    <xf numFmtId="0" fontId="61" fillId="6" borderId="0" xfId="0" applyFont="1" applyFill="1" applyAlignment="1" applyProtection="1">
      <alignment horizontal="left" vertical="center" wrapText="1"/>
      <protection locked="0"/>
    </xf>
    <xf numFmtId="0" fontId="61" fillId="10" borderId="0" xfId="0" applyFont="1" applyFill="1" applyAlignment="1" applyProtection="1">
      <alignment horizontal="left" vertical="center" wrapText="1"/>
      <protection locked="0"/>
    </xf>
    <xf numFmtId="0" fontId="61" fillId="16" borderId="0" xfId="0" applyFont="1" applyFill="1" applyAlignment="1">
      <alignment horizontal="center" vertical="center"/>
    </xf>
    <xf numFmtId="0" fontId="63" fillId="2" borderId="0" xfId="0" applyFont="1" applyFill="1" applyAlignment="1" applyProtection="1">
      <alignment horizontal="center" vertical="center"/>
      <protection locked="0"/>
    </xf>
    <xf numFmtId="0" fontId="61" fillId="4" borderId="0" xfId="0" applyFont="1" applyFill="1" applyAlignment="1" applyProtection="1">
      <alignment horizontal="center" vertical="center"/>
      <protection locked="0"/>
    </xf>
    <xf numFmtId="0" fontId="62" fillId="19" borderId="0" xfId="0" applyFont="1" applyFill="1" applyAlignment="1">
      <alignment horizontal="center" vertical="center"/>
    </xf>
    <xf numFmtId="0" fontId="60" fillId="19" borderId="0" xfId="0" applyFont="1" applyFill="1" applyAlignment="1">
      <alignment horizontal="center" vertical="center"/>
    </xf>
    <xf numFmtId="0" fontId="63" fillId="2" borderId="0" xfId="0" applyFont="1" applyFill="1" applyAlignment="1" applyProtection="1">
      <alignment horizontal="left" vertical="center" wrapText="1"/>
      <protection locked="0"/>
    </xf>
    <xf numFmtId="0" fontId="61" fillId="4" borderId="0" xfId="0" applyFont="1" applyFill="1" applyAlignment="1">
      <alignment horizontal="center" vertical="center"/>
    </xf>
    <xf numFmtId="0" fontId="63" fillId="2" borderId="0" xfId="0" applyFont="1" applyFill="1" applyAlignment="1" applyProtection="1">
      <alignment horizontal="center" vertical="center" shrinkToFit="1"/>
      <protection locked="0"/>
    </xf>
    <xf numFmtId="0" fontId="61" fillId="22" borderId="0" xfId="0" applyFont="1" applyFill="1" applyAlignment="1" applyProtection="1">
      <alignment horizontal="left" vertical="center" wrapText="1"/>
      <protection locked="0"/>
    </xf>
    <xf numFmtId="0" fontId="64" fillId="16" borderId="0" xfId="0" applyFont="1" applyFill="1" applyAlignment="1">
      <alignment horizontal="center" vertical="center"/>
    </xf>
    <xf numFmtId="0" fontId="63" fillId="2" borderId="0" xfId="0" applyFont="1" applyFill="1" applyAlignment="1">
      <alignment horizontal="center" vertical="center"/>
    </xf>
    <xf numFmtId="0" fontId="60" fillId="3" borderId="0" xfId="0" applyFont="1" applyFill="1" applyAlignment="1" applyProtection="1">
      <alignment vertical="center"/>
      <protection locked="0"/>
    </xf>
    <xf numFmtId="0" fontId="65" fillId="2" borderId="0" xfId="0" applyFont="1" applyFill="1" applyAlignment="1" applyProtection="1">
      <alignment vertical="center" wrapText="1"/>
      <protection locked="0"/>
    </xf>
    <xf numFmtId="0" fontId="66" fillId="6" borderId="0" xfId="0" applyFont="1" applyFill="1" applyAlignment="1" applyProtection="1">
      <alignment horizontal="left" vertical="center" wrapText="1"/>
      <protection locked="0"/>
    </xf>
    <xf numFmtId="0" fontId="66" fillId="8" borderId="0" xfId="0" applyFont="1" applyFill="1" applyAlignment="1" applyProtection="1">
      <alignment horizontal="left" vertical="center" wrapText="1"/>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61" fillId="22" borderId="0" xfId="0" applyFont="1" applyFill="1" applyAlignment="1" applyProtection="1">
      <alignment horizontal="center" vertical="center" wrapText="1"/>
      <protection locked="0"/>
    </xf>
    <xf numFmtId="0" fontId="61" fillId="16" borderId="0" xfId="0" applyFont="1" applyFill="1" applyAlignment="1">
      <alignment horizontal="left" vertical="center"/>
    </xf>
    <xf numFmtId="0" fontId="60" fillId="16" borderId="0" xfId="0" applyFont="1" applyFill="1" applyAlignment="1" applyProtection="1">
      <alignment horizontal="left" vertical="center"/>
      <protection locked="0"/>
    </xf>
    <xf numFmtId="0" fontId="61" fillId="3" borderId="0" xfId="0" applyFont="1" applyFill="1" applyAlignment="1" applyProtection="1">
      <alignment vertical="center"/>
      <protection locked="0"/>
    </xf>
    <xf numFmtId="0" fontId="61" fillId="6" borderId="0" xfId="0" applyFont="1" applyFill="1" applyAlignment="1" applyProtection="1">
      <alignment horizontal="left" vertical="center" wrapText="1" indent="1"/>
      <protection locked="0"/>
    </xf>
    <xf numFmtId="0" fontId="61" fillId="10" borderId="0" xfId="0" applyFont="1" applyFill="1" applyAlignment="1" applyProtection="1">
      <alignment horizontal="left" vertical="center" wrapText="1" indent="1"/>
      <protection locked="0"/>
    </xf>
    <xf numFmtId="0" fontId="61" fillId="11" borderId="0" xfId="0" applyFont="1" applyFill="1" applyAlignment="1" applyProtection="1">
      <alignment horizontal="left" vertical="center" wrapText="1" indent="1"/>
      <protection locked="0"/>
    </xf>
    <xf numFmtId="0" fontId="61" fillId="12" borderId="0" xfId="0" applyFont="1" applyFill="1" applyAlignment="1" applyProtection="1">
      <alignment horizontal="left" vertical="center" wrapText="1" indent="1"/>
      <protection locked="0"/>
    </xf>
    <xf numFmtId="0" fontId="29" fillId="2" borderId="0" xfId="0" applyFont="1" applyFill="1" applyAlignment="1">
      <alignment horizontal="left" vertical="center" wrapText="1"/>
    </xf>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6" xfId="0" applyFont="1" applyFill="1" applyBorder="1" applyAlignment="1">
      <alignment horizontal="center" vertical="center"/>
    </xf>
    <xf numFmtId="0" fontId="4" fillId="5" borderId="85" xfId="0" applyFont="1" applyFill="1" applyBorder="1" applyAlignment="1">
      <alignment horizontal="center" vertical="center"/>
    </xf>
    <xf numFmtId="0" fontId="4" fillId="0" borderId="85"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2" fillId="0" borderId="0" xfId="0" applyFont="1" applyAlignment="1">
      <alignment horizontal="left" vertical="center"/>
    </xf>
    <xf numFmtId="0" fontId="53"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3"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32" fillId="17" borderId="0" xfId="0" quotePrefix="1" applyFont="1" applyFill="1"/>
    <xf numFmtId="0" fontId="23" fillId="17" borderId="5" xfId="0" applyFont="1" applyFill="1" applyBorder="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9" fillId="17" borderId="0" xfId="0" applyFont="1" applyFill="1" applyAlignment="1">
      <alignment horizontal="left" vertical="top"/>
    </xf>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88"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7" xfId="0" applyBorder="1" applyAlignment="1">
      <alignment horizontal="center" vertical="center" shrinkToFit="1"/>
    </xf>
    <xf numFmtId="0" fontId="0" fillId="0" borderId="88"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30" fillId="21" borderId="0" xfId="0" applyFont="1" applyFill="1" applyAlignment="1" applyProtection="1">
      <alignment horizontal="left" vertical="center" wrapText="1"/>
      <protection locked="0"/>
    </xf>
    <xf numFmtId="0" fontId="67" fillId="5" borderId="0" xfId="0" applyFont="1" applyFill="1"/>
    <xf numFmtId="0" fontId="9" fillId="0" borderId="21" xfId="0" applyFont="1" applyBorder="1" applyAlignment="1">
      <alignment vertical="center"/>
    </xf>
    <xf numFmtId="0" fontId="9" fillId="0" borderId="15" xfId="0" applyFont="1" applyBorder="1" applyAlignment="1">
      <alignment vertical="center"/>
    </xf>
    <xf numFmtId="0" fontId="9" fillId="0" borderId="21" xfId="0" applyFont="1" applyBorder="1" applyAlignment="1">
      <alignment vertical="center" shrinkToFit="1"/>
    </xf>
    <xf numFmtId="0" fontId="15" fillId="3" borderId="0" xfId="0" applyFont="1" applyFill="1" applyAlignment="1" applyProtection="1">
      <alignment horizontal="left" vertical="center"/>
      <protection locked="0"/>
    </xf>
    <xf numFmtId="0" fontId="29" fillId="21" borderId="0" xfId="0" applyFont="1" applyFill="1" applyAlignment="1" applyProtection="1">
      <alignment horizontal="center" vertical="center" wrapText="1"/>
      <protection locked="0"/>
    </xf>
    <xf numFmtId="0" fontId="29" fillId="8" borderId="0" xfId="0" applyFont="1" applyFill="1" applyAlignment="1" applyProtection="1">
      <alignment horizontal="center" vertical="center" wrapText="1"/>
      <protection locked="0"/>
    </xf>
    <xf numFmtId="0" fontId="30" fillId="16" borderId="0" xfId="0" applyFont="1" applyFill="1" applyAlignment="1">
      <alignment horizontal="center" vertical="center"/>
    </xf>
    <xf numFmtId="0" fontId="29" fillId="0" borderId="0" xfId="0" applyFont="1" applyAlignment="1" applyProtection="1">
      <alignment vertical="center" wrapText="1"/>
      <protection locked="0"/>
    </xf>
    <xf numFmtId="0" fontId="0" fillId="0" borderId="0" xfId="0" applyAlignment="1" applyProtection="1">
      <alignment wrapText="1"/>
      <protection locked="0"/>
    </xf>
    <xf numFmtId="0" fontId="0" fillId="0" borderId="0" xfId="0" applyAlignment="1">
      <alignment horizontal="right" vertical="top" indent="1"/>
    </xf>
    <xf numFmtId="0" fontId="7" fillId="0" borderId="0" xfId="0" quotePrefix="1" applyFont="1" applyAlignment="1">
      <alignment vertical="center" shrinkToFit="1"/>
    </xf>
    <xf numFmtId="0" fontId="11" fillId="0" borderId="89" xfId="0" applyFont="1" applyBorder="1" applyAlignment="1">
      <alignment horizontal="center" vertical="center"/>
    </xf>
    <xf numFmtId="0" fontId="5" fillId="4" borderId="0" xfId="0" applyFont="1" applyFill="1" applyAlignment="1">
      <alignment horizontal="center" vertical="center"/>
    </xf>
    <xf numFmtId="0" fontId="4" fillId="5" borderId="74" xfId="0" applyFont="1" applyFill="1" applyBorder="1" applyAlignment="1">
      <alignment horizontal="center" vertical="center"/>
    </xf>
    <xf numFmtId="0" fontId="4" fillId="5" borderId="75" xfId="0" applyFont="1" applyFill="1" applyBorder="1" applyAlignment="1">
      <alignment horizontal="center" vertical="center"/>
    </xf>
    <xf numFmtId="0" fontId="4" fillId="5" borderId="76" xfId="0" applyFont="1" applyFill="1" applyBorder="1" applyAlignment="1">
      <alignment horizontal="center" vertical="center"/>
    </xf>
    <xf numFmtId="0" fontId="5" fillId="0" borderId="0" xfId="0" applyFont="1"/>
    <xf numFmtId="0" fontId="11" fillId="0" borderId="0" xfId="0" applyFont="1" applyAlignment="1">
      <alignment horizontal="right"/>
    </xf>
    <xf numFmtId="0" fontId="0" fillId="0" borderId="0" xfId="0" applyAlignment="1">
      <alignment horizontal="right"/>
    </xf>
    <xf numFmtId="0" fontId="5" fillId="0" borderId="89" xfId="0" applyFont="1" applyBorder="1"/>
    <xf numFmtId="0" fontId="0" fillId="0" borderId="90" xfId="0" applyBorder="1"/>
    <xf numFmtId="0" fontId="5" fillId="0" borderId="91" xfId="0" applyFont="1" applyBorder="1"/>
    <xf numFmtId="0" fontId="11" fillId="0" borderId="0" xfId="0" applyFont="1"/>
    <xf numFmtId="0" fontId="0" fillId="0" borderId="74" xfId="0" applyBorder="1"/>
    <xf numFmtId="0" fontId="0" fillId="0" borderId="75" xfId="0" applyBorder="1"/>
    <xf numFmtId="0" fontId="0" fillId="0" borderId="76" xfId="0" applyBorder="1"/>
    <xf numFmtId="0" fontId="0" fillId="0" borderId="79" xfId="0" applyBorder="1"/>
    <xf numFmtId="0" fontId="0" fillId="0" borderId="80" xfId="0" applyBorder="1"/>
    <xf numFmtId="0" fontId="0" fillId="0" borderId="81" xfId="0" applyBorder="1"/>
    <xf numFmtId="0" fontId="0" fillId="30" borderId="75" xfId="0" applyFill="1" applyBorder="1"/>
    <xf numFmtId="0" fontId="0" fillId="31" borderId="76" xfId="0" applyFill="1" applyBorder="1"/>
    <xf numFmtId="0" fontId="0" fillId="31" borderId="0" xfId="0" applyFill="1"/>
    <xf numFmtId="0" fontId="0" fillId="31" borderId="78" xfId="0" applyFill="1" applyBorder="1"/>
    <xf numFmtId="0" fontId="0" fillId="31" borderId="80" xfId="0" applyFill="1" applyBorder="1"/>
    <xf numFmtId="0" fontId="0" fillId="31" borderId="81" xfId="0" applyFill="1" applyBorder="1"/>
    <xf numFmtId="0" fontId="5" fillId="0" borderId="15" xfId="0" applyFont="1" applyBorder="1"/>
    <xf numFmtId="0" fontId="0" fillId="0" borderId="17" xfId="0" applyBorder="1"/>
    <xf numFmtId="0" fontId="5" fillId="0" borderId="17" xfId="0" applyFont="1" applyBorder="1"/>
    <xf numFmtId="0" fontId="0" fillId="0" borderId="16" xfId="0" applyBorder="1"/>
    <xf numFmtId="0" fontId="47" fillId="0" borderId="79" xfId="0" applyFont="1" applyBorder="1"/>
    <xf numFmtId="0" fontId="46" fillId="0" borderId="80" xfId="0" applyFont="1" applyBorder="1"/>
    <xf numFmtId="0" fontId="47" fillId="0" borderId="0" xfId="0" applyFont="1"/>
    <xf numFmtId="0" fontId="46" fillId="0" borderId="0" xfId="0" applyFont="1"/>
    <xf numFmtId="0" fontId="0" fillId="4" borderId="0" xfId="0" applyFill="1"/>
    <xf numFmtId="0" fontId="7" fillId="0" borderId="0" xfId="0" applyFont="1"/>
    <xf numFmtId="0" fontId="4" fillId="2" borderId="0" xfId="0" applyFont="1" applyFill="1"/>
    <xf numFmtId="0" fontId="11" fillId="0" borderId="89" xfId="0" applyFont="1" applyBorder="1"/>
    <xf numFmtId="0" fontId="0" fillId="0" borderId="91" xfId="0" applyBorder="1"/>
    <xf numFmtId="0" fontId="4" fillId="2" borderId="0" xfId="0" quotePrefix="1" applyFont="1" applyFill="1" applyAlignment="1" applyProtection="1">
      <alignment horizontal="center" vertical="center"/>
      <protection locked="0"/>
    </xf>
    <xf numFmtId="0" fontId="30" fillId="6" borderId="0" xfId="0" quotePrefix="1" applyFont="1" applyFill="1" applyAlignment="1" applyProtection="1">
      <alignment horizontal="left" vertical="center" wrapText="1"/>
      <protection locked="0"/>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0" fillId="17" borderId="0" xfId="0" applyFill="1" applyAlignment="1">
      <alignment horizontal="center"/>
    </xf>
    <xf numFmtId="0" fontId="42" fillId="0" borderId="0" xfId="0" applyFont="1" applyAlignment="1">
      <alignment horizontal="center" vertical="center"/>
    </xf>
    <xf numFmtId="0" fontId="2" fillId="17" borderId="0" xfId="0" applyFont="1" applyFill="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0" fontId="37" fillId="5" borderId="72"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3" xfId="0" applyFont="1" applyFill="1" applyBorder="1" applyAlignment="1">
      <alignment horizontal="center" vertical="center" wrapText="1"/>
    </xf>
    <xf numFmtId="0" fontId="4" fillId="5" borderId="72"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3"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3"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2"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2"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3"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0" fontId="9" fillId="0" borderId="0" xfId="0" applyFont="1" applyAlignment="1" applyProtection="1">
      <alignment horizontal="left" vertical="center"/>
      <protection locked="0"/>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165" fontId="2" fillId="17" borderId="50" xfId="0" applyNumberFormat="1" applyFont="1" applyFill="1" applyBorder="1" applyAlignment="1">
      <alignment horizontal="right" vertical="center" shrinkToFi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0" fontId="31" fillId="5" borderId="0" xfId="0" applyFont="1" applyFill="1" applyAlignment="1">
      <alignment horizontal="left" vertical="center" indent="1" shrinkToFit="1"/>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xf>
    <xf numFmtId="0" fontId="40" fillId="2" borderId="2" xfId="1" applyFont="1" applyFill="1" applyBorder="1" applyAlignment="1" applyProtection="1">
      <alignment horizontal="left" vertical="center"/>
    </xf>
    <xf numFmtId="0" fontId="40" fillId="2" borderId="4" xfId="1" applyFont="1" applyFill="1" applyBorder="1" applyAlignment="1" applyProtection="1">
      <alignment horizontal="left" vertical="center"/>
    </xf>
    <xf numFmtId="0" fontId="40" fillId="2" borderId="0" xfId="1" applyFont="1" applyFill="1" applyBorder="1" applyAlignment="1" applyProtection="1">
      <alignment horizontal="left" vertical="center"/>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0" fillId="0" borderId="50" xfId="0" applyBorder="1" applyAlignment="1">
      <alignment horizontal="right" vertical="center" shrinkToFit="1"/>
    </xf>
    <xf numFmtId="0" fontId="2" fillId="17" borderId="50" xfId="0" applyFont="1" applyFill="1" applyBorder="1" applyAlignment="1">
      <alignment horizontal="right" vertical="center" shrinkToFit="1"/>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0" fillId="17" borderId="78" xfId="0" applyFill="1" applyBorder="1" applyAlignment="1">
      <alignment horizontal="center"/>
    </xf>
    <xf numFmtId="0" fontId="0" fillId="17" borderId="80" xfId="0" applyFill="1" applyBorder="1" applyAlignment="1">
      <alignment horizontal="center"/>
    </xf>
    <xf numFmtId="0" fontId="0" fillId="17" borderId="81"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166" fontId="2" fillId="17" borderId="77" xfId="0" applyNumberFormat="1" applyFont="1" applyFill="1" applyBorder="1" applyAlignment="1">
      <alignment horizontal="right" vertical="center" shrinkToFit="1"/>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28" fillId="5" borderId="37" xfId="1" applyFont="1" applyFill="1" applyBorder="1" applyAlignment="1">
      <alignment horizontal="center" vertical="center"/>
    </xf>
    <xf numFmtId="0" fontId="28" fillId="5" borderId="0" xfId="1" applyFont="1" applyFill="1" applyBorder="1" applyAlignment="1">
      <alignment horizontal="center" vertical="center" wrapText="1" shrinkToFit="1"/>
    </xf>
    <xf numFmtId="0" fontId="40" fillId="2" borderId="74" xfId="1" applyFont="1" applyFill="1" applyBorder="1" applyAlignment="1">
      <alignment horizontal="left" vertical="center" indent="1" shrinkToFit="1"/>
    </xf>
    <xf numFmtId="0" fontId="40" fillId="2" borderId="75" xfId="1" applyFont="1" applyFill="1" applyBorder="1" applyAlignment="1">
      <alignment horizontal="left" vertical="center" indent="1" shrinkToFit="1"/>
    </xf>
    <xf numFmtId="0" fontId="40" fillId="2" borderId="77"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165" fontId="2" fillId="17" borderId="77"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77" xfId="0" applyNumberFormat="1" applyFont="1" applyFill="1" applyBorder="1" applyAlignment="1">
      <alignment horizontal="right" vertical="top" shrinkToFit="1"/>
    </xf>
    <xf numFmtId="0" fontId="14" fillId="17" borderId="77" xfId="0" applyFont="1" applyFill="1" applyBorder="1" applyAlignment="1">
      <alignment horizont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0" fontId="23" fillId="17" borderId="0" xfId="0" applyFont="1" applyFill="1" applyAlignment="1">
      <alignment vertical="center"/>
    </xf>
    <xf numFmtId="0" fontId="0" fillId="0" borderId="0" xfId="0" applyAlignment="1">
      <alignment vertical="center"/>
    </xf>
    <xf numFmtId="0" fontId="4" fillId="2" borderId="49" xfId="0" applyFont="1" applyFill="1" applyBorder="1" applyAlignment="1" applyProtection="1">
      <alignment horizontal="left" vertical="center" shrinkToFit="1"/>
      <protection locked="0"/>
    </xf>
    <xf numFmtId="0" fontId="9" fillId="0" borderId="49" xfId="0" applyFont="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9" fillId="17" borderId="0" xfId="0" applyFont="1" applyFill="1" applyAlignment="1">
      <alignment horizontal="center"/>
    </xf>
    <xf numFmtId="0" fontId="18" fillId="17" borderId="0" xfId="0" applyFont="1" applyFill="1" applyAlignment="1">
      <alignment horizontal="center"/>
    </xf>
    <xf numFmtId="0" fontId="4" fillId="2" borderId="54" xfId="0" quotePrefix="1" applyFont="1" applyFill="1" applyBorder="1" applyAlignment="1" applyProtection="1">
      <alignment horizontal="left" vertical="center" shrinkToFit="1"/>
      <protection locked="0"/>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Border="1" applyAlignment="1" applyProtection="1">
      <alignment horizontal="left" vertical="center" indent="1" shrinkToFit="1"/>
      <protection locked="0"/>
    </xf>
    <xf numFmtId="0" fontId="9" fillId="0" borderId="0" xfId="0" applyFont="1" applyAlignment="1" applyProtection="1">
      <alignment horizontal="left" vertical="center" indent="1" shrinkToFit="1"/>
      <protection locked="0"/>
    </xf>
    <xf numFmtId="0" fontId="19" fillId="17" borderId="0" xfId="0" applyFont="1" applyFill="1" applyAlignment="1">
      <alignment horizontal="center" shrinkToFit="1"/>
    </xf>
    <xf numFmtId="0" fontId="18" fillId="17" borderId="0" xfId="0" applyFont="1" applyFill="1" applyAlignment="1">
      <alignment horizontal="center" shrinkToFit="1"/>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xf numFmtId="0" fontId="9" fillId="0" borderId="0" xfId="0" applyFont="1" applyAlignment="1" applyProtection="1">
      <alignment horizontal="left" vertical="center" wrapText="1" shrinkToFit="1"/>
      <protection locked="0"/>
    </xf>
    <xf numFmtId="0" fontId="2" fillId="17" borderId="0" xfId="0" applyFont="1" applyFill="1" applyAlignment="1">
      <alignment horizontal="center" vertical="center" wrapText="1"/>
    </xf>
    <xf numFmtId="0" fontId="0" fillId="0" borderId="0" xfId="0" applyAlignment="1">
      <alignment horizontal="center" vertical="center" wrapText="1"/>
    </xf>
    <xf numFmtId="0" fontId="17" fillId="5" borderId="0" xfId="0" applyFont="1" applyFill="1" applyAlignment="1">
      <alignment horizontal="center" vertical="center" wrapText="1" shrinkToFi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0" xfId="0" quotePrefix="1" applyFill="1" applyAlignment="1"/>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4" fontId="0" fillId="3" borderId="0" xfId="0" applyNumberFormat="1" applyFill="1" applyAlignment="1" applyProtection="1">
      <protection locked="0"/>
    </xf>
    <xf numFmtId="0" fontId="0" fillId="0" borderId="0" xfId="0" applyAlignment="1" applyProtection="1">
      <protection locked="0"/>
    </xf>
    <xf numFmtId="0" fontId="0" fillId="0" borderId="0" xfId="0" quotePrefix="1" applyAlignment="1"/>
  </cellXfs>
  <cellStyles count="2">
    <cellStyle name="Hipervínculo" xfId="1" builtinId="8"/>
    <cellStyle name="Normal" xfId="0" builtinId="0"/>
  </cellStyles>
  <dxfs count="613">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ont>
        <color theme="0"/>
      </font>
    </dxf>
    <dxf>
      <fill>
        <patternFill>
          <bgColor theme="0"/>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outline="0">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xr9:uid="{00000000-0011-0000-FFFF-FFFF00000000}">
      <tableStyleElement type="firstRowStripe" dxfId="612"/>
    </tableStyle>
    <tableStyle name="Estilo de tabla 2" pivot="0" count="1" xr9:uid="{00000000-0011-0000-FFFF-FFFF01000000}">
      <tableStyleElement type="firstColumnStripe" dxfId="611"/>
    </tableStyle>
    <tableStyle name="Tabla_UCA" pivot="0" count="8" xr9:uid="{00000000-0011-0000-FFFF-FFFF02000000}">
      <tableStyleElement type="wholeTable" dxfId="610"/>
      <tableStyleElement type="headerRow" dxfId="609"/>
      <tableStyleElement type="totalRow" dxfId="608"/>
      <tableStyleElement type="firstColumn" dxfId="607"/>
      <tableStyleElement type="lastColumn" dxfId="606"/>
      <tableStyleElement type="firstRowStripe" dxfId="605"/>
      <tableStyleElement type="firstColumnStripe" dxfId="604"/>
      <tableStyleElement type="lastTotalCell" dxfId="603"/>
    </tableStyle>
  </tableStyles>
  <colors>
    <mruColors>
      <color rgb="FF0058C7"/>
      <color rgb="FF005877"/>
      <color rgb="FFFFFFFF"/>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0"/>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0"/>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0"/>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0"/>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0"/>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0"/>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0"/>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9.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s://editorhtmlonline.com/es/" TargetMode="External"/><Relationship Id="rId7" Type="http://schemas.openxmlformats.org/officeDocument/2006/relationships/image" Target="../media/image21.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0.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6.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5909" y="55654"/>
          <a:ext cx="671470" cy="593928"/>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0433"/>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90517" y="528726"/>
          <a:ext cx="8511516" cy="5016067"/>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901318" y="2431106"/>
          <a:ext cx="1954804" cy="221199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45917" y="3734522"/>
          <a:ext cx="445026" cy="260278"/>
          <a:chOff x="3949212" y="3134431"/>
          <a:chExt cx="419012" cy="201399"/>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83" y="3134431"/>
                <a:ext cx="85741" cy="197095"/>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44975" y="3409638"/>
          <a:ext cx="445968" cy="260279"/>
          <a:chOff x="3949212" y="2870529"/>
          <a:chExt cx="419163" cy="20153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34" y="2870529"/>
                <a:ext cx="85741" cy="197105"/>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10546</xdr:colOff>
      <xdr:row>1</xdr:row>
      <xdr:rowOff>169948</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52843" y="16409"/>
          <a:ext cx="4807945" cy="39708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52843" y="488967"/>
          <a:ext cx="711724" cy="271630"/>
          <a:chOff x="4336761" y="451497"/>
          <a:chExt cx="687242"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497"/>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71" y="464134"/>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25142" y="488967"/>
          <a:ext cx="521225" cy="271630"/>
          <a:chOff x="2806989" y="441902"/>
          <a:chExt cx="496793"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57" y="441902"/>
                <a:ext cx="85725"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97338" y="1067134"/>
          <a:ext cx="8713118" cy="4561066"/>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671</xdr:colOff>
      <xdr:row>1</xdr:row>
      <xdr:rowOff>170743</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86172" y="20456"/>
          <a:ext cx="4747839" cy="409993"/>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48183" y="497123"/>
          <a:ext cx="722446" cy="266576"/>
          <a:chOff x="4336761" y="441954"/>
          <a:chExt cx="706235"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4"/>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3" y="454602"/>
                <a:ext cx="23813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0090" y="499469"/>
          <a:ext cx="542977" cy="270533"/>
          <a:chOff x="2806989" y="432377"/>
          <a:chExt cx="506227"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78" y="432377"/>
                <a:ext cx="85738"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55471" y="1097677"/>
          <a:ext cx="8620246" cy="4558819"/>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6142</xdr:colOff>
      <xdr:row>1</xdr:row>
      <xdr:rowOff>163997</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41233" y="24902"/>
          <a:ext cx="4792778" cy="405547"/>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41233" y="505154"/>
          <a:ext cx="729396" cy="268070"/>
          <a:chOff x="4336761" y="454602"/>
          <a:chExt cx="706246"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82"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19048" y="497123"/>
          <a:ext cx="519846" cy="266576"/>
          <a:chOff x="2806989" y="441902"/>
          <a:chExt cx="496706"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75"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22</xdr:col>
      <xdr:colOff>378096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86257" y="1032397"/>
          <a:ext cx="8594080" cy="4580116"/>
          <a:chOff x="284861" y="1030402"/>
          <a:chExt cx="863111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486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85717"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1940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3388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1233" y="24902"/>
          <a:ext cx="4792778" cy="409683"/>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3778" y="497123"/>
          <a:ext cx="756851" cy="266576"/>
          <a:chOff x="4297156" y="437360"/>
          <a:chExt cx="702031"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0"/>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20" y="447021"/>
                <a:ext cx="238167"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9048" y="505154"/>
          <a:ext cx="557946" cy="268070"/>
          <a:chOff x="2784790" y="443531"/>
          <a:chExt cx="530572"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35"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204608" y="1018001"/>
          <a:ext cx="8655767" cy="4620753"/>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1233" y="24902"/>
          <a:ext cx="4792778" cy="405547"/>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1233" y="505154"/>
          <a:ext cx="719871" cy="268070"/>
          <a:chOff x="4330212" y="446904"/>
          <a:chExt cx="695269"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04"/>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5" y="446942"/>
                <a:ext cx="23810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9048" y="497123"/>
          <a:ext cx="519846" cy="266576"/>
          <a:chOff x="2806212" y="440348"/>
          <a:chExt cx="495256"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40" y="440348"/>
                <a:ext cx="85728"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87650" y="1108135"/>
          <a:ext cx="8572725" cy="4518489"/>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1233" y="7869"/>
          <a:ext cx="4792778" cy="439560"/>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1233" y="506043"/>
          <a:ext cx="729396" cy="267181"/>
          <a:chOff x="4301369" y="453269"/>
          <a:chExt cx="701744"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69"/>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96"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9048" y="497123"/>
          <a:ext cx="519846" cy="266576"/>
          <a:chOff x="2789464" y="444651"/>
          <a:chExt cx="492210"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64" y="444651"/>
                <a:ext cx="85710"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22510" y="1084315"/>
          <a:ext cx="8637689" cy="4537805"/>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0821" y="13994"/>
          <a:ext cx="4818112" cy="395346"/>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06676" y="490264"/>
          <a:ext cx="728022" cy="267453"/>
          <a:chOff x="4325056" y="451556"/>
          <a:chExt cx="704932"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57" y="461081"/>
                <a:ext cx="238131"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89560" y="476014"/>
          <a:ext cx="520139" cy="268222"/>
          <a:chOff x="2801056" y="440619"/>
          <a:chExt cx="495230"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71" y="440619"/>
                <a:ext cx="85715"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35061" y="1081649"/>
          <a:ext cx="8600236" cy="4529071"/>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19428" y="24902"/>
          <a:ext cx="4814583" cy="405547"/>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82660" y="2447507"/>
          <a:ext cx="1955396" cy="2111687"/>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1233" y="505154"/>
          <a:ext cx="729396" cy="268070"/>
          <a:chOff x="4330212" y="446942"/>
          <a:chExt cx="704770"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2"/>
                <a:ext cx="85725" cy="20954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11"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9048" y="497123"/>
          <a:ext cx="519846" cy="266576"/>
          <a:chOff x="2806212" y="440348"/>
          <a:chExt cx="49518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74" y="440348"/>
                <a:ext cx="85719"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24455" y="1038941"/>
          <a:ext cx="8641490" cy="4585743"/>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28</xdr:col>
      <xdr:colOff>477</xdr:colOff>
      <xdr:row>1</xdr:row>
      <xdr:rowOff>160995</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576" dataDxfId="575" totalsRowDxfId="573" tableBorderDxfId="574" totalsRowBorderDxfId="572">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71" totalsRowDxfId="570">
      <calculatedColumnFormula>IFERROR(INDIRECT(#REF!&amp;IDIOMA),"")</calculatedColumnFormula>
      <totalsRowFormula>COUNTA(Tabla_Comandos[CommandBars])-COUNTIF(Tabla_Comandos[CommandBars],"")</totalsRowFormula>
    </tableColumn>
    <tableColumn id="1" xr3:uid="{00000000-0010-0000-0000-000001000000}" name="Cambio" dataDxfId="569" totalsRowDxfId="568"/>
    <tableColumn id="3" xr3:uid="{00000000-0010-0000-0000-000003000000}" name="Activa/Des" dataDxfId="567" totalsRowDxfId="566"/>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65" dataDxfId="564" totalsRowDxfId="562" tableBorderDxfId="563" totalsRowBorderDxfId="561">
  <autoFilter ref="S2:AF77" xr:uid="{00000000-0009-0000-0100-000004000000}"/>
  <tableColumns count="14">
    <tableColumn id="1" xr3:uid="{00000000-0010-0000-0100-000001000000}" name="N Sub" totalsRowFunction="custom" dataDxfId="560" totalsRowDxfId="559">
      <totalsRowFormula>COUNTIF(Tabla_Menu[N Sub],"&lt;&gt;0")</totalsRowFormula>
    </tableColumn>
    <tableColumn id="2" xr3:uid="{00000000-0010-0000-0100-000002000000}" name="Nivel" totalsRowFunction="custom" dataDxfId="558" totalsRowDxfId="557">
      <totalsRowFormula>COUNTA(Tabla_Menu[Nivel])-COUNTIF(Tabla_Menu[Nivel],"")</totalsRowFormula>
    </tableColumn>
    <tableColumn id="3" xr3:uid="{00000000-0010-0000-0100-000003000000}" name="Nombre" totalsRowFunction="custom" dataDxfId="556" totalsRowDxfId="555">
      <totalsRowFormula>COUNTA(Tabla_Menu[Nombre])-COUNTIF(Tabla_Menu[Nombre],"")</totalsRowFormula>
    </tableColumn>
    <tableColumn id="4" xr3:uid="{00000000-0010-0000-0100-000004000000}" name="On Action" dataDxfId="554" totalsRowDxfId="553"/>
    <tableColumn id="5" xr3:uid="{00000000-0010-0000-0100-000005000000}" name="Face Id" dataDxfId="552" totalsRowDxfId="551"/>
    <tableColumn id="6" xr3:uid="{00000000-0010-0000-0100-000006000000}" name="Begin Group" dataDxfId="550" totalsRowDxfId="549"/>
    <tableColumn id="7" xr3:uid="{00000000-0010-0000-0100-000007000000}" name="Nivel 1" dataDxfId="548" totalsRowDxfId="547"/>
    <tableColumn id="8" xr3:uid="{00000000-0010-0000-0100-000008000000}" name="Nivel 2" dataDxfId="546" totalsRowDxfId="545"/>
    <tableColumn id="9" xr3:uid="{00000000-0010-0000-0100-000009000000}" name="Teclas" totalsRowFunction="custom" dataDxfId="544" totalsRowDxfId="543">
      <totalsRowFormula>COUNTA(Tabla_Menu[Teclas])</totalsRowFormula>
    </tableColumn>
    <tableColumn id="10" xr3:uid="{00000000-0010-0000-0100-00000A000000}" name="HOJAS NO MUESTRA" dataDxfId="542" totalsRowDxfId="541"/>
    <tableColumn id="11" xr3:uid="{00000000-0010-0000-0100-00000B000000}" name="N/A" dataDxfId="540" totalsRowDxfId="539">
      <calculatedColumnFormula>IF(OR(Tabla_Menu[[#This Row],[Nivel]]="",IFERROR(SEARCH(_HOJA_ACTUAL,Tabla_Menu[[#This Row],[HOJAS NO MUESTRA]],1),0)&gt;0),"N/A","")</calculatedColumnFormula>
    </tableColumn>
    <tableColumn id="12" xr3:uid="{00000000-0010-0000-0100-00000C000000}" name="Num N/A" dataDxfId="538" totalsRowDxfId="537">
      <calculatedColumnFormula>IF(Tabla_Menu[[#This Row],[N/A]]="",,COUNTIF(Tabla_Menu[&amp;],Tabla_Menu[[#This Row],[&amp;]]))</calculatedColumnFormula>
    </tableColumn>
    <tableColumn id="13" xr3:uid="{00000000-0010-0000-0100-00000D000000}" name="&amp;" dataDxfId="536" totalsRowDxfId="535">
      <calculatedColumnFormula>Tabla_Menu[[#This Row],[Nivel]]&amp;Tabla_Menu[[#This Row],[N/A]]</calculatedColumnFormula>
    </tableColumn>
    <tableColumn id="14" xr3:uid="{00000000-0010-0000-0100-00000E000000}" name="[Teclas]" dataDxfId="534" totalsRowDxfId="533"/>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12" headerRowDxfId="532" dataDxfId="531">
  <autoFilter ref="A3:M412"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30" totalsRowDxfId="529">
      <totalsRowFormula>DICCIONARIO!A411</totalsRowFormula>
    </tableColumn>
    <tableColumn id="2" xr3:uid="{00000000-0010-0000-0200-000002000000}" name="C2" totalsRowFunction="custom" dataDxfId="528" totalsRowDxfId="527">
      <totalsRowFormula>DICCIONARIO!B411</totalsRowFormula>
    </tableColumn>
    <tableColumn id="3" xr3:uid="{00000000-0010-0000-0200-000003000000}" name="C3" totalsRowFunction="custom" dataDxfId="526" totalsRowDxfId="525">
      <totalsRowFormula>DICCIONARIO!C411</totalsRowFormula>
    </tableColumn>
    <tableColumn id="4" xr3:uid="{00000000-0010-0000-0200-000004000000}" name="PERSONALIZAR" dataDxfId="524"/>
    <tableColumn id="5" xr3:uid="{00000000-0010-0000-0200-000005000000}" name="OTRO" totalsRowFunction="custom" dataDxfId="523" totalsRowDxfId="522">
      <totalsRowFormula>IFERROR(IF(T_DICCIONARIO[[#This Row],[PERSONALIZAR]]&lt;&gt;"",T_DICCIONARIO[[#This Row],[PERSONALIZAR]],HLOOKUP($E$2,$F$3:L411,ROW(T_DICCIONARIO[[#This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21" totalsRowDxfId="520"/>
    <tableColumn id="7" xr3:uid="{00000000-0010-0000-0200-000007000000}" name="en" totalsRowLabel="Do you want to export &quot;Drag and Drop on Text&quot; Questions as &quot;Missing Word&quot; as well?" dataDxfId="519" totalsRowDxfId="518"/>
    <tableColumn id="8" xr3:uid="{00000000-0010-0000-0200-000008000000}" name="fr" totalsRowLabel="Souhaitez-vous également exporter les questions &quot;Glisser-déposer sur du texte&quot; en tant que &quot;Mot manquant&quot; ?" dataDxfId="517" totalsRowDxfId="516"/>
    <tableColumn id="9" xr3:uid="{00000000-0010-0000-0200-000009000000}" name="pt" totalsRowLabel="Você também deseja exportar as perguntas &quot;Arrastar e soltar no texto&quot; como &quot;Palavras ausentes&quot;?" dataDxfId="515" totalsRowDxfId="514"/>
    <tableColumn id="10" xr3:uid="{00000000-0010-0000-0200-00000A000000}" name="it" totalsRowLabel="Vuoi esportare anche le domande &quot;Trascina e rilascia sul testo&quot; come &quot;Parola mancante&quot;?" dataDxfId="513" totalsRowDxfId="512"/>
    <tableColumn id="11" xr3:uid="{00000000-0010-0000-0200-00000B000000}" name="de" totalsRowLabel="Möchten Sie &quot;Drag and Drop on Text&quot;-Fragen auch als &quot;Fehlendes Wort&quot; exportieren?" dataDxfId="511" totalsRowDxfId="510"/>
    <tableColumn id="12" xr3:uid="{00000000-0010-0000-0200-00000C000000}" name="zh-CN" totalsRowLabel="您是否也想将“拖放文本”问题导出为“缺失单词”？" dataDxfId="509" totalsRowDxfId="508"/>
    <tableColumn id="13" xr3:uid="{00000000-0010-0000-0200-00000D000000}" name="Repe" totalsRowFunction="custom" dataDxfId="507" totalsRowDxfId="506">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432" dataDxfId="431">
  <autoFilter ref="A5:AJ6" xr:uid="{00000000-0009-0000-0100-000002000000}"/>
  <sortState xmlns:xlrd2="http://schemas.microsoft.com/office/spreadsheetml/2017/richdata2" ref="A6:AJ6">
    <sortCondition ref="AI5:AI6"/>
  </sortState>
  <tableColumns count="36">
    <tableColumn id="1" xr3:uid="{00000000-0010-0000-0300-000001000000}" name="Nombre" dataDxfId="430">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429">
      <calculatedColumnFormula>IF(COUNTIF(Tabla_OM[[#This Row],[Puntos 1]:[Puntos 6]],"&gt;0")=0,"",COUNTIF(Tabla_OM[[#This Row],[Puntos 1]:[Puntos 6]],"&gt;0"))</calculatedColumnFormula>
    </tableColumn>
    <tableColumn id="3" xr3:uid="{00000000-0010-0000-0300-000003000000}" name="NRI" dataDxfId="428">
      <calculatedColumnFormula>IFERROR(MAX(COUNTA(Tabla_OM[[#This Row],[Respuesta 1]:[Respuesta 6]])-Tabla_OM[[#This Row],[NRC]],0),"")</calculatedColumnFormula>
    </tableColumn>
    <tableColumn id="4" xr3:uid="{00000000-0010-0000-0300-000004000000}" name="PRC" dataDxfId="427">
      <calculatedColumnFormula>IF(SUMIF(Tabla_OM[[#This Row],[Puntos 1]:[Puntos 6]],"&gt;0")=0,"",SUMIF(Tabla_OM[[#This Row],[Puntos 1]:[Puntos 6]],"&gt;0"))</calculatedColumnFormula>
    </tableColumn>
    <tableColumn id="5" xr3:uid="{00000000-0010-0000-0300-000005000000}" name="PRI" dataDxfId="426">
      <calculatedColumnFormula>IF(SUMIF(Tabla_OM[[#This Row],[Puntos 1]:[Puntos 6]],"&lt;0")=0,"",SUMIF(Tabla_OM[[#This Row],[Puntos 1]:[Puntos 6]],"&lt;0"))</calculatedColumnFormula>
    </tableColumn>
    <tableColumn id="6" xr3:uid="{00000000-0010-0000-0300-000006000000}" name="Descripcion" dataDxfId="425"/>
    <tableColumn id="7" xr3:uid="{00000000-0010-0000-0300-000007000000}" name="Enunciado" dataDxfId="424"/>
    <tableColumn id="8" xr3:uid="{00000000-0010-0000-0300-000008000000}" name="Respuesta 1" dataDxfId="423"/>
    <tableColumn id="9" xr3:uid="{00000000-0010-0000-0300-000009000000}" name="Respuesta 2" dataDxfId="422"/>
    <tableColumn id="10" xr3:uid="{00000000-0010-0000-0300-00000A000000}" name="Respuesta 3" dataDxfId="421"/>
    <tableColumn id="11" xr3:uid="{00000000-0010-0000-0300-00000B000000}" name="Respuesta 4" dataDxfId="420"/>
    <tableColumn id="12" xr3:uid="{00000000-0010-0000-0300-00000C000000}" name="Respuesta 5" dataDxfId="419"/>
    <tableColumn id="13" xr3:uid="{00000000-0010-0000-0300-00000D000000}" name="Respuesta 6" dataDxfId="418"/>
    <tableColumn id="14" xr3:uid="{00000000-0010-0000-0300-00000E000000}" name="Retroalim. 1" dataDxfId="417"/>
    <tableColumn id="15" xr3:uid="{00000000-0010-0000-0300-00000F000000}" name="Retroalim. 2" dataDxfId="416"/>
    <tableColumn id="16" xr3:uid="{00000000-0010-0000-0300-000010000000}" name="Retroalim. 3" dataDxfId="415"/>
    <tableColumn id="17" xr3:uid="{00000000-0010-0000-0300-000011000000}" name="Retroalim. 4" dataDxfId="414"/>
    <tableColumn id="18" xr3:uid="{00000000-0010-0000-0300-000012000000}" name="Retroalim. 5" dataDxfId="413"/>
    <tableColumn id="19" xr3:uid="{00000000-0010-0000-0300-000013000000}" name="Retroalim. 6" dataDxfId="412"/>
    <tableColumn id="20" xr3:uid="{00000000-0010-0000-0300-000014000000}" name="Puntos 1" dataDxfId="411"/>
    <tableColumn id="21" xr3:uid="{00000000-0010-0000-0300-000015000000}" name="Puntos 2" dataDxfId="410"/>
    <tableColumn id="22" xr3:uid="{00000000-0010-0000-0300-000016000000}" name="Puntos 3" dataDxfId="409"/>
    <tableColumn id="23" xr3:uid="{00000000-0010-0000-0300-000017000000}" name="Puntos 4" dataDxfId="408"/>
    <tableColumn id="24" xr3:uid="{00000000-0010-0000-0300-000018000000}" name="Puntos 5" dataDxfId="407"/>
    <tableColumn id="25" xr3:uid="{00000000-0010-0000-0300-000019000000}" name="Puntos 6" dataDxfId="406"/>
    <tableColumn id="26" xr3:uid="{00000000-0010-0000-0300-00001A000000}" name="Puntos 7" dataDxfId="405"/>
    <tableColumn id="27" xr3:uid="{00000000-0010-0000-0300-00001B000000}" name="Puntos 8" dataDxfId="404"/>
    <tableColumn id="28" xr3:uid="{00000000-0010-0000-0300-00001C000000}" name="Puntos 9" dataDxfId="403"/>
    <tableColumn id="29" xr3:uid="{00000000-0010-0000-0300-00001D000000}" name="Puntos 10" dataDxfId="402"/>
    <tableColumn id="30" xr3:uid="{00000000-0010-0000-0300-00001E000000}" name="Puntos 11" dataDxfId="401"/>
    <tableColumn id="31" xr3:uid="{00000000-0010-0000-0300-00001F000000}" name="Puntos 12" dataDxfId="400"/>
    <tableColumn id="32" xr3:uid="{00000000-0010-0000-0300-000020000000}" name="PISTA: 1" dataDxfId="399"/>
    <tableColumn id="33" xr3:uid="{00000000-0010-0000-0300-000021000000}" name="PISTA: 2" dataDxfId="398"/>
    <tableColumn id="34" xr3:uid="{00000000-0010-0000-0300-000022000000}" name="PISTA: 3" dataDxfId="397"/>
    <tableColumn id="35" xr3:uid="{00000000-0010-0000-0300-000023000000}" name="PISTA: 4" dataDxfId="396"/>
    <tableColumn id="36" xr3:uid="{00000000-0010-0000-0300-000024000000}" name="Imagen" dataDxfId="395"/>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371">
  <autoFilter ref="A5:AJ6" xr:uid="{00000000-0009-0000-0100-000001000000}"/>
  <sortState xmlns:xlrd2="http://schemas.microsoft.com/office/spreadsheetml/2017/richdata2" ref="A6:AJ6">
    <sortCondition ref="AI5:AI6"/>
  </sortState>
  <tableColumns count="36">
    <tableColumn id="1" xr3:uid="{00000000-0010-0000-0400-000001000000}" name="Nombre" dataDxfId="370">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369">
      <calculatedColumnFormula>IF(COUNTIF(Tabla_O2[[#This Row],[Puntos 1]:[Puntos 6]],"&gt;0")=0,"",COUNTIF(Tabla_O2[[#This Row],[Puntos 1]:[Puntos 6]],"&gt;0"))</calculatedColumnFormula>
    </tableColumn>
    <tableColumn id="3" xr3:uid="{00000000-0010-0000-0400-000003000000}" name="NRI" dataDxfId="368">
      <calculatedColumnFormula>IFERROR(MAX(COUNTA(Tabla_O2[[#This Row],[Respuesta 1]:[Respuesta 6]])-Tabla_O2[[#This Row],[NRC]],0),"")</calculatedColumnFormula>
    </tableColumn>
    <tableColumn id="4" xr3:uid="{00000000-0010-0000-0400-000004000000}" name="PRC" dataDxfId="367">
      <calculatedColumnFormula>IF(SUMIF(Tabla_O2[[#This Row],[Puntos 1]:[Puntos 6]],"&gt;0")=0,"",SUMIF(Tabla_O2[[#This Row],[Puntos 1]:[Puntos 6]],"&gt;0"))</calculatedColumnFormula>
    </tableColumn>
    <tableColumn id="5" xr3:uid="{00000000-0010-0000-0400-000005000000}" name="PRI" dataDxfId="366">
      <calculatedColumnFormula>IF(SUMIF(Tabla_O2[[#This Row],[Puntos 1]:[Puntos 6]],"&lt;0")=0,"",SUMIF(Tabla_O2[[#This Row],[Puntos 1]:[Puntos 6]],"&lt;0"))</calculatedColumnFormula>
    </tableColumn>
    <tableColumn id="6" xr3:uid="{00000000-0010-0000-0400-000006000000}" name="Descripcion" dataDxfId="365"/>
    <tableColumn id="7" xr3:uid="{00000000-0010-0000-0400-000007000000}" name="Enunciado" dataDxfId="364"/>
    <tableColumn id="8" xr3:uid="{00000000-0010-0000-0400-000008000000}" name="Respuesta 1" dataDxfId="363"/>
    <tableColumn id="9" xr3:uid="{00000000-0010-0000-0400-000009000000}" name="Respuesta 2" dataDxfId="362"/>
    <tableColumn id="10" xr3:uid="{00000000-0010-0000-0400-00000A000000}" name="Respuesta 3" dataDxfId="361"/>
    <tableColumn id="11" xr3:uid="{00000000-0010-0000-0400-00000B000000}" name="Respuesta 4" dataDxfId="360"/>
    <tableColumn id="12" xr3:uid="{00000000-0010-0000-0400-00000C000000}" name="Respuesta 5" dataDxfId="359"/>
    <tableColumn id="13" xr3:uid="{00000000-0010-0000-0400-00000D000000}" name="Respuesta 6" dataDxfId="358"/>
    <tableColumn id="14" xr3:uid="{00000000-0010-0000-0400-00000E000000}" name="Retroalim. 1" dataDxfId="357"/>
    <tableColumn id="15" xr3:uid="{00000000-0010-0000-0400-00000F000000}" name="Retroalim. 2" dataDxfId="356"/>
    <tableColumn id="16" xr3:uid="{00000000-0010-0000-0400-000010000000}" name="Retroalim. 3" dataDxfId="355"/>
    <tableColumn id="17" xr3:uid="{00000000-0010-0000-0400-000011000000}" name="Retroalim. 4" dataDxfId="354"/>
    <tableColumn id="18" xr3:uid="{00000000-0010-0000-0400-000012000000}" name="Retroalim. 5" dataDxfId="353"/>
    <tableColumn id="19" xr3:uid="{00000000-0010-0000-0400-000013000000}" name="Retroalim. 6" dataDxfId="352"/>
    <tableColumn id="20" xr3:uid="{00000000-0010-0000-0400-000014000000}" name="Puntos 1" dataDxfId="351"/>
    <tableColumn id="21" xr3:uid="{00000000-0010-0000-0400-000015000000}" name="Puntos 2" dataDxfId="350"/>
    <tableColumn id="22" xr3:uid="{00000000-0010-0000-0400-000016000000}" name="Puntos 3" dataDxfId="349"/>
    <tableColumn id="23" xr3:uid="{00000000-0010-0000-0400-000017000000}" name="Puntos 4" dataDxfId="348"/>
    <tableColumn id="24" xr3:uid="{00000000-0010-0000-0400-000018000000}" name="Puntos 5" dataDxfId="347"/>
    <tableColumn id="25" xr3:uid="{00000000-0010-0000-0400-000019000000}" name="Puntos 6" dataDxfId="346"/>
    <tableColumn id="26" xr3:uid="{00000000-0010-0000-0400-00001A000000}" name="Puntos 7" dataDxfId="345"/>
    <tableColumn id="27" xr3:uid="{00000000-0010-0000-0400-00001B000000}" name="Puntos 8" dataDxfId="344"/>
    <tableColumn id="28" xr3:uid="{00000000-0010-0000-0400-00001C000000}" name="Puntos 9" dataDxfId="343"/>
    <tableColumn id="29" xr3:uid="{00000000-0010-0000-0400-00001D000000}" name="Puntos 10" dataDxfId="342"/>
    <tableColumn id="30" xr3:uid="{00000000-0010-0000-0400-00001E000000}" name="Puntos 11" dataDxfId="341"/>
    <tableColumn id="31" xr3:uid="{00000000-0010-0000-0400-00001F000000}" name="Puntos 12" dataDxfId="340"/>
    <tableColumn id="32" xr3:uid="{00000000-0010-0000-0400-000020000000}" name="PISTA: 1" dataDxfId="339"/>
    <tableColumn id="33" xr3:uid="{00000000-0010-0000-0400-000021000000}" name="PISTA: 2" dataDxfId="338"/>
    <tableColumn id="34" xr3:uid="{00000000-0010-0000-0400-000022000000}" name="PISTA: 3" dataDxfId="337"/>
    <tableColumn id="35" xr3:uid="{00000000-0010-0000-0400-000023000000}" name="PISTA: 4" dataDxfId="336"/>
    <tableColumn id="36" xr3:uid="{00000000-0010-0000-0400-000024000000}" name="Imagen" dataDxfId="335"/>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325">
  <autoFilter ref="A5:AJ6" xr:uid="{00000000-0009-0000-0100-000003000000}"/>
  <sortState xmlns:xlrd2="http://schemas.microsoft.com/office/spreadsheetml/2017/richdata2" ref="A6:AJ6">
    <sortCondition ref="AI5:AI6"/>
  </sortState>
  <tableColumns count="36">
    <tableColumn id="1" xr3:uid="{00000000-0010-0000-0500-000001000000}" name="Nombre" dataDxfId="324">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323"/>
    <tableColumn id="3" xr3:uid="{00000000-0010-0000-0500-000003000000}" name="C3" dataDxfId="322"/>
    <tableColumn id="4" xr3:uid="{00000000-0010-0000-0500-000004000000}" name="C4" dataDxfId="321"/>
    <tableColumn id="5" xr3:uid="{00000000-0010-0000-0500-000005000000}" name="C5" dataDxfId="320"/>
    <tableColumn id="6" xr3:uid="{00000000-0010-0000-0500-000006000000}" name="Descripcion" dataDxfId="319"/>
    <tableColumn id="7" xr3:uid="{00000000-0010-0000-0500-000007000000}" name="Enunciado" dataDxfId="318"/>
    <tableColumn id="8" xr3:uid="{00000000-0010-0000-0500-000008000000}" name="a" dataDxfId="317"/>
    <tableColumn id="9" xr3:uid="{00000000-0010-0000-0500-000009000000}" name="Retroalim." dataDxfId="316"/>
    <tableColumn id="10" xr3:uid="{00000000-0010-0000-0500-00000A000000}" name="Retroalim. Respuesta Incorrecta" dataDxfId="315"/>
    <tableColumn id="11" xr3:uid="{00000000-0010-0000-0500-00000B000000}" name="Columna6" dataDxfId="314"/>
    <tableColumn id="12" xr3:uid="{00000000-0010-0000-0500-00000C000000}" name="Columna62" dataDxfId="313"/>
    <tableColumn id="13" xr3:uid="{00000000-0010-0000-0500-00000D000000}" name="Columna63" dataDxfId="312"/>
    <tableColumn id="14" xr3:uid="{00000000-0010-0000-0500-00000E000000}" name="Columna64" dataDxfId="311"/>
    <tableColumn id="15" xr3:uid="{00000000-0010-0000-0500-00000F000000}" name="Columna65" dataDxfId="310"/>
    <tableColumn id="16" xr3:uid="{00000000-0010-0000-0500-000010000000}" name="Columna66" dataDxfId="309"/>
    <tableColumn id="17" xr3:uid="{00000000-0010-0000-0500-000011000000}" name="Columna67" dataDxfId="308"/>
    <tableColumn id="18" xr3:uid="{00000000-0010-0000-0500-000012000000}" name="Columna68" dataDxfId="307"/>
    <tableColumn id="19" xr3:uid="{00000000-0010-0000-0500-000013000000}" name="Columna69" dataDxfId="306"/>
    <tableColumn id="20" xr3:uid="{00000000-0010-0000-0500-000014000000}" name="Columna70" dataDxfId="305"/>
    <tableColumn id="21" xr3:uid="{00000000-0010-0000-0500-000015000000}" name="Columna71" dataDxfId="304"/>
    <tableColumn id="22" xr3:uid="{00000000-0010-0000-0500-000016000000}" name="Columna72" dataDxfId="303"/>
    <tableColumn id="23" xr3:uid="{00000000-0010-0000-0500-000017000000}" name="Columna73" dataDxfId="302"/>
    <tableColumn id="24" xr3:uid="{00000000-0010-0000-0500-000018000000}" name="Columna74" dataDxfId="301"/>
    <tableColumn id="25" xr3:uid="{00000000-0010-0000-0500-000019000000}" name="Columna75" dataDxfId="300"/>
    <tableColumn id="26" xr3:uid="{00000000-0010-0000-0500-00001A000000}" name="Columna76" dataDxfId="299"/>
    <tableColumn id="27" xr3:uid="{00000000-0010-0000-0500-00001B000000}" name="Columna77" dataDxfId="298"/>
    <tableColumn id="28" xr3:uid="{00000000-0010-0000-0500-00001C000000}" name="Columna78" dataDxfId="297"/>
    <tableColumn id="29" xr3:uid="{00000000-0010-0000-0500-00001D000000}" name="Columna79" dataDxfId="296"/>
    <tableColumn id="30" xr3:uid="{00000000-0010-0000-0500-00001E000000}" name="Columna80" dataDxfId="295"/>
    <tableColumn id="31" xr3:uid="{00000000-0010-0000-0500-00001F000000}" name="Columna81" dataDxfId="294"/>
    <tableColumn id="32" xr3:uid="{00000000-0010-0000-0500-000020000000}" name="PISTA: 1" dataDxfId="293"/>
    <tableColumn id="33" xr3:uid="{00000000-0010-0000-0500-000021000000}" name="PISTA: 2" dataDxfId="292"/>
    <tableColumn id="34" xr3:uid="{00000000-0010-0000-0500-000022000000}" name="PISTA: 3" dataDxfId="291"/>
    <tableColumn id="35" xr3:uid="{00000000-0010-0000-0500-000023000000}" name="PISTA: 4" dataDxfId="290"/>
    <tableColumn id="36" xr3:uid="{00000000-0010-0000-0500-000024000000}" name="Imagen" dataDxfId="289"/>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270" tableBorderDxfId="269">
  <autoFilter ref="A5:AJ6" xr:uid="{00000000-0009-0000-0100-00000B000000}"/>
  <sortState xmlns:xlrd2="http://schemas.microsoft.com/office/spreadsheetml/2017/richdata2" ref="A6:AJ6">
    <sortCondition ref="AI5:AI6"/>
  </sortState>
  <tableColumns count="36">
    <tableColumn id="1" xr3:uid="{00000000-0010-0000-0600-000001000000}" name="Nombre" dataDxfId="268">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267">
      <calculatedColumnFormula>IFERROR(IF(COUNTA(Tabla_EM[[#This Row],[Pareja 01.1]:[Pareja 12.2]])=0,"",COUNTA(Tabla_EM[[#This Row],[Pareja 01.1]:[Pareja 12.2]])/2),"")</calculatedColumnFormula>
    </tableColumn>
    <tableColumn id="3" xr3:uid="{00000000-0010-0000-0600-000003000000}" name="C3" dataDxfId="266"/>
    <tableColumn id="4" xr3:uid="{00000000-0010-0000-0600-000004000000}" name="C4" dataDxfId="265"/>
    <tableColumn id="5" xr3:uid="{00000000-0010-0000-0600-000005000000}" name="C5" dataDxfId="264"/>
    <tableColumn id="6" xr3:uid="{00000000-0010-0000-0600-000006000000}" name="Descripcion" dataDxfId="263"/>
    <tableColumn id="7" xr3:uid="{00000000-0010-0000-0600-000007000000}" name="Enunciado" dataDxfId="262"/>
    <tableColumn id="8" xr3:uid="{00000000-0010-0000-0600-000008000000}" name="Pareja 01.1" dataDxfId="261"/>
    <tableColumn id="9" xr3:uid="{00000000-0010-0000-0600-000009000000}" name="Pareja 01.2" dataDxfId="260"/>
    <tableColumn id="10" xr3:uid="{00000000-0010-0000-0600-00000A000000}" name="Pareja 02.1" dataDxfId="259"/>
    <tableColumn id="11" xr3:uid="{00000000-0010-0000-0600-00000B000000}" name="Pareja 02.2" dataDxfId="258"/>
    <tableColumn id="12" xr3:uid="{00000000-0010-0000-0600-00000C000000}" name="Pareja 03.1" dataDxfId="257"/>
    <tableColumn id="13" xr3:uid="{00000000-0010-0000-0600-00000D000000}" name="Pareja 03.2" dataDxfId="256"/>
    <tableColumn id="14" xr3:uid="{00000000-0010-0000-0600-00000E000000}" name="Pareja 04.1" dataDxfId="255"/>
    <tableColumn id="15" xr3:uid="{00000000-0010-0000-0600-00000F000000}" name="Pareja 04.2" dataDxfId="254"/>
    <tableColumn id="16" xr3:uid="{00000000-0010-0000-0600-000010000000}" name="Pareja 05.1" dataDxfId="253"/>
    <tableColumn id="17" xr3:uid="{00000000-0010-0000-0600-000011000000}" name="Pareja 05.2" dataDxfId="252"/>
    <tableColumn id="18" xr3:uid="{00000000-0010-0000-0600-000012000000}" name="Pareja 06.1" dataDxfId="251"/>
    <tableColumn id="19" xr3:uid="{00000000-0010-0000-0600-000013000000}" name="Pareja 06.2" dataDxfId="250"/>
    <tableColumn id="20" xr3:uid="{00000000-0010-0000-0600-000014000000}" name="Pareja 07.1" dataDxfId="249"/>
    <tableColumn id="21" xr3:uid="{00000000-0010-0000-0600-000015000000}" name="Pareja 07.2" dataDxfId="248"/>
    <tableColumn id="22" xr3:uid="{00000000-0010-0000-0600-000016000000}" name="Pareja 08.1" dataDxfId="247"/>
    <tableColumn id="23" xr3:uid="{00000000-0010-0000-0600-000017000000}" name="Pareja 08.2" dataDxfId="246"/>
    <tableColumn id="24" xr3:uid="{00000000-0010-0000-0600-000018000000}" name="Pareja 09.1" dataDxfId="245"/>
    <tableColumn id="25" xr3:uid="{00000000-0010-0000-0600-000019000000}" name="Pareja 09.2" dataDxfId="244"/>
    <tableColumn id="26" xr3:uid="{00000000-0010-0000-0600-00001A000000}" name="Pareja 10.1" dataDxfId="243"/>
    <tableColumn id="27" xr3:uid="{00000000-0010-0000-0600-00001B000000}" name="Pareja 10.2" dataDxfId="242"/>
    <tableColumn id="28" xr3:uid="{00000000-0010-0000-0600-00001C000000}" name="Pareja 11.1" dataDxfId="241"/>
    <tableColumn id="29" xr3:uid="{00000000-0010-0000-0600-00001D000000}" name="Pareja 11.2" dataDxfId="240"/>
    <tableColumn id="30" xr3:uid="{00000000-0010-0000-0600-00001E000000}" name="Pareja 12.1" dataDxfId="239"/>
    <tableColumn id="31" xr3:uid="{00000000-0010-0000-0600-00001F000000}" name="Pareja 12.2" dataDxfId="238"/>
    <tableColumn id="32" xr3:uid="{00000000-0010-0000-0600-000020000000}" name="PISTA: 1" dataDxfId="237"/>
    <tableColumn id="33" xr3:uid="{00000000-0010-0000-0600-000021000000}" name="PISTA: 2" dataDxfId="236"/>
    <tableColumn id="34" xr3:uid="{00000000-0010-0000-0600-000022000000}" name="PISTA: 3" dataDxfId="235"/>
    <tableColumn id="35" xr3:uid="{00000000-0010-0000-0600-000023000000}" name="PISTA: 4" dataDxfId="234"/>
    <tableColumn id="36" xr3:uid="{00000000-0010-0000-0600-000024000000}" name="Imagen" dataDxfId="233"/>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218" tableBorderDxfId="217">
  <autoFilter ref="A5:AJ6" xr:uid="{00000000-0009-0000-0100-000011000000}"/>
  <sortState xmlns:xlrd2="http://schemas.microsoft.com/office/spreadsheetml/2017/richdata2" ref="A6:AJ6">
    <sortCondition ref="AI5:AI6"/>
  </sortState>
  <tableColumns count="36">
    <tableColumn id="1" xr3:uid="{00000000-0010-0000-0700-000001000000}" name="Nombre" dataDxfId="216">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215">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214">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213"/>
    <tableColumn id="5" xr3:uid="{00000000-0010-0000-0700-000005000000}" name="May" dataDxfId="212"/>
    <tableColumn id="6" xr3:uid="{00000000-0010-0000-0700-000006000000}" name="Descripcion" dataDxfId="211"/>
    <tableColumn id="7" xr3:uid="{00000000-0010-0000-0700-000007000000}" name="Columna1" dataDxfId="210"/>
    <tableColumn id="8" xr3:uid="{00000000-0010-0000-0700-000008000000}" name="Respuesta 01" dataDxfId="209"/>
    <tableColumn id="9" xr3:uid="{00000000-0010-0000-0700-000009000000}" name="Puntos 01" dataDxfId="208"/>
    <tableColumn id="10" xr3:uid="{00000000-0010-0000-0700-00000A000000}" name="Retroalim. 01" dataDxfId="207"/>
    <tableColumn id="11" xr3:uid="{00000000-0010-0000-0700-00000B000000}" name="Respuesta 02" dataDxfId="206"/>
    <tableColumn id="12" xr3:uid="{00000000-0010-0000-0700-00000C000000}" name="Puntos 02" dataDxfId="205"/>
    <tableColumn id="13" xr3:uid="{00000000-0010-0000-0700-00000D000000}" name="Retroalim. 02" dataDxfId="204"/>
    <tableColumn id="14" xr3:uid="{00000000-0010-0000-0700-00000E000000}" name="Respuesta 03" dataDxfId="203"/>
    <tableColumn id="15" xr3:uid="{00000000-0010-0000-0700-00000F000000}" name="Puntos 03" dataDxfId="202"/>
    <tableColumn id="16" xr3:uid="{00000000-0010-0000-0700-000010000000}" name="Retroalim. 03" dataDxfId="201"/>
    <tableColumn id="17" xr3:uid="{00000000-0010-0000-0700-000011000000}" name="Respuesta 04" dataDxfId="200"/>
    <tableColumn id="18" xr3:uid="{00000000-0010-0000-0700-000012000000}" name="Puntos 04" dataDxfId="199"/>
    <tableColumn id="19" xr3:uid="{00000000-0010-0000-0700-000013000000}" name="Retroalim. 04" dataDxfId="198"/>
    <tableColumn id="20" xr3:uid="{00000000-0010-0000-0700-000014000000}" name="Respuesta 05" dataDxfId="197"/>
    <tableColumn id="21" xr3:uid="{00000000-0010-0000-0700-000015000000}" name="Puntos 05" dataDxfId="196"/>
    <tableColumn id="22" xr3:uid="{00000000-0010-0000-0700-000016000000}" name="Retroalim. 042" dataDxfId="195"/>
    <tableColumn id="23" xr3:uid="{00000000-0010-0000-0700-000017000000}" name="Respuesta 06" dataDxfId="194"/>
    <tableColumn id="24" xr3:uid="{00000000-0010-0000-0700-000018000000}" name="Puntos 06" dataDxfId="193"/>
    <tableColumn id="25" xr3:uid="{00000000-0010-0000-0700-000019000000}" name="Retroalim. 06" dataDxfId="192"/>
    <tableColumn id="26" xr3:uid="{00000000-0010-0000-0700-00001A000000}" name="Respuesta 07" dataDxfId="191"/>
    <tableColumn id="27" xr3:uid="{00000000-0010-0000-0700-00001B000000}" name="Puntos 07" dataDxfId="190"/>
    <tableColumn id="28" xr3:uid="{00000000-0010-0000-0700-00001C000000}" name="Retroalim. 07" dataDxfId="189"/>
    <tableColumn id="29" xr3:uid="{00000000-0010-0000-0700-00001D000000}" name="Respuesta 08" dataDxfId="188"/>
    <tableColumn id="30" xr3:uid="{00000000-0010-0000-0700-00001E000000}" name="Puntos 08" dataDxfId="187"/>
    <tableColumn id="31" xr3:uid="{00000000-0010-0000-0700-00001F000000}" name="Retroalim. 08" dataDxfId="186"/>
    <tableColumn id="32" xr3:uid="{00000000-0010-0000-0700-000020000000}" name="PISTA: 1" dataDxfId="185"/>
    <tableColumn id="33" xr3:uid="{00000000-0010-0000-0700-000021000000}" name="PISTA: 2" dataDxfId="184"/>
    <tableColumn id="34" xr3:uid="{00000000-0010-0000-0700-000022000000}" name="PISTA: 3" dataDxfId="183"/>
    <tableColumn id="35" xr3:uid="{00000000-0010-0000-0700-000023000000}" name="PISTA: 4" dataDxfId="182"/>
    <tableColumn id="36" xr3:uid="{00000000-0010-0000-0700-000024000000}" name="Imagen" dataDxfId="181"/>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167" tableBorderDxfId="166">
  <autoFilter ref="A5:AJ6" xr:uid="{00000000-0009-0000-0100-000012000000}"/>
  <sortState xmlns:xlrd2="http://schemas.microsoft.com/office/spreadsheetml/2017/richdata2" ref="A6:AJ6">
    <sortCondition ref="AI5:AI6"/>
  </sortState>
  <tableColumns count="36">
    <tableColumn id="1" xr3:uid="{00000000-0010-0000-0800-000001000000}" name="Nombre" dataDxfId="16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164">
      <calculatedColumnFormula>IFERROR(IF(COUNTA(Tabla_PP[[#This Row],[Palabra  01]:[Palabra  12]])=0,"",COUNTA(Tabla_PP[[#This Row],[Palabra  01]:[Palabra  12]]))/2,"")</calculatedColumnFormula>
    </tableColumn>
    <tableColumn id="3" xr3:uid="{00000000-0010-0000-0800-000003000000}" name="C3" dataDxfId="163"/>
    <tableColumn id="4" xr3:uid="{00000000-0010-0000-0800-000004000000}" name="C4" dataDxfId="162"/>
    <tableColumn id="5" xr3:uid="{00000000-0010-0000-0800-000005000000}" name="C5" dataDxfId="161"/>
    <tableColumn id="6" xr3:uid="{00000000-0010-0000-0800-000006000000}" name="Descripcion" dataDxfId="160"/>
    <tableColumn id="7" xr3:uid="{00000000-0010-0000-0800-000007000000}" name="Enunciado" dataDxfId="159"/>
    <tableColumn id="8" xr3:uid="{00000000-0010-0000-0800-000008000000}" name="Grupo _x000a_Palabra  01" dataDxfId="158"/>
    <tableColumn id="9" xr3:uid="{00000000-0010-0000-0800-000009000000}" name="Palabra  01" dataDxfId="157"/>
    <tableColumn id="10" xr3:uid="{00000000-0010-0000-0800-00000A000000}" name="Grupo _x000a_Palabra  02" dataDxfId="156"/>
    <tableColumn id="11" xr3:uid="{00000000-0010-0000-0800-00000B000000}" name="Palabra  02" dataDxfId="155"/>
    <tableColumn id="12" xr3:uid="{00000000-0010-0000-0800-00000C000000}" name="Grupo _x000a_Palabra  03" dataDxfId="154"/>
    <tableColumn id="13" xr3:uid="{00000000-0010-0000-0800-00000D000000}" name="Palabra  03" dataDxfId="153"/>
    <tableColumn id="14" xr3:uid="{00000000-0010-0000-0800-00000E000000}" name="Grupo _x000a_Palabra  04" dataDxfId="152"/>
    <tableColumn id="15" xr3:uid="{00000000-0010-0000-0800-00000F000000}" name="Palabra  04" dataDxfId="151"/>
    <tableColumn id="16" xr3:uid="{00000000-0010-0000-0800-000010000000}" name="Grupo _x000a_Palabra  05" dataDxfId="150"/>
    <tableColumn id="17" xr3:uid="{00000000-0010-0000-0800-000011000000}" name="Palabra  05" dataDxfId="149"/>
    <tableColumn id="18" xr3:uid="{00000000-0010-0000-0800-000012000000}" name="Grupo _x000a_Palabra  06" dataDxfId="148"/>
    <tableColumn id="19" xr3:uid="{00000000-0010-0000-0800-000013000000}" name="Palabra  06" dataDxfId="147"/>
    <tableColumn id="20" xr3:uid="{00000000-0010-0000-0800-000014000000}" name="Grupo _x000a_Palabra  07" dataDxfId="146"/>
    <tableColumn id="21" xr3:uid="{00000000-0010-0000-0800-000015000000}" name="Palabra  07" dataDxfId="145"/>
    <tableColumn id="22" xr3:uid="{00000000-0010-0000-0800-000016000000}" name="Grupo _x000a_Palabra  08" dataDxfId="144"/>
    <tableColumn id="23" xr3:uid="{00000000-0010-0000-0800-000017000000}" name="Palabra  08" dataDxfId="143"/>
    <tableColumn id="24" xr3:uid="{00000000-0010-0000-0800-000018000000}" name="Grupo _x000a_Palabra  09" dataDxfId="142"/>
    <tableColumn id="25" xr3:uid="{00000000-0010-0000-0800-000019000000}" name="Palabra  09" dataDxfId="141"/>
    <tableColumn id="26" xr3:uid="{00000000-0010-0000-0800-00001A000000}" name="Grupo _x000a_Palabra  10" dataDxfId="140"/>
    <tableColumn id="27" xr3:uid="{00000000-0010-0000-0800-00001B000000}" name="Palabra  10" dataDxfId="139"/>
    <tableColumn id="28" xr3:uid="{00000000-0010-0000-0800-00001C000000}" name="Grupo _x000a_Palabra  11" dataDxfId="138"/>
    <tableColumn id="29" xr3:uid="{00000000-0010-0000-0800-00001D000000}" name="Palabra  11" dataDxfId="137"/>
    <tableColumn id="30" xr3:uid="{00000000-0010-0000-0800-00001E000000}" name="Grupo _x000a_Palabra  12" dataDxfId="136"/>
    <tableColumn id="31" xr3:uid="{00000000-0010-0000-0800-00001F000000}" name="Palabra  12" dataDxfId="135"/>
    <tableColumn id="32" xr3:uid="{00000000-0010-0000-0800-000020000000}" name="PISTA: 1" dataDxfId="134"/>
    <tableColumn id="33" xr3:uid="{00000000-0010-0000-0800-000021000000}" name="PISTA: 2" dataDxfId="133"/>
    <tableColumn id="34" xr3:uid="{00000000-0010-0000-0800-000022000000}" name="PISTA: 3" dataDxfId="132"/>
    <tableColumn id="35" xr3:uid="{00000000-0010-0000-0800-000023000000}" name="PISTA: 4" dataDxfId="131"/>
    <tableColumn id="36" xr3:uid="{00000000-0010-0000-0800-000024000000}" name="Imagen" dataDxfId="130"/>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100" tableBorderDxfId="99">
  <autoFilter ref="A5:AJ6" xr:uid="{00000000-0009-0000-0100-000007000000}"/>
  <sortState xmlns:xlrd2="http://schemas.microsoft.com/office/spreadsheetml/2017/richdata2" ref="A6:AJ6">
    <sortCondition ref="AI5:AI6"/>
  </sortState>
  <tableColumns count="36">
    <tableColumn id="1" xr3:uid="{00000000-0010-0000-0900-000001000000}" name="Nombre" dataDxfId="98">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97"/>
    <tableColumn id="3" xr3:uid="{00000000-0010-0000-0900-000003000000}" name="CONCATENA" dataDxfId="96">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95"/>
    <tableColumn id="5" xr3:uid="{00000000-0010-0000-0900-000005000000}" name="C5" dataDxfId="94"/>
    <tableColumn id="6" xr3:uid="{00000000-0010-0000-0900-000006000000}" name="Descripcion" dataDxfId="93"/>
    <tableColumn id="7" xr3:uid="{00000000-0010-0000-0900-000007000000}" name="Columna1" dataDxfId="92"/>
    <tableColumn id="8" xr3:uid="{00000000-0010-0000-0900-000008000000}" name="FORM RESP" dataDxfId="91"/>
    <tableColumn id="9" xr3:uid="{00000000-0010-0000-0900-000009000000}" name="TEXTO" dataDxfId="90"/>
    <tableColumn id="10" xr3:uid="{00000000-0010-0000-0900-00000A000000}" name="CAJA" dataDxfId="89"/>
    <tableColumn id="11" xr3:uid="{00000000-0010-0000-0900-00000B000000}" name="ARCHIVOS" dataDxfId="88"/>
    <tableColumn id="12" xr3:uid="{00000000-0010-0000-0900-00000C000000}" name="ADJUNTOS" dataDxfId="87"/>
    <tableColumn id="13" xr3:uid="{00000000-0010-0000-0900-00000D000000}" name="PLANTILLA" dataDxfId="86"/>
    <tableColumn id="14" xr3:uid="{00000000-0010-0000-0900-00000E000000}" name="INFO" dataDxfId="85"/>
    <tableColumn id="15" xr3:uid="{00000000-0010-0000-0900-00000F000000}" name="0" dataDxfId="84"/>
    <tableColumn id="16" xr3:uid="{00000000-0010-0000-0900-000010000000}" name="1" dataDxfId="83"/>
    <tableColumn id="17" xr3:uid="{00000000-0010-0000-0900-000011000000}" name="2" dataDxfId="82"/>
    <tableColumn id="18" xr3:uid="{00000000-0010-0000-0900-000012000000}" name="3" dataDxfId="81"/>
    <tableColumn id="19" xr3:uid="{00000000-0010-0000-0900-000013000000}" name="4" dataDxfId="80"/>
    <tableColumn id="20" xr3:uid="{00000000-0010-0000-0900-000014000000}" name="5" dataDxfId="79"/>
    <tableColumn id="21" xr3:uid="{00000000-0010-0000-0900-000015000000}" name="6" dataDxfId="78"/>
    <tableColumn id="22" xr3:uid="{00000000-0010-0000-0900-000016000000}" name="7" dataDxfId="77"/>
    <tableColumn id="23" xr3:uid="{00000000-0010-0000-0900-000017000000}" name="8" dataDxfId="76"/>
    <tableColumn id="24" xr3:uid="{00000000-0010-0000-0900-000018000000}" name="9" dataDxfId="75"/>
    <tableColumn id="25" xr3:uid="{00000000-0010-0000-0900-000019000000}" name="10" dataDxfId="74"/>
    <tableColumn id="26" xr3:uid="{00000000-0010-0000-0900-00001A000000}" name="11" dataDxfId="73"/>
    <tableColumn id="27" xr3:uid="{00000000-0010-0000-0900-00001B000000}" name="12" dataDxfId="72"/>
    <tableColumn id="28" xr3:uid="{00000000-0010-0000-0900-00001C000000}" name="13" dataDxfId="71"/>
    <tableColumn id="29" xr3:uid="{00000000-0010-0000-0900-00001D000000}" name="14" dataDxfId="70"/>
    <tableColumn id="30" xr3:uid="{00000000-0010-0000-0900-00001E000000}" name="15" dataDxfId="69"/>
    <tableColumn id="31" xr3:uid="{00000000-0010-0000-0900-00001F000000}" name="16" dataDxfId="68"/>
    <tableColumn id="32" xr3:uid="{00000000-0010-0000-0900-000020000000}" name="PISTA: 1" dataDxfId="67"/>
    <tableColumn id="33" xr3:uid="{00000000-0010-0000-0900-000021000000}" name="PISTA: 2" dataDxfId="66"/>
    <tableColumn id="34" xr3:uid="{00000000-0010-0000-0900-000022000000}" name="PISTA: 3" dataDxfId="65"/>
    <tableColumn id="35" xr3:uid="{00000000-0010-0000-0900-000023000000}" name="PISTA: 4" dataDxfId="64"/>
    <tableColumn id="36" xr3:uid="{00000000-0010-0000-0900-000024000000}" name="Imagen" dataDxfId="63"/>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49" tableBorderDxfId="48">
  <autoFilter ref="A5:AJ6" xr:uid="{00000000-0009-0000-0100-000008000000}"/>
  <sortState xmlns:xlrd2="http://schemas.microsoft.com/office/spreadsheetml/2017/richdata2" ref="A6:AJ6">
    <sortCondition ref="AI5:AI6"/>
  </sortState>
  <tableColumns count="36">
    <tableColumn id="1" xr3:uid="{00000000-0010-0000-0A00-000001000000}" name="Nombre" dataDxfId="47">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46"/>
    <tableColumn id="3" xr3:uid="{00000000-0010-0000-0A00-000003000000}" name="C3" dataDxfId="45"/>
    <tableColumn id="4" xr3:uid="{00000000-0010-0000-0A00-000004000000}" name="C4" dataDxfId="44"/>
    <tableColumn id="5" xr3:uid="{00000000-0010-0000-0A00-000005000000}" name="C5" dataDxfId="43"/>
    <tableColumn id="6" xr3:uid="{00000000-0010-0000-0A00-000006000000}" name="Descripcion" dataDxfId="42"/>
    <tableColumn id="7" xr3:uid="{00000000-0010-0000-0A00-000007000000}" name="Columna1" dataDxfId="41"/>
    <tableColumn id="8" xr3:uid="{00000000-0010-0000-0A00-000008000000}" name="Ancho RC" dataDxfId="40"/>
    <tableColumn id="9" xr3:uid="{00000000-0010-0000-0A00-000009000000}" name="Ancho RC2" dataDxfId="39"/>
    <tableColumn id="10" xr3:uid="{00000000-0010-0000-0A00-00000A000000}" name="C12" dataDxfId="38"/>
    <tableColumn id="11" xr3:uid="{00000000-0010-0000-0A00-00000B000000}" name="C13" dataDxfId="37"/>
    <tableColumn id="12" xr3:uid="{00000000-0010-0000-0A00-00000C000000}" name="C14" dataDxfId="36"/>
    <tableColumn id="13" xr3:uid="{00000000-0010-0000-0A00-00000D000000}" name="C15" dataDxfId="35"/>
    <tableColumn id="14" xr3:uid="{00000000-0010-0000-0A00-00000E000000}" name="C16" dataDxfId="34"/>
    <tableColumn id="15" xr3:uid="{00000000-0010-0000-0A00-00000F000000}" name="C17" dataDxfId="33"/>
    <tableColumn id="16" xr3:uid="{00000000-0010-0000-0A00-000010000000}" name="C18" dataDxfId="32"/>
    <tableColumn id="17" xr3:uid="{00000000-0010-0000-0A00-000011000000}" name="C19" dataDxfId="31"/>
    <tableColumn id="18" xr3:uid="{00000000-0010-0000-0A00-000012000000}" name="C20" dataDxfId="30"/>
    <tableColumn id="19" xr3:uid="{00000000-0010-0000-0A00-000013000000}" name="C21" dataDxfId="29"/>
    <tableColumn id="20" xr3:uid="{00000000-0010-0000-0A00-000014000000}" name="C22" dataDxfId="28"/>
    <tableColumn id="21" xr3:uid="{00000000-0010-0000-0A00-000015000000}" name="C23" dataDxfId="27"/>
    <tableColumn id="22" xr3:uid="{00000000-0010-0000-0A00-000016000000}" name="C24" dataDxfId="26"/>
    <tableColumn id="23" xr3:uid="{00000000-0010-0000-0A00-000017000000}" name="C25" dataDxfId="25"/>
    <tableColumn id="24" xr3:uid="{00000000-0010-0000-0A00-000018000000}" name="C26" dataDxfId="24"/>
    <tableColumn id="25" xr3:uid="{00000000-0010-0000-0A00-000019000000}" name="C27" dataDxfId="23"/>
    <tableColumn id="26" xr3:uid="{00000000-0010-0000-0A00-00001A000000}" name="C28" dataDxfId="22"/>
    <tableColumn id="27" xr3:uid="{00000000-0010-0000-0A00-00001B000000}" name="C29" dataDxfId="21"/>
    <tableColumn id="28" xr3:uid="{00000000-0010-0000-0A00-00001C000000}" name="C30" dataDxfId="20"/>
    <tableColumn id="29" xr3:uid="{00000000-0010-0000-0A00-00001D000000}" name="C31" dataDxfId="19"/>
    <tableColumn id="30" xr3:uid="{00000000-0010-0000-0A00-00001E000000}" name="C322" dataDxfId="18"/>
    <tableColumn id="31" xr3:uid="{00000000-0010-0000-0A00-00001F000000}" name="C33" dataDxfId="17"/>
    <tableColumn id="32" xr3:uid="{00000000-0010-0000-0A00-000020000000}" name="PISTA: 1" dataDxfId="16"/>
    <tableColumn id="33" xr3:uid="{00000000-0010-0000-0A00-000021000000}" name="PISTA: 2" dataDxfId="15"/>
    <tableColumn id="34" xr3:uid="{00000000-0010-0000-0A00-000022000000}" name="PISTA: 3" dataDxfId="14"/>
    <tableColumn id="35" xr3:uid="{00000000-0010-0000-0A00-000023000000}" name="PISTA: 4" dataDxfId="13"/>
    <tableColumn id="36" xr3:uid="{00000000-0010-0000-0A00-000024000000}" name="Imagen" dataDxfId="12"/>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13"/>
  <sheetViews>
    <sheetView showGridLines="0" showRowColHeaders="0" showZeros="0" zoomScale="121" zoomScaleNormal="121" workbookViewId="0">
      <pane xSplit="5" ySplit="3" topLeftCell="F5" activePane="bottomRight" state="frozen"/>
      <selection activeCell="D1" sqref="D1"/>
      <selection pane="topRight" activeCell="F1" sqref="F1"/>
      <selection pane="bottomLeft" activeCell="D4" sqref="D4"/>
      <selection pane="bottomRight" activeCell="D5" sqref="D5"/>
    </sheetView>
  </sheetViews>
  <sheetFormatPr baseColWidth="10" defaultColWidth="0" defaultRowHeight="14.35" zeroHeight="1" outlineLevelRow="1" outlineLevelCol="1" x14ac:dyDescent="0.5"/>
  <cols>
    <col min="1" max="1" width="10.64453125" style="98" hidden="1" customWidth="1" outlineLevel="1"/>
    <col min="2" max="3" width="4.64453125" style="98" hidden="1" customWidth="1" outlineLevel="1"/>
    <col min="4" max="4" width="65.64453125" style="98" customWidth="1" collapsed="1"/>
    <col min="5" max="5" width="65.64453125" style="98" customWidth="1"/>
    <col min="6" max="12" width="25.64453125" style="98" hidden="1" customWidth="1" outlineLevel="1"/>
    <col min="13" max="13" width="9.76171875" style="98" hidden="1" customWidth="1" outlineLevel="1"/>
    <col min="14" max="14" width="1.64453125" style="98" customWidth="1" collapsed="1"/>
    <col min="15" max="15" width="20.64453125" style="98" hidden="1" customWidth="1" outlineLevel="1"/>
    <col min="16" max="17" width="4.64453125" style="98" hidden="1" customWidth="1" outlineLevel="1"/>
    <col min="18" max="18" width="1.64453125" style="98" customWidth="1" collapsed="1"/>
    <col min="19" max="19" width="4.1171875" style="98" hidden="1" customWidth="1" outlineLevel="1"/>
    <col min="20" max="20" width="16.1171875" style="98" hidden="1" customWidth="1" outlineLevel="1"/>
    <col min="21" max="21" width="27.41015625" style="98" hidden="1" customWidth="1" outlineLevel="1"/>
    <col min="22" max="22" width="24.41015625" style="98" hidden="1" customWidth="1" outlineLevel="1"/>
    <col min="23" max="23" width="6.64453125" style="98" hidden="1" customWidth="1" outlineLevel="1"/>
    <col min="24" max="24" width="7.1171875" style="98" hidden="1" customWidth="1" outlineLevel="1"/>
    <col min="25" max="26" width="12.41015625" style="98" hidden="1" customWidth="1" outlineLevel="1"/>
    <col min="27" max="27" width="10" style="98" hidden="1" customWidth="1" outlineLevel="1"/>
    <col min="28" max="28" width="4.64453125" style="98" hidden="1" customWidth="1" outlineLevel="1"/>
    <col min="29" max="29" width="4.52734375" style="98" hidden="1" customWidth="1" outlineLevel="1"/>
    <col min="30" max="30" width="4.3515625" style="98" hidden="1" customWidth="1" outlineLevel="1"/>
    <col min="31" max="31" width="4.1171875" style="98" hidden="1" customWidth="1" outlineLevel="1"/>
    <col min="32" max="32" width="14.3515625" style="98" hidden="1" customWidth="1" outlineLevel="1"/>
    <col min="33" max="33" width="1.64453125" style="98" hidden="1" customWidth="1" outlineLevel="1"/>
    <col min="34" max="34" width="3.41015625" style="98" hidden="1" customWidth="1" outlineLevel="1"/>
    <col min="35" max="35" width="3" style="98" hidden="1" customWidth="1" outlineLevel="1"/>
    <col min="36" max="36" width="2.64453125" style="98" customWidth="1" collapsed="1"/>
    <col min="37" max="16384" width="11.41015625" style="98" hidden="1"/>
  </cols>
  <sheetData>
    <row r="1" spans="1:36" ht="27" customHeight="1" thickTop="1" thickBot="1" x14ac:dyDescent="0.55000000000000004">
      <c r="A1" s="330" t="s">
        <v>73</v>
      </c>
      <c r="B1" s="440">
        <v>0</v>
      </c>
      <c r="C1" s="440">
        <v>409</v>
      </c>
      <c r="D1" s="511" t="s">
        <v>4125</v>
      </c>
      <c r="E1" s="259" t="str">
        <f>LANGUAGE</f>
        <v>ESPAÑOL</v>
      </c>
      <c r="F1" s="330" t="s">
        <v>44</v>
      </c>
      <c r="G1" s="330" t="s">
        <v>333</v>
      </c>
      <c r="H1" s="330" t="s">
        <v>334</v>
      </c>
      <c r="I1" s="330" t="s">
        <v>336</v>
      </c>
      <c r="J1" s="330" t="s">
        <v>335</v>
      </c>
      <c r="K1" s="330" t="s">
        <v>652</v>
      </c>
      <c r="L1" s="330" t="s">
        <v>2608</v>
      </c>
      <c r="M1" s="330" t="s">
        <v>3829</v>
      </c>
      <c r="S1" s="425">
        <v>1</v>
      </c>
      <c r="T1" s="425">
        <v>2</v>
      </c>
      <c r="U1" s="425">
        <v>3</v>
      </c>
      <c r="V1" s="425">
        <v>4</v>
      </c>
      <c r="W1" s="425">
        <v>5</v>
      </c>
      <c r="X1" s="425">
        <v>6</v>
      </c>
      <c r="Y1" s="425">
        <v>7</v>
      </c>
      <c r="Z1" s="425">
        <v>8</v>
      </c>
      <c r="AA1" s="425">
        <v>9</v>
      </c>
      <c r="AB1" s="425">
        <v>10</v>
      </c>
      <c r="AC1" s="425">
        <v>11</v>
      </c>
      <c r="AD1" s="425">
        <v>12</v>
      </c>
      <c r="AE1" s="425">
        <v>13</v>
      </c>
      <c r="AF1" s="425">
        <v>14</v>
      </c>
      <c r="AH1" s="331" t="s">
        <v>2045</v>
      </c>
      <c r="AI1" s="331"/>
    </row>
    <row r="2" spans="1:36" ht="27" customHeight="1" thickTop="1" thickBot="1" x14ac:dyDescent="0.55000000000000004">
      <c r="A2" s="330"/>
      <c r="B2" s="443" t="s">
        <v>4044</v>
      </c>
      <c r="C2" s="448" t="s">
        <v>44</v>
      </c>
      <c r="D2" s="512" t="s">
        <v>4002</v>
      </c>
      <c r="E2" s="513" t="str">
        <f>IFERROR(INDEX(F3:L14,1,MATCH(E1,F1:L1,0)),IDIOMA_Otro)</f>
        <v>es</v>
      </c>
      <c r="F2" s="330"/>
      <c r="G2" s="330"/>
      <c r="H2" s="330"/>
      <c r="I2" s="330"/>
      <c r="J2" s="330"/>
      <c r="K2" s="330"/>
      <c r="L2" s="330"/>
      <c r="M2" s="330"/>
      <c r="S2" s="332" t="s">
        <v>1740</v>
      </c>
      <c r="T2" s="332" t="s">
        <v>1741</v>
      </c>
      <c r="U2" s="332" t="s">
        <v>1204</v>
      </c>
      <c r="V2" s="333" t="s">
        <v>1742</v>
      </c>
      <c r="W2" s="332" t="s">
        <v>1743</v>
      </c>
      <c r="X2" s="332" t="s">
        <v>1744</v>
      </c>
      <c r="Y2" s="332" t="s">
        <v>1745</v>
      </c>
      <c r="Z2" s="332" t="s">
        <v>1746</v>
      </c>
      <c r="AA2" s="334" t="s">
        <v>1747</v>
      </c>
      <c r="AB2" s="335" t="s">
        <v>1748</v>
      </c>
      <c r="AC2" s="333" t="s">
        <v>1749</v>
      </c>
      <c r="AD2" s="334" t="s">
        <v>1750</v>
      </c>
      <c r="AE2" s="334" t="s">
        <v>1751</v>
      </c>
      <c r="AF2" s="332" t="s">
        <v>1752</v>
      </c>
      <c r="AH2" s="331" t="s">
        <v>2046</v>
      </c>
      <c r="AI2" s="331" t="str">
        <f>IF(E2="S","May","Shift")&amp;"+"</f>
        <v>Shift+</v>
      </c>
    </row>
    <row r="3" spans="1:36" x14ac:dyDescent="0.4">
      <c r="A3" s="510" t="s">
        <v>4001</v>
      </c>
      <c r="B3" s="427" t="s">
        <v>1316</v>
      </c>
      <c r="C3" s="427" t="s">
        <v>1313</v>
      </c>
      <c r="D3" s="436" t="s">
        <v>3899</v>
      </c>
      <c r="E3" s="436" t="s">
        <v>2684</v>
      </c>
      <c r="F3" s="427" t="s">
        <v>3326</v>
      </c>
      <c r="G3" s="427" t="s">
        <v>3327</v>
      </c>
      <c r="H3" s="427" t="s">
        <v>3328</v>
      </c>
      <c r="I3" s="427" t="s">
        <v>3331</v>
      </c>
      <c r="J3" s="427" t="s">
        <v>3329</v>
      </c>
      <c r="K3" s="427" t="s">
        <v>3330</v>
      </c>
      <c r="L3" s="427" t="s">
        <v>3332</v>
      </c>
      <c r="M3" s="427" t="s">
        <v>3830</v>
      </c>
      <c r="O3" s="344" t="s">
        <v>3081</v>
      </c>
      <c r="P3" s="349" t="s">
        <v>3082</v>
      </c>
      <c r="Q3" s="345"/>
      <c r="R3" s="343"/>
      <c r="S3" s="444">
        <v>1</v>
      </c>
      <c r="T3" s="78" t="s">
        <v>2007</v>
      </c>
      <c r="U3" s="78" t="s">
        <v>4126</v>
      </c>
      <c r="V3" s="444" t="s">
        <v>1753</v>
      </c>
      <c r="W3" s="270">
        <v>263</v>
      </c>
      <c r="X3" s="270" t="s">
        <v>1754</v>
      </c>
      <c r="Y3" s="270" t="s">
        <v>3836</v>
      </c>
      <c r="Z3" s="270" t="s">
        <v>3836</v>
      </c>
      <c r="AA3" s="445" t="s">
        <v>1883</v>
      </c>
      <c r="AB3" s="446" t="s">
        <v>3835</v>
      </c>
      <c r="AC3" s="444" t="str">
        <f>IF(OR(Tabla_Menu[[#This Row],[Nivel]]="",IFERROR(SEARCH(_HOJA_ACTUAL,Tabla_Menu[[#This Row],[HOJAS NO MUESTRA]],1),0)&gt;0),"N/A","")</f>
        <v>N/A</v>
      </c>
      <c r="AD3" s="270">
        <f>IF(Tabla_Menu[[#This Row],[N/A]]="",,COUNTIF(Tabla_Menu[&amp;],Tabla_Menu[[#This Row],[&amp;]]))</f>
        <v>1</v>
      </c>
      <c r="AE3" s="270" t="str">
        <f>Tabla_Menu[[#This Row],[Nivel]]&amp;Tabla_Menu[[#This Row],[N/A]]</f>
        <v>MENU EXCELN/A</v>
      </c>
      <c r="AF3" s="270" t="s">
        <v>3924</v>
      </c>
      <c r="AH3" s="98" t="s">
        <v>378</v>
      </c>
      <c r="AJ3" s="98" t="s">
        <v>41</v>
      </c>
    </row>
    <row r="4" spans="1:36" x14ac:dyDescent="0.4">
      <c r="A4" s="214" t="s">
        <v>4043</v>
      </c>
      <c r="B4" s="214" t="s">
        <v>377</v>
      </c>
      <c r="C4" s="214" t="s">
        <v>108</v>
      </c>
      <c r="D4" s="439"/>
      <c r="E4" s="438" t="s">
        <v>378</v>
      </c>
      <c r="F4" s="423" t="s">
        <v>378</v>
      </c>
      <c r="G4" s="423" t="s">
        <v>379</v>
      </c>
      <c r="H4" s="423" t="s">
        <v>380</v>
      </c>
      <c r="I4" s="423" t="s">
        <v>381</v>
      </c>
      <c r="J4" s="423" t="s">
        <v>379</v>
      </c>
      <c r="K4" s="423" t="s">
        <v>714</v>
      </c>
      <c r="L4" s="423" t="s">
        <v>2200</v>
      </c>
      <c r="M4" s="441" t="s">
        <v>4108</v>
      </c>
      <c r="N4" s="98" t="s">
        <v>41</v>
      </c>
      <c r="O4" s="350" t="s">
        <v>3135</v>
      </c>
      <c r="P4" s="347" t="s">
        <v>3083</v>
      </c>
      <c r="Q4" s="348"/>
      <c r="R4" s="343"/>
      <c r="S4" s="444">
        <v>1</v>
      </c>
      <c r="T4" s="78" t="s">
        <v>1995</v>
      </c>
      <c r="U4" s="78" t="s">
        <v>4127</v>
      </c>
      <c r="V4" s="444" t="s">
        <v>1756</v>
      </c>
      <c r="W4" s="270">
        <v>64</v>
      </c>
      <c r="X4" s="270" t="s">
        <v>1754</v>
      </c>
      <c r="Y4" s="270" t="s">
        <v>3837</v>
      </c>
      <c r="Z4" s="270" t="s">
        <v>3837</v>
      </c>
      <c r="AA4" s="270" t="s">
        <v>1758</v>
      </c>
      <c r="AB4" s="447"/>
      <c r="AC4" s="444" t="str">
        <f>IF(OR(Tabla_Menu[[#This Row],[Nivel]]="",IFERROR(SEARCH(_HOJA_ACTUAL,Tabla_Menu[[#This Row],[HOJAS NO MUESTRA]],1),0)&gt;0),"N/A","")</f>
        <v/>
      </c>
      <c r="AD4" s="270">
        <f>IF(Tabla_Menu[[#This Row],[N/A]]="",,COUNTIF(Tabla_Menu[&amp;],Tabla_Menu[[#This Row],[&amp;]]))</f>
        <v>0</v>
      </c>
      <c r="AE4" s="270" t="str">
        <f>Tabla_Menu[[#This Row],[Nivel]]&amp;Tabla_Menu[[#This Row],[N/A]]</f>
        <v>OTROS ATAJOS DE TECLADO</v>
      </c>
      <c r="AF4" s="270" t="s">
        <v>3925</v>
      </c>
      <c r="AJ4" s="98" t="s">
        <v>41</v>
      </c>
    </row>
    <row r="5" spans="1:36" outlineLevel="1" x14ac:dyDescent="0.4">
      <c r="A5" s="428" t="s">
        <v>4042</v>
      </c>
      <c r="B5" s="428" t="s">
        <v>377</v>
      </c>
      <c r="C5" s="428" t="s">
        <v>109</v>
      </c>
      <c r="D5" s="430"/>
      <c r="E5" s="437" t="s">
        <v>2511</v>
      </c>
      <c r="F5" s="429" t="s">
        <v>2511</v>
      </c>
      <c r="G5" s="429" t="s">
        <v>2512</v>
      </c>
      <c r="H5" s="429" t="s">
        <v>2510</v>
      </c>
      <c r="I5" s="429" t="s">
        <v>2513</v>
      </c>
      <c r="J5" s="429" t="s">
        <v>2514</v>
      </c>
      <c r="K5" s="429" t="s">
        <v>2515</v>
      </c>
      <c r="L5" s="429" t="s">
        <v>2516</v>
      </c>
      <c r="M5" s="442" t="s">
        <v>4108</v>
      </c>
      <c r="N5" s="98" t="s">
        <v>41</v>
      </c>
      <c r="O5" s="351" t="s">
        <v>3145</v>
      </c>
      <c r="P5" s="343" t="s">
        <v>3084</v>
      </c>
      <c r="Q5" s="346"/>
      <c r="R5" s="343"/>
      <c r="S5" s="444">
        <v>1</v>
      </c>
      <c r="T5" s="78" t="s">
        <v>2001</v>
      </c>
      <c r="U5" s="78" t="s">
        <v>4128</v>
      </c>
      <c r="V5" s="444" t="s">
        <v>1759</v>
      </c>
      <c r="W5" s="270">
        <v>156</v>
      </c>
      <c r="X5" s="270" t="s">
        <v>1754</v>
      </c>
      <c r="Y5" s="270" t="s">
        <v>3838</v>
      </c>
      <c r="Z5" s="270" t="s">
        <v>3838</v>
      </c>
      <c r="AA5" s="270" t="s">
        <v>3065</v>
      </c>
      <c r="AB5" s="447" t="s">
        <v>1761</v>
      </c>
      <c r="AC5" s="444" t="str">
        <f>IF(OR(Tabla_Menu[[#This Row],[Nivel]]="",IFERROR(SEARCH(_HOJA_ACTUAL,Tabla_Menu[[#This Row],[HOJAS NO MUESTRA]],1),0)&gt;0),"N/A","")</f>
        <v>N/A</v>
      </c>
      <c r="AD5" s="270">
        <f>IF(Tabla_Menu[[#This Row],[N/A]]="",,COUNTIF(Tabla_Menu[&amp;],Tabla_Menu[[#This Row],[&amp;]]))</f>
        <v>1</v>
      </c>
      <c r="AE5" s="270" t="str">
        <f>Tabla_Menu[[#This Row],[Nivel]]&amp;Tabla_Menu[[#This Row],[N/A]]</f>
        <v>SELECCIONAR TIPO DE PREGUNTAN/A</v>
      </c>
      <c r="AF5" s="270" t="s">
        <v>3926</v>
      </c>
      <c r="AJ5" s="98" t="s">
        <v>41</v>
      </c>
    </row>
    <row r="6" spans="1:36" outlineLevel="1" x14ac:dyDescent="0.4">
      <c r="A6" s="428" t="s">
        <v>4041</v>
      </c>
      <c r="B6" s="428" t="s">
        <v>377</v>
      </c>
      <c r="C6" s="428" t="s">
        <v>110</v>
      </c>
      <c r="D6" s="430"/>
      <c r="E6" s="437" t="s">
        <v>1157</v>
      </c>
      <c r="F6" s="429" t="s">
        <v>1157</v>
      </c>
      <c r="G6" s="429" t="s">
        <v>1158</v>
      </c>
      <c r="H6" s="429" t="s">
        <v>1159</v>
      </c>
      <c r="I6" s="429" t="s">
        <v>1160</v>
      </c>
      <c r="J6" s="429" t="s">
        <v>1161</v>
      </c>
      <c r="K6" s="429" t="s">
        <v>1162</v>
      </c>
      <c r="L6" s="429" t="s">
        <v>2201</v>
      </c>
      <c r="M6" s="442" t="s">
        <v>4108</v>
      </c>
      <c r="N6" s="98" t="s">
        <v>41</v>
      </c>
      <c r="O6" s="350" t="s">
        <v>3136</v>
      </c>
      <c r="P6" s="347" t="s">
        <v>3085</v>
      </c>
      <c r="Q6" s="348"/>
      <c r="R6" s="343"/>
      <c r="S6" s="444">
        <v>5</v>
      </c>
      <c r="T6" s="78" t="s">
        <v>1961</v>
      </c>
      <c r="U6" s="78" t="s">
        <v>4129</v>
      </c>
      <c r="V6" s="444" t="s">
        <v>1778</v>
      </c>
      <c r="W6" s="270">
        <v>1016</v>
      </c>
      <c r="X6" s="270" t="s">
        <v>1754</v>
      </c>
      <c r="Y6" s="270" t="s">
        <v>3839</v>
      </c>
      <c r="Z6" s="270" t="s">
        <v>3854</v>
      </c>
      <c r="AA6" s="270" t="s">
        <v>1780</v>
      </c>
      <c r="AB6" s="447" t="s">
        <v>378</v>
      </c>
      <c r="AC6" s="444" t="str">
        <f>IF(OR(Tabla_Menu[[#This Row],[Nivel]]="",IFERROR(SEARCH(_HOJA_ACTUAL,Tabla_Menu[[#This Row],[HOJAS NO MUESTRA]],1),0)&gt;0),"N/A","")</f>
        <v>N/A</v>
      </c>
      <c r="AD6" s="270">
        <f>IF(Tabla_Menu[[#This Row],[N/A]]="",,COUNTIF(Tabla_Menu[&amp;],Tabla_Menu[[#This Row],[&amp;]]))</f>
        <v>3</v>
      </c>
      <c r="AE6" s="270" t="str">
        <f>Tabla_Menu[[#This Row],[Nivel]]&amp;Tabla_Menu[[#This Row],[N/A]]</f>
        <v>IR A…N/A</v>
      </c>
      <c r="AF6" s="270" t="s">
        <v>3927</v>
      </c>
      <c r="AJ6" s="98" t="s">
        <v>41</v>
      </c>
    </row>
    <row r="7" spans="1:36" ht="57.35" outlineLevel="1" x14ac:dyDescent="0.4">
      <c r="A7" s="428" t="s">
        <v>4040</v>
      </c>
      <c r="B7" s="428" t="s">
        <v>377</v>
      </c>
      <c r="C7" s="428" t="s">
        <v>111</v>
      </c>
      <c r="D7" s="430"/>
      <c r="E7" s="437" t="s">
        <v>382</v>
      </c>
      <c r="F7" s="429" t="s">
        <v>382</v>
      </c>
      <c r="G7" s="429" t="s">
        <v>1013</v>
      </c>
      <c r="H7" s="429" t="s">
        <v>1014</v>
      </c>
      <c r="I7" s="429" t="s">
        <v>387</v>
      </c>
      <c r="J7" s="429" t="s">
        <v>391</v>
      </c>
      <c r="K7" s="429" t="s">
        <v>715</v>
      </c>
      <c r="L7" s="429" t="s">
        <v>2204</v>
      </c>
      <c r="M7" s="442" t="s">
        <v>4108</v>
      </c>
      <c r="N7" s="98" t="s">
        <v>41</v>
      </c>
      <c r="O7" s="351" t="s">
        <v>3137</v>
      </c>
      <c r="P7" s="343" t="s">
        <v>3086</v>
      </c>
      <c r="Q7" s="346"/>
      <c r="R7" s="343"/>
      <c r="S7" s="444">
        <v>0</v>
      </c>
      <c r="T7" s="78" t="s">
        <v>1961</v>
      </c>
      <c r="U7" s="78" t="s">
        <v>4130</v>
      </c>
      <c r="V7" s="444" t="s">
        <v>1781</v>
      </c>
      <c r="W7" s="270">
        <v>86</v>
      </c>
      <c r="X7" s="270" t="s">
        <v>1754</v>
      </c>
      <c r="Y7" s="270" t="s">
        <v>3839</v>
      </c>
      <c r="Z7" s="270" t="s">
        <v>3855</v>
      </c>
      <c r="AA7" s="270" t="s">
        <v>1782</v>
      </c>
      <c r="AB7" s="447" t="s">
        <v>2150</v>
      </c>
      <c r="AC7" s="444" t="str">
        <f>IF(OR(Tabla_Menu[[#This Row],[Nivel]]="",IFERROR(SEARCH(_HOJA_ACTUAL,Tabla_Menu[[#This Row],[HOJAS NO MUESTRA]],1),0)&gt;0),"N/A","")</f>
        <v/>
      </c>
      <c r="AD7" s="270">
        <f>IF(Tabla_Menu[[#This Row],[N/A]]="",,COUNTIF(Tabla_Menu[&amp;],Tabla_Menu[[#This Row],[&amp;]]))</f>
        <v>0</v>
      </c>
      <c r="AE7" s="270" t="str">
        <f>Tabla_Menu[[#This Row],[Nivel]]&amp;Tabla_Menu[[#This Row],[N/A]]</f>
        <v>IR A…</v>
      </c>
      <c r="AF7" s="270" t="s">
        <v>3928</v>
      </c>
      <c r="AJ7" s="98" t="s">
        <v>41</v>
      </c>
    </row>
    <row r="8" spans="1:36" outlineLevel="1" x14ac:dyDescent="0.4">
      <c r="A8" s="428" t="s">
        <v>3831</v>
      </c>
      <c r="B8" s="428" t="s">
        <v>377</v>
      </c>
      <c r="C8" s="428" t="s">
        <v>112</v>
      </c>
      <c r="D8" s="430"/>
      <c r="E8" s="437" t="s">
        <v>2</v>
      </c>
      <c r="F8" s="429" t="s">
        <v>2</v>
      </c>
      <c r="G8" s="429" t="s">
        <v>383</v>
      </c>
      <c r="H8" s="429" t="s">
        <v>385</v>
      </c>
      <c r="I8" s="429" t="s">
        <v>388</v>
      </c>
      <c r="J8" s="429" t="s">
        <v>392</v>
      </c>
      <c r="K8" s="429" t="s">
        <v>716</v>
      </c>
      <c r="L8" s="429" t="s">
        <v>2205</v>
      </c>
      <c r="M8" s="442" t="s">
        <v>4108</v>
      </c>
      <c r="N8" s="98" t="s">
        <v>41</v>
      </c>
      <c r="O8" s="350" t="s">
        <v>3146</v>
      </c>
      <c r="P8" s="347" t="s">
        <v>3087</v>
      </c>
      <c r="Q8" s="348"/>
      <c r="R8" s="343"/>
      <c r="S8" s="444">
        <v>0</v>
      </c>
      <c r="T8" s="78" t="s">
        <v>1961</v>
      </c>
      <c r="U8" s="78" t="s">
        <v>4131</v>
      </c>
      <c r="V8" s="444" t="s">
        <v>1783</v>
      </c>
      <c r="W8" s="270">
        <v>2</v>
      </c>
      <c r="X8" s="270" t="s">
        <v>1754</v>
      </c>
      <c r="Y8" s="270" t="s">
        <v>3839</v>
      </c>
      <c r="Z8" s="270" t="s">
        <v>3845</v>
      </c>
      <c r="AA8" s="270" t="s">
        <v>1785</v>
      </c>
      <c r="AB8" s="447" t="s">
        <v>1786</v>
      </c>
      <c r="AC8" s="444" t="str">
        <f>IF(OR(Tabla_Menu[[#This Row],[Nivel]]="",IFERROR(SEARCH(_HOJA_ACTUAL,Tabla_Menu[[#This Row],[HOJAS NO MUESTRA]],1),0)&gt;0),"N/A","")</f>
        <v/>
      </c>
      <c r="AD8" s="270">
        <f>IF(Tabla_Menu[[#This Row],[N/A]]="",,COUNTIF(Tabla_Menu[&amp;],Tabla_Menu[[#This Row],[&amp;]]))</f>
        <v>0</v>
      </c>
      <c r="AE8" s="270" t="str">
        <f>Tabla_Menu[[#This Row],[Nivel]]&amp;Tabla_Menu[[#This Row],[N/A]]</f>
        <v>IR A…</v>
      </c>
      <c r="AF8" s="270" t="s">
        <v>3929</v>
      </c>
      <c r="AJ8" s="98" t="s">
        <v>41</v>
      </c>
    </row>
    <row r="9" spans="1:36" outlineLevel="1" x14ac:dyDescent="0.4">
      <c r="A9" s="428" t="s">
        <v>3470</v>
      </c>
      <c r="B9" s="428" t="s">
        <v>377</v>
      </c>
      <c r="C9" s="428" t="s">
        <v>113</v>
      </c>
      <c r="D9" s="430"/>
      <c r="E9" s="437" t="s">
        <v>32</v>
      </c>
      <c r="F9" s="429" t="s">
        <v>32</v>
      </c>
      <c r="G9" s="429" t="s">
        <v>1015</v>
      </c>
      <c r="H9" s="429" t="s">
        <v>1016</v>
      </c>
      <c r="I9" s="429" t="s">
        <v>389</v>
      </c>
      <c r="J9" s="429" t="s">
        <v>393</v>
      </c>
      <c r="K9" s="429" t="s">
        <v>717</v>
      </c>
      <c r="L9" s="429" t="s">
        <v>2206</v>
      </c>
      <c r="M9" s="442" t="s">
        <v>4108</v>
      </c>
      <c r="N9" s="98" t="s">
        <v>41</v>
      </c>
      <c r="O9" s="351" t="s">
        <v>3138</v>
      </c>
      <c r="P9" s="343" t="s">
        <v>3088</v>
      </c>
      <c r="Q9" s="346"/>
      <c r="R9" s="343"/>
      <c r="S9" s="444">
        <v>0</v>
      </c>
      <c r="T9" s="78" t="s">
        <v>1961</v>
      </c>
      <c r="U9" s="78" t="s">
        <v>4132</v>
      </c>
      <c r="V9" s="444" t="s">
        <v>1787</v>
      </c>
      <c r="W9" s="270">
        <v>5</v>
      </c>
      <c r="X9" s="270" t="s">
        <v>1763</v>
      </c>
      <c r="Y9" s="270" t="s">
        <v>3839</v>
      </c>
      <c r="Z9" s="270" t="s">
        <v>3856</v>
      </c>
      <c r="AA9" s="270" t="s">
        <v>1789</v>
      </c>
      <c r="AB9" s="447" t="s">
        <v>1790</v>
      </c>
      <c r="AC9" s="444" t="str">
        <f>IF(OR(Tabla_Menu[[#This Row],[Nivel]]="",IFERROR(SEARCH(_HOJA_ACTUAL,Tabla_Menu[[#This Row],[HOJAS NO MUESTRA]],1),0)&gt;0),"N/A","")</f>
        <v>N/A</v>
      </c>
      <c r="AD9" s="270">
        <f>IF(Tabla_Menu[[#This Row],[N/A]]="",,COUNTIF(Tabla_Menu[&amp;],Tabla_Menu[[#This Row],[&amp;]]))</f>
        <v>3</v>
      </c>
      <c r="AE9" s="270" t="str">
        <f>Tabla_Menu[[#This Row],[Nivel]]&amp;Tabla_Menu[[#This Row],[N/A]]</f>
        <v>IR A…N/A</v>
      </c>
      <c r="AF9" s="270" t="s">
        <v>3930</v>
      </c>
      <c r="AJ9" s="98" t="s">
        <v>41</v>
      </c>
    </row>
    <row r="10" spans="1:36" outlineLevel="1" x14ac:dyDescent="0.4">
      <c r="A10" s="428" t="s">
        <v>3471</v>
      </c>
      <c r="B10" s="428" t="s">
        <v>377</v>
      </c>
      <c r="C10" s="428" t="s">
        <v>114</v>
      </c>
      <c r="D10" s="430"/>
      <c r="E10" s="437" t="s">
        <v>1</v>
      </c>
      <c r="F10" s="429" t="s">
        <v>1</v>
      </c>
      <c r="G10" s="429" t="s">
        <v>384</v>
      </c>
      <c r="H10" s="429" t="s">
        <v>386</v>
      </c>
      <c r="I10" s="429" t="s">
        <v>390</v>
      </c>
      <c r="J10" s="429" t="s">
        <v>394</v>
      </c>
      <c r="K10" s="429" t="s">
        <v>718</v>
      </c>
      <c r="L10" s="429" t="s">
        <v>2207</v>
      </c>
      <c r="M10" s="442" t="s">
        <v>4108</v>
      </c>
      <c r="N10" s="98" t="s">
        <v>41</v>
      </c>
      <c r="O10" s="350" t="s">
        <v>3139</v>
      </c>
      <c r="P10" s="347" t="s">
        <v>3089</v>
      </c>
      <c r="Q10" s="348"/>
      <c r="R10" s="343"/>
      <c r="S10" s="444">
        <v>0</v>
      </c>
      <c r="T10" s="78" t="s">
        <v>1961</v>
      </c>
      <c r="U10" s="78" t="s">
        <v>4133</v>
      </c>
      <c r="V10" s="444" t="s">
        <v>1791</v>
      </c>
      <c r="W10" s="270">
        <v>8</v>
      </c>
      <c r="X10" s="270" t="s">
        <v>1754</v>
      </c>
      <c r="Y10" s="270" t="s">
        <v>3839</v>
      </c>
      <c r="Z10" s="270" t="s">
        <v>3857</v>
      </c>
      <c r="AA10" s="270" t="s">
        <v>1793</v>
      </c>
      <c r="AB10" s="447" t="s">
        <v>1794</v>
      </c>
      <c r="AC10" s="444" t="str">
        <f>IF(OR(Tabla_Menu[[#This Row],[Nivel]]="",IFERROR(SEARCH(_HOJA_ACTUAL,Tabla_Menu[[#This Row],[HOJAS NO MUESTRA]],1),0)&gt;0),"N/A","")</f>
        <v>N/A</v>
      </c>
      <c r="AD10" s="270">
        <f>IF(Tabla_Menu[[#This Row],[N/A]]="",,COUNTIF(Tabla_Menu[&amp;],Tabla_Menu[[#This Row],[&amp;]]))</f>
        <v>3</v>
      </c>
      <c r="AE10" s="270" t="str">
        <f>Tabla_Menu[[#This Row],[Nivel]]&amp;Tabla_Menu[[#This Row],[N/A]]</f>
        <v>IR A…N/A</v>
      </c>
      <c r="AF10" s="270" t="s">
        <v>3931</v>
      </c>
      <c r="AJ10" s="98" t="s">
        <v>41</v>
      </c>
    </row>
    <row r="11" spans="1:36" ht="172" outlineLevel="1" x14ac:dyDescent="0.4">
      <c r="A11" s="428" t="s">
        <v>3472</v>
      </c>
      <c r="B11" s="428" t="s">
        <v>377</v>
      </c>
      <c r="C11" s="428" t="s">
        <v>115</v>
      </c>
      <c r="D11" s="430"/>
      <c r="E11" s="437" t="s">
        <v>395</v>
      </c>
      <c r="F11" s="429" t="s">
        <v>395</v>
      </c>
      <c r="G11" s="429" t="s">
        <v>1106</v>
      </c>
      <c r="H11" s="429" t="s">
        <v>1017</v>
      </c>
      <c r="I11" s="429" t="s">
        <v>396</v>
      </c>
      <c r="J11" s="429" t="s">
        <v>397</v>
      </c>
      <c r="K11" s="429" t="s">
        <v>719</v>
      </c>
      <c r="L11" s="429" t="s">
        <v>2208</v>
      </c>
      <c r="M11" s="442" t="s">
        <v>4108</v>
      </c>
      <c r="N11" s="98" t="s">
        <v>41</v>
      </c>
      <c r="O11" s="351" t="s">
        <v>3147</v>
      </c>
      <c r="P11" s="343" t="s">
        <v>3090</v>
      </c>
      <c r="Q11" s="346"/>
      <c r="R11" s="343"/>
      <c r="S11" s="444">
        <v>8</v>
      </c>
      <c r="T11" s="78" t="s">
        <v>1927</v>
      </c>
      <c r="U11" s="78" t="s">
        <v>4134</v>
      </c>
      <c r="V11" s="444" t="s">
        <v>1762</v>
      </c>
      <c r="W11" s="270">
        <v>3</v>
      </c>
      <c r="X11" s="270" t="s">
        <v>1763</v>
      </c>
      <c r="Y11" s="270" t="s">
        <v>3840</v>
      </c>
      <c r="Z11" s="270" t="s">
        <v>3858</v>
      </c>
      <c r="AA11" s="270" t="s">
        <v>1766</v>
      </c>
      <c r="AB11" s="447"/>
      <c r="AC11" s="444" t="str">
        <f>IF(OR(Tabla_Menu[[#This Row],[Nivel]]="",IFERROR(SEARCH(_HOJA_ACTUAL,Tabla_Menu[[#This Row],[HOJAS NO MUESTRA]],1),0)&gt;0),"N/A","")</f>
        <v/>
      </c>
      <c r="AD11" s="270">
        <f>IF(Tabla_Menu[[#This Row],[N/A]]="",,COUNTIF(Tabla_Menu[&amp;],Tabla_Menu[[#This Row],[&amp;]]))</f>
        <v>0</v>
      </c>
      <c r="AE11" s="270" t="str">
        <f>Tabla_Menu[[#This Row],[Nivel]]&amp;Tabla_Menu[[#This Row],[N/A]]</f>
        <v>MENÚ GENERAL</v>
      </c>
      <c r="AF11" s="270" t="s">
        <v>3932</v>
      </c>
      <c r="AJ11" s="98" t="s">
        <v>41</v>
      </c>
    </row>
    <row r="12" spans="1:36" ht="100.35" outlineLevel="1" x14ac:dyDescent="0.4">
      <c r="A12" s="428" t="s">
        <v>3473</v>
      </c>
      <c r="B12" s="428" t="s">
        <v>377</v>
      </c>
      <c r="C12" s="428" t="s">
        <v>116</v>
      </c>
      <c r="D12" s="430"/>
      <c r="E12" s="437" t="s">
        <v>1909</v>
      </c>
      <c r="F12" s="429" t="s">
        <v>1909</v>
      </c>
      <c r="G12" s="429" t="s">
        <v>1910</v>
      </c>
      <c r="H12" s="429" t="s">
        <v>1911</v>
      </c>
      <c r="I12" s="429" t="s">
        <v>1912</v>
      </c>
      <c r="J12" s="429" t="s">
        <v>1913</v>
      </c>
      <c r="K12" s="429" t="s">
        <v>1914</v>
      </c>
      <c r="L12" s="429" t="s">
        <v>2209</v>
      </c>
      <c r="M12" s="442" t="s">
        <v>4108</v>
      </c>
      <c r="N12" s="98" t="s">
        <v>41</v>
      </c>
      <c r="O12" s="350" t="s">
        <v>3140</v>
      </c>
      <c r="P12" s="347" t="s">
        <v>3091</v>
      </c>
      <c r="Q12" s="348"/>
      <c r="R12" s="343"/>
      <c r="S12" s="444">
        <v>0</v>
      </c>
      <c r="T12" s="78" t="s">
        <v>1927</v>
      </c>
      <c r="U12" s="78" t="s">
        <v>4135</v>
      </c>
      <c r="V12" s="444" t="s">
        <v>2126</v>
      </c>
      <c r="W12" s="270">
        <v>478</v>
      </c>
      <c r="X12" s="270" t="s">
        <v>1754</v>
      </c>
      <c r="Y12" s="270" t="s">
        <v>3840</v>
      </c>
      <c r="Z12" s="270" t="s">
        <v>3859</v>
      </c>
      <c r="AA12" s="270" t="s">
        <v>2128</v>
      </c>
      <c r="AB12" s="447"/>
      <c r="AC12" s="444" t="str">
        <f>IF(OR(Tabla_Menu[[#This Row],[Nivel]]="",IFERROR(SEARCH(_HOJA_ACTUAL,Tabla_Menu[[#This Row],[HOJAS NO MUESTRA]],1),0)&gt;0),"N/A","")</f>
        <v/>
      </c>
      <c r="AD12" s="270">
        <f>IF(Tabla_Menu[[#This Row],[N/A]]="",,COUNTIF(Tabla_Menu[&amp;],Tabla_Menu[[#This Row],[&amp;]]))</f>
        <v>0</v>
      </c>
      <c r="AE12" s="270" t="str">
        <f>Tabla_Menu[[#This Row],[Nivel]]&amp;Tabla_Menu[[#This Row],[N/A]]</f>
        <v>MENÚ GENERAL</v>
      </c>
      <c r="AF12" s="270" t="s">
        <v>3933</v>
      </c>
      <c r="AJ12" s="98" t="s">
        <v>41</v>
      </c>
    </row>
    <row r="13" spans="1:36" outlineLevel="1" x14ac:dyDescent="0.4">
      <c r="A13" s="428" t="s">
        <v>1853</v>
      </c>
      <c r="B13" s="428" t="s">
        <v>377</v>
      </c>
      <c r="C13" s="428" t="s">
        <v>117</v>
      </c>
      <c r="D13" s="430"/>
      <c r="E13" s="437" t="s">
        <v>1163</v>
      </c>
      <c r="F13" s="429" t="s">
        <v>1163</v>
      </c>
      <c r="G13" s="429" t="s">
        <v>655</v>
      </c>
      <c r="H13" s="429" t="s">
        <v>86</v>
      </c>
      <c r="I13" s="429" t="s">
        <v>1163</v>
      </c>
      <c r="J13" s="429" t="s">
        <v>86</v>
      </c>
      <c r="K13" s="429" t="s">
        <v>655</v>
      </c>
      <c r="L13" s="429" t="s">
        <v>2210</v>
      </c>
      <c r="M13" s="442" t="s">
        <v>4108</v>
      </c>
      <c r="N13" s="98" t="s">
        <v>41</v>
      </c>
      <c r="O13" s="351" t="s">
        <v>3141</v>
      </c>
      <c r="P13" s="343" t="s">
        <v>3092</v>
      </c>
      <c r="Q13" s="346"/>
      <c r="R13" s="343"/>
      <c r="S13" s="444">
        <v>0</v>
      </c>
      <c r="T13" s="78" t="s">
        <v>1927</v>
      </c>
      <c r="U13" s="78" t="s">
        <v>4136</v>
      </c>
      <c r="V13" s="444" t="s">
        <v>1768</v>
      </c>
      <c r="W13" s="270">
        <v>49</v>
      </c>
      <c r="X13" s="270" t="s">
        <v>1763</v>
      </c>
      <c r="Y13" s="270" t="s">
        <v>3840</v>
      </c>
      <c r="Z13" s="270" t="s">
        <v>3860</v>
      </c>
      <c r="AA13" s="270" t="s">
        <v>1770</v>
      </c>
      <c r="AB13" s="447" t="s">
        <v>1771</v>
      </c>
      <c r="AC13" s="444" t="str">
        <f>IF(OR(Tabla_Menu[[#This Row],[Nivel]]="",IFERROR(SEARCH(_HOJA_ACTUAL,Tabla_Menu[[#This Row],[HOJAS NO MUESTRA]],1),0)&gt;0),"N/A","")</f>
        <v>N/A</v>
      </c>
      <c r="AD13" s="270">
        <f>IF(Tabla_Menu[[#This Row],[N/A]]="",,COUNTIF(Tabla_Menu[&amp;],Tabla_Menu[[#This Row],[&amp;]]))</f>
        <v>6</v>
      </c>
      <c r="AE13" s="270" t="str">
        <f>Tabla_Menu[[#This Row],[Nivel]]&amp;Tabla_Menu[[#This Row],[N/A]]</f>
        <v>MENÚ GENERALN/A</v>
      </c>
      <c r="AF13" s="270" t="s">
        <v>3934</v>
      </c>
      <c r="AJ13" s="98" t="s">
        <v>41</v>
      </c>
    </row>
    <row r="14" spans="1:36" outlineLevel="1" x14ac:dyDescent="0.4">
      <c r="A14" s="428" t="s">
        <v>1784</v>
      </c>
      <c r="B14" s="428" t="s">
        <v>377</v>
      </c>
      <c r="C14" s="431" t="s">
        <v>118</v>
      </c>
      <c r="D14" s="430"/>
      <c r="E14" s="437" t="s">
        <v>4002</v>
      </c>
      <c r="F14" s="429" t="s">
        <v>4002</v>
      </c>
      <c r="G14" s="429" t="s">
        <v>1164</v>
      </c>
      <c r="H14" s="429" t="s">
        <v>4003</v>
      </c>
      <c r="I14" s="429" t="s">
        <v>4004</v>
      </c>
      <c r="J14" s="429" t="s">
        <v>4005</v>
      </c>
      <c r="K14" s="429" t="s">
        <v>4006</v>
      </c>
      <c r="L14" s="429" t="s">
        <v>4007</v>
      </c>
      <c r="M14" s="442" t="s">
        <v>4108</v>
      </c>
      <c r="N14" s="98" t="s">
        <v>41</v>
      </c>
      <c r="O14" s="350" t="s">
        <v>3160</v>
      </c>
      <c r="P14" s="347" t="s">
        <v>3093</v>
      </c>
      <c r="Q14" s="348"/>
      <c r="R14" s="343"/>
      <c r="S14" s="444">
        <v>0</v>
      </c>
      <c r="T14" s="78" t="s">
        <v>1927</v>
      </c>
      <c r="U14" s="78" t="s">
        <v>4137</v>
      </c>
      <c r="V14" s="444" t="s">
        <v>3278</v>
      </c>
      <c r="W14" s="270">
        <v>210</v>
      </c>
      <c r="X14" s="270" t="s">
        <v>1763</v>
      </c>
      <c r="Y14" s="270" t="s">
        <v>3840</v>
      </c>
      <c r="Z14" s="270" t="s">
        <v>3861</v>
      </c>
      <c r="AA14" s="270" t="s">
        <v>3281</v>
      </c>
      <c r="AB14" s="447" t="s">
        <v>3280</v>
      </c>
      <c r="AC14" s="444" t="str">
        <f>IF(OR(Tabla_Menu[[#This Row],[Nivel]]="",IFERROR(SEARCH(_HOJA_ACTUAL,Tabla_Menu[[#This Row],[HOJAS NO MUESTRA]],1),0)&gt;0),"N/A","")</f>
        <v>N/A</v>
      </c>
      <c r="AD14" s="270">
        <f>IF(Tabla_Menu[[#This Row],[N/A]]="",,COUNTIF(Tabla_Menu[&amp;],Tabla_Menu[[#This Row],[&amp;]]))</f>
        <v>6</v>
      </c>
      <c r="AE14" s="270" t="str">
        <f>Tabla_Menu[[#This Row],[Nivel]]&amp;Tabla_Menu[[#This Row],[N/A]]</f>
        <v>MENÚ GENERALN/A</v>
      </c>
      <c r="AF14" s="270" t="s">
        <v>3935</v>
      </c>
      <c r="AJ14" s="98" t="s">
        <v>41</v>
      </c>
    </row>
    <row r="15" spans="1:36" outlineLevel="1" x14ac:dyDescent="0.4">
      <c r="A15" s="337" t="s">
        <v>3474</v>
      </c>
      <c r="B15" s="428" t="s">
        <v>377</v>
      </c>
      <c r="C15" s="431" t="s">
        <v>119</v>
      </c>
      <c r="D15" s="430"/>
      <c r="E15" s="437" t="s">
        <v>3366</v>
      </c>
      <c r="F15" s="429" t="s">
        <v>3366</v>
      </c>
      <c r="G15" s="429" t="s">
        <v>3370</v>
      </c>
      <c r="H15" s="429" t="s">
        <v>3371</v>
      </c>
      <c r="I15" s="429" t="s">
        <v>3372</v>
      </c>
      <c r="J15" s="429" t="s">
        <v>3373</v>
      </c>
      <c r="K15" s="429" t="s">
        <v>3374</v>
      </c>
      <c r="L15" s="429" t="s">
        <v>3367</v>
      </c>
      <c r="M15" s="442" t="s">
        <v>4108</v>
      </c>
      <c r="O15" s="351" t="s">
        <v>3142</v>
      </c>
      <c r="P15" s="343" t="s">
        <v>3094</v>
      </c>
      <c r="Q15" s="346"/>
      <c r="R15" s="343"/>
      <c r="S15" s="444">
        <v>0</v>
      </c>
      <c r="T15" s="78" t="s">
        <v>1927</v>
      </c>
      <c r="U15" s="78" t="s">
        <v>4138</v>
      </c>
      <c r="V15" s="444" t="s">
        <v>3279</v>
      </c>
      <c r="W15" s="270">
        <v>211</v>
      </c>
      <c r="X15" s="270" t="s">
        <v>1754</v>
      </c>
      <c r="Y15" s="270" t="s">
        <v>3840</v>
      </c>
      <c r="Z15" s="270" t="s">
        <v>3862</v>
      </c>
      <c r="AA15" s="270" t="s">
        <v>3282</v>
      </c>
      <c r="AB15" s="447" t="s">
        <v>3280</v>
      </c>
      <c r="AC15" s="444" t="str">
        <f>IF(OR(Tabla_Menu[[#This Row],[Nivel]]="",IFERROR(SEARCH(_HOJA_ACTUAL,Tabla_Menu[[#This Row],[HOJAS NO MUESTRA]],1),0)&gt;0),"N/A","")</f>
        <v>N/A</v>
      </c>
      <c r="AD15" s="270">
        <f>IF(Tabla_Menu[[#This Row],[N/A]]="",,COUNTIF(Tabla_Menu[&amp;],Tabla_Menu[[#This Row],[&amp;]]))</f>
        <v>6</v>
      </c>
      <c r="AE15" s="270" t="str">
        <f>Tabla_Menu[[#This Row],[Nivel]]&amp;Tabla_Menu[[#This Row],[N/A]]</f>
        <v>MENÚ GENERALN/A</v>
      </c>
      <c r="AF15" s="270" t="s">
        <v>3936</v>
      </c>
      <c r="AJ15" s="98" t="s">
        <v>41</v>
      </c>
    </row>
    <row r="16" spans="1:36" ht="43" outlineLevel="1" collapsed="1" x14ac:dyDescent="0.4">
      <c r="A16" s="337" t="s">
        <v>3475</v>
      </c>
      <c r="B16" s="428" t="s">
        <v>377</v>
      </c>
      <c r="C16" s="431" t="s">
        <v>120</v>
      </c>
      <c r="D16" s="430"/>
      <c r="E16" s="437" t="s">
        <v>3369</v>
      </c>
      <c r="F16" s="429" t="s">
        <v>3369</v>
      </c>
      <c r="G16" s="429" t="s">
        <v>3375</v>
      </c>
      <c r="H16" s="429" t="s">
        <v>3376</v>
      </c>
      <c r="I16" s="429" t="s">
        <v>3377</v>
      </c>
      <c r="J16" s="429" t="s">
        <v>3378</v>
      </c>
      <c r="K16" s="429" t="s">
        <v>3379</v>
      </c>
      <c r="L16" s="429" t="s">
        <v>3368</v>
      </c>
      <c r="M16" s="442" t="s">
        <v>4108</v>
      </c>
      <c r="N16" s="98" t="s">
        <v>41</v>
      </c>
      <c r="O16" s="350" t="s">
        <v>3143</v>
      </c>
      <c r="P16" s="347" t="s">
        <v>3095</v>
      </c>
      <c r="Q16" s="348"/>
      <c r="R16" s="343"/>
      <c r="S16" s="444">
        <v>0</v>
      </c>
      <c r="T16" s="78" t="s">
        <v>1927</v>
      </c>
      <c r="U16" s="78" t="s">
        <v>4066</v>
      </c>
      <c r="V16" s="444" t="s">
        <v>2136</v>
      </c>
      <c r="W16" s="270">
        <v>25</v>
      </c>
      <c r="X16" s="270" t="s">
        <v>1754</v>
      </c>
      <c r="Y16" s="270" t="s">
        <v>3840</v>
      </c>
      <c r="Z16" s="270" t="s">
        <v>4065</v>
      </c>
      <c r="AA16" s="270" t="s">
        <v>2137</v>
      </c>
      <c r="AB16" s="447" t="s">
        <v>378</v>
      </c>
      <c r="AC16" s="444" t="str">
        <f>IF(OR(Tabla_Menu[[#This Row],[Nivel]]="",IFERROR(SEARCH(_HOJA_ACTUAL,Tabla_Menu[[#This Row],[HOJAS NO MUESTRA]],1),0)&gt;0),"N/A","")</f>
        <v>N/A</v>
      </c>
      <c r="AD16" s="270">
        <f>IF(Tabla_Menu[[#This Row],[N/A]]="",,COUNTIF(Tabla_Menu[&amp;],Tabla_Menu[[#This Row],[&amp;]]))</f>
        <v>6</v>
      </c>
      <c r="AE16" s="270" t="str">
        <f>Tabla_Menu[[#This Row],[Nivel]]&amp;Tabla_Menu[[#This Row],[N/A]]</f>
        <v>MENÚ GENERALN/A</v>
      </c>
      <c r="AF16" s="270" t="s">
        <v>3937</v>
      </c>
      <c r="AJ16" s="98" t="s">
        <v>41</v>
      </c>
    </row>
    <row r="17" spans="1:36" outlineLevel="1" x14ac:dyDescent="0.4">
      <c r="A17" s="337" t="s">
        <v>3476</v>
      </c>
      <c r="B17" s="428" t="s">
        <v>377</v>
      </c>
      <c r="C17" s="432">
        <v>13</v>
      </c>
      <c r="D17" s="430"/>
      <c r="E17" s="437" t="s">
        <v>3419</v>
      </c>
      <c r="F17" s="429" t="s">
        <v>3419</v>
      </c>
      <c r="G17" s="429" t="s">
        <v>3420</v>
      </c>
      <c r="H17" s="429" t="s">
        <v>3421</v>
      </c>
      <c r="I17" s="429" t="s">
        <v>3422</v>
      </c>
      <c r="J17" s="429" t="s">
        <v>3423</v>
      </c>
      <c r="K17" s="429" t="s">
        <v>3424</v>
      </c>
      <c r="L17" s="429" t="s">
        <v>3425</v>
      </c>
      <c r="M17" s="442" t="s">
        <v>4108</v>
      </c>
      <c r="N17" s="98" t="s">
        <v>41</v>
      </c>
      <c r="O17" s="351" t="s">
        <v>3161</v>
      </c>
      <c r="P17" s="343" t="s">
        <v>3096</v>
      </c>
      <c r="Q17" s="346"/>
      <c r="R17" s="343"/>
      <c r="S17" s="444">
        <v>0</v>
      </c>
      <c r="T17" s="78" t="s">
        <v>1927</v>
      </c>
      <c r="U17" s="78" t="s">
        <v>4139</v>
      </c>
      <c r="V17" s="444" t="s">
        <v>1772</v>
      </c>
      <c r="W17" s="270">
        <v>19</v>
      </c>
      <c r="X17" s="270" t="s">
        <v>1763</v>
      </c>
      <c r="Y17" s="270" t="s">
        <v>3840</v>
      </c>
      <c r="Z17" s="270" t="s">
        <v>3863</v>
      </c>
      <c r="AA17" s="270" t="s">
        <v>1774</v>
      </c>
      <c r="AB17" s="447" t="s">
        <v>378</v>
      </c>
      <c r="AC17" s="444" t="str">
        <f>IF(OR(Tabla_Menu[[#This Row],[Nivel]]="",IFERROR(SEARCH(_HOJA_ACTUAL,Tabla_Menu[[#This Row],[HOJAS NO MUESTRA]],1),0)&gt;0),"N/A","")</f>
        <v>N/A</v>
      </c>
      <c r="AD17" s="270">
        <f>IF(Tabla_Menu[[#This Row],[N/A]]="",,COUNTIF(Tabla_Menu[&amp;],Tabla_Menu[[#This Row],[&amp;]]))</f>
        <v>6</v>
      </c>
      <c r="AE17" s="270" t="str">
        <f>Tabla_Menu[[#This Row],[Nivel]]&amp;Tabla_Menu[[#This Row],[N/A]]</f>
        <v>MENÚ GENERALN/A</v>
      </c>
      <c r="AF17" s="270" t="s">
        <v>3938</v>
      </c>
      <c r="AJ17" s="98" t="s">
        <v>41</v>
      </c>
    </row>
    <row r="18" spans="1:36" x14ac:dyDescent="0.4">
      <c r="A18" s="214" t="s">
        <v>1831</v>
      </c>
      <c r="B18" s="214" t="s">
        <v>66</v>
      </c>
      <c r="C18" s="214" t="s">
        <v>108</v>
      </c>
      <c r="D18" s="439"/>
      <c r="E18" s="438" t="s">
        <v>3412</v>
      </c>
      <c r="F18" s="423" t="s">
        <v>3412</v>
      </c>
      <c r="G18" s="423" t="s">
        <v>3413</v>
      </c>
      <c r="H18" s="423" t="s">
        <v>3415</v>
      </c>
      <c r="I18" s="423" t="s">
        <v>3416</v>
      </c>
      <c r="J18" s="423" t="s">
        <v>3417</v>
      </c>
      <c r="K18" s="423" t="s">
        <v>3418</v>
      </c>
      <c r="L18" s="423" t="s">
        <v>3414</v>
      </c>
      <c r="M18" s="441" t="s">
        <v>4108</v>
      </c>
      <c r="N18" s="98" t="s">
        <v>41</v>
      </c>
      <c r="O18" s="350" t="s">
        <v>3176</v>
      </c>
      <c r="P18" s="347" t="s">
        <v>3097</v>
      </c>
      <c r="Q18" s="348"/>
      <c r="R18" s="343"/>
      <c r="S18" s="444">
        <v>0</v>
      </c>
      <c r="T18" s="78" t="s">
        <v>1927</v>
      </c>
      <c r="U18" s="78" t="s">
        <v>4140</v>
      </c>
      <c r="V18" s="444" t="s">
        <v>1775</v>
      </c>
      <c r="W18" s="270">
        <v>22</v>
      </c>
      <c r="X18" s="270" t="s">
        <v>1754</v>
      </c>
      <c r="Y18" s="270" t="s">
        <v>3840</v>
      </c>
      <c r="Z18" s="270" t="s">
        <v>3864</v>
      </c>
      <c r="AA18" s="270" t="s">
        <v>1777</v>
      </c>
      <c r="AB18" s="447" t="s">
        <v>378</v>
      </c>
      <c r="AC18" s="444" t="str">
        <f>IF(OR(Tabla_Menu[[#This Row],[Nivel]]="",IFERROR(SEARCH(_HOJA_ACTUAL,Tabla_Menu[[#This Row],[HOJAS NO MUESTRA]],1),0)&gt;0),"N/A","")</f>
        <v>N/A</v>
      </c>
      <c r="AD18" s="270">
        <f>IF(Tabla_Menu[[#This Row],[N/A]]="",,COUNTIF(Tabla_Menu[&amp;],Tabla_Menu[[#This Row],[&amp;]]))</f>
        <v>6</v>
      </c>
      <c r="AE18" s="270" t="str">
        <f>Tabla_Menu[[#This Row],[Nivel]]&amp;Tabla_Menu[[#This Row],[N/A]]</f>
        <v>MENÚ GENERALN/A</v>
      </c>
      <c r="AF18" s="270" t="s">
        <v>3939</v>
      </c>
      <c r="AJ18" s="98" t="s">
        <v>41</v>
      </c>
    </row>
    <row r="19" spans="1:36" ht="28.7" outlineLevel="1" x14ac:dyDescent="0.4">
      <c r="A19" s="428" t="s">
        <v>1832</v>
      </c>
      <c r="B19" s="428" t="s">
        <v>66</v>
      </c>
      <c r="C19" s="428" t="s">
        <v>109</v>
      </c>
      <c r="D19" s="430"/>
      <c r="E19" s="437" t="s">
        <v>337</v>
      </c>
      <c r="F19" s="429" t="s">
        <v>337</v>
      </c>
      <c r="G19" s="429" t="s">
        <v>974</v>
      </c>
      <c r="H19" s="429" t="s">
        <v>306</v>
      </c>
      <c r="I19" s="429" t="s">
        <v>307</v>
      </c>
      <c r="J19" s="429" t="s">
        <v>308</v>
      </c>
      <c r="K19" s="429" t="s">
        <v>667</v>
      </c>
      <c r="L19" s="429" t="s">
        <v>2211</v>
      </c>
      <c r="M19" s="442" t="s">
        <v>4108</v>
      </c>
      <c r="N19" s="98" t="s">
        <v>41</v>
      </c>
      <c r="O19" s="351" t="s">
        <v>3144</v>
      </c>
      <c r="P19" s="343" t="s">
        <v>3098</v>
      </c>
      <c r="Q19" s="346"/>
      <c r="R19" s="343"/>
      <c r="S19" s="444">
        <v>4</v>
      </c>
      <c r="T19" s="78" t="s">
        <v>71</v>
      </c>
      <c r="U19" s="78" t="s">
        <v>4141</v>
      </c>
      <c r="V19" s="444" t="s">
        <v>1817</v>
      </c>
      <c r="W19" s="270">
        <v>20</v>
      </c>
      <c r="X19" s="270" t="s">
        <v>1754</v>
      </c>
      <c r="Y19" s="270" t="s">
        <v>3841</v>
      </c>
      <c r="Z19" s="270" t="s">
        <v>3865</v>
      </c>
      <c r="AA19" s="270" t="s">
        <v>1820</v>
      </c>
      <c r="AB19" s="447" t="s">
        <v>1821</v>
      </c>
      <c r="AC19" s="444" t="str">
        <f>IF(OR(Tabla_Menu[[#This Row],[Nivel]]="",IFERROR(SEARCH(_HOJA_ACTUAL,Tabla_Menu[[#This Row],[HOJAS NO MUESTRA]],1),0)&gt;0),"N/A","")</f>
        <v>N/A</v>
      </c>
      <c r="AD19" s="270">
        <f>IF(Tabla_Menu[[#This Row],[N/A]]="",,COUNTIF(Tabla_Menu[&amp;],Tabla_Menu[[#This Row],[&amp;]]))</f>
        <v>4</v>
      </c>
      <c r="AE19" s="270" t="str">
        <f>Tabla_Menu[[#This Row],[Nivel]]&amp;Tabla_Menu[[#This Row],[N/A]]</f>
        <v>MENÚ SUPERIORN/A</v>
      </c>
      <c r="AF19" s="270" t="s">
        <v>3940</v>
      </c>
      <c r="AJ19" s="98" t="s">
        <v>41</v>
      </c>
    </row>
    <row r="20" spans="1:36" outlineLevel="1" x14ac:dyDescent="0.4">
      <c r="A20" s="428" t="s">
        <v>3477</v>
      </c>
      <c r="B20" s="428" t="s">
        <v>66</v>
      </c>
      <c r="C20" s="428" t="s">
        <v>110</v>
      </c>
      <c r="D20" s="430"/>
      <c r="E20" s="437" t="s">
        <v>36</v>
      </c>
      <c r="F20" s="429" t="s">
        <v>36</v>
      </c>
      <c r="G20" s="429" t="s">
        <v>99</v>
      </c>
      <c r="H20" s="429" t="s">
        <v>84</v>
      </c>
      <c r="I20" s="429" t="s">
        <v>36</v>
      </c>
      <c r="J20" s="429" t="s">
        <v>99</v>
      </c>
      <c r="K20" s="429" t="s">
        <v>653</v>
      </c>
      <c r="L20" s="429" t="s">
        <v>2202</v>
      </c>
      <c r="M20" s="442" t="s">
        <v>4108</v>
      </c>
      <c r="N20" s="98" t="s">
        <v>41</v>
      </c>
      <c r="O20" s="350" t="s">
        <v>3162</v>
      </c>
      <c r="P20" s="347" t="s">
        <v>3099</v>
      </c>
      <c r="Q20" s="348"/>
      <c r="R20" s="343"/>
      <c r="S20" s="444">
        <v>0</v>
      </c>
      <c r="T20" s="78" t="s">
        <v>71</v>
      </c>
      <c r="U20" s="78" t="s">
        <v>4142</v>
      </c>
      <c r="V20" s="444" t="s">
        <v>1822</v>
      </c>
      <c r="W20" s="270">
        <v>3</v>
      </c>
      <c r="X20" s="270" t="s">
        <v>1754</v>
      </c>
      <c r="Y20" s="270" t="s">
        <v>3841</v>
      </c>
      <c r="Z20" s="270" t="str">
        <f ca="1">IF(MID(CELL("nombrearchivo"),SEARCH("]",CELL("nombrearchivo"))+1,5)="Datos","Z_BP_02_O","Z_MS_04_O")</f>
        <v>Z_MS_04_O</v>
      </c>
      <c r="AA20" s="270" t="s">
        <v>1823</v>
      </c>
      <c r="AB20" s="447" t="s">
        <v>1824</v>
      </c>
      <c r="AC20" s="444" t="str">
        <f>IF(OR(Tabla_Menu[[#This Row],[Nivel]]="",IFERROR(SEARCH(_HOJA_ACTUAL,Tabla_Menu[[#This Row],[HOJAS NO MUESTRA]],1),0)&gt;0),"N/A","")</f>
        <v>N/A</v>
      </c>
      <c r="AD20" s="270">
        <f>IF(Tabla_Menu[[#This Row],[N/A]]="",,COUNTIF(Tabla_Menu[&amp;],Tabla_Menu[[#This Row],[&amp;]]))</f>
        <v>4</v>
      </c>
      <c r="AE20" s="270" t="str">
        <f>Tabla_Menu[[#This Row],[Nivel]]&amp;Tabla_Menu[[#This Row],[N/A]]</f>
        <v>MENÚ SUPERIORN/A</v>
      </c>
      <c r="AF20" s="270" t="s">
        <v>3941</v>
      </c>
      <c r="AJ20" s="98" t="s">
        <v>41</v>
      </c>
    </row>
    <row r="21" spans="1:36" outlineLevel="1" x14ac:dyDescent="0.4">
      <c r="A21" s="428" t="s">
        <v>3478</v>
      </c>
      <c r="B21" s="428" t="s">
        <v>66</v>
      </c>
      <c r="C21" s="428" t="s">
        <v>111</v>
      </c>
      <c r="D21" s="430"/>
      <c r="E21" s="437" t="s">
        <v>34</v>
      </c>
      <c r="F21" s="429" t="s">
        <v>34</v>
      </c>
      <c r="G21" s="429" t="s">
        <v>74</v>
      </c>
      <c r="H21" s="429" t="s">
        <v>85</v>
      </c>
      <c r="I21" s="429" t="s">
        <v>616</v>
      </c>
      <c r="J21" s="429" t="s">
        <v>100</v>
      </c>
      <c r="K21" s="429" t="s">
        <v>654</v>
      </c>
      <c r="L21" s="429" t="s">
        <v>2212</v>
      </c>
      <c r="M21" s="442" t="s">
        <v>4108</v>
      </c>
      <c r="N21" s="98" t="s">
        <v>41</v>
      </c>
      <c r="O21" s="351" t="s">
        <v>3150</v>
      </c>
      <c r="P21" s="343" t="s">
        <v>3100</v>
      </c>
      <c r="Q21" s="346"/>
      <c r="R21" s="343"/>
      <c r="S21" s="444">
        <v>0</v>
      </c>
      <c r="T21" s="78" t="s">
        <v>71</v>
      </c>
      <c r="U21" s="78" t="s">
        <v>4143</v>
      </c>
      <c r="V21" s="444" t="s">
        <v>1825</v>
      </c>
      <c r="W21" s="270">
        <v>47</v>
      </c>
      <c r="X21" s="270" t="s">
        <v>1754</v>
      </c>
      <c r="Y21" s="270" t="s">
        <v>3841</v>
      </c>
      <c r="Z21" s="270" t="s">
        <v>3866</v>
      </c>
      <c r="AA21" s="270" t="s">
        <v>1827</v>
      </c>
      <c r="AB21" s="447" t="s">
        <v>1824</v>
      </c>
      <c r="AC21" s="444" t="str">
        <f>IF(OR(Tabla_Menu[[#This Row],[Nivel]]="",IFERROR(SEARCH(_HOJA_ACTUAL,Tabla_Menu[[#This Row],[HOJAS NO MUESTRA]],1),0)&gt;0),"N/A","")</f>
        <v>N/A</v>
      </c>
      <c r="AD21" s="270">
        <f>IF(Tabla_Menu[[#This Row],[N/A]]="",,COUNTIF(Tabla_Menu[&amp;],Tabla_Menu[[#This Row],[&amp;]]))</f>
        <v>4</v>
      </c>
      <c r="AE21" s="270" t="str">
        <f>Tabla_Menu[[#This Row],[Nivel]]&amp;Tabla_Menu[[#This Row],[N/A]]</f>
        <v>MENÚ SUPERIORN/A</v>
      </c>
      <c r="AF21" s="270" t="s">
        <v>3942</v>
      </c>
      <c r="AJ21" s="98" t="s">
        <v>41</v>
      </c>
    </row>
    <row r="22" spans="1:36" outlineLevel="1" x14ac:dyDescent="0.4">
      <c r="A22" s="428" t="s">
        <v>3480</v>
      </c>
      <c r="B22" s="428" t="s">
        <v>66</v>
      </c>
      <c r="C22" s="428" t="s">
        <v>112</v>
      </c>
      <c r="D22" s="430"/>
      <c r="E22" s="437" t="s">
        <v>35</v>
      </c>
      <c r="F22" s="429" t="s">
        <v>35</v>
      </c>
      <c r="G22" s="429" t="s">
        <v>75</v>
      </c>
      <c r="H22" s="429" t="s">
        <v>86</v>
      </c>
      <c r="I22" s="429" t="s">
        <v>91</v>
      </c>
      <c r="J22" s="429" t="s">
        <v>101</v>
      </c>
      <c r="K22" s="429" t="s">
        <v>655</v>
      </c>
      <c r="L22" s="429" t="s">
        <v>2213</v>
      </c>
      <c r="M22" s="442" t="s">
        <v>4108</v>
      </c>
      <c r="N22" s="98" t="s">
        <v>41</v>
      </c>
      <c r="O22" s="350" t="s">
        <v>3148</v>
      </c>
      <c r="P22" s="347" t="s">
        <v>3101</v>
      </c>
      <c r="Q22" s="348"/>
      <c r="R22" s="343"/>
      <c r="S22" s="444">
        <v>0</v>
      </c>
      <c r="T22" s="78" t="s">
        <v>71</v>
      </c>
      <c r="U22" s="78" t="s">
        <v>4144</v>
      </c>
      <c r="V22" s="444" t="s">
        <v>1828</v>
      </c>
      <c r="W22" s="270">
        <v>26</v>
      </c>
      <c r="X22" s="270" t="s">
        <v>1754</v>
      </c>
      <c r="Y22" s="270" t="s">
        <v>3841</v>
      </c>
      <c r="Z22" s="270" t="s">
        <v>3847</v>
      </c>
      <c r="AA22" s="270" t="s">
        <v>1829</v>
      </c>
      <c r="AB22" s="447" t="s">
        <v>1821</v>
      </c>
      <c r="AC22" s="444" t="str">
        <f>IF(OR(Tabla_Menu[[#This Row],[Nivel]]="",IFERROR(SEARCH(_HOJA_ACTUAL,Tabla_Menu[[#This Row],[HOJAS NO MUESTRA]],1),0)&gt;0),"N/A","")</f>
        <v>N/A</v>
      </c>
      <c r="AD22" s="270">
        <f>IF(Tabla_Menu[[#This Row],[N/A]]="",,COUNTIF(Tabla_Menu[&amp;],Tabla_Menu[[#This Row],[&amp;]]))</f>
        <v>4</v>
      </c>
      <c r="AE22" s="270" t="str">
        <f>Tabla_Menu[[#This Row],[Nivel]]&amp;Tabla_Menu[[#This Row],[N/A]]</f>
        <v>MENÚ SUPERIORN/A</v>
      </c>
      <c r="AF22" s="270" t="s">
        <v>3943</v>
      </c>
      <c r="AJ22" s="98" t="s">
        <v>41</v>
      </c>
    </row>
    <row r="23" spans="1:36" outlineLevel="1" x14ac:dyDescent="0.4">
      <c r="A23" s="428" t="s">
        <v>3481</v>
      </c>
      <c r="B23" s="428" t="s">
        <v>66</v>
      </c>
      <c r="C23" s="428" t="s">
        <v>113</v>
      </c>
      <c r="D23" s="430"/>
      <c r="E23" s="437" t="s">
        <v>72</v>
      </c>
      <c r="F23" s="429" t="s">
        <v>72</v>
      </c>
      <c r="G23" s="429" t="s">
        <v>76</v>
      </c>
      <c r="H23" s="429" t="s">
        <v>976</v>
      </c>
      <c r="I23" s="429" t="s">
        <v>92</v>
      </c>
      <c r="J23" s="429" t="s">
        <v>309</v>
      </c>
      <c r="K23" s="429" t="s">
        <v>656</v>
      </c>
      <c r="L23" s="429" t="s">
        <v>2214</v>
      </c>
      <c r="M23" s="442" t="s">
        <v>4108</v>
      </c>
      <c r="N23" s="98" t="s">
        <v>41</v>
      </c>
      <c r="O23" s="351" t="s">
        <v>3163</v>
      </c>
      <c r="P23" s="343" t="s">
        <v>3102</v>
      </c>
      <c r="Q23" s="346"/>
      <c r="R23" s="343"/>
      <c r="S23" s="444">
        <v>4</v>
      </c>
      <c r="T23" s="78" t="s">
        <v>3412</v>
      </c>
      <c r="U23" s="78" t="s">
        <v>4145</v>
      </c>
      <c r="V23" s="444" t="s">
        <v>1830</v>
      </c>
      <c r="W23" s="270">
        <v>82</v>
      </c>
      <c r="X23" s="270" t="s">
        <v>1754</v>
      </c>
      <c r="Y23" s="270" t="s">
        <v>3842</v>
      </c>
      <c r="Z23" s="270" t="s">
        <v>3867</v>
      </c>
      <c r="AA23" s="270" t="s">
        <v>1833</v>
      </c>
      <c r="AB23" s="447" t="s">
        <v>1771</v>
      </c>
      <c r="AC23" s="444" t="str">
        <f>IF(OR(Tabla_Menu[[#This Row],[Nivel]]="",IFERROR(SEARCH(_HOJA_ACTUAL,Tabla_Menu[[#This Row],[HOJAS NO MUESTRA]],1),0)&gt;0),"N/A","")</f>
        <v>N/A</v>
      </c>
      <c r="AD23" s="270">
        <f>IF(Tabla_Menu[[#This Row],[N/A]]="",,COUNTIF(Tabla_Menu[&amp;],Tabla_Menu[[#This Row],[&amp;]]))</f>
        <v>4</v>
      </c>
      <c r="AE23" s="270" t="str">
        <f>Tabla_Menu[[#This Row],[Nivel]]&amp;Tabla_Menu[[#This Row],[N/A]]</f>
        <v>MENÚ ESPECIALN/A</v>
      </c>
      <c r="AF23" s="270" t="s">
        <v>3944</v>
      </c>
      <c r="AJ23" s="98" t="s">
        <v>41</v>
      </c>
    </row>
    <row r="24" spans="1:36" outlineLevel="1" x14ac:dyDescent="0.4">
      <c r="A24" s="428" t="s">
        <v>3482</v>
      </c>
      <c r="B24" s="428" t="s">
        <v>66</v>
      </c>
      <c r="C24" s="428" t="s">
        <v>114</v>
      </c>
      <c r="D24" s="430"/>
      <c r="E24" s="437" t="s">
        <v>33</v>
      </c>
      <c r="F24" s="429" t="s">
        <v>33</v>
      </c>
      <c r="G24" s="429" t="s">
        <v>77</v>
      </c>
      <c r="H24" s="429" t="s">
        <v>977</v>
      </c>
      <c r="I24" s="429" t="s">
        <v>33</v>
      </c>
      <c r="J24" s="429" t="s">
        <v>102</v>
      </c>
      <c r="K24" s="429" t="s">
        <v>657</v>
      </c>
      <c r="L24" s="429" t="s">
        <v>2215</v>
      </c>
      <c r="M24" s="442" t="s">
        <v>4108</v>
      </c>
      <c r="N24" s="98" t="s">
        <v>41</v>
      </c>
      <c r="O24" s="350" t="s">
        <v>3175</v>
      </c>
      <c r="P24" s="347" t="s">
        <v>3103</v>
      </c>
      <c r="Q24" s="348"/>
      <c r="R24" s="343"/>
      <c r="S24" s="444">
        <v>0</v>
      </c>
      <c r="T24" s="78" t="s">
        <v>3412</v>
      </c>
      <c r="U24" s="78" t="s">
        <v>4146</v>
      </c>
      <c r="V24" s="444" t="s">
        <v>1835</v>
      </c>
      <c r="W24" s="270">
        <v>94</v>
      </c>
      <c r="X24" s="270" t="s">
        <v>1754</v>
      </c>
      <c r="Y24" s="270" t="s">
        <v>3842</v>
      </c>
      <c r="Z24" s="270" t="s">
        <v>3868</v>
      </c>
      <c r="AA24" s="270" t="s">
        <v>1837</v>
      </c>
      <c r="AB24" s="447" t="s">
        <v>1771</v>
      </c>
      <c r="AC24" s="444" t="str">
        <f>IF(OR(Tabla_Menu[[#This Row],[Nivel]]="",IFERROR(SEARCH(_HOJA_ACTUAL,Tabla_Menu[[#This Row],[HOJAS NO MUESTRA]],1),0)&gt;0),"N/A","")</f>
        <v>N/A</v>
      </c>
      <c r="AD24" s="270">
        <f>IF(Tabla_Menu[[#This Row],[N/A]]="",,COUNTIF(Tabla_Menu[&amp;],Tabla_Menu[[#This Row],[&amp;]]))</f>
        <v>4</v>
      </c>
      <c r="AE24" s="270" t="str">
        <f>Tabla_Menu[[#This Row],[Nivel]]&amp;Tabla_Menu[[#This Row],[N/A]]</f>
        <v>MENÚ ESPECIALN/A</v>
      </c>
      <c r="AF24" s="270" t="s">
        <v>3945</v>
      </c>
      <c r="AJ24" s="98" t="s">
        <v>41</v>
      </c>
    </row>
    <row r="25" spans="1:36" outlineLevel="1" x14ac:dyDescent="0.4">
      <c r="A25" s="428" t="s">
        <v>3483</v>
      </c>
      <c r="B25" s="428" t="s">
        <v>66</v>
      </c>
      <c r="C25" s="428" t="s">
        <v>115</v>
      </c>
      <c r="D25" s="430"/>
      <c r="E25" s="437" t="s">
        <v>81</v>
      </c>
      <c r="F25" s="429" t="s">
        <v>81</v>
      </c>
      <c r="G25" s="429" t="s">
        <v>83</v>
      </c>
      <c r="H25" s="429" t="s">
        <v>978</v>
      </c>
      <c r="I25" s="429" t="s">
        <v>93</v>
      </c>
      <c r="J25" s="429" t="s">
        <v>83</v>
      </c>
      <c r="K25" s="429" t="s">
        <v>658</v>
      </c>
      <c r="L25" s="429" t="s">
        <v>2216</v>
      </c>
      <c r="M25" s="442" t="s">
        <v>4108</v>
      </c>
      <c r="N25" s="98" t="s">
        <v>41</v>
      </c>
      <c r="O25" s="351" t="s">
        <v>3149</v>
      </c>
      <c r="P25" s="343" t="s">
        <v>3104</v>
      </c>
      <c r="Q25" s="346"/>
      <c r="R25" s="343"/>
      <c r="S25" s="444">
        <v>0</v>
      </c>
      <c r="T25" s="78" t="s">
        <v>3412</v>
      </c>
      <c r="U25" s="78" t="s">
        <v>4147</v>
      </c>
      <c r="V25" s="444" t="s">
        <v>1838</v>
      </c>
      <c r="W25" s="270">
        <v>218</v>
      </c>
      <c r="X25" s="270" t="s">
        <v>1763</v>
      </c>
      <c r="Y25" s="270" t="s">
        <v>3842</v>
      </c>
      <c r="Z25" s="270" t="s">
        <v>3869</v>
      </c>
      <c r="AA25" s="270" t="s">
        <v>1840</v>
      </c>
      <c r="AB25" s="447" t="s">
        <v>1771</v>
      </c>
      <c r="AC25" s="444" t="str">
        <f>IF(OR(Tabla_Menu[[#This Row],[Nivel]]="",IFERROR(SEARCH(_HOJA_ACTUAL,Tabla_Menu[[#This Row],[HOJAS NO MUESTRA]],1),0)&gt;0),"N/A","")</f>
        <v>N/A</v>
      </c>
      <c r="AD25" s="270">
        <f>IF(Tabla_Menu[[#This Row],[N/A]]="",,COUNTIF(Tabla_Menu[&amp;],Tabla_Menu[[#This Row],[&amp;]]))</f>
        <v>4</v>
      </c>
      <c r="AE25" s="270" t="str">
        <f>Tabla_Menu[[#This Row],[Nivel]]&amp;Tabla_Menu[[#This Row],[N/A]]</f>
        <v>MENÚ ESPECIALN/A</v>
      </c>
      <c r="AF25" s="270" t="s">
        <v>3946</v>
      </c>
      <c r="AJ25" s="98" t="s">
        <v>41</v>
      </c>
    </row>
    <row r="26" spans="1:36" outlineLevel="1" x14ac:dyDescent="0.4">
      <c r="A26" s="428" t="s">
        <v>3484</v>
      </c>
      <c r="B26" s="428" t="s">
        <v>66</v>
      </c>
      <c r="C26" s="428" t="s">
        <v>116</v>
      </c>
      <c r="D26" s="430"/>
      <c r="E26" s="437" t="s">
        <v>82</v>
      </c>
      <c r="F26" s="429" t="s">
        <v>82</v>
      </c>
      <c r="G26" s="429" t="s">
        <v>659</v>
      </c>
      <c r="H26" s="429" t="s">
        <v>87</v>
      </c>
      <c r="I26" s="429" t="s">
        <v>94</v>
      </c>
      <c r="J26" s="429" t="s">
        <v>103</v>
      </c>
      <c r="K26" s="429" t="s">
        <v>659</v>
      </c>
      <c r="L26" s="429" t="s">
        <v>2217</v>
      </c>
      <c r="M26" s="442" t="s">
        <v>4108</v>
      </c>
      <c r="N26" s="98" t="s">
        <v>41</v>
      </c>
      <c r="O26" s="350" t="s">
        <v>3164</v>
      </c>
      <c r="P26" s="347" t="s">
        <v>3105</v>
      </c>
      <c r="Q26" s="348"/>
      <c r="R26" s="343"/>
      <c r="S26" s="444">
        <v>0</v>
      </c>
      <c r="T26" s="78" t="s">
        <v>3412</v>
      </c>
      <c r="U26" s="78" t="s">
        <v>4148</v>
      </c>
      <c r="V26" s="444" t="s">
        <v>3384</v>
      </c>
      <c r="W26" s="270">
        <v>8</v>
      </c>
      <c r="X26" s="270" t="s">
        <v>1754</v>
      </c>
      <c r="Y26" s="270" t="s">
        <v>3842</v>
      </c>
      <c r="Z26" s="270" t="s">
        <v>3870</v>
      </c>
      <c r="AA26" s="270" t="s">
        <v>1834</v>
      </c>
      <c r="AB26" s="447" t="s">
        <v>1771</v>
      </c>
      <c r="AC26" s="444" t="str">
        <f>IF(OR(Tabla_Menu[[#This Row],[Nivel]]="",IFERROR(SEARCH(_HOJA_ACTUAL,Tabla_Menu[[#This Row],[HOJAS NO MUESTRA]],1),0)&gt;0),"N/A","")</f>
        <v>N/A</v>
      </c>
      <c r="AD26" s="270">
        <f>IF(Tabla_Menu[[#This Row],[N/A]]="",,COUNTIF(Tabla_Menu[&amp;],Tabla_Menu[[#This Row],[&amp;]]))</f>
        <v>4</v>
      </c>
      <c r="AE26" s="270" t="str">
        <f>Tabla_Menu[[#This Row],[Nivel]]&amp;Tabla_Menu[[#This Row],[N/A]]</f>
        <v>MENÚ ESPECIALN/A</v>
      </c>
      <c r="AF26" s="270" t="s">
        <v>3947</v>
      </c>
      <c r="AJ26" s="98" t="s">
        <v>41</v>
      </c>
    </row>
    <row r="27" spans="1:36" outlineLevel="1" x14ac:dyDescent="0.4">
      <c r="A27" s="428" t="s">
        <v>3485</v>
      </c>
      <c r="B27" s="428" t="s">
        <v>66</v>
      </c>
      <c r="C27" s="428" t="s">
        <v>117</v>
      </c>
      <c r="D27" s="430"/>
      <c r="E27" s="437" t="s">
        <v>622</v>
      </c>
      <c r="F27" s="429" t="s">
        <v>622</v>
      </c>
      <c r="G27" s="429" t="s">
        <v>625</v>
      </c>
      <c r="H27" s="429" t="s">
        <v>979</v>
      </c>
      <c r="I27" s="429" t="s">
        <v>629</v>
      </c>
      <c r="J27" s="429" t="s">
        <v>631</v>
      </c>
      <c r="K27" s="429" t="s">
        <v>660</v>
      </c>
      <c r="L27" s="429" t="s">
        <v>2218</v>
      </c>
      <c r="M27" s="442" t="s">
        <v>4108</v>
      </c>
      <c r="N27" s="98" t="s">
        <v>41</v>
      </c>
      <c r="O27" s="351" t="s">
        <v>3174</v>
      </c>
      <c r="P27" s="343" t="s">
        <v>3106</v>
      </c>
      <c r="Q27" s="346"/>
      <c r="R27" s="343"/>
      <c r="S27" s="444">
        <v>4</v>
      </c>
      <c r="T27" s="78" t="s">
        <v>48</v>
      </c>
      <c r="U27" s="78" t="s">
        <v>4149</v>
      </c>
      <c r="V27" s="444" t="s">
        <v>1841</v>
      </c>
      <c r="W27" s="270">
        <v>49</v>
      </c>
      <c r="X27" s="270" t="s">
        <v>1763</v>
      </c>
      <c r="Y27" s="270" t="s">
        <v>3843</v>
      </c>
      <c r="Z27" s="270" t="s">
        <v>3843</v>
      </c>
      <c r="AA27" s="270" t="s">
        <v>1843</v>
      </c>
      <c r="AB27" s="447" t="s">
        <v>1794</v>
      </c>
      <c r="AC27" s="444" t="str">
        <f>IF(OR(Tabla_Menu[[#This Row],[Nivel]]="",IFERROR(SEARCH(_HOJA_ACTUAL,Tabla_Menu[[#This Row],[HOJAS NO MUESTRA]],1),0)&gt;0),"N/A","")</f>
        <v>N/A</v>
      </c>
      <c r="AD27" s="270">
        <f>IF(Tabla_Menu[[#This Row],[N/A]]="",,COUNTIF(Tabla_Menu[&amp;],Tabla_Menu[[#This Row],[&amp;]]))</f>
        <v>4</v>
      </c>
      <c r="AE27" s="270" t="str">
        <f>Tabla_Menu[[#This Row],[Nivel]]&amp;Tabla_Menu[[#This Row],[N/A]]</f>
        <v>USAR DATOS VARIABLESN/A</v>
      </c>
      <c r="AF27" s="270" t="s">
        <v>3948</v>
      </c>
      <c r="AJ27" s="98" t="s">
        <v>41</v>
      </c>
    </row>
    <row r="28" spans="1:36" outlineLevel="1" x14ac:dyDescent="0.4">
      <c r="A28" s="428" t="s">
        <v>3486</v>
      </c>
      <c r="B28" s="428" t="s">
        <v>66</v>
      </c>
      <c r="C28" s="428" t="s">
        <v>118</v>
      </c>
      <c r="D28" s="430"/>
      <c r="E28" s="437" t="s">
        <v>623</v>
      </c>
      <c r="F28" s="429" t="s">
        <v>623</v>
      </c>
      <c r="G28" s="429" t="s">
        <v>626</v>
      </c>
      <c r="H28" s="429" t="s">
        <v>980</v>
      </c>
      <c r="I28" s="429" t="s">
        <v>623</v>
      </c>
      <c r="J28" s="429" t="s">
        <v>632</v>
      </c>
      <c r="K28" s="429" t="s">
        <v>661</v>
      </c>
      <c r="L28" s="429" t="s">
        <v>2219</v>
      </c>
      <c r="M28" s="442" t="s">
        <v>4108</v>
      </c>
      <c r="N28" s="98" t="s">
        <v>41</v>
      </c>
      <c r="O28" s="350" t="s">
        <v>3151</v>
      </c>
      <c r="P28" s="347" t="s">
        <v>3107</v>
      </c>
      <c r="Q28" s="348"/>
      <c r="R28" s="343"/>
      <c r="S28" s="444">
        <v>0</v>
      </c>
      <c r="T28" s="78" t="s">
        <v>48</v>
      </c>
      <c r="U28" s="78" t="s">
        <v>4150</v>
      </c>
      <c r="V28" s="444" t="s">
        <v>3411</v>
      </c>
      <c r="W28" s="270">
        <v>1087</v>
      </c>
      <c r="X28" s="270" t="s">
        <v>1754</v>
      </c>
      <c r="Y28" s="270" t="s">
        <v>3843</v>
      </c>
      <c r="Z28" s="270" t="s">
        <v>3871</v>
      </c>
      <c r="AA28" s="270" t="s">
        <v>1846</v>
      </c>
      <c r="AB28" s="447" t="s">
        <v>1794</v>
      </c>
      <c r="AC28" s="444" t="str">
        <f>IF(OR(Tabla_Menu[[#This Row],[Nivel]]="",IFERROR(SEARCH(_HOJA_ACTUAL,Tabla_Menu[[#This Row],[HOJAS NO MUESTRA]],1),0)&gt;0),"N/A","")</f>
        <v>N/A</v>
      </c>
      <c r="AD28" s="270">
        <f>IF(Tabla_Menu[[#This Row],[N/A]]="",,COUNTIF(Tabla_Menu[&amp;],Tabla_Menu[[#This Row],[&amp;]]))</f>
        <v>4</v>
      </c>
      <c r="AE28" s="270" t="str">
        <f>Tabla_Menu[[#This Row],[Nivel]]&amp;Tabla_Menu[[#This Row],[N/A]]</f>
        <v>USAR DATOS VARIABLESN/A</v>
      </c>
      <c r="AF28" s="270" t="s">
        <v>3949</v>
      </c>
      <c r="AJ28" s="98" t="s">
        <v>41</v>
      </c>
    </row>
    <row r="29" spans="1:36" outlineLevel="1" x14ac:dyDescent="0.4">
      <c r="A29" s="428" t="s">
        <v>1836</v>
      </c>
      <c r="B29" s="428" t="s">
        <v>66</v>
      </c>
      <c r="C29" s="428" t="s">
        <v>119</v>
      </c>
      <c r="D29" s="430"/>
      <c r="E29" s="437" t="s">
        <v>624</v>
      </c>
      <c r="F29" s="429" t="s">
        <v>624</v>
      </c>
      <c r="G29" s="429" t="s">
        <v>627</v>
      </c>
      <c r="H29" s="429" t="s">
        <v>628</v>
      </c>
      <c r="I29" s="429" t="s">
        <v>630</v>
      </c>
      <c r="J29" s="429" t="s">
        <v>633</v>
      </c>
      <c r="K29" s="429" t="s">
        <v>662</v>
      </c>
      <c r="L29" s="429" t="s">
        <v>2220</v>
      </c>
      <c r="M29" s="442" t="s">
        <v>4108</v>
      </c>
      <c r="N29" s="98" t="s">
        <v>41</v>
      </c>
      <c r="O29" s="351" t="s">
        <v>3165</v>
      </c>
      <c r="P29" s="343" t="s">
        <v>3108</v>
      </c>
      <c r="Q29" s="346"/>
      <c r="R29" s="343"/>
      <c r="S29" s="444">
        <v>0</v>
      </c>
      <c r="T29" s="78" t="s">
        <v>48</v>
      </c>
      <c r="U29" s="78" t="s">
        <v>4151</v>
      </c>
      <c r="V29" s="444" t="s">
        <v>3411</v>
      </c>
      <c r="W29" s="270">
        <v>1088</v>
      </c>
      <c r="X29" s="270" t="s">
        <v>1754</v>
      </c>
      <c r="Y29" s="270" t="s">
        <v>3843</v>
      </c>
      <c r="Z29" s="270" t="s">
        <v>3872</v>
      </c>
      <c r="AA29" s="270" t="s">
        <v>1846</v>
      </c>
      <c r="AB29" s="447" t="s">
        <v>1794</v>
      </c>
      <c r="AC29" s="444" t="str">
        <f>IF(OR(Tabla_Menu[[#This Row],[Nivel]]="",IFERROR(SEARCH(_HOJA_ACTUAL,Tabla_Menu[[#This Row],[HOJAS NO MUESTRA]],1),0)&gt;0),"N/A","")</f>
        <v>N/A</v>
      </c>
      <c r="AD29" s="270">
        <f>IF(Tabla_Menu[[#This Row],[N/A]]="",,COUNTIF(Tabla_Menu[&amp;],Tabla_Menu[[#This Row],[&amp;]]))</f>
        <v>4</v>
      </c>
      <c r="AE29" s="270" t="str">
        <f>Tabla_Menu[[#This Row],[Nivel]]&amp;Tabla_Menu[[#This Row],[N/A]]</f>
        <v>USAR DATOS VARIABLESN/A</v>
      </c>
      <c r="AF29" s="270" t="s">
        <v>3949</v>
      </c>
      <c r="AJ29" s="98" t="s">
        <v>41</v>
      </c>
    </row>
    <row r="30" spans="1:36" ht="28.7" outlineLevel="1" x14ac:dyDescent="0.4">
      <c r="A30" s="337" t="s">
        <v>3383</v>
      </c>
      <c r="B30" s="428" t="s">
        <v>66</v>
      </c>
      <c r="C30" s="428" t="s">
        <v>3382</v>
      </c>
      <c r="D30" s="430"/>
      <c r="E30" s="437" t="s">
        <v>3385</v>
      </c>
      <c r="F30" s="429" t="s">
        <v>3385</v>
      </c>
      <c r="G30" s="429" t="s">
        <v>3386</v>
      </c>
      <c r="H30" s="429" t="s">
        <v>3387</v>
      </c>
      <c r="I30" s="429" t="s">
        <v>3388</v>
      </c>
      <c r="J30" s="429" t="s">
        <v>3389</v>
      </c>
      <c r="K30" s="429" t="s">
        <v>3390</v>
      </c>
      <c r="L30" s="429" t="s">
        <v>3381</v>
      </c>
      <c r="M30" s="442" t="s">
        <v>4108</v>
      </c>
      <c r="N30" s="98" t="s">
        <v>41</v>
      </c>
      <c r="O30" s="350" t="s">
        <v>3173</v>
      </c>
      <c r="P30" s="347" t="s">
        <v>3109</v>
      </c>
      <c r="Q30" s="348"/>
      <c r="R30" s="343"/>
      <c r="S30" s="444">
        <v>0</v>
      </c>
      <c r="T30" s="78" t="s">
        <v>48</v>
      </c>
      <c r="U30" s="78" t="s">
        <v>4152</v>
      </c>
      <c r="V30" s="444" t="s">
        <v>1847</v>
      </c>
      <c r="W30" s="270">
        <v>20</v>
      </c>
      <c r="X30" s="270" t="s">
        <v>1754</v>
      </c>
      <c r="Y30" s="270" t="s">
        <v>3843</v>
      </c>
      <c r="Z30" s="270" t="s">
        <v>3873</v>
      </c>
      <c r="AA30" s="270" t="s">
        <v>1849</v>
      </c>
      <c r="AB30" s="447" t="s">
        <v>1794</v>
      </c>
      <c r="AC30" s="444" t="str">
        <f>IF(OR(Tabla_Menu[[#This Row],[Nivel]]="",IFERROR(SEARCH(_HOJA_ACTUAL,Tabla_Menu[[#This Row],[HOJAS NO MUESTRA]],1),0)&gt;0),"N/A","")</f>
        <v>N/A</v>
      </c>
      <c r="AD30" s="270">
        <f>IF(Tabla_Menu[[#This Row],[N/A]]="",,COUNTIF(Tabla_Menu[&amp;],Tabla_Menu[[#This Row],[&amp;]]))</f>
        <v>4</v>
      </c>
      <c r="AE30" s="270" t="str">
        <f>Tabla_Menu[[#This Row],[Nivel]]&amp;Tabla_Menu[[#This Row],[N/A]]</f>
        <v>USAR DATOS VARIABLESN/A</v>
      </c>
      <c r="AF30" s="270" t="s">
        <v>3950</v>
      </c>
      <c r="AJ30" s="98" t="s">
        <v>41</v>
      </c>
    </row>
    <row r="31" spans="1:36" ht="28.7" outlineLevel="1" x14ac:dyDescent="0.4">
      <c r="A31" s="428" t="s">
        <v>1839</v>
      </c>
      <c r="B31" s="428" t="s">
        <v>66</v>
      </c>
      <c r="C31" s="428" t="s">
        <v>120</v>
      </c>
      <c r="D31" s="430"/>
      <c r="E31" s="437" t="s">
        <v>3392</v>
      </c>
      <c r="F31" s="429" t="s">
        <v>3392</v>
      </c>
      <c r="G31" s="429" t="s">
        <v>3393</v>
      </c>
      <c r="H31" s="429" t="s">
        <v>3394</v>
      </c>
      <c r="I31" s="429" t="s">
        <v>3395</v>
      </c>
      <c r="J31" s="429" t="s">
        <v>3396</v>
      </c>
      <c r="K31" s="429" t="s">
        <v>3391</v>
      </c>
      <c r="L31" s="429" t="s">
        <v>2221</v>
      </c>
      <c r="M31" s="442" t="s">
        <v>4108</v>
      </c>
      <c r="N31" s="98" t="s">
        <v>41</v>
      </c>
      <c r="O31" s="351" t="s">
        <v>3153</v>
      </c>
      <c r="P31" s="343" t="s">
        <v>3110</v>
      </c>
      <c r="Q31" s="346"/>
      <c r="R31" s="343"/>
      <c r="S31" s="444">
        <v>8</v>
      </c>
      <c r="T31" s="78" t="s">
        <v>1967</v>
      </c>
      <c r="U31" s="78" t="s">
        <v>4153</v>
      </c>
      <c r="V31" s="444" t="s">
        <v>1795</v>
      </c>
      <c r="W31" s="270">
        <v>263</v>
      </c>
      <c r="X31" s="270" t="s">
        <v>1754</v>
      </c>
      <c r="Y31" s="270" t="s">
        <v>3844</v>
      </c>
      <c r="Z31" s="270" t="s">
        <v>3874</v>
      </c>
      <c r="AA31" s="270" t="s">
        <v>2095</v>
      </c>
      <c r="AB31" s="447" t="s">
        <v>1761</v>
      </c>
      <c r="AC31" s="444" t="str">
        <f>IF(OR(Tabla_Menu[[#This Row],[Nivel]]="",IFERROR(SEARCH(_HOJA_ACTUAL,Tabla_Menu[[#This Row],[HOJAS NO MUESTRA]],1),0)&gt;0),"N/A","")</f>
        <v>N/A</v>
      </c>
      <c r="AD31" s="270">
        <f>IF(Tabla_Menu[[#This Row],[N/A]]="",,COUNTIF(Tabla_Menu[&amp;],Tabla_Menu[[#This Row],[&amp;]]))</f>
        <v>8</v>
      </c>
      <c r="AE31" s="270" t="str">
        <f>Tabla_Menu[[#This Row],[Nivel]]&amp;Tabla_Menu[[#This Row],[N/A]]</f>
        <v>EXPORTAR / IMPORTARN/A</v>
      </c>
      <c r="AF31" s="270" t="s">
        <v>3951</v>
      </c>
      <c r="AJ31" s="98" t="s">
        <v>41</v>
      </c>
    </row>
    <row r="32" spans="1:36" outlineLevel="1" x14ac:dyDescent="0.4">
      <c r="A32" s="428" t="s">
        <v>3487</v>
      </c>
      <c r="B32" s="428" t="s">
        <v>66</v>
      </c>
      <c r="C32" s="428" t="s">
        <v>121</v>
      </c>
      <c r="D32" s="430"/>
      <c r="E32" s="437" t="s">
        <v>39</v>
      </c>
      <c r="F32" s="429" t="s">
        <v>39</v>
      </c>
      <c r="G32" s="429" t="s">
        <v>975</v>
      </c>
      <c r="H32" s="429" t="s">
        <v>981</v>
      </c>
      <c r="I32" s="429" t="s">
        <v>95</v>
      </c>
      <c r="J32" s="429" t="s">
        <v>104</v>
      </c>
      <c r="K32" s="429" t="s">
        <v>663</v>
      </c>
      <c r="L32" s="429" t="s">
        <v>2222</v>
      </c>
      <c r="M32" s="442" t="s">
        <v>4108</v>
      </c>
      <c r="N32" s="98" t="s">
        <v>41</v>
      </c>
      <c r="O32" s="350" t="s">
        <v>3166</v>
      </c>
      <c r="P32" s="347" t="s">
        <v>3111</v>
      </c>
      <c r="Q32" s="348"/>
      <c r="R32" s="343"/>
      <c r="S32" s="444">
        <v>0</v>
      </c>
      <c r="T32" s="78" t="s">
        <v>1967</v>
      </c>
      <c r="U32" s="78" t="s">
        <v>4154</v>
      </c>
      <c r="V32" s="444" t="s">
        <v>1798</v>
      </c>
      <c r="W32" s="270">
        <v>263</v>
      </c>
      <c r="X32" s="270" t="s">
        <v>1754</v>
      </c>
      <c r="Y32" s="270" t="s">
        <v>3844</v>
      </c>
      <c r="Z32" s="270" t="s">
        <v>3875</v>
      </c>
      <c r="AA32" s="270" t="s">
        <v>2097</v>
      </c>
      <c r="AB32" s="447" t="s">
        <v>1761</v>
      </c>
      <c r="AC32" s="444" t="str">
        <f>IF(OR(Tabla_Menu[[#This Row],[Nivel]]="",IFERROR(SEARCH(_HOJA_ACTUAL,Tabla_Menu[[#This Row],[HOJAS NO MUESTRA]],1),0)&gt;0),"N/A","")</f>
        <v>N/A</v>
      </c>
      <c r="AD32" s="270">
        <f>IF(Tabla_Menu[[#This Row],[N/A]]="",,COUNTIF(Tabla_Menu[&amp;],Tabla_Menu[[#This Row],[&amp;]]))</f>
        <v>8</v>
      </c>
      <c r="AE32" s="270" t="str">
        <f>Tabla_Menu[[#This Row],[Nivel]]&amp;Tabla_Menu[[#This Row],[N/A]]</f>
        <v>EXPORTAR / IMPORTARN/A</v>
      </c>
      <c r="AF32" s="270" t="s">
        <v>3952</v>
      </c>
      <c r="AJ32" s="98" t="s">
        <v>41</v>
      </c>
    </row>
    <row r="33" spans="1:36" outlineLevel="1" x14ac:dyDescent="0.4">
      <c r="A33" s="428" t="s">
        <v>1842</v>
      </c>
      <c r="B33" s="428" t="s">
        <v>66</v>
      </c>
      <c r="C33" s="428" t="s">
        <v>122</v>
      </c>
      <c r="D33" s="430"/>
      <c r="E33" s="437" t="s">
        <v>48</v>
      </c>
      <c r="F33" s="429" t="s">
        <v>48</v>
      </c>
      <c r="G33" s="429" t="s">
        <v>80</v>
      </c>
      <c r="H33" s="429" t="s">
        <v>90</v>
      </c>
      <c r="I33" s="429" t="s">
        <v>98</v>
      </c>
      <c r="J33" s="429" t="s">
        <v>107</v>
      </c>
      <c r="K33" s="429" t="s">
        <v>664</v>
      </c>
      <c r="L33" s="429" t="s">
        <v>2223</v>
      </c>
      <c r="M33" s="442" t="s">
        <v>4108</v>
      </c>
      <c r="N33" s="98" t="s">
        <v>41</v>
      </c>
      <c r="O33" s="351" t="s">
        <v>3133</v>
      </c>
      <c r="P33" s="343" t="s">
        <v>3112</v>
      </c>
      <c r="Q33" s="346"/>
      <c r="R33" s="343"/>
      <c r="S33" s="444">
        <v>0</v>
      </c>
      <c r="T33" s="78" t="s">
        <v>1967</v>
      </c>
      <c r="U33" s="78" t="s">
        <v>4155</v>
      </c>
      <c r="V33" s="444" t="s">
        <v>1800</v>
      </c>
      <c r="W33" s="270">
        <v>1100</v>
      </c>
      <c r="X33" s="270" t="s">
        <v>1763</v>
      </c>
      <c r="Y33" s="270" t="s">
        <v>3844</v>
      </c>
      <c r="Z33" s="270" t="s">
        <v>3876</v>
      </c>
      <c r="AA33" s="270" t="s">
        <v>1802</v>
      </c>
      <c r="AB33" s="447" t="s">
        <v>1761</v>
      </c>
      <c r="AC33" s="444" t="str">
        <f>IF(OR(Tabla_Menu[[#This Row],[Nivel]]="",IFERROR(SEARCH(_HOJA_ACTUAL,Tabla_Menu[[#This Row],[HOJAS NO MUESTRA]],1),0)&gt;0),"N/A","")</f>
        <v>N/A</v>
      </c>
      <c r="AD33" s="270">
        <f>IF(Tabla_Menu[[#This Row],[N/A]]="",,COUNTIF(Tabla_Menu[&amp;],Tabla_Menu[[#This Row],[&amp;]]))</f>
        <v>8</v>
      </c>
      <c r="AE33" s="270" t="str">
        <f>Tabla_Menu[[#This Row],[Nivel]]&amp;Tabla_Menu[[#This Row],[N/A]]</f>
        <v>EXPORTAR / IMPORTARN/A</v>
      </c>
      <c r="AF33" s="270" t="s">
        <v>3953</v>
      </c>
      <c r="AJ33" s="98" t="s">
        <v>41</v>
      </c>
    </row>
    <row r="34" spans="1:36" outlineLevel="1" x14ac:dyDescent="0.4">
      <c r="A34" s="428" t="s">
        <v>1844</v>
      </c>
      <c r="B34" s="428" t="s">
        <v>66</v>
      </c>
      <c r="C34" s="428" t="s">
        <v>123</v>
      </c>
      <c r="D34" s="430"/>
      <c r="E34" s="437" t="s">
        <v>37</v>
      </c>
      <c r="F34" s="429" t="s">
        <v>37</v>
      </c>
      <c r="G34" s="429" t="s">
        <v>78</v>
      </c>
      <c r="H34" s="429" t="s">
        <v>88</v>
      </c>
      <c r="I34" s="429" t="s">
        <v>96</v>
      </c>
      <c r="J34" s="429" t="s">
        <v>105</v>
      </c>
      <c r="K34" s="429" t="s">
        <v>665</v>
      </c>
      <c r="L34" s="429" t="s">
        <v>2224</v>
      </c>
      <c r="M34" s="442" t="s">
        <v>4108</v>
      </c>
      <c r="N34" s="98" t="s">
        <v>41</v>
      </c>
      <c r="O34" s="350" t="s">
        <v>3152</v>
      </c>
      <c r="P34" s="347" t="s">
        <v>3113</v>
      </c>
      <c r="Q34" s="348"/>
      <c r="R34" s="343"/>
      <c r="S34" s="444">
        <v>0</v>
      </c>
      <c r="T34" s="78" t="s">
        <v>1967</v>
      </c>
      <c r="U34" s="78" t="s">
        <v>4156</v>
      </c>
      <c r="V34" s="444" t="s">
        <v>1803</v>
      </c>
      <c r="W34" s="270">
        <v>42</v>
      </c>
      <c r="X34" s="270" t="s">
        <v>1754</v>
      </c>
      <c r="Y34" s="270" t="s">
        <v>3844</v>
      </c>
      <c r="Z34" s="270" t="s">
        <v>3877</v>
      </c>
      <c r="AA34" s="270" t="s">
        <v>1805</v>
      </c>
      <c r="AB34" s="447" t="s">
        <v>1761</v>
      </c>
      <c r="AC34" s="444" t="str">
        <f>IF(OR(Tabla_Menu[[#This Row],[Nivel]]="",IFERROR(SEARCH(_HOJA_ACTUAL,Tabla_Menu[[#This Row],[HOJAS NO MUESTRA]],1),0)&gt;0),"N/A","")</f>
        <v>N/A</v>
      </c>
      <c r="AD34" s="270">
        <f>IF(Tabla_Menu[[#This Row],[N/A]]="",,COUNTIF(Tabla_Menu[&amp;],Tabla_Menu[[#This Row],[&amp;]]))</f>
        <v>8</v>
      </c>
      <c r="AE34" s="270" t="str">
        <f>Tabla_Menu[[#This Row],[Nivel]]&amp;Tabla_Menu[[#This Row],[N/A]]</f>
        <v>EXPORTAR / IMPORTARN/A</v>
      </c>
      <c r="AF34" s="270" t="s">
        <v>3954</v>
      </c>
      <c r="AJ34" s="98" t="s">
        <v>41</v>
      </c>
    </row>
    <row r="35" spans="1:36" outlineLevel="1" x14ac:dyDescent="0.4">
      <c r="A35" s="428" t="s">
        <v>1845</v>
      </c>
      <c r="B35" s="428" t="s">
        <v>66</v>
      </c>
      <c r="C35" s="428" t="s">
        <v>124</v>
      </c>
      <c r="D35" s="430"/>
      <c r="E35" s="437" t="s">
        <v>38</v>
      </c>
      <c r="F35" s="429" t="s">
        <v>38</v>
      </c>
      <c r="G35" s="429" t="s">
        <v>79</v>
      </c>
      <c r="H35" s="429" t="s">
        <v>89</v>
      </c>
      <c r="I35" s="429" t="s">
        <v>97</v>
      </c>
      <c r="J35" s="429" t="s">
        <v>106</v>
      </c>
      <c r="K35" s="429" t="s">
        <v>666</v>
      </c>
      <c r="L35" s="429" t="s">
        <v>2203</v>
      </c>
      <c r="M35" s="442" t="s">
        <v>4108</v>
      </c>
      <c r="N35" s="98" t="s">
        <v>41</v>
      </c>
      <c r="O35" s="351" t="s">
        <v>3167</v>
      </c>
      <c r="P35" s="343" t="s">
        <v>3114</v>
      </c>
      <c r="Q35" s="346"/>
      <c r="R35" s="343"/>
      <c r="S35" s="444">
        <v>0</v>
      </c>
      <c r="T35" s="78" t="s">
        <v>1967</v>
      </c>
      <c r="U35" s="78" t="s">
        <v>4157</v>
      </c>
      <c r="V35" s="444" t="s">
        <v>1806</v>
      </c>
      <c r="W35" s="270">
        <v>1051</v>
      </c>
      <c r="X35" s="270" t="s">
        <v>1754</v>
      </c>
      <c r="Y35" s="270" t="s">
        <v>3844</v>
      </c>
      <c r="Z35" s="270" t="s">
        <v>3878</v>
      </c>
      <c r="AA35" s="270" t="s">
        <v>1808</v>
      </c>
      <c r="AB35" s="447" t="s">
        <v>1761</v>
      </c>
      <c r="AC35" s="444" t="str">
        <f>IF(OR(Tabla_Menu[[#This Row],[Nivel]]="",IFERROR(SEARCH(_HOJA_ACTUAL,Tabla_Menu[[#This Row],[HOJAS NO MUESTRA]],1),0)&gt;0),"N/A","")</f>
        <v>N/A</v>
      </c>
      <c r="AD35" s="270">
        <f>IF(Tabla_Menu[[#This Row],[N/A]]="",,COUNTIF(Tabla_Menu[&amp;],Tabla_Menu[[#This Row],[&amp;]]))</f>
        <v>8</v>
      </c>
      <c r="AE35" s="270" t="str">
        <f>Tabla_Menu[[#This Row],[Nivel]]&amp;Tabla_Menu[[#This Row],[N/A]]</f>
        <v>EXPORTAR / IMPORTARN/A</v>
      </c>
      <c r="AF35" s="270" t="s">
        <v>3955</v>
      </c>
      <c r="AJ35" s="98" t="s">
        <v>41</v>
      </c>
    </row>
    <row r="36" spans="1:36" x14ac:dyDescent="0.4">
      <c r="A36" s="214" t="s">
        <v>2151</v>
      </c>
      <c r="B36" s="214" t="s">
        <v>65</v>
      </c>
      <c r="C36" s="214" t="s">
        <v>108</v>
      </c>
      <c r="D36" s="439"/>
      <c r="E36" s="438" t="s">
        <v>45</v>
      </c>
      <c r="F36" s="423" t="s">
        <v>45</v>
      </c>
      <c r="G36" s="423" t="s">
        <v>49</v>
      </c>
      <c r="H36" s="423" t="s">
        <v>214</v>
      </c>
      <c r="I36" s="423" t="s">
        <v>60</v>
      </c>
      <c r="J36" s="423" t="s">
        <v>239</v>
      </c>
      <c r="K36" s="423" t="s">
        <v>669</v>
      </c>
      <c r="L36" s="423" t="s">
        <v>2225</v>
      </c>
      <c r="M36" s="441" t="s">
        <v>4108</v>
      </c>
      <c r="N36" s="98" t="s">
        <v>41</v>
      </c>
      <c r="O36" s="350" t="s">
        <v>3170</v>
      </c>
      <c r="P36" s="347" t="s">
        <v>3115</v>
      </c>
      <c r="Q36" s="348"/>
      <c r="R36" s="343"/>
      <c r="S36" s="444">
        <v>0</v>
      </c>
      <c r="T36" s="78" t="s">
        <v>1967</v>
      </c>
      <c r="U36" s="78" t="s">
        <v>4158</v>
      </c>
      <c r="V36" s="444" t="s">
        <v>1809</v>
      </c>
      <c r="W36" s="270">
        <v>91</v>
      </c>
      <c r="X36" s="270" t="s">
        <v>1763</v>
      </c>
      <c r="Y36" s="270" t="s">
        <v>3844</v>
      </c>
      <c r="Z36" s="270" t="s">
        <v>3879</v>
      </c>
      <c r="AA36" s="270" t="s">
        <v>2096</v>
      </c>
      <c r="AB36" s="447" t="s">
        <v>1761</v>
      </c>
      <c r="AC36" s="444" t="str">
        <f>IF(OR(Tabla_Menu[[#This Row],[Nivel]]="",IFERROR(SEARCH(_HOJA_ACTUAL,Tabla_Menu[[#This Row],[HOJAS NO MUESTRA]],1),0)&gt;0),"N/A","")</f>
        <v>N/A</v>
      </c>
      <c r="AD36" s="270">
        <f>IF(Tabla_Menu[[#This Row],[N/A]]="",,COUNTIF(Tabla_Menu[&amp;],Tabla_Menu[[#This Row],[&amp;]]))</f>
        <v>8</v>
      </c>
      <c r="AE36" s="270" t="str">
        <f>Tabla_Menu[[#This Row],[Nivel]]&amp;Tabla_Menu[[#This Row],[N/A]]</f>
        <v>EXPORTAR / IMPORTARN/A</v>
      </c>
      <c r="AF36" s="270" t="s">
        <v>3956</v>
      </c>
      <c r="AJ36" s="98" t="s">
        <v>41</v>
      </c>
    </row>
    <row r="37" spans="1:36" outlineLevel="1" x14ac:dyDescent="0.4">
      <c r="A37" s="428" t="s">
        <v>3488</v>
      </c>
      <c r="B37" s="428" t="s">
        <v>65</v>
      </c>
      <c r="C37" s="428" t="s">
        <v>109</v>
      </c>
      <c r="D37" s="430"/>
      <c r="E37" s="437" t="s">
        <v>172</v>
      </c>
      <c r="F37" s="429" t="s">
        <v>172</v>
      </c>
      <c r="G37" s="429" t="s">
        <v>208</v>
      </c>
      <c r="H37" s="429" t="s">
        <v>215</v>
      </c>
      <c r="I37" s="429" t="s">
        <v>275</v>
      </c>
      <c r="J37" s="429" t="s">
        <v>240</v>
      </c>
      <c r="K37" s="429" t="s">
        <v>670</v>
      </c>
      <c r="L37" s="429" t="s">
        <v>2241</v>
      </c>
      <c r="M37" s="442" t="s">
        <v>4108</v>
      </c>
      <c r="N37" s="98" t="s">
        <v>41</v>
      </c>
      <c r="O37" s="351" t="s">
        <v>3130</v>
      </c>
      <c r="P37" s="343" t="s">
        <v>3116</v>
      </c>
      <c r="Q37" s="346"/>
      <c r="R37" s="343"/>
      <c r="S37" s="444">
        <v>0</v>
      </c>
      <c r="T37" s="78" t="s">
        <v>1967</v>
      </c>
      <c r="U37" s="78" t="s">
        <v>4159</v>
      </c>
      <c r="V37" s="444" t="s">
        <v>1811</v>
      </c>
      <c r="W37" s="270">
        <v>92</v>
      </c>
      <c r="X37" s="270" t="s">
        <v>1754</v>
      </c>
      <c r="Y37" s="270" t="s">
        <v>3844</v>
      </c>
      <c r="Z37" s="270" t="s">
        <v>3880</v>
      </c>
      <c r="AA37" s="270" t="s">
        <v>1813</v>
      </c>
      <c r="AB37" s="447" t="s">
        <v>1761</v>
      </c>
      <c r="AC37" s="444" t="str">
        <f>IF(OR(Tabla_Menu[[#This Row],[Nivel]]="",IFERROR(SEARCH(_HOJA_ACTUAL,Tabla_Menu[[#This Row],[HOJAS NO MUESTRA]],1),0)&gt;0),"N/A","")</f>
        <v>N/A</v>
      </c>
      <c r="AD37" s="270">
        <f>IF(Tabla_Menu[[#This Row],[N/A]]="",,COUNTIF(Tabla_Menu[&amp;],Tabla_Menu[[#This Row],[&amp;]]))</f>
        <v>8</v>
      </c>
      <c r="AE37" s="270" t="str">
        <f>Tabla_Menu[[#This Row],[Nivel]]&amp;Tabla_Menu[[#This Row],[N/A]]</f>
        <v>EXPORTAR / IMPORTARN/A</v>
      </c>
      <c r="AF37" s="270" t="s">
        <v>3957</v>
      </c>
      <c r="AJ37" s="98" t="s">
        <v>41</v>
      </c>
    </row>
    <row r="38" spans="1:36" outlineLevel="1" x14ac:dyDescent="0.4">
      <c r="A38" s="428" t="s">
        <v>3489</v>
      </c>
      <c r="B38" s="428" t="s">
        <v>65</v>
      </c>
      <c r="C38" s="428" t="s">
        <v>110</v>
      </c>
      <c r="D38" s="430"/>
      <c r="E38" s="437" t="s">
        <v>2517</v>
      </c>
      <c r="F38" s="429" t="s">
        <v>2517</v>
      </c>
      <c r="G38" s="429" t="s">
        <v>174</v>
      </c>
      <c r="H38" s="429" t="s">
        <v>988</v>
      </c>
      <c r="I38" s="429" t="s">
        <v>276</v>
      </c>
      <c r="J38" s="429" t="s">
        <v>241</v>
      </c>
      <c r="K38" s="429" t="s">
        <v>671</v>
      </c>
      <c r="L38" s="429" t="s">
        <v>2242</v>
      </c>
      <c r="M38" s="442" t="s">
        <v>4108</v>
      </c>
      <c r="N38" s="98" t="s">
        <v>41</v>
      </c>
      <c r="O38" s="350" t="s">
        <v>3168</v>
      </c>
      <c r="P38" s="347" t="s">
        <v>3117</v>
      </c>
      <c r="Q38" s="348"/>
      <c r="R38" s="343"/>
      <c r="S38" s="444">
        <v>0</v>
      </c>
      <c r="T38" s="78" t="s">
        <v>1967</v>
      </c>
      <c r="U38" s="78" t="s">
        <v>4160</v>
      </c>
      <c r="V38" s="444" t="s">
        <v>1814</v>
      </c>
      <c r="W38" s="270">
        <v>1804</v>
      </c>
      <c r="X38" s="270" t="s">
        <v>1754</v>
      </c>
      <c r="Y38" s="270" t="s">
        <v>3844</v>
      </c>
      <c r="Z38" s="270" t="s">
        <v>3881</v>
      </c>
      <c r="AA38" s="270" t="s">
        <v>1816</v>
      </c>
      <c r="AB38" s="447" t="s">
        <v>1761</v>
      </c>
      <c r="AC38" s="444" t="str">
        <f>IF(OR(Tabla_Menu[[#This Row],[Nivel]]="",IFERROR(SEARCH(_HOJA_ACTUAL,Tabla_Menu[[#This Row],[HOJAS NO MUESTRA]],1),0)&gt;0),"N/A","")</f>
        <v>N/A</v>
      </c>
      <c r="AD38" s="270">
        <f>IF(Tabla_Menu[[#This Row],[N/A]]="",,COUNTIF(Tabla_Menu[&amp;],Tabla_Menu[[#This Row],[&amp;]]))</f>
        <v>8</v>
      </c>
      <c r="AE38" s="270" t="str">
        <f>Tabla_Menu[[#This Row],[Nivel]]&amp;Tabla_Menu[[#This Row],[N/A]]</f>
        <v>EXPORTAR / IMPORTARN/A</v>
      </c>
      <c r="AF38" s="270" t="s">
        <v>3958</v>
      </c>
      <c r="AJ38" s="98" t="s">
        <v>41</v>
      </c>
    </row>
    <row r="39" spans="1:36" outlineLevel="1" x14ac:dyDescent="0.4">
      <c r="A39" s="428" t="s">
        <v>3490</v>
      </c>
      <c r="B39" s="428" t="s">
        <v>65</v>
      </c>
      <c r="C39" s="428" t="s">
        <v>111</v>
      </c>
      <c r="D39" s="430"/>
      <c r="E39" s="437" t="s">
        <v>175</v>
      </c>
      <c r="F39" s="429" t="s">
        <v>175</v>
      </c>
      <c r="G39" s="429" t="s">
        <v>176</v>
      </c>
      <c r="H39" s="429" t="s">
        <v>216</v>
      </c>
      <c r="I39" s="429" t="s">
        <v>277</v>
      </c>
      <c r="J39" s="429" t="s">
        <v>242</v>
      </c>
      <c r="K39" s="429" t="s">
        <v>672</v>
      </c>
      <c r="L39" s="429" t="s">
        <v>2243</v>
      </c>
      <c r="M39" s="442" t="s">
        <v>4108</v>
      </c>
      <c r="N39" s="98" t="s">
        <v>41</v>
      </c>
      <c r="O39" s="351" t="s">
        <v>3171</v>
      </c>
      <c r="P39" s="343" t="s">
        <v>3118</v>
      </c>
      <c r="Q39" s="346"/>
      <c r="R39" s="343"/>
      <c r="S39" s="444">
        <v>1</v>
      </c>
      <c r="T39" s="78" t="s">
        <v>4002</v>
      </c>
      <c r="U39" s="78" t="s">
        <v>4161</v>
      </c>
      <c r="V39" s="444" t="s">
        <v>3177</v>
      </c>
      <c r="W39" s="270">
        <v>91</v>
      </c>
      <c r="X39" s="270" t="s">
        <v>1763</v>
      </c>
      <c r="Y39" s="270" t="s">
        <v>3845</v>
      </c>
      <c r="Z39" s="270" t="s">
        <v>3845</v>
      </c>
      <c r="AA39" s="270" t="s">
        <v>1851</v>
      </c>
      <c r="AB39" s="447" t="s">
        <v>1852</v>
      </c>
      <c r="AC39" s="444" t="str">
        <f>IF(OR(Tabla_Menu[[#This Row],[Nivel]]="",IFERROR(SEARCH(_HOJA_ACTUAL,Tabla_Menu[[#This Row],[HOJAS NO MUESTRA]],1),0)&gt;0),"N/A","")</f>
        <v>N/A</v>
      </c>
      <c r="AD39" s="270">
        <f>IF(Tabla_Menu[[#This Row],[N/A]]="",,COUNTIF(Tabla_Menu[&amp;],Tabla_Menu[[#This Row],[&amp;]]))</f>
        <v>1</v>
      </c>
      <c r="AE39" s="270" t="str">
        <f>Tabla_Menu[[#This Row],[Nivel]]&amp;Tabla_Menu[[#This Row],[N/A]]</f>
        <v>PERSONALIZAR DICCIONARION/A</v>
      </c>
      <c r="AF39" s="270" t="s">
        <v>3959</v>
      </c>
      <c r="AJ39" s="98" t="s">
        <v>41</v>
      </c>
    </row>
    <row r="40" spans="1:36" outlineLevel="1" x14ac:dyDescent="0.4">
      <c r="A40" s="428" t="s">
        <v>3491</v>
      </c>
      <c r="B40" s="428" t="s">
        <v>65</v>
      </c>
      <c r="C40" s="428" t="s">
        <v>112</v>
      </c>
      <c r="D40" s="430"/>
      <c r="E40" s="437" t="s">
        <v>177</v>
      </c>
      <c r="F40" s="429" t="s">
        <v>177</v>
      </c>
      <c r="G40" s="429" t="s">
        <v>207</v>
      </c>
      <c r="H40" s="429" t="s">
        <v>217</v>
      </c>
      <c r="I40" s="429" t="s">
        <v>278</v>
      </c>
      <c r="J40" s="429" t="s">
        <v>243</v>
      </c>
      <c r="K40" s="429" t="s">
        <v>673</v>
      </c>
      <c r="L40" s="429" t="s">
        <v>2244</v>
      </c>
      <c r="M40" s="442" t="s">
        <v>4108</v>
      </c>
      <c r="N40" s="98" t="s">
        <v>41</v>
      </c>
      <c r="O40" s="350" t="s">
        <v>3154</v>
      </c>
      <c r="P40" s="347" t="s">
        <v>3119</v>
      </c>
      <c r="Q40" s="348"/>
      <c r="R40" s="343"/>
      <c r="S40" s="444">
        <v>1</v>
      </c>
      <c r="T40" s="78" t="s">
        <v>1163</v>
      </c>
      <c r="U40" s="78" t="s">
        <v>4162</v>
      </c>
      <c r="V40" s="444" t="s">
        <v>1850</v>
      </c>
      <c r="W40" s="270">
        <v>91</v>
      </c>
      <c r="X40" s="270" t="s">
        <v>1754</v>
      </c>
      <c r="Y40" s="270" t="s">
        <v>3846</v>
      </c>
      <c r="Z40" s="270" t="s">
        <v>3846</v>
      </c>
      <c r="AA40" s="270" t="s">
        <v>1851</v>
      </c>
      <c r="AB40" s="447" t="s">
        <v>1854</v>
      </c>
      <c r="AC40" s="444" t="str">
        <f>IF(OR(Tabla_Menu[[#This Row],[Nivel]]="",IFERROR(SEARCH(_HOJA_ACTUAL,Tabla_Menu[[#This Row],[HOJAS NO MUESTRA]],1),0)&gt;0),"N/A","")</f>
        <v/>
      </c>
      <c r="AD40" s="270">
        <f>IF(Tabla_Menu[[#This Row],[N/A]]="",,COUNTIF(Tabla_Menu[&amp;],Tabla_Menu[[#This Row],[&amp;]]))</f>
        <v>0</v>
      </c>
      <c r="AE40" s="270" t="str">
        <f>Tabla_Menu[[#This Row],[Nivel]]&amp;Tabla_Menu[[#This Row],[N/A]]</f>
        <v>ÍNDICE</v>
      </c>
      <c r="AF40" s="270" t="s">
        <v>3959</v>
      </c>
      <c r="AJ40" s="98" t="s">
        <v>41</v>
      </c>
    </row>
    <row r="41" spans="1:36" outlineLevel="1" x14ac:dyDescent="0.4">
      <c r="A41" s="428" t="s">
        <v>3492</v>
      </c>
      <c r="B41" s="428" t="s">
        <v>65</v>
      </c>
      <c r="C41" s="428" t="s">
        <v>113</v>
      </c>
      <c r="D41" s="430"/>
      <c r="E41" s="437" t="s">
        <v>178</v>
      </c>
      <c r="F41" s="429" t="s">
        <v>178</v>
      </c>
      <c r="G41" s="429" t="s">
        <v>206</v>
      </c>
      <c r="H41" s="429" t="s">
        <v>2852</v>
      </c>
      <c r="I41" s="429" t="s">
        <v>2853</v>
      </c>
      <c r="J41" s="429" t="s">
        <v>2854</v>
      </c>
      <c r="K41" s="429" t="s">
        <v>674</v>
      </c>
      <c r="L41" s="429" t="s">
        <v>2245</v>
      </c>
      <c r="M41" s="442" t="s">
        <v>4108</v>
      </c>
      <c r="N41" s="98" t="s">
        <v>41</v>
      </c>
      <c r="O41" s="351" t="s">
        <v>3169</v>
      </c>
      <c r="P41" s="343" t="s">
        <v>3120</v>
      </c>
      <c r="Q41" s="346"/>
      <c r="R41" s="343"/>
      <c r="S41" s="444">
        <v>1</v>
      </c>
      <c r="T41" s="78" t="s">
        <v>3398</v>
      </c>
      <c r="U41" s="78" t="s">
        <v>4144</v>
      </c>
      <c r="V41" s="444" t="s">
        <v>1828</v>
      </c>
      <c r="W41" s="270">
        <v>26</v>
      </c>
      <c r="X41" s="270" t="s">
        <v>1763</v>
      </c>
      <c r="Y41" s="270" t="s">
        <v>3847</v>
      </c>
      <c r="Z41" s="270" t="s">
        <v>3847</v>
      </c>
      <c r="AA41" s="270" t="s">
        <v>1829</v>
      </c>
      <c r="AB41" s="447" t="s">
        <v>1761</v>
      </c>
      <c r="AC41" s="444" t="str">
        <f>IF(OR(Tabla_Menu[[#This Row],[Nivel]]="",IFERROR(SEARCH(_HOJA_ACTUAL,Tabla_Menu[[#This Row],[HOJAS NO MUESTRA]],1),0)&gt;0),"N/A","")</f>
        <v>N/A</v>
      </c>
      <c r="AD41" s="270">
        <f>IF(Tabla_Menu[[#This Row],[N/A]]="",,COUNTIF(Tabla_Menu[&amp;],Tabla_Menu[[#This Row],[&amp;]]))</f>
        <v>1</v>
      </c>
      <c r="AE41" s="270" t="str">
        <f>Tabla_Menu[[#This Row],[Nivel]]&amp;Tabla_Menu[[#This Row],[N/A]]</f>
        <v>ALMACENAR 
FORMULASN/A</v>
      </c>
      <c r="AF41" s="270" t="s">
        <v>3943</v>
      </c>
      <c r="AJ41" s="98" t="s">
        <v>41</v>
      </c>
    </row>
    <row r="42" spans="1:36" outlineLevel="1" x14ac:dyDescent="0.4">
      <c r="A42" s="428" t="s">
        <v>3493</v>
      </c>
      <c r="B42" s="428" t="s">
        <v>65</v>
      </c>
      <c r="C42" s="428" t="s">
        <v>114</v>
      </c>
      <c r="D42" s="430"/>
      <c r="E42" s="437" t="s">
        <v>179</v>
      </c>
      <c r="F42" s="429" t="s">
        <v>179</v>
      </c>
      <c r="G42" s="429" t="s">
        <v>615</v>
      </c>
      <c r="H42" s="429" t="s">
        <v>218</v>
      </c>
      <c r="I42" s="429" t="s">
        <v>279</v>
      </c>
      <c r="J42" s="429" t="s">
        <v>244</v>
      </c>
      <c r="K42" s="429" t="s">
        <v>675</v>
      </c>
      <c r="L42" s="429" t="s">
        <v>2246</v>
      </c>
      <c r="M42" s="442" t="s">
        <v>4108</v>
      </c>
      <c r="N42" s="98" t="s">
        <v>41</v>
      </c>
      <c r="O42" s="350" t="s">
        <v>3172</v>
      </c>
      <c r="P42" s="347" t="s">
        <v>3121</v>
      </c>
      <c r="Q42" s="348"/>
      <c r="R42" s="343"/>
      <c r="S42" s="444">
        <v>4</v>
      </c>
      <c r="T42" s="78" t="s">
        <v>2776</v>
      </c>
      <c r="U42" s="78" t="s">
        <v>4163</v>
      </c>
      <c r="V42" s="444" t="s">
        <v>1855</v>
      </c>
      <c r="W42" s="270">
        <v>96</v>
      </c>
      <c r="X42" s="270" t="s">
        <v>1754</v>
      </c>
      <c r="Y42" s="270" t="s">
        <v>3848</v>
      </c>
      <c r="Z42" s="270" t="s">
        <v>3848</v>
      </c>
      <c r="AA42" s="270" t="s">
        <v>1856</v>
      </c>
      <c r="AB42" s="447" t="s">
        <v>1857</v>
      </c>
      <c r="AC42" s="444" t="str">
        <f>IF(OR(Tabla_Menu[[#This Row],[Nivel]]="",IFERROR(SEARCH(_HOJA_ACTUAL,Tabla_Menu[[#This Row],[HOJAS NO MUESTRA]],1),0)&gt;0),"N/A","")</f>
        <v>N/A</v>
      </c>
      <c r="AD42" s="270">
        <f>IF(Tabla_Menu[[#This Row],[N/A]]="",,COUNTIF(Tabla_Menu[&amp;],Tabla_Menu[[#This Row],[&amp;]]))</f>
        <v>4</v>
      </c>
      <c r="AE42" s="270" t="str">
        <f>Tabla_Menu[[#This Row],[Nivel]]&amp;Tabla_Menu[[#This Row],[N/A]]</f>
        <v>FORMULARIO Códigos CLOZEN/A</v>
      </c>
      <c r="AF42" s="270" t="s">
        <v>3960</v>
      </c>
      <c r="AJ42" s="98" t="s">
        <v>41</v>
      </c>
    </row>
    <row r="43" spans="1:36" outlineLevel="1" x14ac:dyDescent="0.4">
      <c r="A43" s="428" t="s">
        <v>3494</v>
      </c>
      <c r="B43" s="428" t="s">
        <v>65</v>
      </c>
      <c r="C43" s="428" t="s">
        <v>115</v>
      </c>
      <c r="D43" s="430"/>
      <c r="E43" s="437" t="s">
        <v>180</v>
      </c>
      <c r="F43" s="429" t="s">
        <v>180</v>
      </c>
      <c r="G43" s="429" t="s">
        <v>205</v>
      </c>
      <c r="H43" s="429" t="s">
        <v>219</v>
      </c>
      <c r="I43" s="429" t="s">
        <v>280</v>
      </c>
      <c r="J43" s="429" t="s">
        <v>245</v>
      </c>
      <c r="K43" s="429" t="s">
        <v>676</v>
      </c>
      <c r="L43" s="429" t="s">
        <v>2247</v>
      </c>
      <c r="M43" s="442" t="s">
        <v>4108</v>
      </c>
      <c r="N43" s="98" t="s">
        <v>41</v>
      </c>
      <c r="O43" s="351" t="s">
        <v>3155</v>
      </c>
      <c r="P43" s="343" t="s">
        <v>3122</v>
      </c>
      <c r="Q43" s="346"/>
      <c r="R43" s="343"/>
      <c r="S43" s="444">
        <v>0</v>
      </c>
      <c r="T43" s="78" t="s">
        <v>2776</v>
      </c>
      <c r="U43" s="78" t="s">
        <v>4164</v>
      </c>
      <c r="V43" s="444" t="s">
        <v>1858</v>
      </c>
      <c r="W43" s="270">
        <v>94</v>
      </c>
      <c r="X43" s="270" t="s">
        <v>1763</v>
      </c>
      <c r="Y43" s="270" t="s">
        <v>3848</v>
      </c>
      <c r="Z43" s="270" t="s">
        <v>3882</v>
      </c>
      <c r="AA43" s="270" t="s">
        <v>1859</v>
      </c>
      <c r="AB43" s="447" t="s">
        <v>1857</v>
      </c>
      <c r="AC43" s="444" t="str">
        <f>IF(OR(Tabla_Menu[[#This Row],[Nivel]]="",IFERROR(SEARCH(_HOJA_ACTUAL,Tabla_Menu[[#This Row],[HOJAS NO MUESTRA]],1),0)&gt;0),"N/A","")</f>
        <v>N/A</v>
      </c>
      <c r="AD43" s="270">
        <f>IF(Tabla_Menu[[#This Row],[N/A]]="",,COUNTIF(Tabla_Menu[&amp;],Tabla_Menu[[#This Row],[&amp;]]))</f>
        <v>4</v>
      </c>
      <c r="AE43" s="270" t="str">
        <f>Tabla_Menu[[#This Row],[Nivel]]&amp;Tabla_Menu[[#This Row],[N/A]]</f>
        <v>FORMULARIO Códigos CLOZEN/A</v>
      </c>
      <c r="AF43" s="270" t="s">
        <v>3961</v>
      </c>
      <c r="AJ43" s="98" t="s">
        <v>41</v>
      </c>
    </row>
    <row r="44" spans="1:36" outlineLevel="1" x14ac:dyDescent="0.4">
      <c r="A44" s="428" t="s">
        <v>3495</v>
      </c>
      <c r="B44" s="428" t="s">
        <v>65</v>
      </c>
      <c r="C44" s="428" t="s">
        <v>116</v>
      </c>
      <c r="D44" s="430"/>
      <c r="E44" s="437" t="s">
        <v>181</v>
      </c>
      <c r="F44" s="429" t="s">
        <v>181</v>
      </c>
      <c r="G44" s="429" t="s">
        <v>204</v>
      </c>
      <c r="H44" s="429" t="s">
        <v>220</v>
      </c>
      <c r="I44" s="429" t="s">
        <v>281</v>
      </c>
      <c r="J44" s="429" t="s">
        <v>246</v>
      </c>
      <c r="K44" s="429" t="s">
        <v>677</v>
      </c>
      <c r="L44" s="429" t="s">
        <v>2248</v>
      </c>
      <c r="M44" s="442" t="s">
        <v>4108</v>
      </c>
      <c r="N44" s="98" t="s">
        <v>41</v>
      </c>
      <c r="O44" s="350" t="s">
        <v>3131</v>
      </c>
      <c r="P44" s="347" t="s">
        <v>3123</v>
      </c>
      <c r="Q44" s="348"/>
      <c r="R44" s="343"/>
      <c r="S44" s="444">
        <v>0</v>
      </c>
      <c r="T44" s="78" t="s">
        <v>2776</v>
      </c>
      <c r="U44" s="78" t="s">
        <v>4165</v>
      </c>
      <c r="V44" s="444" t="s">
        <v>1860</v>
      </c>
      <c r="W44" s="270">
        <v>97</v>
      </c>
      <c r="X44" s="270" t="s">
        <v>1754</v>
      </c>
      <c r="Y44" s="270" t="s">
        <v>3848</v>
      </c>
      <c r="Z44" s="270" t="s">
        <v>3883</v>
      </c>
      <c r="AA44" s="270" t="s">
        <v>1861</v>
      </c>
      <c r="AB44" s="447" t="s">
        <v>1857</v>
      </c>
      <c r="AC44" s="444" t="str">
        <f>IF(OR(Tabla_Menu[[#This Row],[Nivel]]="",IFERROR(SEARCH(_HOJA_ACTUAL,Tabla_Menu[[#This Row],[HOJAS NO MUESTRA]],1),0)&gt;0),"N/A","")</f>
        <v>N/A</v>
      </c>
      <c r="AD44" s="270">
        <f>IF(Tabla_Menu[[#This Row],[N/A]]="",,COUNTIF(Tabla_Menu[&amp;],Tabla_Menu[[#This Row],[&amp;]]))</f>
        <v>4</v>
      </c>
      <c r="AE44" s="270" t="str">
        <f>Tabla_Menu[[#This Row],[Nivel]]&amp;Tabla_Menu[[#This Row],[N/A]]</f>
        <v>FORMULARIO Códigos CLOZEN/A</v>
      </c>
      <c r="AF44" s="270" t="s">
        <v>3962</v>
      </c>
      <c r="AJ44" s="98" t="s">
        <v>41</v>
      </c>
    </row>
    <row r="45" spans="1:36" outlineLevel="1" x14ac:dyDescent="0.4">
      <c r="A45" s="428" t="s">
        <v>3496</v>
      </c>
      <c r="B45" s="428" t="s">
        <v>65</v>
      </c>
      <c r="C45" s="428" t="s">
        <v>117</v>
      </c>
      <c r="D45" s="430"/>
      <c r="E45" s="437" t="s">
        <v>182</v>
      </c>
      <c r="F45" s="429" t="s">
        <v>182</v>
      </c>
      <c r="G45" s="429" t="s">
        <v>183</v>
      </c>
      <c r="H45" s="429" t="s">
        <v>221</v>
      </c>
      <c r="I45" s="429" t="s">
        <v>282</v>
      </c>
      <c r="J45" s="429" t="s">
        <v>247</v>
      </c>
      <c r="K45" s="429" t="s">
        <v>678</v>
      </c>
      <c r="L45" s="429" t="s">
        <v>2249</v>
      </c>
      <c r="M45" s="442" t="s">
        <v>4108</v>
      </c>
      <c r="N45" s="98" t="s">
        <v>41</v>
      </c>
      <c r="O45" s="351" t="s">
        <v>3132</v>
      </c>
      <c r="P45" s="343" t="s">
        <v>3124</v>
      </c>
      <c r="Q45" s="346"/>
      <c r="R45" s="343"/>
      <c r="S45" s="444">
        <v>0</v>
      </c>
      <c r="T45" s="78" t="s">
        <v>2776</v>
      </c>
      <c r="U45" s="78" t="s">
        <v>4166</v>
      </c>
      <c r="V45" s="444" t="s">
        <v>1862</v>
      </c>
      <c r="W45" s="270">
        <v>93</v>
      </c>
      <c r="X45" s="270" t="s">
        <v>1754</v>
      </c>
      <c r="Y45" s="270" t="s">
        <v>3848</v>
      </c>
      <c r="Z45" s="270" t="s">
        <v>3884</v>
      </c>
      <c r="AA45" s="270" t="s">
        <v>1863</v>
      </c>
      <c r="AB45" s="447" t="s">
        <v>1857</v>
      </c>
      <c r="AC45" s="444" t="str">
        <f>IF(OR(Tabla_Menu[[#This Row],[Nivel]]="",IFERROR(SEARCH(_HOJA_ACTUAL,Tabla_Menu[[#This Row],[HOJAS NO MUESTRA]],1),0)&gt;0),"N/A","")</f>
        <v>N/A</v>
      </c>
      <c r="AD45" s="270">
        <f>IF(Tabla_Menu[[#This Row],[N/A]]="",,COUNTIF(Tabla_Menu[&amp;],Tabla_Menu[[#This Row],[&amp;]]))</f>
        <v>4</v>
      </c>
      <c r="AE45" s="270" t="str">
        <f>Tabla_Menu[[#This Row],[Nivel]]&amp;Tabla_Menu[[#This Row],[N/A]]</f>
        <v>FORMULARIO Códigos CLOZEN/A</v>
      </c>
      <c r="AF45" s="270" t="s">
        <v>3963</v>
      </c>
      <c r="AJ45" s="98" t="s">
        <v>41</v>
      </c>
    </row>
    <row r="46" spans="1:36" outlineLevel="1" x14ac:dyDescent="0.4">
      <c r="A46" s="428" t="s">
        <v>3497</v>
      </c>
      <c r="B46" s="428" t="s">
        <v>65</v>
      </c>
      <c r="C46" s="428" t="s">
        <v>118</v>
      </c>
      <c r="D46" s="430"/>
      <c r="E46" s="437" t="s">
        <v>184</v>
      </c>
      <c r="F46" s="429" t="s">
        <v>184</v>
      </c>
      <c r="G46" s="429" t="s">
        <v>1388</v>
      </c>
      <c r="H46" s="429" t="s">
        <v>222</v>
      </c>
      <c r="I46" s="429" t="s">
        <v>283</v>
      </c>
      <c r="J46" s="429" t="s">
        <v>248</v>
      </c>
      <c r="K46" s="429" t="s">
        <v>679</v>
      </c>
      <c r="L46" s="429" t="s">
        <v>2250</v>
      </c>
      <c r="M46" s="442" t="s">
        <v>4108</v>
      </c>
      <c r="N46" s="98" t="s">
        <v>41</v>
      </c>
      <c r="O46" s="350" t="s">
        <v>3156</v>
      </c>
      <c r="P46" s="347" t="s">
        <v>3125</v>
      </c>
      <c r="Q46" s="348" t="s">
        <v>3080</v>
      </c>
      <c r="R46" s="343"/>
      <c r="S46" s="444">
        <v>1</v>
      </c>
      <c r="T46" s="78" t="s">
        <v>195</v>
      </c>
      <c r="U46" s="78" t="s">
        <v>4167</v>
      </c>
      <c r="V46" s="444" t="s">
        <v>1864</v>
      </c>
      <c r="W46" s="270">
        <v>11</v>
      </c>
      <c r="X46" s="270" t="s">
        <v>1763</v>
      </c>
      <c r="Y46" s="270" t="s">
        <v>3849</v>
      </c>
      <c r="Z46" s="270" t="s">
        <v>3849</v>
      </c>
      <c r="AA46" s="270" t="s">
        <v>1866</v>
      </c>
      <c r="AB46" s="447" t="s">
        <v>1821</v>
      </c>
      <c r="AC46" s="444" t="str">
        <f>IF(OR(Tabla_Menu[[#This Row],[Nivel]]="",IFERROR(SEARCH(_HOJA_ACTUAL,Tabla_Menu[[#This Row],[HOJAS NO MUESTRA]],1),0)&gt;0),"N/A","")</f>
        <v>N/A</v>
      </c>
      <c r="AD46" s="270">
        <f>IF(Tabla_Menu[[#This Row],[N/A]]="",,COUNTIF(Tabla_Menu[&amp;],Tabla_Menu[[#This Row],[&amp;]]))</f>
        <v>1</v>
      </c>
      <c r="AE46" s="270" t="str">
        <f>Tabla_Menu[[#This Row],[Nivel]]&amp;Tabla_Menu[[#This Row],[N/A]]</f>
        <v>Nº Inicial del Banco de PreguntasN/A</v>
      </c>
      <c r="AF46" s="270" t="s">
        <v>3964</v>
      </c>
      <c r="AJ46" s="98" t="s">
        <v>41</v>
      </c>
    </row>
    <row r="47" spans="1:36" outlineLevel="1" x14ac:dyDescent="0.4">
      <c r="A47" s="428" t="s">
        <v>3498</v>
      </c>
      <c r="B47" s="428" t="s">
        <v>65</v>
      </c>
      <c r="C47" s="428" t="s">
        <v>119</v>
      </c>
      <c r="D47" s="430"/>
      <c r="E47" s="437" t="s">
        <v>185</v>
      </c>
      <c r="F47" s="429" t="s">
        <v>185</v>
      </c>
      <c r="G47" s="429" t="s">
        <v>989</v>
      </c>
      <c r="H47" s="429" t="s">
        <v>223</v>
      </c>
      <c r="I47" s="429" t="s">
        <v>284</v>
      </c>
      <c r="J47" s="429" t="s">
        <v>249</v>
      </c>
      <c r="K47" s="429" t="s">
        <v>680</v>
      </c>
      <c r="L47" s="429" t="s">
        <v>2251</v>
      </c>
      <c r="M47" s="442" t="s">
        <v>4108</v>
      </c>
      <c r="N47" s="98" t="s">
        <v>41</v>
      </c>
      <c r="O47" s="351" t="s">
        <v>3159</v>
      </c>
      <c r="P47" s="343" t="s">
        <v>3126</v>
      </c>
      <c r="Q47" s="346" t="s">
        <v>3080</v>
      </c>
      <c r="R47" s="343"/>
      <c r="S47" s="444">
        <v>1</v>
      </c>
      <c r="T47" s="78" t="s">
        <v>407</v>
      </c>
      <c r="U47" s="78" t="s">
        <v>4168</v>
      </c>
      <c r="V47" s="444" t="s">
        <v>1867</v>
      </c>
      <c r="W47" s="270">
        <v>71</v>
      </c>
      <c r="X47" s="270" t="s">
        <v>1754</v>
      </c>
      <c r="Y47" s="270" t="s">
        <v>3850</v>
      </c>
      <c r="Z47" s="270" t="s">
        <v>3850</v>
      </c>
      <c r="AA47" s="270" t="s">
        <v>1869</v>
      </c>
      <c r="AB47" s="447" t="s">
        <v>1821</v>
      </c>
      <c r="AC47" s="444" t="str">
        <f>IF(OR(Tabla_Menu[[#This Row],[Nivel]]="",IFERROR(SEARCH(_HOJA_ACTUAL,Tabla_Menu[[#This Row],[HOJAS NO MUESTRA]],1),0)&gt;0),"N/A","")</f>
        <v>N/A</v>
      </c>
      <c r="AD47" s="270">
        <f>IF(Tabla_Menu[[#This Row],[N/A]]="",,COUNTIF(Tabla_Menu[&amp;],Tabla_Menu[[#This Row],[&amp;]]))</f>
        <v>1</v>
      </c>
      <c r="AE47" s="270" t="str">
        <f>Tabla_Menu[[#This Row],[Nivel]]&amp;Tabla_Menu[[#This Row],[N/A]]</f>
        <v>Pregunta NºN/A</v>
      </c>
      <c r="AF47" s="270" t="s">
        <v>3965</v>
      </c>
      <c r="AJ47" s="98" t="s">
        <v>41</v>
      </c>
    </row>
    <row r="48" spans="1:36" outlineLevel="1" x14ac:dyDescent="0.4">
      <c r="A48" s="428" t="s">
        <v>3499</v>
      </c>
      <c r="B48" s="428" t="s">
        <v>65</v>
      </c>
      <c r="C48" s="428" t="s">
        <v>120</v>
      </c>
      <c r="D48" s="430"/>
      <c r="E48" s="437" t="s">
        <v>186</v>
      </c>
      <c r="F48" s="429" t="s">
        <v>186</v>
      </c>
      <c r="G48" s="429" t="s">
        <v>990</v>
      </c>
      <c r="H48" s="429" t="s">
        <v>991</v>
      </c>
      <c r="I48" s="429" t="s">
        <v>913</v>
      </c>
      <c r="J48" s="429" t="s">
        <v>250</v>
      </c>
      <c r="K48" s="429" t="s">
        <v>914</v>
      </c>
      <c r="L48" s="429" t="s">
        <v>2252</v>
      </c>
      <c r="M48" s="442" t="s">
        <v>4108</v>
      </c>
      <c r="N48" s="98" t="s">
        <v>41</v>
      </c>
      <c r="O48" s="350" t="s">
        <v>3134</v>
      </c>
      <c r="P48" s="347" t="s">
        <v>3127</v>
      </c>
      <c r="Q48" s="348" t="s">
        <v>3080</v>
      </c>
      <c r="R48" s="343"/>
      <c r="S48" s="444">
        <v>1</v>
      </c>
      <c r="T48" s="78" t="s">
        <v>2988</v>
      </c>
      <c r="U48" s="78" t="s">
        <v>4169</v>
      </c>
      <c r="V48" s="444" t="s">
        <v>2092</v>
      </c>
      <c r="W48" s="270">
        <v>1087</v>
      </c>
      <c r="X48" s="270" t="s">
        <v>1754</v>
      </c>
      <c r="Y48" s="270" t="s">
        <v>3851</v>
      </c>
      <c r="Z48" s="270" t="s">
        <v>3851</v>
      </c>
      <c r="AA48" s="270" t="s">
        <v>2091</v>
      </c>
      <c r="AB48" s="447" t="s">
        <v>1821</v>
      </c>
      <c r="AC48" s="444" t="str">
        <f>IF(OR(Tabla_Menu[[#This Row],[Nivel]]="",IFERROR(SEARCH(_HOJA_ACTUAL,Tabla_Menu[[#This Row],[HOJAS NO MUESTRA]],1),0)&gt;0),"N/A","")</f>
        <v>N/A</v>
      </c>
      <c r="AD48" s="270">
        <f>IF(Tabla_Menu[[#This Row],[N/A]]="",,COUNTIF(Tabla_Menu[&amp;],Tabla_Menu[[#This Row],[&amp;]]))</f>
        <v>1</v>
      </c>
      <c r="AE48" s="270" t="str">
        <f>Tabla_Menu[[#This Row],[Nivel]]&amp;Tabla_Menu[[#This Row],[N/A]]</f>
        <v>Incluir número de pregunta N/A</v>
      </c>
      <c r="AF48" s="270" t="s">
        <v>3966</v>
      </c>
      <c r="AJ48" s="98" t="s">
        <v>41</v>
      </c>
    </row>
    <row r="49" spans="1:36" outlineLevel="1" x14ac:dyDescent="0.4">
      <c r="A49" s="428" t="s">
        <v>3500</v>
      </c>
      <c r="B49" s="428" t="s">
        <v>65</v>
      </c>
      <c r="C49" s="428" t="s">
        <v>121</v>
      </c>
      <c r="D49" s="430"/>
      <c r="E49" s="437" t="s">
        <v>1070</v>
      </c>
      <c r="F49" s="429" t="s">
        <v>1070</v>
      </c>
      <c r="G49" s="429" t="s">
        <v>2855</v>
      </c>
      <c r="H49" s="429" t="s">
        <v>2856</v>
      </c>
      <c r="I49" s="429" t="s">
        <v>285</v>
      </c>
      <c r="J49" s="429" t="s">
        <v>251</v>
      </c>
      <c r="K49" s="429" t="s">
        <v>681</v>
      </c>
      <c r="L49" s="429" t="s">
        <v>2253</v>
      </c>
      <c r="M49" s="442" t="s">
        <v>4108</v>
      </c>
      <c r="N49" s="98" t="s">
        <v>41</v>
      </c>
      <c r="O49" s="351" t="s">
        <v>3157</v>
      </c>
      <c r="P49" s="343" t="s">
        <v>3128</v>
      </c>
      <c r="Q49" s="346" t="s">
        <v>3080</v>
      </c>
      <c r="R49" s="343"/>
      <c r="S49" s="444">
        <v>1</v>
      </c>
      <c r="T49" s="78" t="s">
        <v>961</v>
      </c>
      <c r="U49" s="78" t="s">
        <v>4170</v>
      </c>
      <c r="V49" s="444" t="s">
        <v>2090</v>
      </c>
      <c r="W49" s="270">
        <v>1059</v>
      </c>
      <c r="X49" s="270"/>
      <c r="Y49" s="270" t="s">
        <v>3852</v>
      </c>
      <c r="Z49" s="270" t="s">
        <v>3852</v>
      </c>
      <c r="AA49" s="270" t="s">
        <v>2089</v>
      </c>
      <c r="AB49" s="447" t="s">
        <v>1761</v>
      </c>
      <c r="AC49" s="444" t="str">
        <f>IF(OR(Tabla_Menu[[#This Row],[Nivel]]="",IFERROR(SEARCH(_HOJA_ACTUAL,Tabla_Menu[[#This Row],[HOJAS NO MUESTRA]],1),0)&gt;0),"N/A","")</f>
        <v>N/A</v>
      </c>
      <c r="AD49" s="270">
        <f>IF(Tabla_Menu[[#This Row],[N/A]]="",,COUNTIF(Tabla_Menu[&amp;],Tabla_Menu[[#This Row],[&amp;]]))</f>
        <v>1</v>
      </c>
      <c r="AE49" s="270" t="str">
        <f>Tabla_Menu[[#This Row],[Nivel]]&amp;Tabla_Menu[[#This Row],[N/A]]</f>
        <v>Centrar Valores TablasN/A</v>
      </c>
      <c r="AF49" s="270" t="s">
        <v>3967</v>
      </c>
      <c r="AJ49" s="98" t="s">
        <v>41</v>
      </c>
    </row>
    <row r="50" spans="1:36" ht="14.7" outlineLevel="1" thickBot="1" x14ac:dyDescent="0.45">
      <c r="A50" s="428" t="s">
        <v>2524</v>
      </c>
      <c r="B50" s="428" t="s">
        <v>65</v>
      </c>
      <c r="C50" s="428" t="s">
        <v>122</v>
      </c>
      <c r="D50" s="430"/>
      <c r="E50" s="437" t="s">
        <v>961</v>
      </c>
      <c r="F50" s="429" t="s">
        <v>961</v>
      </c>
      <c r="G50" s="429" t="s">
        <v>971</v>
      </c>
      <c r="H50" s="429" t="s">
        <v>1000</v>
      </c>
      <c r="I50" s="429" t="s">
        <v>970</v>
      </c>
      <c r="J50" s="429" t="s">
        <v>969</v>
      </c>
      <c r="K50" s="429" t="s">
        <v>968</v>
      </c>
      <c r="L50" s="429" t="s">
        <v>2295</v>
      </c>
      <c r="M50" s="442" t="s">
        <v>4108</v>
      </c>
      <c r="N50" s="98" t="s">
        <v>41</v>
      </c>
      <c r="O50" s="352" t="s">
        <v>3158</v>
      </c>
      <c r="P50" s="353" t="s">
        <v>3129</v>
      </c>
      <c r="Q50" s="354" t="s">
        <v>3080</v>
      </c>
      <c r="R50" s="343"/>
      <c r="S50" s="444">
        <v>1</v>
      </c>
      <c r="T50" s="78" t="s">
        <v>1989</v>
      </c>
      <c r="U50" s="78" t="s">
        <v>4171</v>
      </c>
      <c r="V50" s="444" t="s">
        <v>1870</v>
      </c>
      <c r="W50" s="270">
        <v>282</v>
      </c>
      <c r="X50" s="270" t="s">
        <v>1763</v>
      </c>
      <c r="Y50" s="270" t="s">
        <v>3853</v>
      </c>
      <c r="Z50" s="270" t="s">
        <v>3853</v>
      </c>
      <c r="AA50" s="270" t="s">
        <v>1834</v>
      </c>
      <c r="AB50" s="447" t="s">
        <v>1771</v>
      </c>
      <c r="AC50" s="444" t="str">
        <f>IF(OR(Tabla_Menu[[#This Row],[Nivel]]="",IFERROR(SEARCH(_HOJA_ACTUAL,Tabla_Menu[[#This Row],[HOJAS NO MUESTRA]],1),0)&gt;0),"N/A","")</f>
        <v>N/A</v>
      </c>
      <c r="AD50" s="270">
        <f>IF(Tabla_Menu[[#This Row],[N/A]]="",,COUNTIF(Tabla_Menu[&amp;],Tabla_Menu[[#This Row],[&amp;]]))</f>
        <v>1</v>
      </c>
      <c r="AE50" s="270" t="str">
        <f>Tabla_Menu[[#This Row],[Nivel]]&amp;Tabla_Menu[[#This Row],[N/A]]</f>
        <v>ACTIVAR / DESACTIVAR BARRA FÓRMULASN/A</v>
      </c>
      <c r="AF50" s="270" t="s">
        <v>3947</v>
      </c>
      <c r="AJ50" s="98" t="s">
        <v>41</v>
      </c>
    </row>
    <row r="51" spans="1:36" outlineLevel="1" x14ac:dyDescent="0.4">
      <c r="A51" s="428" t="s">
        <v>3501</v>
      </c>
      <c r="B51" s="428" t="s">
        <v>65</v>
      </c>
      <c r="C51" s="428" t="s">
        <v>123</v>
      </c>
      <c r="D51" s="430"/>
      <c r="E51" s="437" t="s">
        <v>611</v>
      </c>
      <c r="F51" s="429" t="s">
        <v>611</v>
      </c>
      <c r="G51" s="429" t="s">
        <v>209</v>
      </c>
      <c r="H51" s="429" t="s">
        <v>224</v>
      </c>
      <c r="I51" s="429" t="s">
        <v>286</v>
      </c>
      <c r="J51" s="429" t="s">
        <v>252</v>
      </c>
      <c r="K51" s="429" t="s">
        <v>682</v>
      </c>
      <c r="L51" s="429" t="s">
        <v>2254</v>
      </c>
      <c r="M51" s="442" t="s">
        <v>4108</v>
      </c>
      <c r="N51" s="98" t="s">
        <v>41</v>
      </c>
      <c r="O51" s="343"/>
      <c r="P51" s="343"/>
      <c r="Q51" s="343"/>
      <c r="R51" s="343"/>
      <c r="S51" s="444">
        <v>27</v>
      </c>
      <c r="T51" s="78" t="s">
        <v>3900</v>
      </c>
      <c r="U51" s="78" t="s">
        <v>1989</v>
      </c>
      <c r="V51" s="444" t="s">
        <v>2086</v>
      </c>
      <c r="W51" s="270">
        <v>282</v>
      </c>
      <c r="X51" s="270" t="s">
        <v>1763</v>
      </c>
      <c r="Y51" s="270"/>
      <c r="Z51" s="270" t="s">
        <v>3853</v>
      </c>
      <c r="AA51" s="270" t="s">
        <v>2104</v>
      </c>
      <c r="AB51" s="447" t="s">
        <v>1771</v>
      </c>
      <c r="AC51" s="444" t="str">
        <f>IF(OR(Tabla_Menu[[#This Row],[Nivel]]="",IFERROR(SEARCH(_HOJA_ACTUAL,Tabla_Menu[[#This Row],[HOJAS NO MUESTRA]],1),0)&gt;0),"N/A","")</f>
        <v>N/A</v>
      </c>
      <c r="AD51" s="270">
        <f>IF(Tabla_Menu[[#This Row],[N/A]]="",,COUNTIF(Tabla_Menu[&amp;],Tabla_Menu[[#This Row],[&amp;]]))</f>
        <v>27</v>
      </c>
      <c r="AE51" s="270" t="str">
        <f>Tabla_Menu[[#This Row],[Nivel]]&amp;Tabla_Menu[[#This Row],[N/A]]</f>
        <v>N/A</v>
      </c>
      <c r="AF51" s="270" t="s">
        <v>3968</v>
      </c>
      <c r="AJ51" s="98" t="s">
        <v>41</v>
      </c>
    </row>
    <row r="52" spans="1:36" outlineLevel="1" x14ac:dyDescent="0.4">
      <c r="A52" s="428" t="s">
        <v>3502</v>
      </c>
      <c r="B52" s="428" t="s">
        <v>65</v>
      </c>
      <c r="C52" s="428" t="s">
        <v>124</v>
      </c>
      <c r="D52" s="430"/>
      <c r="E52" s="437" t="s">
        <v>187</v>
      </c>
      <c r="F52" s="429" t="s">
        <v>187</v>
      </c>
      <c r="G52" s="429" t="s">
        <v>50</v>
      </c>
      <c r="H52" s="429" t="s">
        <v>50</v>
      </c>
      <c r="I52" s="429" t="s">
        <v>287</v>
      </c>
      <c r="J52" s="429" t="s">
        <v>253</v>
      </c>
      <c r="K52" s="429" t="s">
        <v>683</v>
      </c>
      <c r="L52" s="429" t="s">
        <v>2255</v>
      </c>
      <c r="M52" s="442" t="s">
        <v>4108</v>
      </c>
      <c r="N52" s="98" t="s">
        <v>41</v>
      </c>
      <c r="O52" s="343"/>
      <c r="P52" s="343"/>
      <c r="Q52" s="343"/>
      <c r="R52" s="343"/>
      <c r="S52" s="444">
        <v>0</v>
      </c>
      <c r="T52" s="78" t="s">
        <v>3900</v>
      </c>
      <c r="U52" s="78" t="s">
        <v>2010</v>
      </c>
      <c r="V52" s="444" t="s">
        <v>1872</v>
      </c>
      <c r="W52" s="270"/>
      <c r="X52" s="270"/>
      <c r="Y52" s="270"/>
      <c r="Z52" s="270" t="s">
        <v>3885</v>
      </c>
      <c r="AA52" s="270" t="s">
        <v>1874</v>
      </c>
      <c r="AB52" s="447"/>
      <c r="AC52" s="444" t="str">
        <f>IF(OR(Tabla_Menu[[#This Row],[Nivel]]="",IFERROR(SEARCH(_HOJA_ACTUAL,Tabla_Menu[[#This Row],[HOJAS NO MUESTRA]],1),0)&gt;0),"N/A","")</f>
        <v>N/A</v>
      </c>
      <c r="AD52" s="270">
        <f>IF(Tabla_Menu[[#This Row],[N/A]]="",,COUNTIF(Tabla_Menu[&amp;],Tabla_Menu[[#This Row],[&amp;]]))</f>
        <v>27</v>
      </c>
      <c r="AE52" s="270" t="str">
        <f>Tabla_Menu[[#This Row],[Nivel]]&amp;Tabla_Menu[[#This Row],[N/A]]</f>
        <v>N/A</v>
      </c>
      <c r="AF52" s="270" t="s">
        <v>3969</v>
      </c>
      <c r="AJ52" s="98" t="s">
        <v>41</v>
      </c>
    </row>
    <row r="53" spans="1:36" outlineLevel="1" x14ac:dyDescent="0.4">
      <c r="A53" s="428" t="s">
        <v>3503</v>
      </c>
      <c r="B53" s="428" t="s">
        <v>65</v>
      </c>
      <c r="C53" s="428" t="s">
        <v>125</v>
      </c>
      <c r="D53" s="430"/>
      <c r="E53" s="437" t="s">
        <v>196</v>
      </c>
      <c r="F53" s="429" t="s">
        <v>196</v>
      </c>
      <c r="G53" s="429" t="s">
        <v>188</v>
      </c>
      <c r="H53" s="429" t="s">
        <v>188</v>
      </c>
      <c r="I53" s="429" t="s">
        <v>288</v>
      </c>
      <c r="J53" s="429" t="s">
        <v>254</v>
      </c>
      <c r="K53" s="429" t="s">
        <v>684</v>
      </c>
      <c r="L53" s="429" t="s">
        <v>2256</v>
      </c>
      <c r="M53" s="442" t="s">
        <v>4108</v>
      </c>
      <c r="N53" s="98" t="s">
        <v>41</v>
      </c>
      <c r="O53" s="343"/>
      <c r="P53" s="343"/>
      <c r="Q53" s="343"/>
      <c r="R53" s="343"/>
      <c r="S53" s="444">
        <v>0</v>
      </c>
      <c r="T53" s="78" t="s">
        <v>3900</v>
      </c>
      <c r="U53" s="78" t="s">
        <v>2010</v>
      </c>
      <c r="V53" s="444" t="s">
        <v>1872</v>
      </c>
      <c r="W53" s="270"/>
      <c r="X53" s="270"/>
      <c r="Y53" s="270"/>
      <c r="Z53" s="270" t="s">
        <v>3885</v>
      </c>
      <c r="AA53" s="270" t="s">
        <v>1883</v>
      </c>
      <c r="AB53" s="447"/>
      <c r="AC53" s="444" t="str">
        <f>IF(OR(Tabla_Menu[[#This Row],[Nivel]]="",IFERROR(SEARCH(_HOJA_ACTUAL,Tabla_Menu[[#This Row],[HOJAS NO MUESTRA]],1),0)&gt;0),"N/A","")</f>
        <v>N/A</v>
      </c>
      <c r="AD53" s="270">
        <f>IF(Tabla_Menu[[#This Row],[N/A]]="",,COUNTIF(Tabla_Menu[&amp;],Tabla_Menu[[#This Row],[&amp;]]))</f>
        <v>27</v>
      </c>
      <c r="AE53" s="270" t="str">
        <f>Tabla_Menu[[#This Row],[Nivel]]&amp;Tabla_Menu[[#This Row],[N/A]]</f>
        <v>N/A</v>
      </c>
      <c r="AF53" s="270" t="s">
        <v>3924</v>
      </c>
      <c r="AJ53" s="98" t="s">
        <v>41</v>
      </c>
    </row>
    <row r="54" spans="1:36" outlineLevel="1" x14ac:dyDescent="0.4">
      <c r="A54" s="428" t="s">
        <v>3504</v>
      </c>
      <c r="B54" s="428" t="s">
        <v>65</v>
      </c>
      <c r="C54" s="428" t="s">
        <v>126</v>
      </c>
      <c r="D54" s="430"/>
      <c r="E54" s="437" t="s">
        <v>992</v>
      </c>
      <c r="F54" s="429" t="s">
        <v>992</v>
      </c>
      <c r="G54" s="429" t="s">
        <v>993</v>
      </c>
      <c r="H54" s="429" t="s">
        <v>994</v>
      </c>
      <c r="I54" s="429" t="s">
        <v>1389</v>
      </c>
      <c r="J54" s="429" t="s">
        <v>1390</v>
      </c>
      <c r="K54" s="429" t="s">
        <v>1391</v>
      </c>
      <c r="L54" s="429" t="s">
        <v>2257</v>
      </c>
      <c r="M54" s="442" t="s">
        <v>4108</v>
      </c>
      <c r="N54" s="98" t="s">
        <v>41</v>
      </c>
      <c r="O54" s="343"/>
      <c r="P54" s="343"/>
      <c r="Q54" s="343"/>
      <c r="R54" s="343"/>
      <c r="S54" s="444">
        <v>0</v>
      </c>
      <c r="T54" s="78" t="s">
        <v>3900</v>
      </c>
      <c r="U54" s="78" t="s">
        <v>2011</v>
      </c>
      <c r="V54" s="444" t="s">
        <v>2086</v>
      </c>
      <c r="W54" s="270"/>
      <c r="X54" s="270"/>
      <c r="Y54" s="270"/>
      <c r="Z54" s="270" t="s">
        <v>3886</v>
      </c>
      <c r="AA54" s="270" t="s">
        <v>1876</v>
      </c>
      <c r="AB54" s="447"/>
      <c r="AC54" s="444" t="str">
        <f>IF(OR(Tabla_Menu[[#This Row],[Nivel]]="",IFERROR(SEARCH(_HOJA_ACTUAL,Tabla_Menu[[#This Row],[HOJAS NO MUESTRA]],1),0)&gt;0),"N/A","")</f>
        <v>N/A</v>
      </c>
      <c r="AD54" s="270">
        <f>IF(Tabla_Menu[[#This Row],[N/A]]="",,COUNTIF(Tabla_Menu[&amp;],Tabla_Menu[[#This Row],[&amp;]]))</f>
        <v>27</v>
      </c>
      <c r="AE54" s="270" t="str">
        <f>Tabla_Menu[[#This Row],[Nivel]]&amp;Tabla_Menu[[#This Row],[N/A]]</f>
        <v>N/A</v>
      </c>
      <c r="AF54" s="270" t="s">
        <v>3970</v>
      </c>
      <c r="AJ54" s="98" t="s">
        <v>41</v>
      </c>
    </row>
    <row r="55" spans="1:36" outlineLevel="1" x14ac:dyDescent="0.4">
      <c r="A55" s="428" t="s">
        <v>3505</v>
      </c>
      <c r="B55" s="428" t="s">
        <v>65</v>
      </c>
      <c r="C55" s="428" t="s">
        <v>127</v>
      </c>
      <c r="D55" s="430"/>
      <c r="E55" s="437" t="s">
        <v>169</v>
      </c>
      <c r="F55" s="429" t="s">
        <v>169</v>
      </c>
      <c r="G55" s="429" t="s">
        <v>189</v>
      </c>
      <c r="H55" s="429" t="s">
        <v>225</v>
      </c>
      <c r="I55" s="429" t="s">
        <v>289</v>
      </c>
      <c r="J55" s="429" t="s">
        <v>255</v>
      </c>
      <c r="K55" s="429" t="s">
        <v>685</v>
      </c>
      <c r="L55" s="429" t="s">
        <v>2258</v>
      </c>
      <c r="M55" s="442" t="s">
        <v>4108</v>
      </c>
      <c r="N55" s="98" t="s">
        <v>41</v>
      </c>
      <c r="O55" s="343"/>
      <c r="P55" s="343"/>
      <c r="Q55" s="343"/>
      <c r="R55" s="343"/>
      <c r="S55" s="444">
        <v>0</v>
      </c>
      <c r="T55" s="78" t="s">
        <v>3900</v>
      </c>
      <c r="U55" s="78" t="s">
        <v>2012</v>
      </c>
      <c r="V55" s="444" t="s">
        <v>2086</v>
      </c>
      <c r="W55" s="270"/>
      <c r="X55" s="270"/>
      <c r="Y55" s="270"/>
      <c r="Z55" s="270" t="s">
        <v>3887</v>
      </c>
      <c r="AA55" s="270" t="s">
        <v>1878</v>
      </c>
      <c r="AB55" s="447"/>
      <c r="AC55" s="444" t="str">
        <f>IF(OR(Tabla_Menu[[#This Row],[Nivel]]="",IFERROR(SEARCH(_HOJA_ACTUAL,Tabla_Menu[[#This Row],[HOJAS NO MUESTRA]],1),0)&gt;0),"N/A","")</f>
        <v>N/A</v>
      </c>
      <c r="AD55" s="270">
        <f>IF(Tabla_Menu[[#This Row],[N/A]]="",,COUNTIF(Tabla_Menu[&amp;],Tabla_Menu[[#This Row],[&amp;]]))</f>
        <v>27</v>
      </c>
      <c r="AE55" s="270" t="str">
        <f>Tabla_Menu[[#This Row],[Nivel]]&amp;Tabla_Menu[[#This Row],[N/A]]</f>
        <v>N/A</v>
      </c>
      <c r="AF55" s="270" t="s">
        <v>3971</v>
      </c>
      <c r="AJ55" s="98" t="s">
        <v>41</v>
      </c>
    </row>
    <row r="56" spans="1:36" outlineLevel="1" x14ac:dyDescent="0.4">
      <c r="A56" s="428" t="s">
        <v>1788</v>
      </c>
      <c r="B56" s="428" t="s">
        <v>65</v>
      </c>
      <c r="C56" s="428" t="s">
        <v>128</v>
      </c>
      <c r="D56" s="430"/>
      <c r="E56" s="437" t="s">
        <v>42</v>
      </c>
      <c r="F56" s="429" t="s">
        <v>42</v>
      </c>
      <c r="G56" s="429" t="s">
        <v>171</v>
      </c>
      <c r="H56" s="429" t="s">
        <v>226</v>
      </c>
      <c r="I56" s="429" t="s">
        <v>290</v>
      </c>
      <c r="J56" s="429" t="s">
        <v>256</v>
      </c>
      <c r="K56" s="429" t="s">
        <v>686</v>
      </c>
      <c r="L56" s="429" t="s">
        <v>2259</v>
      </c>
      <c r="M56" s="442" t="s">
        <v>4108</v>
      </c>
      <c r="N56" s="98" t="s">
        <v>41</v>
      </c>
      <c r="R56" s="343"/>
      <c r="S56" s="444">
        <v>0</v>
      </c>
      <c r="T56" s="78" t="s">
        <v>3900</v>
      </c>
      <c r="U56" s="78" t="s">
        <v>2013</v>
      </c>
      <c r="V56" s="444" t="s">
        <v>2086</v>
      </c>
      <c r="W56" s="270"/>
      <c r="X56" s="270"/>
      <c r="Y56" s="270"/>
      <c r="Z56" s="270" t="s">
        <v>3888</v>
      </c>
      <c r="AA56" s="270" t="s">
        <v>1880</v>
      </c>
      <c r="AB56" s="447"/>
      <c r="AC56" s="444" t="str">
        <f>IF(OR(Tabla_Menu[[#This Row],[Nivel]]="",IFERROR(SEARCH(_HOJA_ACTUAL,Tabla_Menu[[#This Row],[HOJAS NO MUESTRA]],1),0)&gt;0),"N/A","")</f>
        <v>N/A</v>
      </c>
      <c r="AD56" s="270">
        <f>IF(Tabla_Menu[[#This Row],[N/A]]="",,COUNTIF(Tabla_Menu[&amp;],Tabla_Menu[[#This Row],[&amp;]]))</f>
        <v>27</v>
      </c>
      <c r="AE56" s="270" t="str">
        <f>Tabla_Menu[[#This Row],[Nivel]]&amp;Tabla_Menu[[#This Row],[N/A]]</f>
        <v>N/A</v>
      </c>
      <c r="AF56" s="270" t="s">
        <v>3972</v>
      </c>
      <c r="AJ56" s="98" t="s">
        <v>41</v>
      </c>
    </row>
    <row r="57" spans="1:36" outlineLevel="1" x14ac:dyDescent="0.4">
      <c r="A57" s="428" t="s">
        <v>1792</v>
      </c>
      <c r="B57" s="428" t="s">
        <v>65</v>
      </c>
      <c r="C57" s="428" t="s">
        <v>129</v>
      </c>
      <c r="D57" s="430"/>
      <c r="E57" s="437" t="s">
        <v>2518</v>
      </c>
      <c r="F57" s="429" t="s">
        <v>2518</v>
      </c>
      <c r="G57" s="429" t="s">
        <v>190</v>
      </c>
      <c r="H57" s="429" t="s">
        <v>2519</v>
      </c>
      <c r="I57" s="429" t="s">
        <v>291</v>
      </c>
      <c r="J57" s="429" t="s">
        <v>257</v>
      </c>
      <c r="K57" s="429" t="s">
        <v>687</v>
      </c>
      <c r="L57" s="429" t="s">
        <v>2260</v>
      </c>
      <c r="M57" s="442" t="s">
        <v>4108</v>
      </c>
      <c r="N57" s="98" t="s">
        <v>41</v>
      </c>
      <c r="R57" s="343"/>
      <c r="S57" s="444">
        <v>0</v>
      </c>
      <c r="T57" s="78" t="s">
        <v>3900</v>
      </c>
      <c r="U57" s="78" t="s">
        <v>2014</v>
      </c>
      <c r="V57" s="444" t="s">
        <v>2086</v>
      </c>
      <c r="W57" s="270"/>
      <c r="X57" s="270"/>
      <c r="Y57" s="270"/>
      <c r="Z57" s="270" t="s">
        <v>3889</v>
      </c>
      <c r="AA57" s="270" t="s">
        <v>1882</v>
      </c>
      <c r="AB57" s="447"/>
      <c r="AC57" s="444" t="str">
        <f>IF(OR(Tabla_Menu[[#This Row],[Nivel]]="",IFERROR(SEARCH(_HOJA_ACTUAL,Tabla_Menu[[#This Row],[HOJAS NO MUESTRA]],1),0)&gt;0),"N/A","")</f>
        <v>N/A</v>
      </c>
      <c r="AD57" s="270">
        <f>IF(Tabla_Menu[[#This Row],[N/A]]="",,COUNTIF(Tabla_Menu[&amp;],Tabla_Menu[[#This Row],[&amp;]]))</f>
        <v>27</v>
      </c>
      <c r="AE57" s="270" t="str">
        <f>Tabla_Menu[[#This Row],[Nivel]]&amp;Tabla_Menu[[#This Row],[N/A]]</f>
        <v>N/A</v>
      </c>
      <c r="AF57" s="270" t="s">
        <v>3973</v>
      </c>
      <c r="AJ57" s="98" t="s">
        <v>41</v>
      </c>
    </row>
    <row r="58" spans="1:36" outlineLevel="1" x14ac:dyDescent="0.4">
      <c r="A58" s="428" t="s">
        <v>1797</v>
      </c>
      <c r="B58" s="428" t="s">
        <v>65</v>
      </c>
      <c r="C58" s="428" t="s">
        <v>130</v>
      </c>
      <c r="D58" s="430"/>
      <c r="E58" s="437" t="s">
        <v>145</v>
      </c>
      <c r="F58" s="429" t="s">
        <v>145</v>
      </c>
      <c r="G58" s="429" t="s">
        <v>191</v>
      </c>
      <c r="H58" s="429" t="s">
        <v>227</v>
      </c>
      <c r="I58" s="429" t="s">
        <v>292</v>
      </c>
      <c r="J58" s="429" t="s">
        <v>258</v>
      </c>
      <c r="K58" s="429" t="s">
        <v>688</v>
      </c>
      <c r="L58" s="429" t="s">
        <v>2261</v>
      </c>
      <c r="M58" s="442" t="s">
        <v>4108</v>
      </c>
      <c r="N58" s="98" t="s">
        <v>41</v>
      </c>
      <c r="R58" s="343"/>
      <c r="S58" s="444">
        <v>0</v>
      </c>
      <c r="T58" s="78" t="s">
        <v>3900</v>
      </c>
      <c r="U58" s="78" t="s">
        <v>1945</v>
      </c>
      <c r="V58" s="444" t="s">
        <v>1768</v>
      </c>
      <c r="W58" s="270"/>
      <c r="X58" s="270"/>
      <c r="Y58" s="270"/>
      <c r="Z58" s="270" t="s">
        <v>3860</v>
      </c>
      <c r="AA58" s="270" t="s">
        <v>2100</v>
      </c>
      <c r="AB58" s="447"/>
      <c r="AC58" s="444" t="str">
        <f>IF(OR(Tabla_Menu[[#This Row],[Nivel]]="",IFERROR(SEARCH(_HOJA_ACTUAL,Tabla_Menu[[#This Row],[HOJAS NO MUESTRA]],1),0)&gt;0),"N/A","")</f>
        <v>N/A</v>
      </c>
      <c r="AD58" s="270">
        <f>IF(Tabla_Menu[[#This Row],[N/A]]="",,COUNTIF(Tabla_Menu[&amp;],Tabla_Menu[[#This Row],[&amp;]]))</f>
        <v>27</v>
      </c>
      <c r="AE58" s="270" t="str">
        <f>Tabla_Menu[[#This Row],[Nivel]]&amp;Tabla_Menu[[#This Row],[N/A]]</f>
        <v>N/A</v>
      </c>
      <c r="AF58" s="270" t="s">
        <v>3974</v>
      </c>
      <c r="AJ58" s="98" t="s">
        <v>41</v>
      </c>
    </row>
    <row r="59" spans="1:36" outlineLevel="1" x14ac:dyDescent="0.5">
      <c r="A59" s="428" t="s">
        <v>1799</v>
      </c>
      <c r="B59" s="428" t="s">
        <v>65</v>
      </c>
      <c r="C59" s="428" t="s">
        <v>131</v>
      </c>
      <c r="D59" s="430"/>
      <c r="E59" s="437" t="s">
        <v>146</v>
      </c>
      <c r="F59" s="429" t="s">
        <v>146</v>
      </c>
      <c r="G59" s="429" t="s">
        <v>192</v>
      </c>
      <c r="H59" s="429" t="s">
        <v>228</v>
      </c>
      <c r="I59" s="429" t="s">
        <v>293</v>
      </c>
      <c r="J59" s="429" t="s">
        <v>259</v>
      </c>
      <c r="K59" s="429" t="s">
        <v>689</v>
      </c>
      <c r="L59" s="429" t="s">
        <v>2262</v>
      </c>
      <c r="M59" s="442" t="s">
        <v>4108</v>
      </c>
      <c r="N59" s="98" t="s">
        <v>41</v>
      </c>
      <c r="S59" s="444">
        <v>0</v>
      </c>
      <c r="T59" s="78" t="s">
        <v>3900</v>
      </c>
      <c r="U59" s="78" t="s">
        <v>2001</v>
      </c>
      <c r="V59" s="444" t="s">
        <v>1759</v>
      </c>
      <c r="W59" s="270"/>
      <c r="X59" s="270"/>
      <c r="Y59" s="270"/>
      <c r="Z59" s="270" t="s">
        <v>3838</v>
      </c>
      <c r="AA59" s="270" t="s">
        <v>1884</v>
      </c>
      <c r="AB59" s="447"/>
      <c r="AC59" s="444" t="str">
        <f>IF(OR(Tabla_Menu[[#This Row],[Nivel]]="",IFERROR(SEARCH(_HOJA_ACTUAL,Tabla_Menu[[#This Row],[HOJAS NO MUESTRA]],1),0)&gt;0),"N/A","")</f>
        <v>N/A</v>
      </c>
      <c r="AD59" s="270">
        <f>IF(Tabla_Menu[[#This Row],[N/A]]="",,COUNTIF(Tabla_Menu[&amp;],Tabla_Menu[[#This Row],[&amp;]]))</f>
        <v>27</v>
      </c>
      <c r="AE59" s="270" t="str">
        <f>Tabla_Menu[[#This Row],[Nivel]]&amp;Tabla_Menu[[#This Row],[N/A]]</f>
        <v>N/A</v>
      </c>
      <c r="AF59" s="270" t="s">
        <v>3975</v>
      </c>
      <c r="AJ59" s="98" t="s">
        <v>41</v>
      </c>
    </row>
    <row r="60" spans="1:36" outlineLevel="1" x14ac:dyDescent="0.5">
      <c r="A60" s="428" t="s">
        <v>1801</v>
      </c>
      <c r="B60" s="428" t="s">
        <v>65</v>
      </c>
      <c r="C60" s="428" t="s">
        <v>132</v>
      </c>
      <c r="D60" s="430"/>
      <c r="E60" s="437" t="s">
        <v>147</v>
      </c>
      <c r="F60" s="429" t="s">
        <v>147</v>
      </c>
      <c r="G60" s="429" t="s">
        <v>193</v>
      </c>
      <c r="H60" s="429" t="s">
        <v>229</v>
      </c>
      <c r="I60" s="429" t="s">
        <v>294</v>
      </c>
      <c r="J60" s="429" t="s">
        <v>260</v>
      </c>
      <c r="K60" s="429" t="s">
        <v>690</v>
      </c>
      <c r="L60" s="429" t="s">
        <v>2263</v>
      </c>
      <c r="M60" s="442" t="s">
        <v>4108</v>
      </c>
      <c r="N60" s="98" t="s">
        <v>41</v>
      </c>
      <c r="S60" s="444">
        <v>0</v>
      </c>
      <c r="T60" s="78" t="s">
        <v>3900</v>
      </c>
      <c r="U60" s="78" t="s">
        <v>3900</v>
      </c>
      <c r="V60" s="444"/>
      <c r="W60" s="270"/>
      <c r="X60" s="270"/>
      <c r="Y60" s="270"/>
      <c r="Z60" s="270" t="s">
        <v>2054</v>
      </c>
      <c r="AA60" s="270" t="s">
        <v>2053</v>
      </c>
      <c r="AB60" s="447"/>
      <c r="AC60" s="444" t="str">
        <f>IF(OR(Tabla_Menu[[#This Row],[Nivel]]="",IFERROR(SEARCH(_HOJA_ACTUAL,Tabla_Menu[[#This Row],[HOJAS NO MUESTRA]],1),0)&gt;0),"N/A","")</f>
        <v>N/A</v>
      </c>
      <c r="AD60" s="270">
        <f>IF(Tabla_Menu[[#This Row],[N/A]]="",,COUNTIF(Tabla_Menu[&amp;],Tabla_Menu[[#This Row],[&amp;]]))</f>
        <v>27</v>
      </c>
      <c r="AE60" s="270" t="str">
        <f>Tabla_Menu[[#This Row],[Nivel]]&amp;Tabla_Menu[[#This Row],[N/A]]</f>
        <v>N/A</v>
      </c>
      <c r="AF60" s="270" t="s">
        <v>3976</v>
      </c>
      <c r="AJ60" s="98" t="s">
        <v>41</v>
      </c>
    </row>
    <row r="61" spans="1:36" outlineLevel="1" x14ac:dyDescent="0.5">
      <c r="A61" s="428" t="s">
        <v>1804</v>
      </c>
      <c r="B61" s="428" t="s">
        <v>65</v>
      </c>
      <c r="C61" s="428" t="s">
        <v>133</v>
      </c>
      <c r="D61" s="430"/>
      <c r="E61" s="437" t="s">
        <v>148</v>
      </c>
      <c r="F61" s="429" t="s">
        <v>148</v>
      </c>
      <c r="G61" s="429" t="s">
        <v>199</v>
      </c>
      <c r="H61" s="429" t="s">
        <v>310</v>
      </c>
      <c r="I61" s="429" t="s">
        <v>311</v>
      </c>
      <c r="J61" s="429" t="s">
        <v>312</v>
      </c>
      <c r="K61" s="429" t="s">
        <v>691</v>
      </c>
      <c r="L61" s="429" t="s">
        <v>2264</v>
      </c>
      <c r="M61" s="442" t="s">
        <v>4108</v>
      </c>
      <c r="N61" s="98" t="s">
        <v>41</v>
      </c>
      <c r="S61" s="444">
        <v>0</v>
      </c>
      <c r="T61" s="78" t="s">
        <v>3900</v>
      </c>
      <c r="U61" s="78" t="s">
        <v>3900</v>
      </c>
      <c r="V61" s="444"/>
      <c r="W61" s="270"/>
      <c r="X61" s="270"/>
      <c r="Y61" s="270"/>
      <c r="Z61" s="270" t="s">
        <v>2056</v>
      </c>
      <c r="AA61" s="270" t="s">
        <v>2055</v>
      </c>
      <c r="AB61" s="447"/>
      <c r="AC61" s="444" t="str">
        <f>IF(OR(Tabla_Menu[[#This Row],[Nivel]]="",IFERROR(SEARCH(_HOJA_ACTUAL,Tabla_Menu[[#This Row],[HOJAS NO MUESTRA]],1),0)&gt;0),"N/A","")</f>
        <v>N/A</v>
      </c>
      <c r="AD61" s="270">
        <f>IF(Tabla_Menu[[#This Row],[N/A]]="",,COUNTIF(Tabla_Menu[&amp;],Tabla_Menu[[#This Row],[&amp;]]))</f>
        <v>27</v>
      </c>
      <c r="AE61" s="270" t="str">
        <f>Tabla_Menu[[#This Row],[Nivel]]&amp;Tabla_Menu[[#This Row],[N/A]]</f>
        <v>N/A</v>
      </c>
      <c r="AF61" s="270" t="s">
        <v>3977</v>
      </c>
      <c r="AJ61" s="98" t="s">
        <v>41</v>
      </c>
    </row>
    <row r="62" spans="1:36" outlineLevel="1" x14ac:dyDescent="0.5">
      <c r="A62" s="428" t="s">
        <v>1807</v>
      </c>
      <c r="B62" s="428" t="s">
        <v>65</v>
      </c>
      <c r="C62" s="428" t="s">
        <v>134</v>
      </c>
      <c r="D62" s="430"/>
      <c r="E62" s="437" t="s">
        <v>198</v>
      </c>
      <c r="F62" s="429" t="s">
        <v>198</v>
      </c>
      <c r="G62" s="429" t="s">
        <v>194</v>
      </c>
      <c r="H62" s="429" t="s">
        <v>230</v>
      </c>
      <c r="I62" s="429" t="s">
        <v>295</v>
      </c>
      <c r="J62" s="429" t="s">
        <v>261</v>
      </c>
      <c r="K62" s="429" t="s">
        <v>692</v>
      </c>
      <c r="L62" s="429" t="s">
        <v>2265</v>
      </c>
      <c r="M62" s="442" t="s">
        <v>4108</v>
      </c>
      <c r="N62" s="98" t="s">
        <v>41</v>
      </c>
      <c r="S62" s="444">
        <v>0</v>
      </c>
      <c r="T62" s="78" t="s">
        <v>3900</v>
      </c>
      <c r="U62" s="78" t="s">
        <v>3900</v>
      </c>
      <c r="V62" s="444"/>
      <c r="W62" s="270"/>
      <c r="X62" s="270"/>
      <c r="Y62" s="270"/>
      <c r="Z62" s="270" t="s">
        <v>2068</v>
      </c>
      <c r="AA62" s="270" t="s">
        <v>2067</v>
      </c>
      <c r="AB62" s="447"/>
      <c r="AC62" s="444" t="str">
        <f>IF(OR(Tabla_Menu[[#This Row],[Nivel]]="",IFERROR(SEARCH(_HOJA_ACTUAL,Tabla_Menu[[#This Row],[HOJAS NO MUESTRA]],1),0)&gt;0),"N/A","")</f>
        <v>N/A</v>
      </c>
      <c r="AD62" s="270">
        <f>IF(Tabla_Menu[[#This Row],[N/A]]="",,COUNTIF(Tabla_Menu[&amp;],Tabla_Menu[[#This Row],[&amp;]]))</f>
        <v>27</v>
      </c>
      <c r="AE62" s="270" t="str">
        <f>Tabla_Menu[[#This Row],[Nivel]]&amp;Tabla_Menu[[#This Row],[N/A]]</f>
        <v>N/A</v>
      </c>
      <c r="AF62" s="270" t="s">
        <v>3978</v>
      </c>
      <c r="AJ62" s="98" t="s">
        <v>41</v>
      </c>
    </row>
    <row r="63" spans="1:36" outlineLevel="1" x14ac:dyDescent="0.5">
      <c r="A63" s="428" t="s">
        <v>3506</v>
      </c>
      <c r="B63" s="428" t="s">
        <v>65</v>
      </c>
      <c r="C63" s="428" t="s">
        <v>487</v>
      </c>
      <c r="D63" s="430"/>
      <c r="E63" s="437" t="s">
        <v>149</v>
      </c>
      <c r="F63" s="429" t="s">
        <v>149</v>
      </c>
      <c r="G63" s="429" t="s">
        <v>210</v>
      </c>
      <c r="H63" s="429" t="s">
        <v>231</v>
      </c>
      <c r="I63" s="429" t="s">
        <v>297</v>
      </c>
      <c r="J63" s="429" t="s">
        <v>262</v>
      </c>
      <c r="K63" s="429" t="s">
        <v>693</v>
      </c>
      <c r="L63" s="429" t="s">
        <v>2273</v>
      </c>
      <c r="M63" s="442" t="s">
        <v>4108</v>
      </c>
      <c r="N63" s="98" t="s">
        <v>41</v>
      </c>
      <c r="S63" s="444">
        <v>0</v>
      </c>
      <c r="T63" s="78" t="s">
        <v>3900</v>
      </c>
      <c r="U63" s="78" t="s">
        <v>3900</v>
      </c>
      <c r="V63" s="444"/>
      <c r="W63" s="270"/>
      <c r="X63" s="270"/>
      <c r="Y63" s="270"/>
      <c r="Z63" s="270" t="s">
        <v>2048</v>
      </c>
      <c r="AA63" s="270" t="s">
        <v>2047</v>
      </c>
      <c r="AB63" s="447"/>
      <c r="AC63" s="444" t="str">
        <f>IF(OR(Tabla_Menu[[#This Row],[Nivel]]="",IFERROR(SEARCH(_HOJA_ACTUAL,Tabla_Menu[[#This Row],[HOJAS NO MUESTRA]],1),0)&gt;0),"N/A","")</f>
        <v>N/A</v>
      </c>
      <c r="AD63" s="270">
        <f>IF(Tabla_Menu[[#This Row],[N/A]]="",,COUNTIF(Tabla_Menu[&amp;],Tabla_Menu[[#This Row],[&amp;]]))</f>
        <v>27</v>
      </c>
      <c r="AE63" s="270" t="str">
        <f>Tabla_Menu[[#This Row],[Nivel]]&amp;Tabla_Menu[[#This Row],[N/A]]</f>
        <v>N/A</v>
      </c>
      <c r="AF63" s="270" t="s">
        <v>3979</v>
      </c>
      <c r="AJ63" s="98" t="s">
        <v>41</v>
      </c>
    </row>
    <row r="64" spans="1:36" outlineLevel="1" x14ac:dyDescent="0.5">
      <c r="A64" s="428" t="s">
        <v>3507</v>
      </c>
      <c r="B64" s="428" t="s">
        <v>65</v>
      </c>
      <c r="C64" s="428" t="s">
        <v>488</v>
      </c>
      <c r="D64" s="430"/>
      <c r="E64" s="437" t="s">
        <v>150</v>
      </c>
      <c r="F64" s="429" t="s">
        <v>150</v>
      </c>
      <c r="G64" s="429" t="s">
        <v>211</v>
      </c>
      <c r="H64" s="429" t="s">
        <v>232</v>
      </c>
      <c r="I64" s="429" t="s">
        <v>298</v>
      </c>
      <c r="J64" s="429" t="s">
        <v>263</v>
      </c>
      <c r="K64" s="429" t="s">
        <v>694</v>
      </c>
      <c r="L64" s="429" t="s">
        <v>2274</v>
      </c>
      <c r="M64" s="442" t="s">
        <v>4108</v>
      </c>
      <c r="N64" s="98" t="s">
        <v>41</v>
      </c>
      <c r="S64" s="444">
        <v>0</v>
      </c>
      <c r="T64" s="78" t="s">
        <v>3900</v>
      </c>
      <c r="U64" s="78" t="s">
        <v>3900</v>
      </c>
      <c r="V64" s="444"/>
      <c r="W64" s="270"/>
      <c r="X64" s="270"/>
      <c r="Y64" s="270"/>
      <c r="Z64" s="270" t="s">
        <v>2049</v>
      </c>
      <c r="AA64" s="270" t="s">
        <v>2050</v>
      </c>
      <c r="AB64" s="447"/>
      <c r="AC64" s="444" t="str">
        <f>IF(OR(Tabla_Menu[[#This Row],[Nivel]]="",IFERROR(SEARCH(_HOJA_ACTUAL,Tabla_Menu[[#This Row],[HOJAS NO MUESTRA]],1),0)&gt;0),"N/A","")</f>
        <v>N/A</v>
      </c>
      <c r="AD64" s="270">
        <f>IF(Tabla_Menu[[#This Row],[N/A]]="",,COUNTIF(Tabla_Menu[&amp;],Tabla_Menu[[#This Row],[&amp;]]))</f>
        <v>27</v>
      </c>
      <c r="AE64" s="270" t="str">
        <f>Tabla_Menu[[#This Row],[Nivel]]&amp;Tabla_Menu[[#This Row],[N/A]]</f>
        <v>N/A</v>
      </c>
      <c r="AF64" s="270" t="s">
        <v>3980</v>
      </c>
      <c r="AJ64" s="98" t="s">
        <v>41</v>
      </c>
    </row>
    <row r="65" spans="1:36" outlineLevel="1" x14ac:dyDescent="0.5">
      <c r="A65" s="337" t="s">
        <v>3508</v>
      </c>
      <c r="B65" s="428" t="s">
        <v>65</v>
      </c>
      <c r="C65" s="428" t="s">
        <v>3455</v>
      </c>
      <c r="D65" s="430"/>
      <c r="E65" s="437" t="s">
        <v>3456</v>
      </c>
      <c r="F65" s="429" t="s">
        <v>3456</v>
      </c>
      <c r="G65" s="429" t="s">
        <v>3458</v>
      </c>
      <c r="H65" s="429" t="s">
        <v>3459</v>
      </c>
      <c r="I65" s="429" t="s">
        <v>3460</v>
      </c>
      <c r="J65" s="429" t="s">
        <v>3461</v>
      </c>
      <c r="K65" s="429" t="s">
        <v>3462</v>
      </c>
      <c r="L65" s="429" t="s">
        <v>3457</v>
      </c>
      <c r="M65" s="442" t="s">
        <v>4108</v>
      </c>
      <c r="N65" s="98" t="s">
        <v>41</v>
      </c>
      <c r="S65" s="444">
        <v>0</v>
      </c>
      <c r="T65" s="78" t="s">
        <v>3900</v>
      </c>
      <c r="U65" s="78" t="s">
        <v>3900</v>
      </c>
      <c r="V65" s="444"/>
      <c r="W65" s="270"/>
      <c r="X65" s="270"/>
      <c r="Y65" s="270"/>
      <c r="Z65" s="270" t="s">
        <v>2062</v>
      </c>
      <c r="AA65" s="270" t="s">
        <v>2061</v>
      </c>
      <c r="AB65" s="447"/>
      <c r="AC65" s="444" t="str">
        <f>IF(OR(Tabla_Menu[[#This Row],[Nivel]]="",IFERROR(SEARCH(_HOJA_ACTUAL,Tabla_Menu[[#This Row],[HOJAS NO MUESTRA]],1),0)&gt;0),"N/A","")</f>
        <v>N/A</v>
      </c>
      <c r="AD65" s="270">
        <f>IF(Tabla_Menu[[#This Row],[N/A]]="",,COUNTIF(Tabla_Menu[&amp;],Tabla_Menu[[#This Row],[&amp;]]))</f>
        <v>27</v>
      </c>
      <c r="AE65" s="270" t="str">
        <f>Tabla_Menu[[#This Row],[Nivel]]&amp;Tabla_Menu[[#This Row],[N/A]]</f>
        <v>N/A</v>
      </c>
      <c r="AF65" s="270" t="s">
        <v>3981</v>
      </c>
      <c r="AJ65" s="98" t="s">
        <v>41</v>
      </c>
    </row>
    <row r="66" spans="1:36" outlineLevel="1" x14ac:dyDescent="0.5">
      <c r="A66" s="428" t="s">
        <v>3509</v>
      </c>
      <c r="B66" s="428" t="s">
        <v>65</v>
      </c>
      <c r="C66" s="428" t="s">
        <v>496</v>
      </c>
      <c r="D66" s="430"/>
      <c r="E66" s="437" t="s">
        <v>29</v>
      </c>
      <c r="F66" s="429" t="s">
        <v>29</v>
      </c>
      <c r="G66" s="429" t="s">
        <v>995</v>
      </c>
      <c r="H66" s="429" t="s">
        <v>233</v>
      </c>
      <c r="I66" s="429" t="s">
        <v>299</v>
      </c>
      <c r="J66" s="429" t="s">
        <v>264</v>
      </c>
      <c r="K66" s="429" t="s">
        <v>695</v>
      </c>
      <c r="L66" s="429" t="s">
        <v>2275</v>
      </c>
      <c r="M66" s="442" t="s">
        <v>4108</v>
      </c>
      <c r="N66" s="98" t="s">
        <v>41</v>
      </c>
      <c r="S66" s="444">
        <v>0</v>
      </c>
      <c r="T66" s="78" t="s">
        <v>3900</v>
      </c>
      <c r="U66" s="78" t="s">
        <v>3900</v>
      </c>
      <c r="V66" s="444"/>
      <c r="W66" s="270"/>
      <c r="X66" s="270"/>
      <c r="Y66" s="270"/>
      <c r="Z66" s="270" t="s">
        <v>2064</v>
      </c>
      <c r="AA66" s="270" t="s">
        <v>2063</v>
      </c>
      <c r="AB66" s="447"/>
      <c r="AC66" s="444" t="str">
        <f>IF(OR(Tabla_Menu[[#This Row],[Nivel]]="",IFERROR(SEARCH(_HOJA_ACTUAL,Tabla_Menu[[#This Row],[HOJAS NO MUESTRA]],1),0)&gt;0),"N/A","")</f>
        <v>N/A</v>
      </c>
      <c r="AD66" s="270">
        <f>IF(Tabla_Menu[[#This Row],[N/A]]="",,COUNTIF(Tabla_Menu[&amp;],Tabla_Menu[[#This Row],[&amp;]]))</f>
        <v>27</v>
      </c>
      <c r="AE66" s="270" t="str">
        <f>Tabla_Menu[[#This Row],[Nivel]]&amp;Tabla_Menu[[#This Row],[N/A]]</f>
        <v>N/A</v>
      </c>
      <c r="AF66" s="270" t="s">
        <v>3982</v>
      </c>
      <c r="AJ66" s="98" t="s">
        <v>41</v>
      </c>
    </row>
    <row r="67" spans="1:36" outlineLevel="1" x14ac:dyDescent="0.5">
      <c r="A67" s="428" t="s">
        <v>3510</v>
      </c>
      <c r="B67" s="428" t="s">
        <v>65</v>
      </c>
      <c r="C67" s="428" t="s">
        <v>497</v>
      </c>
      <c r="D67" s="430"/>
      <c r="E67" s="437" t="s">
        <v>30</v>
      </c>
      <c r="F67" s="429" t="s">
        <v>30</v>
      </c>
      <c r="G67" s="429" t="s">
        <v>212</v>
      </c>
      <c r="H67" s="429" t="s">
        <v>234</v>
      </c>
      <c r="I67" s="429" t="s">
        <v>300</v>
      </c>
      <c r="J67" s="429" t="s">
        <v>265</v>
      </c>
      <c r="K67" s="429" t="s">
        <v>696</v>
      </c>
      <c r="L67" s="429" t="s">
        <v>2276</v>
      </c>
      <c r="M67" s="442" t="s">
        <v>4108</v>
      </c>
      <c r="N67" s="98" t="s">
        <v>41</v>
      </c>
      <c r="S67" s="444">
        <v>0</v>
      </c>
      <c r="T67" s="78" t="s">
        <v>3900</v>
      </c>
      <c r="U67" s="78" t="s">
        <v>3900</v>
      </c>
      <c r="V67" s="444"/>
      <c r="W67" s="270"/>
      <c r="X67" s="270"/>
      <c r="Y67" s="270"/>
      <c r="Z67" s="270" t="s">
        <v>2051</v>
      </c>
      <c r="AA67" s="270" t="s">
        <v>2052</v>
      </c>
      <c r="AB67" s="447"/>
      <c r="AC67" s="444" t="str">
        <f>IF(OR(Tabla_Menu[[#This Row],[Nivel]]="",IFERROR(SEARCH(_HOJA_ACTUAL,Tabla_Menu[[#This Row],[HOJAS NO MUESTRA]],1),0)&gt;0),"N/A","")</f>
        <v>N/A</v>
      </c>
      <c r="AD67" s="270">
        <f>IF(Tabla_Menu[[#This Row],[N/A]]="",,COUNTIF(Tabla_Menu[&amp;],Tabla_Menu[[#This Row],[&amp;]]))</f>
        <v>27</v>
      </c>
      <c r="AE67" s="270" t="str">
        <f>Tabla_Menu[[#This Row],[Nivel]]&amp;Tabla_Menu[[#This Row],[N/A]]</f>
        <v>N/A</v>
      </c>
      <c r="AF67" s="270" t="s">
        <v>3983</v>
      </c>
      <c r="AJ67" s="98" t="s">
        <v>41</v>
      </c>
    </row>
    <row r="68" spans="1:36" outlineLevel="1" x14ac:dyDescent="0.5">
      <c r="A68" s="428" t="s">
        <v>3511</v>
      </c>
      <c r="B68" s="428" t="s">
        <v>65</v>
      </c>
      <c r="C68" s="428" t="s">
        <v>2504</v>
      </c>
      <c r="D68" s="430"/>
      <c r="E68" s="437" t="s">
        <v>2152</v>
      </c>
      <c r="F68" s="429" t="s">
        <v>2152</v>
      </c>
      <c r="G68" s="429" t="s">
        <v>2154</v>
      </c>
      <c r="H68" s="429" t="s">
        <v>2155</v>
      </c>
      <c r="I68" s="429" t="s">
        <v>2156</v>
      </c>
      <c r="J68" s="429" t="s">
        <v>2157</v>
      </c>
      <c r="K68" s="429" t="s">
        <v>2153</v>
      </c>
      <c r="L68" s="429" t="s">
        <v>2282</v>
      </c>
      <c r="M68" s="442" t="s">
        <v>4108</v>
      </c>
      <c r="N68" s="98" t="s">
        <v>41</v>
      </c>
      <c r="S68" s="444">
        <v>0</v>
      </c>
      <c r="T68" s="78" t="s">
        <v>3900</v>
      </c>
      <c r="U68" s="78" t="s">
        <v>3900</v>
      </c>
      <c r="V68" s="444"/>
      <c r="W68" s="270"/>
      <c r="X68" s="270"/>
      <c r="Y68" s="270"/>
      <c r="Z68" s="270" t="s">
        <v>2060</v>
      </c>
      <c r="AA68" s="270" t="s">
        <v>2059</v>
      </c>
      <c r="AB68" s="447"/>
      <c r="AC68" s="444" t="str">
        <f>IF(OR(Tabla_Menu[[#This Row],[Nivel]]="",IFERROR(SEARCH(_HOJA_ACTUAL,Tabla_Menu[[#This Row],[HOJAS NO MUESTRA]],1),0)&gt;0),"N/A","")</f>
        <v>N/A</v>
      </c>
      <c r="AD68" s="270">
        <f>IF(Tabla_Menu[[#This Row],[N/A]]="",,COUNTIF(Tabla_Menu[&amp;],Tabla_Menu[[#This Row],[&amp;]]))</f>
        <v>27</v>
      </c>
      <c r="AE68" s="270" t="str">
        <f>Tabla_Menu[[#This Row],[Nivel]]&amp;Tabla_Menu[[#This Row],[N/A]]</f>
        <v>N/A</v>
      </c>
      <c r="AF68" s="270" t="s">
        <v>3984</v>
      </c>
      <c r="AJ68" s="98" t="s">
        <v>41</v>
      </c>
    </row>
    <row r="69" spans="1:36" outlineLevel="1" x14ac:dyDescent="0.5">
      <c r="A69" s="428" t="s">
        <v>3512</v>
      </c>
      <c r="B69" s="428" t="s">
        <v>65</v>
      </c>
      <c r="C69" s="428" t="s">
        <v>2505</v>
      </c>
      <c r="D69" s="430"/>
      <c r="E69" s="437" t="s">
        <v>2521</v>
      </c>
      <c r="F69" s="429" t="s">
        <v>2521</v>
      </c>
      <c r="G69" s="429" t="s">
        <v>2522</v>
      </c>
      <c r="H69" s="429" t="s">
        <v>2595</v>
      </c>
      <c r="I69" s="429" t="s">
        <v>2596</v>
      </c>
      <c r="J69" s="429" t="s">
        <v>2597</v>
      </c>
      <c r="K69" s="429" t="s">
        <v>2598</v>
      </c>
      <c r="L69" s="429" t="s">
        <v>2599</v>
      </c>
      <c r="M69" s="442" t="s">
        <v>4108</v>
      </c>
      <c r="N69" s="98" t="s">
        <v>41</v>
      </c>
      <c r="S69" s="444">
        <v>0</v>
      </c>
      <c r="T69" s="78" t="s">
        <v>3900</v>
      </c>
      <c r="U69" s="78" t="s">
        <v>3900</v>
      </c>
      <c r="V69" s="444"/>
      <c r="W69" s="270"/>
      <c r="X69" s="270"/>
      <c r="Y69" s="270"/>
      <c r="Z69" s="270" t="s">
        <v>2066</v>
      </c>
      <c r="AA69" s="270" t="s">
        <v>2065</v>
      </c>
      <c r="AB69" s="447"/>
      <c r="AC69" s="444" t="str">
        <f>IF(OR(Tabla_Menu[[#This Row],[Nivel]]="",IFERROR(SEARCH(_HOJA_ACTUAL,Tabla_Menu[[#This Row],[HOJAS NO MUESTRA]],1),0)&gt;0),"N/A","")</f>
        <v>N/A</v>
      </c>
      <c r="AD69" s="270">
        <f>IF(Tabla_Menu[[#This Row],[N/A]]="",,COUNTIF(Tabla_Menu[&amp;],Tabla_Menu[[#This Row],[&amp;]]))</f>
        <v>27</v>
      </c>
      <c r="AE69" s="270" t="str">
        <f>Tabla_Menu[[#This Row],[Nivel]]&amp;Tabla_Menu[[#This Row],[N/A]]</f>
        <v>N/A</v>
      </c>
      <c r="AF69" s="270" t="s">
        <v>3985</v>
      </c>
      <c r="AJ69" s="98" t="s">
        <v>41</v>
      </c>
    </row>
    <row r="70" spans="1:36" outlineLevel="1" x14ac:dyDescent="0.5">
      <c r="A70" s="428" t="s">
        <v>3513</v>
      </c>
      <c r="B70" s="428" t="s">
        <v>65</v>
      </c>
      <c r="C70" s="428" t="s">
        <v>2523</v>
      </c>
      <c r="D70" s="430"/>
      <c r="E70" s="437" t="s">
        <v>2837</v>
      </c>
      <c r="F70" s="429" t="s">
        <v>2837</v>
      </c>
      <c r="G70" s="429" t="s">
        <v>2838</v>
      </c>
      <c r="H70" s="429" t="s">
        <v>2839</v>
      </c>
      <c r="I70" s="429" t="s">
        <v>2840</v>
      </c>
      <c r="J70" s="429" t="s">
        <v>2841</v>
      </c>
      <c r="K70" s="429" t="s">
        <v>2842</v>
      </c>
      <c r="L70" s="429" t="s">
        <v>2843</v>
      </c>
      <c r="M70" s="442" t="s">
        <v>4108</v>
      </c>
      <c r="N70" s="98" t="s">
        <v>41</v>
      </c>
      <c r="S70" s="444">
        <v>0</v>
      </c>
      <c r="T70" s="78" t="s">
        <v>3900</v>
      </c>
      <c r="U70" s="78" t="s">
        <v>3900</v>
      </c>
      <c r="V70" s="444"/>
      <c r="W70" s="270"/>
      <c r="X70" s="270"/>
      <c r="Y70" s="270"/>
      <c r="Z70" s="270" t="s">
        <v>2058</v>
      </c>
      <c r="AA70" s="270" t="s">
        <v>2057</v>
      </c>
      <c r="AB70" s="447"/>
      <c r="AC70" s="444" t="str">
        <f>IF(OR(Tabla_Menu[[#This Row],[Nivel]]="",IFERROR(SEARCH(_HOJA_ACTUAL,Tabla_Menu[[#This Row],[HOJAS NO MUESTRA]],1),0)&gt;0),"N/A","")</f>
        <v>N/A</v>
      </c>
      <c r="AD70" s="270">
        <f>IF(Tabla_Menu[[#This Row],[N/A]]="",,COUNTIF(Tabla_Menu[&amp;],Tabla_Menu[[#This Row],[&amp;]]))</f>
        <v>27</v>
      </c>
      <c r="AE70" s="270" t="str">
        <f>Tabla_Menu[[#This Row],[Nivel]]&amp;Tabla_Menu[[#This Row],[N/A]]</f>
        <v>N/A</v>
      </c>
      <c r="AF70" s="270" t="s">
        <v>3986</v>
      </c>
      <c r="AJ70" s="98" t="s">
        <v>41</v>
      </c>
    </row>
    <row r="71" spans="1:36" outlineLevel="1" x14ac:dyDescent="0.5">
      <c r="A71" s="428" t="s">
        <v>3514</v>
      </c>
      <c r="B71" s="428" t="s">
        <v>65</v>
      </c>
      <c r="C71" s="428" t="s">
        <v>2496</v>
      </c>
      <c r="D71" s="430"/>
      <c r="E71" s="437" t="s">
        <v>3410</v>
      </c>
      <c r="F71" s="429" t="s">
        <v>3410</v>
      </c>
      <c r="G71" s="429" t="s">
        <v>1646</v>
      </c>
      <c r="H71" s="429" t="s">
        <v>1654</v>
      </c>
      <c r="I71" s="429" t="s">
        <v>1671</v>
      </c>
      <c r="J71" s="429" t="s">
        <v>1651</v>
      </c>
      <c r="K71" s="429" t="s">
        <v>1646</v>
      </c>
      <c r="L71" s="429" t="s">
        <v>2266</v>
      </c>
      <c r="M71" s="442" t="s">
        <v>4108</v>
      </c>
      <c r="N71" s="98" t="s">
        <v>41</v>
      </c>
      <c r="S71" s="444">
        <v>0</v>
      </c>
      <c r="T71" s="78" t="s">
        <v>3900</v>
      </c>
      <c r="U71" s="78" t="s">
        <v>3900</v>
      </c>
      <c r="V71" s="444"/>
      <c r="W71" s="270"/>
      <c r="X71" s="270"/>
      <c r="Y71" s="270"/>
      <c r="Z71" s="270" t="s">
        <v>2070</v>
      </c>
      <c r="AA71" s="270" t="s">
        <v>2069</v>
      </c>
      <c r="AB71" s="447"/>
      <c r="AC71" s="444" t="str">
        <f>IF(OR(Tabla_Menu[[#This Row],[Nivel]]="",IFERROR(SEARCH(_HOJA_ACTUAL,Tabla_Menu[[#This Row],[HOJAS NO MUESTRA]],1),0)&gt;0),"N/A","")</f>
        <v>N/A</v>
      </c>
      <c r="AD71" s="270">
        <f>IF(Tabla_Menu[[#This Row],[N/A]]="",,COUNTIF(Tabla_Menu[&amp;],Tabla_Menu[[#This Row],[&amp;]]))</f>
        <v>27</v>
      </c>
      <c r="AE71" s="270" t="str">
        <f>Tabla_Menu[[#This Row],[Nivel]]&amp;Tabla_Menu[[#This Row],[N/A]]</f>
        <v>N/A</v>
      </c>
      <c r="AF71" s="270" t="s">
        <v>3987</v>
      </c>
      <c r="AJ71" s="98" t="s">
        <v>41</v>
      </c>
    </row>
    <row r="72" spans="1:36" outlineLevel="1" x14ac:dyDescent="0.5">
      <c r="A72" s="428" t="s">
        <v>3515</v>
      </c>
      <c r="B72" s="428" t="s">
        <v>65</v>
      </c>
      <c r="C72" s="428" t="s">
        <v>2497</v>
      </c>
      <c r="D72" s="430"/>
      <c r="E72" s="437" t="s">
        <v>3409</v>
      </c>
      <c r="F72" s="429" t="s">
        <v>3409</v>
      </c>
      <c r="G72" s="429" t="s">
        <v>1658</v>
      </c>
      <c r="H72" s="429" t="s">
        <v>1659</v>
      </c>
      <c r="I72" s="429" t="s">
        <v>1660</v>
      </c>
      <c r="J72" s="429" t="s">
        <v>1661</v>
      </c>
      <c r="K72" s="429" t="s">
        <v>1662</v>
      </c>
      <c r="L72" s="429" t="s">
        <v>2267</v>
      </c>
      <c r="M72" s="442" t="s">
        <v>4108</v>
      </c>
      <c r="N72" s="98" t="s">
        <v>41</v>
      </c>
      <c r="S72" s="444">
        <v>0</v>
      </c>
      <c r="T72" s="78" t="s">
        <v>3900</v>
      </c>
      <c r="U72" s="78" t="s">
        <v>3900</v>
      </c>
      <c r="V72" s="444" t="s">
        <v>1772</v>
      </c>
      <c r="W72" s="270"/>
      <c r="X72" s="270"/>
      <c r="Y72" s="270"/>
      <c r="Z72" s="270" t="s">
        <v>2084</v>
      </c>
      <c r="AA72" s="270" t="s">
        <v>2085</v>
      </c>
      <c r="AB72" s="447"/>
      <c r="AC72" s="444" t="str">
        <f>IF(OR(Tabla_Menu[[#This Row],[Nivel]]="",IFERROR(SEARCH(_HOJA_ACTUAL,Tabla_Menu[[#This Row],[HOJAS NO MUESTRA]],1),0)&gt;0),"N/A","")</f>
        <v>N/A</v>
      </c>
      <c r="AD72" s="270">
        <f>IF(Tabla_Menu[[#This Row],[N/A]]="",,COUNTIF(Tabla_Menu[&amp;],Tabla_Menu[[#This Row],[&amp;]]))</f>
        <v>27</v>
      </c>
      <c r="AE72" s="270" t="str">
        <f>Tabla_Menu[[#This Row],[Nivel]]&amp;Tabla_Menu[[#This Row],[N/A]]</f>
        <v>N/A</v>
      </c>
      <c r="AF72" s="270" t="s">
        <v>3988</v>
      </c>
      <c r="AJ72" s="98" t="s">
        <v>41</v>
      </c>
    </row>
    <row r="73" spans="1:36" outlineLevel="1" x14ac:dyDescent="0.5">
      <c r="A73" s="428" t="s">
        <v>3516</v>
      </c>
      <c r="B73" s="428" t="s">
        <v>65</v>
      </c>
      <c r="C73" s="428" t="s">
        <v>2498</v>
      </c>
      <c r="D73" s="430"/>
      <c r="E73" s="437" t="s">
        <v>1666</v>
      </c>
      <c r="F73" s="429" t="s">
        <v>1666</v>
      </c>
      <c r="G73" s="429" t="s">
        <v>1665</v>
      </c>
      <c r="H73" s="429" t="s">
        <v>1667</v>
      </c>
      <c r="I73" s="429" t="s">
        <v>1668</v>
      </c>
      <c r="J73" s="429" t="s">
        <v>1669</v>
      </c>
      <c r="K73" s="429" t="s">
        <v>1670</v>
      </c>
      <c r="L73" s="429" t="s">
        <v>2268</v>
      </c>
      <c r="M73" s="442" t="s">
        <v>4108</v>
      </c>
      <c r="N73" s="98" t="s">
        <v>41</v>
      </c>
      <c r="S73" s="444">
        <v>0</v>
      </c>
      <c r="T73" s="78" t="s">
        <v>3900</v>
      </c>
      <c r="U73" s="78" t="s">
        <v>3900</v>
      </c>
      <c r="V73" s="444"/>
      <c r="W73" s="270"/>
      <c r="X73" s="270"/>
      <c r="Y73" s="270"/>
      <c r="Z73" s="270" t="s">
        <v>2088</v>
      </c>
      <c r="AA73" s="270" t="s">
        <v>2087</v>
      </c>
      <c r="AB73" s="447"/>
      <c r="AC73" s="444" t="str">
        <f>IF(OR(Tabla_Menu[[#This Row],[Nivel]]="",IFERROR(SEARCH(_HOJA_ACTUAL,Tabla_Menu[[#This Row],[HOJAS NO MUESTRA]],1),0)&gt;0),"N/A","")</f>
        <v>N/A</v>
      </c>
      <c r="AD73" s="270">
        <f>IF(Tabla_Menu[[#This Row],[N/A]]="",,COUNTIF(Tabla_Menu[&amp;],Tabla_Menu[[#This Row],[&amp;]]))</f>
        <v>27</v>
      </c>
      <c r="AE73" s="270" t="str">
        <f>Tabla_Menu[[#This Row],[Nivel]]&amp;Tabla_Menu[[#This Row],[N/A]]</f>
        <v>N/A</v>
      </c>
      <c r="AF73" s="270" t="s">
        <v>3989</v>
      </c>
      <c r="AJ73" s="98" t="s">
        <v>41</v>
      </c>
    </row>
    <row r="74" spans="1:36" outlineLevel="1" x14ac:dyDescent="0.5">
      <c r="A74" s="428" t="s">
        <v>3517</v>
      </c>
      <c r="B74" s="428" t="s">
        <v>65</v>
      </c>
      <c r="C74" s="428" t="s">
        <v>2499</v>
      </c>
      <c r="D74" s="430"/>
      <c r="E74" s="437" t="s">
        <v>10</v>
      </c>
      <c r="F74" s="429" t="s">
        <v>10</v>
      </c>
      <c r="G74" s="429" t="s">
        <v>1657</v>
      </c>
      <c r="H74" s="429" t="s">
        <v>1655</v>
      </c>
      <c r="I74" s="429" t="s">
        <v>296</v>
      </c>
      <c r="J74" s="429" t="s">
        <v>1652</v>
      </c>
      <c r="K74" s="429" t="s">
        <v>1650</v>
      </c>
      <c r="L74" s="429" t="s">
        <v>2269</v>
      </c>
      <c r="M74" s="442" t="s">
        <v>4108</v>
      </c>
      <c r="N74" s="98" t="s">
        <v>41</v>
      </c>
      <c r="S74" s="444">
        <v>0</v>
      </c>
      <c r="T74" s="78" t="s">
        <v>3900</v>
      </c>
      <c r="U74" s="78" t="s">
        <v>3900</v>
      </c>
      <c r="V74" s="444"/>
      <c r="W74" s="270"/>
      <c r="X74" s="270"/>
      <c r="Y74" s="270"/>
      <c r="Z74" s="270" t="s">
        <v>2099</v>
      </c>
      <c r="AA74" s="270" t="s">
        <v>2098</v>
      </c>
      <c r="AB74" s="447"/>
      <c r="AC74" s="444" t="str">
        <f>IF(OR(Tabla_Menu[[#This Row],[Nivel]]="",IFERROR(SEARCH(_HOJA_ACTUAL,Tabla_Menu[[#This Row],[HOJAS NO MUESTRA]],1),0)&gt;0),"N/A","")</f>
        <v>N/A</v>
      </c>
      <c r="AD74" s="270">
        <f>IF(Tabla_Menu[[#This Row],[N/A]]="",,COUNTIF(Tabla_Menu[&amp;],Tabla_Menu[[#This Row],[&amp;]]))</f>
        <v>27</v>
      </c>
      <c r="AE74" s="270" t="str">
        <f>Tabla_Menu[[#This Row],[Nivel]]&amp;Tabla_Menu[[#This Row],[N/A]]</f>
        <v>N/A</v>
      </c>
      <c r="AF74" s="270" t="s">
        <v>3990</v>
      </c>
      <c r="AJ74" s="98" t="s">
        <v>41</v>
      </c>
    </row>
    <row r="75" spans="1:36" outlineLevel="1" x14ac:dyDescent="0.5">
      <c r="A75" s="428" t="s">
        <v>3518</v>
      </c>
      <c r="B75" s="428" t="s">
        <v>65</v>
      </c>
      <c r="C75" s="428" t="s">
        <v>2500</v>
      </c>
      <c r="D75" s="430"/>
      <c r="E75" s="437" t="s">
        <v>12</v>
      </c>
      <c r="F75" s="429" t="s">
        <v>12</v>
      </c>
      <c r="G75" s="429" t="s">
        <v>203</v>
      </c>
      <c r="H75" s="429" t="s">
        <v>1392</v>
      </c>
      <c r="I75" s="429" t="s">
        <v>1393</v>
      </c>
      <c r="J75" s="429" t="s">
        <v>1394</v>
      </c>
      <c r="K75" s="429" t="s">
        <v>1647</v>
      </c>
      <c r="L75" s="429" t="s">
        <v>2270</v>
      </c>
      <c r="M75" s="442" t="s">
        <v>4108</v>
      </c>
      <c r="N75" s="98" t="s">
        <v>41</v>
      </c>
      <c r="S75" s="444">
        <v>0</v>
      </c>
      <c r="T75" s="78" t="s">
        <v>3900</v>
      </c>
      <c r="U75" s="78" t="s">
        <v>3900</v>
      </c>
      <c r="V75" s="444"/>
      <c r="W75" s="270"/>
      <c r="X75" s="270"/>
      <c r="Y75" s="270"/>
      <c r="Z75" s="270" t="s">
        <v>2102</v>
      </c>
      <c r="AA75" s="270" t="s">
        <v>2101</v>
      </c>
      <c r="AB75" s="447"/>
      <c r="AC75" s="444" t="str">
        <f>IF(OR(Tabla_Menu[[#This Row],[Nivel]]="",IFERROR(SEARCH(_HOJA_ACTUAL,Tabla_Menu[[#This Row],[HOJAS NO MUESTRA]],1),0)&gt;0),"N/A","")</f>
        <v>N/A</v>
      </c>
      <c r="AD75" s="270">
        <f>IF(Tabla_Menu[[#This Row],[N/A]]="",,COUNTIF(Tabla_Menu[&amp;],Tabla_Menu[[#This Row],[&amp;]]))</f>
        <v>27</v>
      </c>
      <c r="AE75" s="270" t="str">
        <f>Tabla_Menu[[#This Row],[Nivel]]&amp;Tabla_Menu[[#This Row],[N/A]]</f>
        <v>N/A</v>
      </c>
      <c r="AF75" s="270" t="s">
        <v>3991</v>
      </c>
      <c r="AJ75" s="98" t="s">
        <v>41</v>
      </c>
    </row>
    <row r="76" spans="1:36" outlineLevel="1" x14ac:dyDescent="0.5">
      <c r="A76" s="428" t="s">
        <v>3519</v>
      </c>
      <c r="B76" s="428" t="s">
        <v>65</v>
      </c>
      <c r="C76" s="428" t="s">
        <v>2501</v>
      </c>
      <c r="D76" s="430"/>
      <c r="E76" s="437" t="s">
        <v>16</v>
      </c>
      <c r="F76" s="429" t="s">
        <v>16</v>
      </c>
      <c r="G76" s="429" t="s">
        <v>202</v>
      </c>
      <c r="H76" s="429" t="s">
        <v>1656</v>
      </c>
      <c r="I76" s="429" t="s">
        <v>1395</v>
      </c>
      <c r="J76" s="429" t="s">
        <v>1653</v>
      </c>
      <c r="K76" s="429" t="s">
        <v>1649</v>
      </c>
      <c r="L76" s="429" t="s">
        <v>2271</v>
      </c>
      <c r="M76" s="442" t="s">
        <v>4108</v>
      </c>
      <c r="N76" s="98" t="s">
        <v>41</v>
      </c>
      <c r="S76" s="444">
        <v>0</v>
      </c>
      <c r="T76" s="78" t="s">
        <v>3900</v>
      </c>
      <c r="U76" s="78" t="s">
        <v>3900</v>
      </c>
      <c r="V76" s="444" t="s">
        <v>2123</v>
      </c>
      <c r="W76" s="270"/>
      <c r="X76" s="270"/>
      <c r="Y76" s="270"/>
      <c r="Z76" s="270" t="s">
        <v>2124</v>
      </c>
      <c r="AA76" s="270" t="s">
        <v>2125</v>
      </c>
      <c r="AB76" s="447"/>
      <c r="AC76" s="444" t="str">
        <f>IF(OR(Tabla_Menu[[#This Row],[Nivel]]="",IFERROR(SEARCH(_HOJA_ACTUAL,Tabla_Menu[[#This Row],[HOJAS NO MUESTRA]],1),0)&gt;0),"N/A","")</f>
        <v>N/A</v>
      </c>
      <c r="AD76" s="270">
        <f>IF(Tabla_Menu[[#This Row],[N/A]]="",,COUNTIF(Tabla_Menu[&amp;],Tabla_Menu[[#This Row],[&amp;]]))</f>
        <v>27</v>
      </c>
      <c r="AE76" s="270" t="str">
        <f>Tabla_Menu[[#This Row],[Nivel]]&amp;Tabla_Menu[[#This Row],[N/A]]</f>
        <v>N/A</v>
      </c>
      <c r="AF76" s="270" t="s">
        <v>3992</v>
      </c>
      <c r="AJ76" s="98" t="s">
        <v>41</v>
      </c>
    </row>
    <row r="77" spans="1:36" ht="14.7" outlineLevel="1" thickBot="1" x14ac:dyDescent="0.55000000000000004">
      <c r="A77" s="428" t="s">
        <v>3520</v>
      </c>
      <c r="B77" s="428" t="s">
        <v>65</v>
      </c>
      <c r="C77" s="428" t="s">
        <v>3179</v>
      </c>
      <c r="D77" s="430"/>
      <c r="E77" s="437" t="s">
        <v>3181</v>
      </c>
      <c r="F77" s="429" t="s">
        <v>3181</v>
      </c>
      <c r="G77" s="429" t="s">
        <v>3180</v>
      </c>
      <c r="H77" s="429" t="s">
        <v>3182</v>
      </c>
      <c r="I77" s="429" t="s">
        <v>3186</v>
      </c>
      <c r="J77" s="429" t="s">
        <v>3183</v>
      </c>
      <c r="K77" s="429" t="s">
        <v>3184</v>
      </c>
      <c r="L77" s="429" t="s">
        <v>3185</v>
      </c>
      <c r="M77" s="442" t="s">
        <v>4108</v>
      </c>
      <c r="N77" s="98" t="s">
        <v>41</v>
      </c>
      <c r="S77" s="444">
        <v>0</v>
      </c>
      <c r="T77" s="78" t="s">
        <v>3900</v>
      </c>
      <c r="U77" s="78" t="s">
        <v>3900</v>
      </c>
      <c r="V77" s="444"/>
      <c r="W77" s="270"/>
      <c r="X77" s="270"/>
      <c r="Y77" s="270"/>
      <c r="Z77" s="270" t="s">
        <v>2130</v>
      </c>
      <c r="AA77" s="270" t="s">
        <v>2129</v>
      </c>
      <c r="AB77" s="447"/>
      <c r="AC77" s="444" t="str">
        <f>IF(OR(Tabla_Menu[[#This Row],[Nivel]]="",IFERROR(SEARCH(_HOJA_ACTUAL,Tabla_Menu[[#This Row],[HOJAS NO MUESTRA]],1),0)&gt;0),"N/A","")</f>
        <v>N/A</v>
      </c>
      <c r="AD77" s="270">
        <f>IF(Tabla_Menu[[#This Row],[N/A]]="",,COUNTIF(Tabla_Menu[&amp;],Tabla_Menu[[#This Row],[&amp;]]))</f>
        <v>27</v>
      </c>
      <c r="AE77" s="270" t="str">
        <f>Tabla_Menu[[#This Row],[Nivel]]&amp;Tabla_Menu[[#This Row],[N/A]]</f>
        <v>N/A</v>
      </c>
      <c r="AF77" s="270" t="s">
        <v>3993</v>
      </c>
      <c r="AJ77" s="98" t="s">
        <v>41</v>
      </c>
    </row>
    <row r="78" spans="1:36" outlineLevel="1" x14ac:dyDescent="0.5">
      <c r="A78" s="428" t="s">
        <v>3521</v>
      </c>
      <c r="B78" s="428" t="s">
        <v>65</v>
      </c>
      <c r="C78" s="428" t="s">
        <v>2503</v>
      </c>
      <c r="D78" s="430"/>
      <c r="E78" s="437" t="s">
        <v>791</v>
      </c>
      <c r="F78" s="429" t="s">
        <v>791</v>
      </c>
      <c r="G78" s="429" t="s">
        <v>792</v>
      </c>
      <c r="H78" s="429" t="s">
        <v>793</v>
      </c>
      <c r="I78" s="429" t="s">
        <v>796</v>
      </c>
      <c r="J78" s="429" t="s">
        <v>794</v>
      </c>
      <c r="K78" s="429" t="s">
        <v>1648</v>
      </c>
      <c r="L78" s="429" t="s">
        <v>2272</v>
      </c>
      <c r="M78" s="442" t="s">
        <v>4108</v>
      </c>
      <c r="N78" s="98" t="s">
        <v>41</v>
      </c>
      <c r="S78" s="559">
        <f>COUNTIF(Tabla_Menu[N Sub],"&lt;&gt;0")</f>
        <v>19</v>
      </c>
      <c r="T78" s="559">
        <f>COUNTA(Tabla_Menu[Nivel])-COUNTIF(Tabla_Menu[Nivel],"")</f>
        <v>48</v>
      </c>
      <c r="U78" s="559">
        <f>COUNTA(Tabla_Menu[Nombre])-COUNTIF(Tabla_Menu[Nombre],"")</f>
        <v>57</v>
      </c>
      <c r="V78" s="560"/>
      <c r="W78" s="559"/>
      <c r="X78" s="559"/>
      <c r="Y78" s="559"/>
      <c r="Z78" s="559"/>
      <c r="AA78" s="559">
        <f>COUNTA(Tabla_Menu[Teclas])</f>
        <v>75</v>
      </c>
      <c r="AB78" s="561"/>
      <c r="AC78" s="560"/>
      <c r="AD78" s="559"/>
      <c r="AE78" s="559"/>
      <c r="AF78" s="559"/>
      <c r="AJ78" s="98" t="s">
        <v>41</v>
      </c>
    </row>
    <row r="79" spans="1:36" outlineLevel="1" x14ac:dyDescent="0.5">
      <c r="A79" s="428" t="s">
        <v>3522</v>
      </c>
      <c r="B79" s="428" t="s">
        <v>65</v>
      </c>
      <c r="C79" s="428" t="s">
        <v>2502</v>
      </c>
      <c r="D79" s="430"/>
      <c r="E79" s="437" t="s">
        <v>3074</v>
      </c>
      <c r="F79" s="429" t="s">
        <v>3074</v>
      </c>
      <c r="G79" s="429" t="s">
        <v>3073</v>
      </c>
      <c r="H79" s="429" t="s">
        <v>3073</v>
      </c>
      <c r="I79" s="429" t="s">
        <v>3078</v>
      </c>
      <c r="J79" s="429" t="s">
        <v>3075</v>
      </c>
      <c r="K79" s="429" t="s">
        <v>3076</v>
      </c>
      <c r="L79" s="429" t="s">
        <v>3077</v>
      </c>
      <c r="M79" s="442" t="s">
        <v>4108</v>
      </c>
      <c r="N79" s="98" t="s">
        <v>41</v>
      </c>
      <c r="AJ79" s="98" t="s">
        <v>41</v>
      </c>
    </row>
    <row r="80" spans="1:36" x14ac:dyDescent="0.5">
      <c r="A80" s="214" t="s">
        <v>1818</v>
      </c>
      <c r="B80" s="214" t="s">
        <v>70</v>
      </c>
      <c r="C80" s="214" t="s">
        <v>108</v>
      </c>
      <c r="D80" s="439"/>
      <c r="E80" s="438" t="s">
        <v>71</v>
      </c>
      <c r="F80" s="423" t="s">
        <v>71</v>
      </c>
      <c r="G80" s="423" t="s">
        <v>1069</v>
      </c>
      <c r="H80" s="423" t="s">
        <v>213</v>
      </c>
      <c r="I80" s="423" t="s">
        <v>274</v>
      </c>
      <c r="J80" s="423" t="s">
        <v>238</v>
      </c>
      <c r="K80" s="423" t="s">
        <v>668</v>
      </c>
      <c r="L80" s="423" t="s">
        <v>2225</v>
      </c>
      <c r="M80" s="441" t="s">
        <v>4108</v>
      </c>
      <c r="N80" s="98" t="s">
        <v>41</v>
      </c>
      <c r="AA80" s="387"/>
      <c r="AJ80" s="98" t="s">
        <v>41</v>
      </c>
    </row>
    <row r="81" spans="1:36" ht="28.7" outlineLevel="1" x14ac:dyDescent="0.5">
      <c r="A81" s="428" t="s">
        <v>3523</v>
      </c>
      <c r="B81" s="428" t="s">
        <v>70</v>
      </c>
      <c r="C81" s="428" t="s">
        <v>109</v>
      </c>
      <c r="D81" s="430"/>
      <c r="E81" s="437" t="s">
        <v>338</v>
      </c>
      <c r="F81" s="429" t="s">
        <v>338</v>
      </c>
      <c r="G81" s="429" t="s">
        <v>982</v>
      </c>
      <c r="H81" s="429" t="s">
        <v>344</v>
      </c>
      <c r="I81" s="429" t="s">
        <v>347</v>
      </c>
      <c r="J81" s="429" t="s">
        <v>352</v>
      </c>
      <c r="K81" s="429" t="s">
        <v>3403</v>
      </c>
      <c r="L81" s="429" t="s">
        <v>2277</v>
      </c>
      <c r="M81" s="442" t="s">
        <v>4108</v>
      </c>
      <c r="N81" s="98" t="s">
        <v>41</v>
      </c>
      <c r="AA81" s="387"/>
      <c r="AJ81" s="98" t="s">
        <v>41</v>
      </c>
    </row>
    <row r="82" spans="1:36" ht="28.7" outlineLevel="1" x14ac:dyDescent="0.5">
      <c r="A82" s="428" t="s">
        <v>3524</v>
      </c>
      <c r="B82" s="428" t="s">
        <v>70</v>
      </c>
      <c r="C82" s="428" t="s">
        <v>110</v>
      </c>
      <c r="D82" s="430"/>
      <c r="E82" s="437" t="s">
        <v>339</v>
      </c>
      <c r="F82" s="429" t="s">
        <v>339</v>
      </c>
      <c r="G82" s="429" t="s">
        <v>983</v>
      </c>
      <c r="H82" s="429" t="s">
        <v>986</v>
      </c>
      <c r="I82" s="429" t="s">
        <v>348</v>
      </c>
      <c r="J82" s="429" t="s">
        <v>353</v>
      </c>
      <c r="K82" s="429" t="s">
        <v>3404</v>
      </c>
      <c r="L82" s="429" t="s">
        <v>2278</v>
      </c>
      <c r="M82" s="442" t="s">
        <v>4108</v>
      </c>
      <c r="N82" s="98" t="s">
        <v>41</v>
      </c>
      <c r="U82" s="332" t="s">
        <v>2071</v>
      </c>
      <c r="V82" s="332" t="s">
        <v>25</v>
      </c>
      <c r="W82" s="336" t="s">
        <v>2094</v>
      </c>
      <c r="AA82" s="387"/>
      <c r="AJ82" s="98" t="s">
        <v>41</v>
      </c>
    </row>
    <row r="83" spans="1:36" ht="28.7" outlineLevel="1" x14ac:dyDescent="0.5">
      <c r="A83" s="428" t="s">
        <v>1819</v>
      </c>
      <c r="B83" s="428" t="s">
        <v>70</v>
      </c>
      <c r="C83" s="428" t="s">
        <v>111</v>
      </c>
      <c r="D83" s="430"/>
      <c r="E83" s="437" t="s">
        <v>340</v>
      </c>
      <c r="F83" s="429" t="s">
        <v>340</v>
      </c>
      <c r="G83" s="429" t="s">
        <v>343</v>
      </c>
      <c r="H83" s="429" t="s">
        <v>987</v>
      </c>
      <c r="I83" s="429" t="s">
        <v>349</v>
      </c>
      <c r="J83" s="429" t="s">
        <v>354</v>
      </c>
      <c r="K83" s="429" t="s">
        <v>3405</v>
      </c>
      <c r="L83" s="429" t="s">
        <v>2279</v>
      </c>
      <c r="M83" s="442" t="s">
        <v>4108</v>
      </c>
      <c r="N83" s="98" t="s">
        <v>41</v>
      </c>
      <c r="U83" s="269" t="s">
        <v>2072</v>
      </c>
      <c r="V83" s="269" t="s">
        <v>2076</v>
      </c>
      <c r="W83" s="269" t="s">
        <v>1754</v>
      </c>
      <c r="AJ83" s="98" t="s">
        <v>41</v>
      </c>
    </row>
    <row r="84" spans="1:36" ht="28.7" outlineLevel="1" x14ac:dyDescent="0.5">
      <c r="A84" s="428" t="s">
        <v>3479</v>
      </c>
      <c r="B84" s="428" t="s">
        <v>70</v>
      </c>
      <c r="C84" s="428" t="s">
        <v>112</v>
      </c>
      <c r="D84" s="430"/>
      <c r="E84" s="437" t="s">
        <v>341</v>
      </c>
      <c r="F84" s="429" t="s">
        <v>341</v>
      </c>
      <c r="G84" s="429" t="s">
        <v>984</v>
      </c>
      <c r="H84" s="429" t="s">
        <v>345</v>
      </c>
      <c r="I84" s="429" t="s">
        <v>350</v>
      </c>
      <c r="J84" s="429" t="s">
        <v>355</v>
      </c>
      <c r="K84" s="429" t="s">
        <v>3406</v>
      </c>
      <c r="L84" s="429" t="s">
        <v>2280</v>
      </c>
      <c r="M84" s="442" t="s">
        <v>4108</v>
      </c>
      <c r="N84" s="98" t="s">
        <v>41</v>
      </c>
      <c r="U84" s="270" t="s">
        <v>2073</v>
      </c>
      <c r="V84" s="270" t="s">
        <v>2077</v>
      </c>
      <c r="W84" s="270" t="s">
        <v>1754</v>
      </c>
      <c r="AJ84" s="98" t="s">
        <v>41</v>
      </c>
    </row>
    <row r="85" spans="1:36" ht="28.7" outlineLevel="1" x14ac:dyDescent="0.5">
      <c r="A85" s="428" t="s">
        <v>1826</v>
      </c>
      <c r="B85" s="428" t="s">
        <v>70</v>
      </c>
      <c r="C85" s="428" t="s">
        <v>113</v>
      </c>
      <c r="D85" s="430"/>
      <c r="E85" s="437" t="s">
        <v>342</v>
      </c>
      <c r="F85" s="429" t="s">
        <v>342</v>
      </c>
      <c r="G85" s="429" t="s">
        <v>985</v>
      </c>
      <c r="H85" s="429" t="s">
        <v>346</v>
      </c>
      <c r="I85" s="429" t="s">
        <v>351</v>
      </c>
      <c r="J85" s="429" t="s">
        <v>356</v>
      </c>
      <c r="K85" s="429" t="s">
        <v>3407</v>
      </c>
      <c r="L85" s="429" t="s">
        <v>2281</v>
      </c>
      <c r="M85" s="442" t="s">
        <v>4108</v>
      </c>
      <c r="N85" s="98" t="s">
        <v>41</v>
      </c>
      <c r="U85" s="269" t="s">
        <v>2074</v>
      </c>
      <c r="V85" s="269" t="s">
        <v>2078</v>
      </c>
      <c r="W85" s="269" t="s">
        <v>1754</v>
      </c>
      <c r="AJ85" s="98" t="s">
        <v>41</v>
      </c>
    </row>
    <row r="86" spans="1:36" ht="28.7" outlineLevel="1" x14ac:dyDescent="0.5">
      <c r="A86" s="428" t="s">
        <v>2520</v>
      </c>
      <c r="B86" s="428" t="s">
        <v>70</v>
      </c>
      <c r="C86" s="428" t="s">
        <v>114</v>
      </c>
      <c r="D86" s="430"/>
      <c r="E86" s="437" t="s">
        <v>3398</v>
      </c>
      <c r="F86" s="429" t="s">
        <v>3398</v>
      </c>
      <c r="G86" s="429" t="s">
        <v>3397</v>
      </c>
      <c r="H86" s="429" t="s">
        <v>3399</v>
      </c>
      <c r="I86" s="429" t="s">
        <v>3400</v>
      </c>
      <c r="J86" s="429" t="s">
        <v>3401</v>
      </c>
      <c r="K86" s="429" t="s">
        <v>3402</v>
      </c>
      <c r="L86" s="429" t="s">
        <v>2446</v>
      </c>
      <c r="M86" s="442" t="s">
        <v>4108</v>
      </c>
      <c r="N86" s="98" t="s">
        <v>41</v>
      </c>
      <c r="U86" s="270" t="s">
        <v>2075</v>
      </c>
      <c r="V86" s="270" t="s">
        <v>2079</v>
      </c>
      <c r="W86" s="270" t="s">
        <v>1754</v>
      </c>
      <c r="AJ86" s="98" t="s">
        <v>41</v>
      </c>
    </row>
    <row r="87" spans="1:36" outlineLevel="1" x14ac:dyDescent="0.5">
      <c r="A87" s="428" t="s">
        <v>1848</v>
      </c>
      <c r="B87" s="428" t="s">
        <v>70</v>
      </c>
      <c r="C87" s="428" t="s">
        <v>115</v>
      </c>
      <c r="D87" s="430"/>
      <c r="E87" s="437" t="s">
        <v>955</v>
      </c>
      <c r="F87" s="429" t="s">
        <v>955</v>
      </c>
      <c r="G87" s="429" t="s">
        <v>958</v>
      </c>
      <c r="H87" s="429" t="s">
        <v>959</v>
      </c>
      <c r="I87" s="429" t="s">
        <v>957</v>
      </c>
      <c r="J87" s="429" t="s">
        <v>956</v>
      </c>
      <c r="K87" s="429" t="s">
        <v>3408</v>
      </c>
      <c r="L87" s="429" t="s">
        <v>2283</v>
      </c>
      <c r="M87" s="442" t="s">
        <v>4108</v>
      </c>
      <c r="N87" s="98" t="s">
        <v>41</v>
      </c>
      <c r="U87" s="269" t="s">
        <v>2080</v>
      </c>
      <c r="V87" s="269" t="s">
        <v>2082</v>
      </c>
      <c r="W87" s="269" t="s">
        <v>1754</v>
      </c>
      <c r="AJ87" s="98" t="s">
        <v>41</v>
      </c>
    </row>
    <row r="88" spans="1:36" ht="14.7" thickBot="1" x14ac:dyDescent="0.55000000000000004">
      <c r="A88" s="214" t="s">
        <v>3525</v>
      </c>
      <c r="B88" s="214" t="s">
        <v>6</v>
      </c>
      <c r="C88" s="214" t="s">
        <v>108</v>
      </c>
      <c r="D88" s="439"/>
      <c r="E88" s="438" t="s">
        <v>1663</v>
      </c>
      <c r="F88" s="423" t="s">
        <v>1663</v>
      </c>
      <c r="G88" s="423" t="s">
        <v>2857</v>
      </c>
      <c r="H88" s="423" t="s">
        <v>2858</v>
      </c>
      <c r="I88" s="423" t="s">
        <v>2859</v>
      </c>
      <c r="J88" s="423" t="s">
        <v>2860</v>
      </c>
      <c r="K88" s="423" t="s">
        <v>2861</v>
      </c>
      <c r="L88" s="423" t="s">
        <v>2284</v>
      </c>
      <c r="M88" s="441" t="s">
        <v>4108</v>
      </c>
      <c r="N88" s="98" t="s">
        <v>41</v>
      </c>
      <c r="U88" s="270" t="s">
        <v>2081</v>
      </c>
      <c r="V88" s="270" t="s">
        <v>2083</v>
      </c>
      <c r="W88" s="270" t="s">
        <v>1754</v>
      </c>
      <c r="AJ88" s="98" t="s">
        <v>41</v>
      </c>
    </row>
    <row r="89" spans="1:36" outlineLevel="1" x14ac:dyDescent="0.5">
      <c r="A89" s="428" t="s">
        <v>1865</v>
      </c>
      <c r="B89" s="428" t="s">
        <v>6</v>
      </c>
      <c r="C89" s="428" t="s">
        <v>109</v>
      </c>
      <c r="D89" s="430"/>
      <c r="E89" s="437" t="s">
        <v>195</v>
      </c>
      <c r="F89" s="429" t="s">
        <v>195</v>
      </c>
      <c r="G89" s="429" t="s">
        <v>996</v>
      </c>
      <c r="H89" s="429" t="s">
        <v>411</v>
      </c>
      <c r="I89" s="429" t="s">
        <v>412</v>
      </c>
      <c r="J89" s="429" t="s">
        <v>413</v>
      </c>
      <c r="K89" s="429" t="s">
        <v>697</v>
      </c>
      <c r="L89" s="429" t="s">
        <v>2285</v>
      </c>
      <c r="M89" s="442" t="s">
        <v>4108</v>
      </c>
      <c r="N89" s="98" t="s">
        <v>41</v>
      </c>
      <c r="U89" s="342">
        <f>COUNTA(Tabla_Comandos[CommandBars])-COUNTIF(Tabla_Comandos[CommandBars],"")</f>
        <v>6</v>
      </c>
      <c r="V89" s="342"/>
      <c r="W89" s="342"/>
      <c r="AJ89" s="98" t="s">
        <v>41</v>
      </c>
    </row>
    <row r="90" spans="1:36" outlineLevel="1" x14ac:dyDescent="0.5">
      <c r="A90" s="428" t="s">
        <v>1868</v>
      </c>
      <c r="B90" s="428" t="s">
        <v>6</v>
      </c>
      <c r="C90" s="428" t="s">
        <v>110</v>
      </c>
      <c r="D90" s="430"/>
      <c r="E90" s="437" t="s">
        <v>407</v>
      </c>
      <c r="F90" s="429" t="s">
        <v>407</v>
      </c>
      <c r="G90" s="429" t="s">
        <v>235</v>
      </c>
      <c r="H90" s="429" t="s">
        <v>235</v>
      </c>
      <c r="I90" s="429" t="s">
        <v>414</v>
      </c>
      <c r="J90" s="429" t="s">
        <v>415</v>
      </c>
      <c r="K90" s="429" t="s">
        <v>698</v>
      </c>
      <c r="L90" s="429" t="s">
        <v>2286</v>
      </c>
      <c r="M90" s="442" t="s">
        <v>4108</v>
      </c>
      <c r="N90" s="98" t="s">
        <v>41</v>
      </c>
      <c r="AJ90" s="98" t="s">
        <v>41</v>
      </c>
    </row>
    <row r="91" spans="1:36" outlineLevel="1" x14ac:dyDescent="0.5">
      <c r="A91" s="428" t="s">
        <v>3526</v>
      </c>
      <c r="B91" s="428" t="s">
        <v>6</v>
      </c>
      <c r="C91" s="428" t="s">
        <v>111</v>
      </c>
      <c r="D91" s="430"/>
      <c r="E91" s="437" t="s">
        <v>997</v>
      </c>
      <c r="F91" s="429" t="s">
        <v>997</v>
      </c>
      <c r="G91" s="429" t="s">
        <v>998</v>
      </c>
      <c r="H91" s="429" t="s">
        <v>999</v>
      </c>
      <c r="I91" s="429" t="s">
        <v>301</v>
      </c>
      <c r="J91" s="429" t="s">
        <v>266</v>
      </c>
      <c r="K91" s="429" t="s">
        <v>699</v>
      </c>
      <c r="L91" s="429" t="s">
        <v>2287</v>
      </c>
      <c r="M91" s="442" t="s">
        <v>4108</v>
      </c>
      <c r="N91" s="98" t="s">
        <v>41</v>
      </c>
      <c r="AJ91" s="98" t="s">
        <v>41</v>
      </c>
    </row>
    <row r="92" spans="1:36" outlineLevel="1" x14ac:dyDescent="0.5">
      <c r="A92" s="428" t="s">
        <v>3527</v>
      </c>
      <c r="B92" s="428" t="s">
        <v>6</v>
      </c>
      <c r="C92" s="428" t="s">
        <v>112</v>
      </c>
      <c r="D92" s="430"/>
      <c r="E92" s="437" t="s">
        <v>23</v>
      </c>
      <c r="F92" s="429" t="s">
        <v>23</v>
      </c>
      <c r="G92" s="429" t="s">
        <v>51</v>
      </c>
      <c r="H92" s="429" t="s">
        <v>236</v>
      </c>
      <c r="I92" s="429" t="s">
        <v>409</v>
      </c>
      <c r="J92" s="429" t="s">
        <v>267</v>
      </c>
      <c r="K92" s="429" t="s">
        <v>700</v>
      </c>
      <c r="L92" s="429" t="s">
        <v>2288</v>
      </c>
      <c r="M92" s="442" t="s">
        <v>4108</v>
      </c>
      <c r="N92" s="98" t="s">
        <v>41</v>
      </c>
      <c r="AJ92" s="98" t="s">
        <v>41</v>
      </c>
    </row>
    <row r="93" spans="1:36" outlineLevel="1" x14ac:dyDescent="0.5">
      <c r="A93" s="428" t="s">
        <v>3528</v>
      </c>
      <c r="B93" s="428" t="s">
        <v>6</v>
      </c>
      <c r="C93" s="428" t="s">
        <v>113</v>
      </c>
      <c r="D93" s="430"/>
      <c r="E93" s="437" t="s">
        <v>187</v>
      </c>
      <c r="F93" s="429" t="s">
        <v>187</v>
      </c>
      <c r="G93" s="429" t="s">
        <v>50</v>
      </c>
      <c r="H93" s="429" t="s">
        <v>50</v>
      </c>
      <c r="I93" s="429" t="s">
        <v>287</v>
      </c>
      <c r="J93" s="429" t="s">
        <v>253</v>
      </c>
      <c r="K93" s="429" t="s">
        <v>683</v>
      </c>
      <c r="L93" s="429" t="s">
        <v>2255</v>
      </c>
      <c r="M93" s="442" t="s">
        <v>4108</v>
      </c>
      <c r="N93" s="98" t="s">
        <v>41</v>
      </c>
      <c r="AJ93" s="98" t="s">
        <v>41</v>
      </c>
    </row>
    <row r="94" spans="1:36" outlineLevel="1" x14ac:dyDescent="0.5">
      <c r="A94" s="428" t="s">
        <v>3529</v>
      </c>
      <c r="B94" s="428" t="s">
        <v>6</v>
      </c>
      <c r="C94" s="428" t="s">
        <v>114</v>
      </c>
      <c r="D94" s="430"/>
      <c r="E94" s="437" t="s">
        <v>963</v>
      </c>
      <c r="F94" s="429" t="s">
        <v>963</v>
      </c>
      <c r="G94" s="429" t="s">
        <v>964</v>
      </c>
      <c r="H94" s="429" t="s">
        <v>967</v>
      </c>
      <c r="I94" s="429" t="s">
        <v>965</v>
      </c>
      <c r="J94" s="429" t="s">
        <v>962</v>
      </c>
      <c r="K94" s="429" t="s">
        <v>966</v>
      </c>
      <c r="L94" s="429" t="s">
        <v>2294</v>
      </c>
      <c r="M94" s="442" t="s">
        <v>4108</v>
      </c>
      <c r="N94" s="98" t="s">
        <v>41</v>
      </c>
      <c r="AJ94" s="98" t="s">
        <v>41</v>
      </c>
    </row>
    <row r="95" spans="1:36" outlineLevel="1" x14ac:dyDescent="0.5">
      <c r="A95" s="428" t="s">
        <v>3530</v>
      </c>
      <c r="B95" s="428" t="s">
        <v>6</v>
      </c>
      <c r="C95" s="428" t="s">
        <v>115</v>
      </c>
      <c r="D95" s="430"/>
      <c r="E95" s="437" t="s">
        <v>173</v>
      </c>
      <c r="F95" s="429" t="s">
        <v>173</v>
      </c>
      <c r="G95" s="429" t="s">
        <v>408</v>
      </c>
      <c r="H95" s="429" t="s">
        <v>237</v>
      </c>
      <c r="I95" s="429" t="s">
        <v>410</v>
      </c>
      <c r="J95" s="429" t="s">
        <v>268</v>
      </c>
      <c r="K95" s="429" t="s">
        <v>701</v>
      </c>
      <c r="L95" s="429" t="s">
        <v>2289</v>
      </c>
      <c r="M95" s="442" t="s">
        <v>4108</v>
      </c>
      <c r="N95" s="98" t="s">
        <v>41</v>
      </c>
      <c r="AJ95" s="98" t="s">
        <v>41</v>
      </c>
    </row>
    <row r="96" spans="1:36" outlineLevel="1" x14ac:dyDescent="0.5">
      <c r="A96" s="428" t="s">
        <v>3531</v>
      </c>
      <c r="B96" s="428" t="s">
        <v>6</v>
      </c>
      <c r="C96" s="428" t="s">
        <v>116</v>
      </c>
      <c r="D96" s="430"/>
      <c r="E96" s="437" t="s">
        <v>405</v>
      </c>
      <c r="F96" s="429" t="s">
        <v>405</v>
      </c>
      <c r="G96" s="429" t="s">
        <v>360</v>
      </c>
      <c r="H96" s="429" t="s">
        <v>362</v>
      </c>
      <c r="I96" s="429" t="s">
        <v>416</v>
      </c>
      <c r="J96" s="429" t="s">
        <v>417</v>
      </c>
      <c r="K96" s="429" t="s">
        <v>702</v>
      </c>
      <c r="L96" s="429" t="s">
        <v>2290</v>
      </c>
      <c r="M96" s="442" t="s">
        <v>4108</v>
      </c>
      <c r="N96" s="98" t="s">
        <v>41</v>
      </c>
      <c r="AJ96" s="98" t="s">
        <v>41</v>
      </c>
    </row>
    <row r="97" spans="1:36" outlineLevel="1" x14ac:dyDescent="0.5">
      <c r="A97" s="428" t="s">
        <v>3532</v>
      </c>
      <c r="B97" s="428" t="s">
        <v>6</v>
      </c>
      <c r="C97" s="428" t="s">
        <v>117</v>
      </c>
      <c r="D97" s="430"/>
      <c r="E97" s="437" t="s">
        <v>406</v>
      </c>
      <c r="F97" s="429" t="s">
        <v>406</v>
      </c>
      <c r="G97" s="429" t="s">
        <v>361</v>
      </c>
      <c r="H97" s="429" t="s">
        <v>418</v>
      </c>
      <c r="I97" s="429" t="s">
        <v>419</v>
      </c>
      <c r="J97" s="429" t="s">
        <v>420</v>
      </c>
      <c r="K97" s="429" t="s">
        <v>703</v>
      </c>
      <c r="L97" s="429" t="s">
        <v>2291</v>
      </c>
      <c r="M97" s="442" t="s">
        <v>4108</v>
      </c>
      <c r="N97" s="98" t="s">
        <v>41</v>
      </c>
      <c r="AJ97" s="98" t="s">
        <v>41</v>
      </c>
    </row>
    <row r="98" spans="1:36" outlineLevel="1" x14ac:dyDescent="0.5">
      <c r="A98" s="428" t="s">
        <v>3533</v>
      </c>
      <c r="B98" s="428" t="s">
        <v>6</v>
      </c>
      <c r="C98" s="428" t="s">
        <v>118</v>
      </c>
      <c r="D98" s="430"/>
      <c r="E98" s="437" t="s">
        <v>363</v>
      </c>
      <c r="F98" s="429" t="s">
        <v>363</v>
      </c>
      <c r="G98" s="429" t="s">
        <v>53</v>
      </c>
      <c r="H98" s="429" t="s">
        <v>364</v>
      </c>
      <c r="I98" s="429" t="s">
        <v>302</v>
      </c>
      <c r="J98" s="429" t="s">
        <v>269</v>
      </c>
      <c r="K98" s="429" t="s">
        <v>53</v>
      </c>
      <c r="L98" s="429" t="s">
        <v>2292</v>
      </c>
      <c r="M98" s="442" t="s">
        <v>4108</v>
      </c>
      <c r="N98" s="98" t="s">
        <v>41</v>
      </c>
      <c r="AJ98" s="98" t="s">
        <v>41</v>
      </c>
    </row>
    <row r="99" spans="1:36" outlineLevel="1" x14ac:dyDescent="0.5">
      <c r="A99" s="428" t="s">
        <v>3534</v>
      </c>
      <c r="B99" s="428" t="s">
        <v>6</v>
      </c>
      <c r="C99" s="428" t="s">
        <v>119</v>
      </c>
      <c r="D99" s="430"/>
      <c r="E99" s="437" t="s">
        <v>639</v>
      </c>
      <c r="F99" s="429" t="s">
        <v>639</v>
      </c>
      <c r="G99" s="429" t="s">
        <v>640</v>
      </c>
      <c r="H99" s="429" t="s">
        <v>86</v>
      </c>
      <c r="I99" s="429" t="s">
        <v>641</v>
      </c>
      <c r="J99" s="429" t="s">
        <v>642</v>
      </c>
      <c r="K99" s="429" t="s">
        <v>704</v>
      </c>
      <c r="L99" s="429" t="s">
        <v>2293</v>
      </c>
      <c r="M99" s="442" t="s">
        <v>4108</v>
      </c>
      <c r="N99" s="98" t="s">
        <v>41</v>
      </c>
      <c r="AJ99" s="98" t="s">
        <v>41</v>
      </c>
    </row>
    <row r="100" spans="1:36" outlineLevel="1" x14ac:dyDescent="0.5">
      <c r="A100" s="337" t="s">
        <v>3535</v>
      </c>
      <c r="B100" s="337" t="s">
        <v>6</v>
      </c>
      <c r="C100" s="357">
        <v>12</v>
      </c>
      <c r="D100" s="430"/>
      <c r="E100" s="437" t="s">
        <v>3237</v>
      </c>
      <c r="F100" s="429" t="s">
        <v>3237</v>
      </c>
      <c r="G100" s="429" t="s">
        <v>3255</v>
      </c>
      <c r="H100" s="429" t="s">
        <v>3256</v>
      </c>
      <c r="I100" s="429" t="s">
        <v>3257</v>
      </c>
      <c r="J100" s="429" t="s">
        <v>3258</v>
      </c>
      <c r="K100" s="429" t="s">
        <v>3259</v>
      </c>
      <c r="L100" s="429" t="s">
        <v>3272</v>
      </c>
      <c r="M100" s="442" t="s">
        <v>4108</v>
      </c>
      <c r="N100" s="98" t="s">
        <v>41</v>
      </c>
      <c r="AJ100" s="98" t="s">
        <v>41</v>
      </c>
    </row>
    <row r="101" spans="1:36" x14ac:dyDescent="0.5">
      <c r="A101" s="214" t="s">
        <v>3536</v>
      </c>
      <c r="B101" s="214" t="s">
        <v>8</v>
      </c>
      <c r="C101" s="214" t="s">
        <v>108</v>
      </c>
      <c r="D101" s="439"/>
      <c r="E101" s="438" t="s">
        <v>398</v>
      </c>
      <c r="F101" s="423" t="s">
        <v>398</v>
      </c>
      <c r="G101" s="423" t="s">
        <v>618</v>
      </c>
      <c r="H101" s="423" t="s">
        <v>619</v>
      </c>
      <c r="I101" s="423" t="s">
        <v>620</v>
      </c>
      <c r="J101" s="423" t="s">
        <v>621</v>
      </c>
      <c r="K101" s="423" t="s">
        <v>2862</v>
      </c>
      <c r="L101" s="423" t="s">
        <v>2863</v>
      </c>
      <c r="M101" s="441" t="s">
        <v>4108</v>
      </c>
      <c r="N101" s="98" t="s">
        <v>41</v>
      </c>
      <c r="AJ101" s="98" t="s">
        <v>41</v>
      </c>
    </row>
    <row r="102" spans="1:36" outlineLevel="1" x14ac:dyDescent="0.5">
      <c r="A102" s="428" t="s">
        <v>3537</v>
      </c>
      <c r="B102" s="428" t="s">
        <v>8</v>
      </c>
      <c r="C102" s="428" t="s">
        <v>109</v>
      </c>
      <c r="D102" s="430"/>
      <c r="E102" s="433" t="s">
        <v>617</v>
      </c>
      <c r="F102" s="433" t="s">
        <v>617</v>
      </c>
      <c r="G102" s="433" t="s">
        <v>399</v>
      </c>
      <c r="H102" s="433" t="s">
        <v>401</v>
      </c>
      <c r="I102" s="433" t="s">
        <v>403</v>
      </c>
      <c r="J102" s="433" t="s">
        <v>404</v>
      </c>
      <c r="K102" s="433" t="s">
        <v>706</v>
      </c>
      <c r="L102" s="433" t="s">
        <v>2296</v>
      </c>
      <c r="M102" s="442" t="s">
        <v>4108</v>
      </c>
      <c r="N102" s="98" t="s">
        <v>41</v>
      </c>
      <c r="AJ102" s="98" t="s">
        <v>41</v>
      </c>
    </row>
    <row r="103" spans="1:36" outlineLevel="1" x14ac:dyDescent="0.5">
      <c r="A103" s="428" t="s">
        <v>3538</v>
      </c>
      <c r="B103" s="428" t="s">
        <v>8</v>
      </c>
      <c r="C103" s="428" t="s">
        <v>110</v>
      </c>
      <c r="D103" s="430"/>
      <c r="E103" s="433" t="s">
        <v>521</v>
      </c>
      <c r="F103" s="433" t="s">
        <v>521</v>
      </c>
      <c r="G103" s="433" t="s">
        <v>400</v>
      </c>
      <c r="H103" s="433" t="s">
        <v>402</v>
      </c>
      <c r="I103" s="433" t="s">
        <v>521</v>
      </c>
      <c r="J103" s="433" t="s">
        <v>521</v>
      </c>
      <c r="K103" s="433" t="s">
        <v>707</v>
      </c>
      <c r="L103" s="433" t="s">
        <v>2297</v>
      </c>
      <c r="M103" s="442" t="s">
        <v>4108</v>
      </c>
      <c r="N103" s="98" t="s">
        <v>41</v>
      </c>
    </row>
    <row r="104" spans="1:36" x14ac:dyDescent="0.5">
      <c r="A104" s="214" t="s">
        <v>3539</v>
      </c>
      <c r="B104" s="214" t="s">
        <v>67</v>
      </c>
      <c r="C104" s="214" t="s">
        <v>108</v>
      </c>
      <c r="D104" s="439"/>
      <c r="E104" s="438" t="s">
        <v>54</v>
      </c>
      <c r="F104" s="423" t="s">
        <v>54</v>
      </c>
      <c r="G104" s="423" t="s">
        <v>55</v>
      </c>
      <c r="H104" s="423" t="s">
        <v>1065</v>
      </c>
      <c r="I104" s="423" t="s">
        <v>61</v>
      </c>
      <c r="J104" s="423" t="s">
        <v>270</v>
      </c>
      <c r="K104" s="423" t="s">
        <v>705</v>
      </c>
      <c r="L104" s="423" t="s">
        <v>2298</v>
      </c>
      <c r="M104" s="441" t="s">
        <v>4108</v>
      </c>
      <c r="N104" s="98" t="s">
        <v>41</v>
      </c>
      <c r="AJ104" s="98" t="s">
        <v>41</v>
      </c>
    </row>
    <row r="105" spans="1:36" outlineLevel="1" x14ac:dyDescent="0.5">
      <c r="A105" s="428" t="s">
        <v>3540</v>
      </c>
      <c r="B105" s="428" t="s">
        <v>67</v>
      </c>
      <c r="C105" s="428" t="s">
        <v>109</v>
      </c>
      <c r="D105" s="430"/>
      <c r="E105" s="437" t="s">
        <v>151</v>
      </c>
      <c r="F105" s="429" t="s">
        <v>151</v>
      </c>
      <c r="G105" s="429" t="s">
        <v>152</v>
      </c>
      <c r="H105" s="429" t="s">
        <v>1396</v>
      </c>
      <c r="I105" s="429" t="s">
        <v>151</v>
      </c>
      <c r="J105" s="429" t="s">
        <v>1397</v>
      </c>
      <c r="K105" s="429" t="s">
        <v>1398</v>
      </c>
      <c r="L105" s="429" t="s">
        <v>2299</v>
      </c>
      <c r="M105" s="442" t="s">
        <v>4108</v>
      </c>
      <c r="N105" s="98" t="s">
        <v>41</v>
      </c>
      <c r="AJ105" s="98" t="s">
        <v>41</v>
      </c>
    </row>
    <row r="106" spans="1:36" outlineLevel="1" x14ac:dyDescent="0.5">
      <c r="A106" s="428" t="s">
        <v>3541</v>
      </c>
      <c r="B106" s="428" t="s">
        <v>67</v>
      </c>
      <c r="C106" s="428" t="s">
        <v>110</v>
      </c>
      <c r="D106" s="430"/>
      <c r="E106" s="437" t="s">
        <v>69</v>
      </c>
      <c r="F106" s="429" t="s">
        <v>69</v>
      </c>
      <c r="G106" s="429" t="s">
        <v>153</v>
      </c>
      <c r="H106" s="429" t="s">
        <v>1399</v>
      </c>
      <c r="I106" s="429" t="s">
        <v>1400</v>
      </c>
      <c r="J106" s="429" t="s">
        <v>1401</v>
      </c>
      <c r="K106" s="429" t="s">
        <v>1402</v>
      </c>
      <c r="L106" s="429" t="s">
        <v>2300</v>
      </c>
      <c r="M106" s="442" t="s">
        <v>4108</v>
      </c>
      <c r="N106" s="98" t="s">
        <v>41</v>
      </c>
      <c r="AJ106" s="98" t="s">
        <v>41</v>
      </c>
    </row>
    <row r="107" spans="1:36" x14ac:dyDescent="0.5">
      <c r="A107" s="214" t="s">
        <v>3542</v>
      </c>
      <c r="B107" s="214" t="s">
        <v>13</v>
      </c>
      <c r="C107" s="214" t="s">
        <v>108</v>
      </c>
      <c r="D107" s="439"/>
      <c r="E107" s="438" t="s">
        <v>56</v>
      </c>
      <c r="F107" s="423" t="s">
        <v>56</v>
      </c>
      <c r="G107" s="423" t="s">
        <v>57</v>
      </c>
      <c r="H107" s="423" t="s">
        <v>1066</v>
      </c>
      <c r="I107" s="423" t="s">
        <v>62</v>
      </c>
      <c r="J107" s="423" t="s">
        <v>271</v>
      </c>
      <c r="K107" s="423" t="s">
        <v>708</v>
      </c>
      <c r="L107" s="423" t="s">
        <v>2301</v>
      </c>
      <c r="M107" s="441" t="s">
        <v>4108</v>
      </c>
      <c r="N107" s="98" t="s">
        <v>41</v>
      </c>
      <c r="AJ107" s="98" t="s">
        <v>41</v>
      </c>
    </row>
    <row r="108" spans="1:36" outlineLevel="1" x14ac:dyDescent="0.5">
      <c r="A108" s="428" t="s">
        <v>3543</v>
      </c>
      <c r="B108" s="428" t="s">
        <v>13</v>
      </c>
      <c r="C108" s="428" t="s">
        <v>109</v>
      </c>
      <c r="D108" s="430"/>
      <c r="E108" s="437" t="s">
        <v>201</v>
      </c>
      <c r="F108" s="429" t="s">
        <v>201</v>
      </c>
      <c r="G108" s="429" t="s">
        <v>200</v>
      </c>
      <c r="H108" s="429" t="s">
        <v>1001</v>
      </c>
      <c r="I108" s="429" t="s">
        <v>303</v>
      </c>
      <c r="J108" s="429" t="s">
        <v>269</v>
      </c>
      <c r="K108" s="429" t="s">
        <v>709</v>
      </c>
      <c r="L108" s="429" t="s">
        <v>2302</v>
      </c>
      <c r="M108" s="442" t="s">
        <v>4108</v>
      </c>
      <c r="N108" s="98" t="s">
        <v>41</v>
      </c>
      <c r="AJ108" s="98" t="s">
        <v>41</v>
      </c>
    </row>
    <row r="109" spans="1:36" outlineLevel="1" x14ac:dyDescent="0.5">
      <c r="A109" s="428" t="s">
        <v>3544</v>
      </c>
      <c r="B109" s="428" t="s">
        <v>13</v>
      </c>
      <c r="C109" s="428" t="s">
        <v>110</v>
      </c>
      <c r="D109" s="430"/>
      <c r="E109" s="437" t="s">
        <v>1002</v>
      </c>
      <c r="F109" s="429" t="s">
        <v>1002</v>
      </c>
      <c r="G109" s="429" t="s">
        <v>1403</v>
      </c>
      <c r="H109" s="429" t="s">
        <v>1404</v>
      </c>
      <c r="I109" s="429" t="s">
        <v>304</v>
      </c>
      <c r="J109" s="429" t="s">
        <v>272</v>
      </c>
      <c r="K109" s="429" t="s">
        <v>710</v>
      </c>
      <c r="L109" s="429" t="s">
        <v>2303</v>
      </c>
      <c r="M109" s="442" t="s">
        <v>4108</v>
      </c>
      <c r="N109" s="98" t="s">
        <v>41</v>
      </c>
      <c r="AJ109" s="98" t="s">
        <v>41</v>
      </c>
    </row>
    <row r="110" spans="1:36" outlineLevel="1" x14ac:dyDescent="0.5">
      <c r="A110" s="428" t="s">
        <v>3545</v>
      </c>
      <c r="B110" s="428" t="s">
        <v>13</v>
      </c>
      <c r="C110" s="428" t="s">
        <v>111</v>
      </c>
      <c r="D110" s="430"/>
      <c r="E110" s="437" t="s">
        <v>365</v>
      </c>
      <c r="F110" s="429" t="s">
        <v>365</v>
      </c>
      <c r="G110" s="429" t="s">
        <v>1003</v>
      </c>
      <c r="H110" s="429" t="s">
        <v>366</v>
      </c>
      <c r="I110" s="429" t="s">
        <v>367</v>
      </c>
      <c r="J110" s="429" t="s">
        <v>368</v>
      </c>
      <c r="K110" s="429" t="s">
        <v>711</v>
      </c>
      <c r="L110" s="429" t="s">
        <v>2304</v>
      </c>
      <c r="M110" s="442" t="s">
        <v>4108</v>
      </c>
      <c r="N110" s="98" t="s">
        <v>41</v>
      </c>
      <c r="AJ110" s="98" t="s">
        <v>41</v>
      </c>
    </row>
    <row r="111" spans="1:36" x14ac:dyDescent="0.5">
      <c r="A111" s="214" t="s">
        <v>3546</v>
      </c>
      <c r="B111" s="214" t="s">
        <v>17</v>
      </c>
      <c r="C111" s="214" t="s">
        <v>108</v>
      </c>
      <c r="D111" s="439"/>
      <c r="E111" s="438" t="s">
        <v>58</v>
      </c>
      <c r="F111" s="423" t="s">
        <v>58</v>
      </c>
      <c r="G111" s="423" t="s">
        <v>59</v>
      </c>
      <c r="H111" s="423" t="s">
        <v>63</v>
      </c>
      <c r="I111" s="423" t="s">
        <v>64</v>
      </c>
      <c r="J111" s="423" t="s">
        <v>273</v>
      </c>
      <c r="K111" s="423" t="s">
        <v>712</v>
      </c>
      <c r="L111" s="423" t="s">
        <v>2305</v>
      </c>
      <c r="M111" s="441" t="s">
        <v>4108</v>
      </c>
      <c r="N111" s="98" t="s">
        <v>41</v>
      </c>
      <c r="AJ111" s="98" t="s">
        <v>41</v>
      </c>
    </row>
    <row r="112" spans="1:36" outlineLevel="1" x14ac:dyDescent="0.5">
      <c r="A112" s="428" t="s">
        <v>3547</v>
      </c>
      <c r="B112" s="428" t="s">
        <v>17</v>
      </c>
      <c r="C112" s="428" t="s">
        <v>109</v>
      </c>
      <c r="D112" s="430"/>
      <c r="E112" s="437" t="s">
        <v>154</v>
      </c>
      <c r="F112" s="429" t="s">
        <v>154</v>
      </c>
      <c r="G112" s="429" t="s">
        <v>155</v>
      </c>
      <c r="H112" s="429" t="s">
        <v>1405</v>
      </c>
      <c r="I112" s="429" t="s">
        <v>154</v>
      </c>
      <c r="J112" s="429" t="s">
        <v>1406</v>
      </c>
      <c r="K112" s="429" t="s">
        <v>1407</v>
      </c>
      <c r="L112" s="429" t="s">
        <v>2306</v>
      </c>
      <c r="M112" s="442" t="s">
        <v>4108</v>
      </c>
      <c r="N112" s="98" t="s">
        <v>41</v>
      </c>
      <c r="AJ112" s="98" t="s">
        <v>41</v>
      </c>
    </row>
    <row r="113" spans="1:36" x14ac:dyDescent="0.5">
      <c r="A113" s="214" t="s">
        <v>3548</v>
      </c>
      <c r="B113" s="214" t="s">
        <v>790</v>
      </c>
      <c r="C113" s="214" t="s">
        <v>108</v>
      </c>
      <c r="D113" s="439"/>
      <c r="E113" s="438" t="s">
        <v>809</v>
      </c>
      <c r="F113" s="423" t="s">
        <v>809</v>
      </c>
      <c r="G113" s="423" t="s">
        <v>1067</v>
      </c>
      <c r="H113" s="423" t="s">
        <v>1068</v>
      </c>
      <c r="I113" s="423" t="s">
        <v>896</v>
      </c>
      <c r="J113" s="423" t="s">
        <v>895</v>
      </c>
      <c r="K113" s="423" t="s">
        <v>795</v>
      </c>
      <c r="L113" s="423" t="s">
        <v>2307</v>
      </c>
      <c r="M113" s="441" t="s">
        <v>4108</v>
      </c>
      <c r="N113" s="98" t="s">
        <v>41</v>
      </c>
      <c r="AJ113" s="98" t="s">
        <v>41</v>
      </c>
    </row>
    <row r="114" spans="1:36" outlineLevel="1" x14ac:dyDescent="0.5">
      <c r="A114" s="428" t="s">
        <v>3549</v>
      </c>
      <c r="B114" s="428" t="s">
        <v>790</v>
      </c>
      <c r="C114" s="428" t="s">
        <v>109</v>
      </c>
      <c r="D114" s="430"/>
      <c r="E114" s="437" t="s">
        <v>797</v>
      </c>
      <c r="F114" s="429" t="s">
        <v>797</v>
      </c>
      <c r="G114" s="429" t="s">
        <v>816</v>
      </c>
      <c r="H114" s="429" t="s">
        <v>881</v>
      </c>
      <c r="I114" s="429" t="s">
        <v>863</v>
      </c>
      <c r="J114" s="429" t="s">
        <v>847</v>
      </c>
      <c r="K114" s="429" t="s">
        <v>829</v>
      </c>
      <c r="L114" s="429" t="s">
        <v>2308</v>
      </c>
      <c r="M114" s="442" t="s">
        <v>4108</v>
      </c>
      <c r="N114" s="98" t="s">
        <v>41</v>
      </c>
      <c r="AJ114" s="98" t="s">
        <v>41</v>
      </c>
    </row>
    <row r="115" spans="1:36" outlineLevel="1" x14ac:dyDescent="0.5">
      <c r="A115" s="428" t="s">
        <v>3550</v>
      </c>
      <c r="B115" s="428" t="s">
        <v>790</v>
      </c>
      <c r="C115" s="428" t="s">
        <v>110</v>
      </c>
      <c r="D115" s="430"/>
      <c r="E115" s="437" t="s">
        <v>800</v>
      </c>
      <c r="F115" s="429" t="s">
        <v>800</v>
      </c>
      <c r="G115" s="429" t="s">
        <v>817</v>
      </c>
      <c r="H115" s="429" t="s">
        <v>1004</v>
      </c>
      <c r="I115" s="429" t="s">
        <v>864</v>
      </c>
      <c r="J115" s="429" t="s">
        <v>848</v>
      </c>
      <c r="K115" s="429" t="s">
        <v>830</v>
      </c>
      <c r="L115" s="429" t="s">
        <v>2309</v>
      </c>
      <c r="M115" s="442" t="s">
        <v>4108</v>
      </c>
      <c r="N115" s="98" t="s">
        <v>41</v>
      </c>
      <c r="AJ115" s="98" t="s">
        <v>41</v>
      </c>
    </row>
    <row r="116" spans="1:36" outlineLevel="1" x14ac:dyDescent="0.5">
      <c r="A116" s="428" t="s">
        <v>3551</v>
      </c>
      <c r="B116" s="428" t="s">
        <v>790</v>
      </c>
      <c r="C116" s="428" t="s">
        <v>111</v>
      </c>
      <c r="D116" s="430"/>
      <c r="E116" s="437" t="s">
        <v>801</v>
      </c>
      <c r="F116" s="429" t="s">
        <v>801</v>
      </c>
      <c r="G116" s="429" t="s">
        <v>818</v>
      </c>
      <c r="H116" s="429" t="s">
        <v>882</v>
      </c>
      <c r="I116" s="429" t="s">
        <v>865</v>
      </c>
      <c r="J116" s="429" t="s">
        <v>849</v>
      </c>
      <c r="K116" s="429" t="s">
        <v>831</v>
      </c>
      <c r="L116" s="429" t="s">
        <v>2310</v>
      </c>
      <c r="M116" s="442" t="s">
        <v>4108</v>
      </c>
      <c r="N116" s="98" t="s">
        <v>41</v>
      </c>
      <c r="AJ116" s="98" t="s">
        <v>41</v>
      </c>
    </row>
    <row r="117" spans="1:36" outlineLevel="1" x14ac:dyDescent="0.5">
      <c r="A117" s="428" t="s">
        <v>3552</v>
      </c>
      <c r="B117" s="428" t="s">
        <v>790</v>
      </c>
      <c r="C117" s="428" t="s">
        <v>112</v>
      </c>
      <c r="D117" s="430"/>
      <c r="E117" s="437" t="s">
        <v>802</v>
      </c>
      <c r="F117" s="429" t="s">
        <v>802</v>
      </c>
      <c r="G117" s="429" t="s">
        <v>819</v>
      </c>
      <c r="H117" s="429" t="s">
        <v>883</v>
      </c>
      <c r="I117" s="429" t="s">
        <v>866</v>
      </c>
      <c r="J117" s="429" t="s">
        <v>850</v>
      </c>
      <c r="K117" s="429" t="s">
        <v>832</v>
      </c>
      <c r="L117" s="429" t="s">
        <v>2311</v>
      </c>
      <c r="M117" s="442" t="s">
        <v>4108</v>
      </c>
      <c r="N117" s="98" t="s">
        <v>41</v>
      </c>
      <c r="AJ117" s="98" t="s">
        <v>41</v>
      </c>
    </row>
    <row r="118" spans="1:36" outlineLevel="1" x14ac:dyDescent="0.5">
      <c r="A118" s="428" t="s">
        <v>3553</v>
      </c>
      <c r="B118" s="428" t="s">
        <v>790</v>
      </c>
      <c r="C118" s="428" t="s">
        <v>113</v>
      </c>
      <c r="D118" s="430"/>
      <c r="E118" s="437" t="s">
        <v>803</v>
      </c>
      <c r="F118" s="429" t="s">
        <v>803</v>
      </c>
      <c r="G118" s="429" t="s">
        <v>820</v>
      </c>
      <c r="H118" s="429" t="s">
        <v>884</v>
      </c>
      <c r="I118" s="429" t="s">
        <v>867</v>
      </c>
      <c r="J118" s="429" t="s">
        <v>851</v>
      </c>
      <c r="K118" s="429" t="s">
        <v>833</v>
      </c>
      <c r="L118" s="429" t="s">
        <v>2312</v>
      </c>
      <c r="M118" s="442" t="s">
        <v>4108</v>
      </c>
      <c r="N118" s="98" t="s">
        <v>41</v>
      </c>
      <c r="AJ118" s="98" t="s">
        <v>41</v>
      </c>
    </row>
    <row r="119" spans="1:36" outlineLevel="1" x14ac:dyDescent="0.5">
      <c r="A119" s="428" t="s">
        <v>3554</v>
      </c>
      <c r="B119" s="428" t="s">
        <v>790</v>
      </c>
      <c r="C119" s="428" t="s">
        <v>114</v>
      </c>
      <c r="D119" s="430"/>
      <c r="E119" s="437" t="s">
        <v>805</v>
      </c>
      <c r="F119" s="429" t="s">
        <v>805</v>
      </c>
      <c r="G119" s="429" t="s">
        <v>821</v>
      </c>
      <c r="H119" s="429" t="s">
        <v>1005</v>
      </c>
      <c r="I119" s="429" t="s">
        <v>868</v>
      </c>
      <c r="J119" s="429" t="s">
        <v>852</v>
      </c>
      <c r="K119" s="429" t="s">
        <v>834</v>
      </c>
      <c r="L119" s="429" t="s">
        <v>2313</v>
      </c>
      <c r="M119" s="442" t="s">
        <v>4108</v>
      </c>
      <c r="N119" s="98" t="s">
        <v>41</v>
      </c>
      <c r="AJ119" s="98" t="s">
        <v>41</v>
      </c>
    </row>
    <row r="120" spans="1:36" outlineLevel="1" x14ac:dyDescent="0.5">
      <c r="A120" s="428" t="s">
        <v>3555</v>
      </c>
      <c r="B120" s="428" t="s">
        <v>790</v>
      </c>
      <c r="C120" s="428" t="s">
        <v>115</v>
      </c>
      <c r="D120" s="430"/>
      <c r="E120" s="437" t="s">
        <v>810</v>
      </c>
      <c r="F120" s="429" t="s">
        <v>810</v>
      </c>
      <c r="G120" s="429" t="s">
        <v>822</v>
      </c>
      <c r="H120" s="429" t="s">
        <v>885</v>
      </c>
      <c r="I120" s="429" t="s">
        <v>869</v>
      </c>
      <c r="J120" s="429" t="s">
        <v>853</v>
      </c>
      <c r="K120" s="429" t="s">
        <v>835</v>
      </c>
      <c r="L120" s="429" t="s">
        <v>2314</v>
      </c>
      <c r="M120" s="442" t="s">
        <v>4108</v>
      </c>
      <c r="N120" s="98" t="s">
        <v>41</v>
      </c>
      <c r="AJ120" s="98" t="s">
        <v>41</v>
      </c>
    </row>
    <row r="121" spans="1:36" outlineLevel="1" x14ac:dyDescent="0.5">
      <c r="A121" s="428" t="s">
        <v>3556</v>
      </c>
      <c r="B121" s="428" t="s">
        <v>790</v>
      </c>
      <c r="C121" s="428" t="s">
        <v>116</v>
      </c>
      <c r="D121" s="430"/>
      <c r="E121" s="437" t="s">
        <v>811</v>
      </c>
      <c r="F121" s="429" t="s">
        <v>811</v>
      </c>
      <c r="G121" s="429" t="s">
        <v>1006</v>
      </c>
      <c r="H121" s="429" t="s">
        <v>1007</v>
      </c>
      <c r="I121" s="429" t="s">
        <v>870</v>
      </c>
      <c r="J121" s="429" t="s">
        <v>854</v>
      </c>
      <c r="K121" s="429" t="s">
        <v>836</v>
      </c>
      <c r="L121" s="429" t="s">
        <v>2315</v>
      </c>
      <c r="M121" s="442" t="s">
        <v>4108</v>
      </c>
      <c r="N121" s="98" t="s">
        <v>41</v>
      </c>
      <c r="AJ121" s="98" t="s">
        <v>41</v>
      </c>
    </row>
    <row r="122" spans="1:36" outlineLevel="1" x14ac:dyDescent="0.5">
      <c r="A122" s="428" t="s">
        <v>3557</v>
      </c>
      <c r="B122" s="428" t="s">
        <v>790</v>
      </c>
      <c r="C122" s="428" t="s">
        <v>117</v>
      </c>
      <c r="D122" s="430"/>
      <c r="E122" s="437" t="s">
        <v>808</v>
      </c>
      <c r="F122" s="429" t="s">
        <v>808</v>
      </c>
      <c r="G122" s="429" t="s">
        <v>823</v>
      </c>
      <c r="H122" s="429" t="s">
        <v>886</v>
      </c>
      <c r="I122" s="429" t="s">
        <v>871</v>
      </c>
      <c r="J122" s="429" t="s">
        <v>808</v>
      </c>
      <c r="K122" s="429" t="s">
        <v>837</v>
      </c>
      <c r="L122" s="429" t="s">
        <v>2316</v>
      </c>
      <c r="M122" s="442" t="s">
        <v>4108</v>
      </c>
      <c r="N122" s="98" t="s">
        <v>41</v>
      </c>
      <c r="AJ122" s="98" t="s">
        <v>41</v>
      </c>
    </row>
    <row r="123" spans="1:36" outlineLevel="1" x14ac:dyDescent="0.5">
      <c r="A123" s="428" t="s">
        <v>3558</v>
      </c>
      <c r="B123" s="428" t="s">
        <v>790</v>
      </c>
      <c r="C123" s="428" t="s">
        <v>118</v>
      </c>
      <c r="D123" s="430"/>
      <c r="E123" s="437" t="s">
        <v>812</v>
      </c>
      <c r="F123" s="429" t="s">
        <v>812</v>
      </c>
      <c r="G123" s="429" t="s">
        <v>1008</v>
      </c>
      <c r="H123" s="429" t="s">
        <v>887</v>
      </c>
      <c r="I123" s="429" t="s">
        <v>872</v>
      </c>
      <c r="J123" s="429" t="s">
        <v>855</v>
      </c>
      <c r="K123" s="429" t="s">
        <v>838</v>
      </c>
      <c r="L123" s="429" t="s">
        <v>2317</v>
      </c>
      <c r="M123" s="442" t="s">
        <v>4108</v>
      </c>
      <c r="N123" s="98" t="s">
        <v>41</v>
      </c>
      <c r="AJ123" s="98" t="s">
        <v>41</v>
      </c>
    </row>
    <row r="124" spans="1:36" outlineLevel="1" x14ac:dyDescent="0.5">
      <c r="A124" s="428" t="s">
        <v>3559</v>
      </c>
      <c r="B124" s="428" t="s">
        <v>790</v>
      </c>
      <c r="C124" s="428" t="s">
        <v>119</v>
      </c>
      <c r="D124" s="430"/>
      <c r="E124" s="437" t="s">
        <v>813</v>
      </c>
      <c r="F124" s="429" t="s">
        <v>813</v>
      </c>
      <c r="G124" s="429" t="s">
        <v>824</v>
      </c>
      <c r="H124" s="429" t="s">
        <v>888</v>
      </c>
      <c r="I124" s="429" t="s">
        <v>873</v>
      </c>
      <c r="J124" s="429" t="s">
        <v>856</v>
      </c>
      <c r="K124" s="429" t="s">
        <v>839</v>
      </c>
      <c r="L124" s="429" t="s">
        <v>2318</v>
      </c>
      <c r="M124" s="442" t="s">
        <v>4108</v>
      </c>
      <c r="N124" s="98" t="s">
        <v>41</v>
      </c>
      <c r="AJ124" s="98" t="s">
        <v>41</v>
      </c>
    </row>
    <row r="125" spans="1:36" outlineLevel="1" x14ac:dyDescent="0.5">
      <c r="A125" s="428" t="s">
        <v>3560</v>
      </c>
      <c r="B125" s="428" t="s">
        <v>790</v>
      </c>
      <c r="C125" s="428" t="s">
        <v>120</v>
      </c>
      <c r="D125" s="430"/>
      <c r="E125" s="437" t="s">
        <v>814</v>
      </c>
      <c r="F125" s="429" t="s">
        <v>814</v>
      </c>
      <c r="G125" s="429" t="s">
        <v>825</v>
      </c>
      <c r="H125" s="429" t="s">
        <v>889</v>
      </c>
      <c r="I125" s="429" t="s">
        <v>874</v>
      </c>
      <c r="J125" s="429" t="s">
        <v>857</v>
      </c>
      <c r="K125" s="429" t="s">
        <v>840</v>
      </c>
      <c r="L125" s="429" t="s">
        <v>2319</v>
      </c>
      <c r="M125" s="442" t="s">
        <v>4108</v>
      </c>
      <c r="N125" s="98" t="s">
        <v>41</v>
      </c>
      <c r="AJ125" s="98" t="s">
        <v>41</v>
      </c>
    </row>
    <row r="126" spans="1:36" outlineLevel="1" x14ac:dyDescent="0.5">
      <c r="A126" s="428" t="s">
        <v>3561</v>
      </c>
      <c r="B126" s="428" t="s">
        <v>790</v>
      </c>
      <c r="C126" s="428" t="s">
        <v>121</v>
      </c>
      <c r="D126" s="430"/>
      <c r="E126" s="437" t="s">
        <v>807</v>
      </c>
      <c r="F126" s="429" t="s">
        <v>807</v>
      </c>
      <c r="G126" s="429" t="s">
        <v>1009</v>
      </c>
      <c r="H126" s="429" t="s">
        <v>1010</v>
      </c>
      <c r="I126" s="429" t="s">
        <v>875</v>
      </c>
      <c r="J126" s="429" t="s">
        <v>858</v>
      </c>
      <c r="K126" s="429" t="s">
        <v>841</v>
      </c>
      <c r="L126" s="429" t="s">
        <v>2320</v>
      </c>
      <c r="M126" s="442" t="s">
        <v>4108</v>
      </c>
      <c r="N126" s="98" t="s">
        <v>41</v>
      </c>
      <c r="AJ126" s="98" t="s">
        <v>41</v>
      </c>
    </row>
    <row r="127" spans="1:36" outlineLevel="1" x14ac:dyDescent="0.5">
      <c r="A127" s="428" t="s">
        <v>3562</v>
      </c>
      <c r="B127" s="428" t="s">
        <v>790</v>
      </c>
      <c r="C127" s="428" t="s">
        <v>122</v>
      </c>
      <c r="D127" s="430"/>
      <c r="E127" s="437" t="s">
        <v>798</v>
      </c>
      <c r="F127" s="429" t="s">
        <v>798</v>
      </c>
      <c r="G127" s="429" t="s">
        <v>1011</v>
      </c>
      <c r="H127" s="429" t="s">
        <v>890</v>
      </c>
      <c r="I127" s="429" t="s">
        <v>876</v>
      </c>
      <c r="J127" s="429" t="s">
        <v>859</v>
      </c>
      <c r="K127" s="429" t="s">
        <v>842</v>
      </c>
      <c r="L127" s="429" t="s">
        <v>2321</v>
      </c>
      <c r="M127" s="442" t="s">
        <v>4108</v>
      </c>
      <c r="N127" s="98" t="s">
        <v>41</v>
      </c>
      <c r="AJ127" s="98" t="s">
        <v>41</v>
      </c>
    </row>
    <row r="128" spans="1:36" outlineLevel="1" x14ac:dyDescent="0.5">
      <c r="A128" s="428" t="s">
        <v>3563</v>
      </c>
      <c r="B128" s="428" t="s">
        <v>790</v>
      </c>
      <c r="C128" s="428" t="s">
        <v>123</v>
      </c>
      <c r="D128" s="430"/>
      <c r="E128" s="437" t="s">
        <v>799</v>
      </c>
      <c r="F128" s="429" t="s">
        <v>799</v>
      </c>
      <c r="G128" s="429" t="s">
        <v>826</v>
      </c>
      <c r="H128" s="429" t="s">
        <v>891</v>
      </c>
      <c r="I128" s="429" t="s">
        <v>877</v>
      </c>
      <c r="J128" s="429" t="s">
        <v>860</v>
      </c>
      <c r="K128" s="429" t="s">
        <v>843</v>
      </c>
      <c r="L128" s="429" t="s">
        <v>2322</v>
      </c>
      <c r="M128" s="442" t="s">
        <v>4108</v>
      </c>
      <c r="N128" s="98" t="s">
        <v>41</v>
      </c>
      <c r="AJ128" s="98" t="s">
        <v>41</v>
      </c>
    </row>
    <row r="129" spans="1:36" outlineLevel="1" x14ac:dyDescent="0.5">
      <c r="A129" s="337" t="s">
        <v>3564</v>
      </c>
      <c r="B129" s="428" t="s">
        <v>790</v>
      </c>
      <c r="C129" s="428" t="s">
        <v>124</v>
      </c>
      <c r="D129" s="430"/>
      <c r="E129" s="437" t="s">
        <v>3350</v>
      </c>
      <c r="F129" s="429" t="s">
        <v>3350</v>
      </c>
      <c r="G129" s="429" t="s">
        <v>3352</v>
      </c>
      <c r="H129" s="429" t="s">
        <v>3353</v>
      </c>
      <c r="I129" s="429" t="s">
        <v>3354</v>
      </c>
      <c r="J129" s="429" t="s">
        <v>3355</v>
      </c>
      <c r="K129" s="429" t="s">
        <v>3356</v>
      </c>
      <c r="L129" s="429" t="s">
        <v>3351</v>
      </c>
      <c r="M129" s="442" t="s">
        <v>4108</v>
      </c>
      <c r="N129" s="98" t="s">
        <v>41</v>
      </c>
      <c r="AJ129" s="98" t="s">
        <v>41</v>
      </c>
    </row>
    <row r="130" spans="1:36" outlineLevel="1" x14ac:dyDescent="0.5">
      <c r="A130" s="428" t="s">
        <v>3565</v>
      </c>
      <c r="B130" s="428" t="s">
        <v>790</v>
      </c>
      <c r="C130" s="428" t="s">
        <v>125</v>
      </c>
      <c r="D130" s="430"/>
      <c r="E130" s="437" t="s">
        <v>804</v>
      </c>
      <c r="F130" s="429" t="s">
        <v>804</v>
      </c>
      <c r="G130" s="429" t="s">
        <v>827</v>
      </c>
      <c r="H130" s="429" t="s">
        <v>893</v>
      </c>
      <c r="I130" s="429" t="s">
        <v>879</v>
      </c>
      <c r="J130" s="429" t="s">
        <v>861</v>
      </c>
      <c r="K130" s="429" t="s">
        <v>845</v>
      </c>
      <c r="L130" s="429" t="s">
        <v>2324</v>
      </c>
      <c r="M130" s="442" t="s">
        <v>4108</v>
      </c>
      <c r="N130" s="98" t="s">
        <v>41</v>
      </c>
      <c r="AJ130" s="98" t="s">
        <v>41</v>
      </c>
    </row>
    <row r="131" spans="1:36" outlineLevel="1" x14ac:dyDescent="0.5">
      <c r="A131" s="428" t="s">
        <v>3566</v>
      </c>
      <c r="B131" s="428" t="s">
        <v>790</v>
      </c>
      <c r="C131" s="428" t="s">
        <v>126</v>
      </c>
      <c r="D131" s="430"/>
      <c r="E131" s="437" t="s">
        <v>806</v>
      </c>
      <c r="F131" s="429" t="s">
        <v>806</v>
      </c>
      <c r="G131" s="429" t="s">
        <v>828</v>
      </c>
      <c r="H131" s="429" t="s">
        <v>894</v>
      </c>
      <c r="I131" s="429" t="s">
        <v>880</v>
      </c>
      <c r="J131" s="429" t="s">
        <v>862</v>
      </c>
      <c r="K131" s="429" t="s">
        <v>846</v>
      </c>
      <c r="L131" s="429" t="s">
        <v>2325</v>
      </c>
      <c r="M131" s="442" t="s">
        <v>4108</v>
      </c>
      <c r="N131" s="98" t="s">
        <v>41</v>
      </c>
      <c r="AJ131" s="98" t="s">
        <v>41</v>
      </c>
    </row>
    <row r="132" spans="1:36" outlineLevel="1" x14ac:dyDescent="0.5">
      <c r="A132" s="428" t="s">
        <v>3567</v>
      </c>
      <c r="B132" s="428" t="s">
        <v>790</v>
      </c>
      <c r="C132" s="431" t="s">
        <v>127</v>
      </c>
      <c r="D132" s="430"/>
      <c r="E132" s="437" t="s">
        <v>3357</v>
      </c>
      <c r="F132" s="429" t="s">
        <v>3357</v>
      </c>
      <c r="G132" s="429" t="s">
        <v>3361</v>
      </c>
      <c r="H132" s="429" t="s">
        <v>3361</v>
      </c>
      <c r="I132" s="429" t="s">
        <v>3357</v>
      </c>
      <c r="J132" s="429" t="s">
        <v>3362</v>
      </c>
      <c r="K132" s="429" t="s">
        <v>3361</v>
      </c>
      <c r="L132" s="429" t="s">
        <v>3359</v>
      </c>
      <c r="M132" s="442" t="s">
        <v>4108</v>
      </c>
      <c r="N132" s="98" t="s">
        <v>41</v>
      </c>
      <c r="AJ132" s="98" t="s">
        <v>41</v>
      </c>
    </row>
    <row r="133" spans="1:36" outlineLevel="1" x14ac:dyDescent="0.5">
      <c r="A133" s="428" t="s">
        <v>3568</v>
      </c>
      <c r="B133" s="428" t="s">
        <v>790</v>
      </c>
      <c r="C133" s="431" t="s">
        <v>128</v>
      </c>
      <c r="D133" s="430"/>
      <c r="E133" s="437" t="s">
        <v>3358</v>
      </c>
      <c r="F133" s="429" t="s">
        <v>3358</v>
      </c>
      <c r="G133" s="429" t="s">
        <v>3363</v>
      </c>
      <c r="H133" s="429" t="s">
        <v>3363</v>
      </c>
      <c r="I133" s="429" t="s">
        <v>3358</v>
      </c>
      <c r="J133" s="429" t="s">
        <v>3364</v>
      </c>
      <c r="K133" s="429" t="s">
        <v>3365</v>
      </c>
      <c r="L133" s="429" t="s">
        <v>3360</v>
      </c>
      <c r="M133" s="442" t="s">
        <v>4108</v>
      </c>
      <c r="N133" s="98" t="s">
        <v>41</v>
      </c>
      <c r="AJ133" s="98" t="s">
        <v>41</v>
      </c>
    </row>
    <row r="134" spans="1:36" x14ac:dyDescent="0.5">
      <c r="A134" s="214" t="s">
        <v>3569</v>
      </c>
      <c r="B134" s="214" t="s">
        <v>902</v>
      </c>
      <c r="C134" s="214" t="s">
        <v>108</v>
      </c>
      <c r="D134" s="439"/>
      <c r="E134" s="438" t="s">
        <v>2171</v>
      </c>
      <c r="F134" s="423" t="s">
        <v>2171</v>
      </c>
      <c r="G134" s="423" t="s">
        <v>2172</v>
      </c>
      <c r="H134" s="423" t="s">
        <v>2173</v>
      </c>
      <c r="I134" s="423" t="s">
        <v>2174</v>
      </c>
      <c r="J134" s="423" t="s">
        <v>2175</v>
      </c>
      <c r="K134" s="423" t="s">
        <v>2175</v>
      </c>
      <c r="L134" s="423" t="s">
        <v>2260</v>
      </c>
      <c r="M134" s="441" t="s">
        <v>4108</v>
      </c>
      <c r="N134" s="98" t="s">
        <v>41</v>
      </c>
      <c r="AJ134" s="98" t="s">
        <v>41</v>
      </c>
    </row>
    <row r="135" spans="1:36" outlineLevel="1" x14ac:dyDescent="0.5">
      <c r="A135" s="428" t="s">
        <v>2506</v>
      </c>
      <c r="B135" s="428" t="s">
        <v>902</v>
      </c>
      <c r="C135" s="431" t="s">
        <v>109</v>
      </c>
      <c r="D135" s="430"/>
      <c r="E135" s="437" t="s">
        <v>2776</v>
      </c>
      <c r="F135" s="429" t="s">
        <v>2776</v>
      </c>
      <c r="G135" s="429" t="s">
        <v>2775</v>
      </c>
      <c r="H135" s="429" t="s">
        <v>2774</v>
      </c>
      <c r="I135" s="429" t="s">
        <v>2777</v>
      </c>
      <c r="J135" s="429" t="s">
        <v>2778</v>
      </c>
      <c r="K135" s="429" t="s">
        <v>2779</v>
      </c>
      <c r="L135" s="429" t="s">
        <v>2746</v>
      </c>
      <c r="M135" s="442" t="s">
        <v>4108</v>
      </c>
      <c r="N135" s="98" t="s">
        <v>41</v>
      </c>
      <c r="AJ135" s="98" t="s">
        <v>41</v>
      </c>
    </row>
    <row r="136" spans="1:36" outlineLevel="1" x14ac:dyDescent="0.5">
      <c r="A136" s="428" t="s">
        <v>2507</v>
      </c>
      <c r="B136" s="428" t="s">
        <v>902</v>
      </c>
      <c r="C136" s="431" t="s">
        <v>2187</v>
      </c>
      <c r="D136" s="430"/>
      <c r="E136" s="437" t="s">
        <v>910</v>
      </c>
      <c r="F136" s="429" t="s">
        <v>910</v>
      </c>
      <c r="G136" s="429" t="s">
        <v>930</v>
      </c>
      <c r="H136" s="429" t="s">
        <v>933</v>
      </c>
      <c r="I136" s="429" t="s">
        <v>927</v>
      </c>
      <c r="J136" s="429" t="s">
        <v>936</v>
      </c>
      <c r="K136" s="429" t="s">
        <v>939</v>
      </c>
      <c r="L136" s="429" t="s">
        <v>2327</v>
      </c>
      <c r="M136" s="442" t="s">
        <v>4108</v>
      </c>
      <c r="N136" s="98" t="s">
        <v>41</v>
      </c>
      <c r="AJ136" s="98" t="s">
        <v>41</v>
      </c>
    </row>
    <row r="137" spans="1:36" outlineLevel="1" collapsed="1" x14ac:dyDescent="0.5">
      <c r="A137" s="428" t="s">
        <v>2508</v>
      </c>
      <c r="B137" s="428" t="s">
        <v>902</v>
      </c>
      <c r="C137" s="431" t="s">
        <v>2188</v>
      </c>
      <c r="D137" s="430"/>
      <c r="E137" s="437" t="s">
        <v>911</v>
      </c>
      <c r="F137" s="429" t="s">
        <v>911</v>
      </c>
      <c r="G137" s="429" t="s">
        <v>931</v>
      </c>
      <c r="H137" s="429" t="s">
        <v>934</v>
      </c>
      <c r="I137" s="429" t="s">
        <v>928</v>
      </c>
      <c r="J137" s="429" t="s">
        <v>937</v>
      </c>
      <c r="K137" s="429" t="s">
        <v>940</v>
      </c>
      <c r="L137" s="429" t="s">
        <v>2328</v>
      </c>
      <c r="M137" s="442" t="s">
        <v>4108</v>
      </c>
      <c r="N137" s="98" t="s">
        <v>41</v>
      </c>
      <c r="AJ137" s="98" t="s">
        <v>41</v>
      </c>
    </row>
    <row r="138" spans="1:36" outlineLevel="1" x14ac:dyDescent="0.5">
      <c r="A138" s="428" t="s">
        <v>2509</v>
      </c>
      <c r="B138" s="428" t="s">
        <v>902</v>
      </c>
      <c r="C138" s="431" t="s">
        <v>2189</v>
      </c>
      <c r="D138" s="430"/>
      <c r="E138" s="437" t="s">
        <v>912</v>
      </c>
      <c r="F138" s="429" t="s">
        <v>912</v>
      </c>
      <c r="G138" s="429" t="s">
        <v>932</v>
      </c>
      <c r="H138" s="429" t="s">
        <v>935</v>
      </c>
      <c r="I138" s="429" t="s">
        <v>929</v>
      </c>
      <c r="J138" s="429" t="s">
        <v>938</v>
      </c>
      <c r="K138" s="429" t="s">
        <v>941</v>
      </c>
      <c r="L138" s="429" t="s">
        <v>2329</v>
      </c>
      <c r="M138" s="442" t="s">
        <v>4108</v>
      </c>
      <c r="N138" s="98" t="s">
        <v>41</v>
      </c>
      <c r="AJ138" s="98" t="s">
        <v>41</v>
      </c>
    </row>
    <row r="139" spans="1:36" outlineLevel="1" x14ac:dyDescent="0.5">
      <c r="A139" s="428" t="s">
        <v>3570</v>
      </c>
      <c r="B139" s="428" t="s">
        <v>902</v>
      </c>
      <c r="C139" s="431" t="s">
        <v>2190</v>
      </c>
      <c r="D139" s="430"/>
      <c r="E139" s="437" t="s">
        <v>2721</v>
      </c>
      <c r="F139" s="429" t="s">
        <v>2721</v>
      </c>
      <c r="G139" s="429" t="s">
        <v>2720</v>
      </c>
      <c r="H139" s="429" t="s">
        <v>2735</v>
      </c>
      <c r="I139" s="429" t="s">
        <v>2728</v>
      </c>
      <c r="J139" s="429" t="s">
        <v>2732</v>
      </c>
      <c r="K139" s="429" t="s">
        <v>2864</v>
      </c>
      <c r="L139" s="429" t="s">
        <v>2738</v>
      </c>
      <c r="M139" s="442" t="s">
        <v>4108</v>
      </c>
      <c r="N139" s="98" t="s">
        <v>41</v>
      </c>
      <c r="AJ139" s="98" t="s">
        <v>41</v>
      </c>
    </row>
    <row r="140" spans="1:36" outlineLevel="1" x14ac:dyDescent="0.5">
      <c r="A140" s="428" t="s">
        <v>3571</v>
      </c>
      <c r="B140" s="428" t="s">
        <v>902</v>
      </c>
      <c r="C140" s="431" t="s">
        <v>650</v>
      </c>
      <c r="D140" s="430"/>
      <c r="E140" s="437" t="s">
        <v>2752</v>
      </c>
      <c r="F140" s="429" t="s">
        <v>2752</v>
      </c>
      <c r="G140" s="429" t="s">
        <v>2753</v>
      </c>
      <c r="H140" s="429" t="s">
        <v>2754</v>
      </c>
      <c r="I140" s="429" t="s">
        <v>2755</v>
      </c>
      <c r="J140" s="429" t="s">
        <v>2756</v>
      </c>
      <c r="K140" s="429" t="s">
        <v>2757</v>
      </c>
      <c r="L140" s="429" t="s">
        <v>2758</v>
      </c>
      <c r="M140" s="442" t="s">
        <v>4108</v>
      </c>
      <c r="N140" s="98" t="s">
        <v>41</v>
      </c>
      <c r="AJ140" s="98" t="s">
        <v>41</v>
      </c>
    </row>
    <row r="141" spans="1:36" outlineLevel="1" x14ac:dyDescent="0.5">
      <c r="A141" s="428" t="s">
        <v>3572</v>
      </c>
      <c r="B141" s="428" t="s">
        <v>902</v>
      </c>
      <c r="C141" s="431" t="s">
        <v>651</v>
      </c>
      <c r="D141" s="430"/>
      <c r="E141" s="437" t="s">
        <v>3239</v>
      </c>
      <c r="F141" s="429" t="s">
        <v>3239</v>
      </c>
      <c r="G141" s="429" t="s">
        <v>3260</v>
      </c>
      <c r="H141" s="429" t="s">
        <v>3261</v>
      </c>
      <c r="I141" s="429" t="s">
        <v>3262</v>
      </c>
      <c r="J141" s="429" t="s">
        <v>3263</v>
      </c>
      <c r="K141" s="429" t="s">
        <v>3264</v>
      </c>
      <c r="L141" s="429" t="s">
        <v>2925</v>
      </c>
      <c r="M141" s="442" t="s">
        <v>4108</v>
      </c>
      <c r="N141" s="98" t="s">
        <v>41</v>
      </c>
      <c r="AJ141" s="98" t="s">
        <v>41</v>
      </c>
    </row>
    <row r="142" spans="1:36" outlineLevel="1" x14ac:dyDescent="0.5">
      <c r="A142" s="428" t="s">
        <v>3573</v>
      </c>
      <c r="B142" s="428" t="s">
        <v>902</v>
      </c>
      <c r="C142" s="431" t="s">
        <v>2191</v>
      </c>
      <c r="D142" s="430"/>
      <c r="E142" s="437" t="s">
        <v>201</v>
      </c>
      <c r="F142" s="429" t="s">
        <v>201</v>
      </c>
      <c r="G142" s="429" t="s">
        <v>200</v>
      </c>
      <c r="H142" s="429" t="s">
        <v>1001</v>
      </c>
      <c r="I142" s="429" t="s">
        <v>2729</v>
      </c>
      <c r="J142" s="429" t="s">
        <v>269</v>
      </c>
      <c r="K142" s="429" t="s">
        <v>2722</v>
      </c>
      <c r="L142" s="429" t="s">
        <v>2739</v>
      </c>
      <c r="M142" s="442" t="s">
        <v>4108</v>
      </c>
      <c r="N142" s="98" t="s">
        <v>41</v>
      </c>
      <c r="AJ142" s="98" t="s">
        <v>41</v>
      </c>
    </row>
    <row r="143" spans="1:36" outlineLevel="1" x14ac:dyDescent="0.5">
      <c r="A143" s="428" t="s">
        <v>3574</v>
      </c>
      <c r="B143" s="428" t="s">
        <v>902</v>
      </c>
      <c r="C143" s="431" t="s">
        <v>2192</v>
      </c>
      <c r="D143" s="430"/>
      <c r="E143" s="437" t="s">
        <v>2180</v>
      </c>
      <c r="F143" s="429" t="s">
        <v>2180</v>
      </c>
      <c r="G143" s="429" t="s">
        <v>2176</v>
      </c>
      <c r="H143" s="429" t="s">
        <v>2736</v>
      </c>
      <c r="I143" s="429" t="s">
        <v>2730</v>
      </c>
      <c r="J143" s="429" t="s">
        <v>2733</v>
      </c>
      <c r="K143" s="429" t="s">
        <v>2723</v>
      </c>
      <c r="L143" s="429" t="s">
        <v>2740</v>
      </c>
      <c r="M143" s="442" t="s">
        <v>4108</v>
      </c>
      <c r="N143" s="98" t="s">
        <v>41</v>
      </c>
      <c r="AJ143" s="98" t="s">
        <v>41</v>
      </c>
    </row>
    <row r="144" spans="1:36" outlineLevel="1" x14ac:dyDescent="0.5">
      <c r="A144" s="428" t="s">
        <v>3575</v>
      </c>
      <c r="B144" s="428" t="s">
        <v>902</v>
      </c>
      <c r="C144" s="431" t="s">
        <v>2193</v>
      </c>
      <c r="D144" s="430"/>
      <c r="E144" s="437" t="s">
        <v>2747</v>
      </c>
      <c r="F144" s="429" t="s">
        <v>2747</v>
      </c>
      <c r="G144" s="429" t="s">
        <v>2748</v>
      </c>
      <c r="H144" s="429" t="s">
        <v>2748</v>
      </c>
      <c r="I144" s="429" t="s">
        <v>2749</v>
      </c>
      <c r="J144" s="429" t="s">
        <v>2750</v>
      </c>
      <c r="K144" s="429" t="s">
        <v>2751</v>
      </c>
      <c r="L144" s="429" t="s">
        <v>2741</v>
      </c>
      <c r="M144" s="442" t="s">
        <v>4108</v>
      </c>
      <c r="N144" s="98" t="s">
        <v>41</v>
      </c>
      <c r="AJ144" s="98" t="s">
        <v>41</v>
      </c>
    </row>
    <row r="145" spans="1:36" outlineLevel="1" x14ac:dyDescent="0.5">
      <c r="A145" s="428" t="s">
        <v>3576</v>
      </c>
      <c r="B145" s="428" t="s">
        <v>902</v>
      </c>
      <c r="C145" s="431" t="s">
        <v>2194</v>
      </c>
      <c r="D145" s="430"/>
      <c r="E145" s="437" t="s">
        <v>2181</v>
      </c>
      <c r="F145" s="429" t="s">
        <v>2181</v>
      </c>
      <c r="G145" s="429" t="s">
        <v>53</v>
      </c>
      <c r="H145" s="429" t="s">
        <v>2759</v>
      </c>
      <c r="I145" s="429" t="s">
        <v>2760</v>
      </c>
      <c r="J145" s="429" t="s">
        <v>53</v>
      </c>
      <c r="K145" s="429" t="s">
        <v>2724</v>
      </c>
      <c r="L145" s="429" t="s">
        <v>2292</v>
      </c>
      <c r="M145" s="442" t="s">
        <v>4108</v>
      </c>
      <c r="N145" s="98" t="s">
        <v>41</v>
      </c>
      <c r="AJ145" s="98" t="s">
        <v>41</v>
      </c>
    </row>
    <row r="146" spans="1:36" outlineLevel="1" x14ac:dyDescent="0.5">
      <c r="A146" s="428" t="s">
        <v>3577</v>
      </c>
      <c r="B146" s="428" t="s">
        <v>902</v>
      </c>
      <c r="C146" s="431" t="s">
        <v>2195</v>
      </c>
      <c r="D146" s="430"/>
      <c r="E146" s="437" t="s">
        <v>3241</v>
      </c>
      <c r="F146" s="429" t="s">
        <v>3241</v>
      </c>
      <c r="G146" s="429" t="s">
        <v>3242</v>
      </c>
      <c r="H146" s="429" t="s">
        <v>3243</v>
      </c>
      <c r="I146" s="429" t="s">
        <v>3244</v>
      </c>
      <c r="J146" s="429" t="s">
        <v>3245</v>
      </c>
      <c r="K146" s="429" t="s">
        <v>3265</v>
      </c>
      <c r="L146" s="429" t="s">
        <v>2926</v>
      </c>
      <c r="M146" s="442" t="s">
        <v>4108</v>
      </c>
      <c r="N146" s="98" t="s">
        <v>41</v>
      </c>
      <c r="AJ146" s="98" t="s">
        <v>41</v>
      </c>
    </row>
    <row r="147" spans="1:36" outlineLevel="1" x14ac:dyDescent="0.5">
      <c r="A147" s="428" t="s">
        <v>3578</v>
      </c>
      <c r="B147" s="428" t="s">
        <v>902</v>
      </c>
      <c r="C147" s="431" t="s">
        <v>2196</v>
      </c>
      <c r="D147" s="430"/>
      <c r="E147" s="437" t="s">
        <v>2185</v>
      </c>
      <c r="F147" s="429" t="s">
        <v>2185</v>
      </c>
      <c r="G147" s="429" t="s">
        <v>2186</v>
      </c>
      <c r="H147" s="429" t="s">
        <v>2737</v>
      </c>
      <c r="I147" s="429" t="s">
        <v>2731</v>
      </c>
      <c r="J147" s="429" t="s">
        <v>2734</v>
      </c>
      <c r="K147" s="429" t="s">
        <v>2725</v>
      </c>
      <c r="L147" s="429" t="s">
        <v>2742</v>
      </c>
      <c r="M147" s="442" t="s">
        <v>4108</v>
      </c>
      <c r="N147" s="98" t="s">
        <v>41</v>
      </c>
      <c r="AJ147" s="98" t="s">
        <v>41</v>
      </c>
    </row>
    <row r="148" spans="1:36" outlineLevel="1" x14ac:dyDescent="0.5">
      <c r="A148" s="428" t="s">
        <v>3579</v>
      </c>
      <c r="B148" s="428" t="s">
        <v>902</v>
      </c>
      <c r="C148" s="431" t="s">
        <v>3240</v>
      </c>
      <c r="D148" s="430"/>
      <c r="E148" s="437" t="s">
        <v>3250</v>
      </c>
      <c r="F148" s="429" t="s">
        <v>3250</v>
      </c>
      <c r="G148" s="429" t="s">
        <v>3266</v>
      </c>
      <c r="H148" s="429" t="s">
        <v>3267</v>
      </c>
      <c r="I148" s="429" t="s">
        <v>3268</v>
      </c>
      <c r="J148" s="429" t="s">
        <v>3269</v>
      </c>
      <c r="K148" s="429" t="s">
        <v>3270</v>
      </c>
      <c r="L148" s="429" t="s">
        <v>3251</v>
      </c>
      <c r="M148" s="442" t="s">
        <v>4108</v>
      </c>
      <c r="N148" s="98" t="s">
        <v>41</v>
      </c>
      <c r="AJ148" s="98" t="s">
        <v>41</v>
      </c>
    </row>
    <row r="149" spans="1:36" outlineLevel="1" x14ac:dyDescent="0.5">
      <c r="A149" s="337" t="s">
        <v>3592</v>
      </c>
      <c r="B149" s="428" t="s">
        <v>902</v>
      </c>
      <c r="C149" s="431" t="s">
        <v>112</v>
      </c>
      <c r="D149" s="430"/>
      <c r="E149" s="437" t="s">
        <v>3463</v>
      </c>
      <c r="F149" s="429" t="s">
        <v>3463</v>
      </c>
      <c r="G149" s="429" t="s">
        <v>3468</v>
      </c>
      <c r="H149" s="429" t="s">
        <v>3464</v>
      </c>
      <c r="I149" s="429" t="s">
        <v>3465</v>
      </c>
      <c r="J149" s="429" t="s">
        <v>3466</v>
      </c>
      <c r="K149" s="429" t="s">
        <v>3467</v>
      </c>
      <c r="L149" s="429" t="s">
        <v>3469</v>
      </c>
      <c r="M149" s="442" t="s">
        <v>4108</v>
      </c>
      <c r="N149" s="98" t="s">
        <v>41</v>
      </c>
      <c r="AJ149" s="98" t="s">
        <v>41</v>
      </c>
    </row>
    <row r="150" spans="1:36" outlineLevel="1" x14ac:dyDescent="0.5">
      <c r="A150" s="428" t="s">
        <v>3580</v>
      </c>
      <c r="B150" s="428" t="s">
        <v>902</v>
      </c>
      <c r="C150" s="431" t="s">
        <v>1167</v>
      </c>
      <c r="D150" s="430"/>
      <c r="E150" s="437" t="s">
        <v>12</v>
      </c>
      <c r="F150" s="429" t="s">
        <v>12</v>
      </c>
      <c r="G150" s="429" t="s">
        <v>203</v>
      </c>
      <c r="H150" s="429" t="s">
        <v>1392</v>
      </c>
      <c r="I150" s="429" t="s">
        <v>1393</v>
      </c>
      <c r="J150" s="429" t="s">
        <v>2764</v>
      </c>
      <c r="K150" s="429" t="s">
        <v>2726</v>
      </c>
      <c r="L150" s="429" t="s">
        <v>2743</v>
      </c>
      <c r="M150" s="442" t="s">
        <v>4108</v>
      </c>
      <c r="N150" s="98" t="s">
        <v>41</v>
      </c>
      <c r="AJ150" s="98" t="s">
        <v>41</v>
      </c>
    </row>
    <row r="151" spans="1:36" outlineLevel="1" x14ac:dyDescent="0.5">
      <c r="A151" s="428" t="s">
        <v>3581</v>
      </c>
      <c r="B151" s="428" t="s">
        <v>902</v>
      </c>
      <c r="C151" s="431" t="s">
        <v>1168</v>
      </c>
      <c r="D151" s="430"/>
      <c r="E151" s="437" t="s">
        <v>2719</v>
      </c>
      <c r="F151" s="429" t="s">
        <v>2719</v>
      </c>
      <c r="G151" s="429" t="s">
        <v>2718</v>
      </c>
      <c r="H151" s="429" t="s">
        <v>2765</v>
      </c>
      <c r="I151" s="429" t="s">
        <v>2766</v>
      </c>
      <c r="J151" s="429" t="s">
        <v>2767</v>
      </c>
      <c r="K151" s="429" t="s">
        <v>2727</v>
      </c>
      <c r="L151" s="429" t="s">
        <v>2744</v>
      </c>
      <c r="M151" s="442" t="s">
        <v>4108</v>
      </c>
      <c r="N151" s="98" t="s">
        <v>41</v>
      </c>
      <c r="AJ151" s="98" t="s">
        <v>41</v>
      </c>
    </row>
    <row r="152" spans="1:36" outlineLevel="1" x14ac:dyDescent="0.5">
      <c r="A152" s="428" t="s">
        <v>3582</v>
      </c>
      <c r="B152" s="428" t="s">
        <v>902</v>
      </c>
      <c r="C152" s="431" t="s">
        <v>2197</v>
      </c>
      <c r="D152" s="430"/>
      <c r="E152" s="437" t="s">
        <v>2183</v>
      </c>
      <c r="F152" s="429" t="s">
        <v>2183</v>
      </c>
      <c r="G152" s="429" t="s">
        <v>2179</v>
      </c>
      <c r="H152" s="429" t="s">
        <v>2865</v>
      </c>
      <c r="I152" s="429" t="s">
        <v>2871</v>
      </c>
      <c r="J152" s="429" t="s">
        <v>2876</v>
      </c>
      <c r="K152" s="429" t="s">
        <v>2881</v>
      </c>
      <c r="L152" s="429" t="s">
        <v>2887</v>
      </c>
      <c r="M152" s="442" t="s">
        <v>4108</v>
      </c>
      <c r="N152" s="98" t="s">
        <v>41</v>
      </c>
      <c r="AJ152" s="98" t="s">
        <v>41</v>
      </c>
    </row>
    <row r="153" spans="1:36" outlineLevel="1" x14ac:dyDescent="0.5">
      <c r="A153" s="428" t="s">
        <v>3583</v>
      </c>
      <c r="B153" s="428" t="s">
        <v>902</v>
      </c>
      <c r="C153" s="431" t="s">
        <v>2198</v>
      </c>
      <c r="D153" s="430"/>
      <c r="E153" s="437" t="s">
        <v>2709</v>
      </c>
      <c r="F153" s="429" t="s">
        <v>2709</v>
      </c>
      <c r="G153" s="429" t="s">
        <v>2715</v>
      </c>
      <c r="H153" s="429" t="s">
        <v>2866</v>
      </c>
      <c r="I153" s="429" t="s">
        <v>2870</v>
      </c>
      <c r="J153" s="429" t="s">
        <v>2877</v>
      </c>
      <c r="K153" s="429" t="s">
        <v>2883</v>
      </c>
      <c r="L153" s="429" t="s">
        <v>2888</v>
      </c>
      <c r="M153" s="442" t="s">
        <v>4108</v>
      </c>
      <c r="N153" s="98" t="s">
        <v>41</v>
      </c>
      <c r="AJ153" s="98" t="s">
        <v>41</v>
      </c>
    </row>
    <row r="154" spans="1:36" outlineLevel="1" x14ac:dyDescent="0.5">
      <c r="A154" s="428" t="s">
        <v>3584</v>
      </c>
      <c r="B154" s="428" t="s">
        <v>902</v>
      </c>
      <c r="C154" s="431" t="s">
        <v>2199</v>
      </c>
      <c r="D154" s="430"/>
      <c r="E154" s="437" t="s">
        <v>2710</v>
      </c>
      <c r="F154" s="429" t="s">
        <v>2710</v>
      </c>
      <c r="G154" s="429" t="s">
        <v>2716</v>
      </c>
      <c r="H154" s="429" t="s">
        <v>2867</v>
      </c>
      <c r="I154" s="429" t="s">
        <v>2872</v>
      </c>
      <c r="J154" s="429" t="s">
        <v>2878</v>
      </c>
      <c r="K154" s="429" t="s">
        <v>2884</v>
      </c>
      <c r="L154" s="429" t="s">
        <v>2889</v>
      </c>
      <c r="M154" s="442" t="s">
        <v>4108</v>
      </c>
      <c r="N154" s="98" t="s">
        <v>41</v>
      </c>
      <c r="AJ154" s="98" t="s">
        <v>41</v>
      </c>
    </row>
    <row r="155" spans="1:36" outlineLevel="1" x14ac:dyDescent="0.5">
      <c r="A155" s="428" t="s">
        <v>3585</v>
      </c>
      <c r="B155" s="428" t="s">
        <v>902</v>
      </c>
      <c r="C155" s="431" t="s">
        <v>2707</v>
      </c>
      <c r="D155" s="430"/>
      <c r="E155" s="437" t="s">
        <v>2711</v>
      </c>
      <c r="F155" s="429" t="s">
        <v>2711</v>
      </c>
      <c r="G155" s="429" t="s">
        <v>2713</v>
      </c>
      <c r="H155" s="429" t="s">
        <v>2868</v>
      </c>
      <c r="I155" s="429" t="s">
        <v>2873</v>
      </c>
      <c r="J155" s="429" t="s">
        <v>2879</v>
      </c>
      <c r="K155" s="429" t="s">
        <v>2882</v>
      </c>
      <c r="L155" s="429" t="s">
        <v>2890</v>
      </c>
      <c r="M155" s="442" t="s">
        <v>4108</v>
      </c>
      <c r="N155" s="98" t="s">
        <v>41</v>
      </c>
      <c r="AJ155" s="98" t="s">
        <v>41</v>
      </c>
    </row>
    <row r="156" spans="1:36" outlineLevel="1" x14ac:dyDescent="0.5">
      <c r="A156" s="428" t="s">
        <v>3586</v>
      </c>
      <c r="B156" s="428" t="s">
        <v>902</v>
      </c>
      <c r="C156" s="431" t="s">
        <v>2708</v>
      </c>
      <c r="D156" s="430"/>
      <c r="E156" s="437" t="s">
        <v>2712</v>
      </c>
      <c r="F156" s="429" t="s">
        <v>2712</v>
      </c>
      <c r="G156" s="429" t="s">
        <v>2714</v>
      </c>
      <c r="H156" s="429" t="s">
        <v>2869</v>
      </c>
      <c r="I156" s="429" t="s">
        <v>2874</v>
      </c>
      <c r="J156" s="429" t="s">
        <v>2880</v>
      </c>
      <c r="K156" s="429" t="s">
        <v>2885</v>
      </c>
      <c r="L156" s="429" t="s">
        <v>2886</v>
      </c>
      <c r="M156" s="442" t="s">
        <v>4108</v>
      </c>
      <c r="N156" s="98" t="s">
        <v>41</v>
      </c>
      <c r="AJ156" s="98" t="s">
        <v>41</v>
      </c>
    </row>
    <row r="157" spans="1:36" outlineLevel="1" x14ac:dyDescent="0.5">
      <c r="A157" s="428" t="s">
        <v>3587</v>
      </c>
      <c r="B157" s="428" t="s">
        <v>902</v>
      </c>
      <c r="C157" s="431" t="s">
        <v>2717</v>
      </c>
      <c r="D157" s="430"/>
      <c r="E157" s="437" t="s">
        <v>2184</v>
      </c>
      <c r="F157" s="429" t="s">
        <v>2184</v>
      </c>
      <c r="G157" s="429" t="s">
        <v>2178</v>
      </c>
      <c r="H157" s="429" t="s">
        <v>2761</v>
      </c>
      <c r="I157" s="429" t="s">
        <v>2875</v>
      </c>
      <c r="J157" s="429" t="s">
        <v>2762</v>
      </c>
      <c r="K157" s="429" t="s">
        <v>2763</v>
      </c>
      <c r="L157" s="429" t="s">
        <v>2745</v>
      </c>
      <c r="M157" s="442" t="s">
        <v>4108</v>
      </c>
      <c r="N157" s="98" t="s">
        <v>41</v>
      </c>
      <c r="AJ157" s="98" t="s">
        <v>41</v>
      </c>
    </row>
    <row r="158" spans="1:36" outlineLevel="1" x14ac:dyDescent="0.5">
      <c r="A158" s="428" t="s">
        <v>3588</v>
      </c>
      <c r="B158" s="428" t="s">
        <v>902</v>
      </c>
      <c r="C158" s="431" t="s">
        <v>3238</v>
      </c>
      <c r="D158" s="430"/>
      <c r="E158" s="437" t="s">
        <v>3246</v>
      </c>
      <c r="F158" s="429" t="s">
        <v>3246</v>
      </c>
      <c r="G158" s="429" t="s">
        <v>3252</v>
      </c>
      <c r="H158" s="429" t="s">
        <v>3247</v>
      </c>
      <c r="I158" s="429" t="s">
        <v>3248</v>
      </c>
      <c r="J158" s="429" t="s">
        <v>3253</v>
      </c>
      <c r="K158" s="429" t="s">
        <v>3249</v>
      </c>
      <c r="L158" s="429" t="s">
        <v>3254</v>
      </c>
      <c r="M158" s="442" t="s">
        <v>4108</v>
      </c>
      <c r="N158" s="98" t="s">
        <v>41</v>
      </c>
      <c r="AJ158" s="98" t="s">
        <v>41</v>
      </c>
    </row>
    <row r="159" spans="1:36" x14ac:dyDescent="0.5">
      <c r="A159" s="214" t="s">
        <v>3589</v>
      </c>
      <c r="B159" s="214" t="s">
        <v>68</v>
      </c>
      <c r="C159" s="214" t="s">
        <v>108</v>
      </c>
      <c r="D159" s="439"/>
      <c r="E159" s="438" t="s">
        <v>2518</v>
      </c>
      <c r="F159" s="423" t="s">
        <v>2518</v>
      </c>
      <c r="G159" s="423" t="s">
        <v>190</v>
      </c>
      <c r="H159" s="423" t="s">
        <v>2519</v>
      </c>
      <c r="I159" s="423" t="s">
        <v>291</v>
      </c>
      <c r="J159" s="423" t="s">
        <v>257</v>
      </c>
      <c r="K159" s="423" t="s">
        <v>687</v>
      </c>
      <c r="L159" s="423" t="s">
        <v>2260</v>
      </c>
      <c r="M159" s="441" t="s">
        <v>4108</v>
      </c>
      <c r="N159" s="98" t="s">
        <v>41</v>
      </c>
      <c r="AJ159" s="98" t="s">
        <v>41</v>
      </c>
    </row>
    <row r="160" spans="1:36" outlineLevel="1" x14ac:dyDescent="0.5">
      <c r="A160" s="428" t="s">
        <v>3590</v>
      </c>
      <c r="B160" s="428" t="s">
        <v>68</v>
      </c>
      <c r="C160" s="428" t="s">
        <v>109</v>
      </c>
      <c r="D160" s="430"/>
      <c r="E160" s="437" t="s">
        <v>357</v>
      </c>
      <c r="F160" s="429" t="s">
        <v>357</v>
      </c>
      <c r="G160" s="429" t="s">
        <v>358</v>
      </c>
      <c r="H160" s="429" t="s">
        <v>1012</v>
      </c>
      <c r="I160" s="429" t="s">
        <v>305</v>
      </c>
      <c r="J160" s="429" t="s">
        <v>359</v>
      </c>
      <c r="K160" s="429" t="s">
        <v>713</v>
      </c>
      <c r="L160" s="429" t="s">
        <v>2326</v>
      </c>
      <c r="M160" s="442" t="s">
        <v>4108</v>
      </c>
      <c r="N160" s="98" t="s">
        <v>41</v>
      </c>
      <c r="AJ160" s="98" t="s">
        <v>41</v>
      </c>
    </row>
    <row r="161" spans="1:36" outlineLevel="1" x14ac:dyDescent="0.5">
      <c r="A161" s="428" t="s">
        <v>3591</v>
      </c>
      <c r="B161" s="428" t="s">
        <v>68</v>
      </c>
      <c r="C161" s="431" t="s">
        <v>110</v>
      </c>
      <c r="D161" s="430"/>
      <c r="E161" s="437" t="s">
        <v>1724</v>
      </c>
      <c r="F161" s="429" t="s">
        <v>1724</v>
      </c>
      <c r="G161" s="429" t="s">
        <v>1725</v>
      </c>
      <c r="H161" s="429" t="s">
        <v>2780</v>
      </c>
      <c r="I161" s="429" t="s">
        <v>1726</v>
      </c>
      <c r="J161" s="429" t="s">
        <v>1727</v>
      </c>
      <c r="K161" s="429" t="s">
        <v>1728</v>
      </c>
      <c r="L161" s="429" t="s">
        <v>2891</v>
      </c>
      <c r="M161" s="442" t="s">
        <v>4108</v>
      </c>
      <c r="N161" s="98" t="s">
        <v>41</v>
      </c>
      <c r="AJ161" s="98" t="s">
        <v>41</v>
      </c>
    </row>
    <row r="162" spans="1:36" outlineLevel="1" collapsed="1" x14ac:dyDescent="0.5">
      <c r="A162" s="428" t="s">
        <v>3608</v>
      </c>
      <c r="B162" s="428" t="s">
        <v>68</v>
      </c>
      <c r="C162" s="431" t="s">
        <v>111</v>
      </c>
      <c r="D162" s="430"/>
      <c r="E162" s="437" t="s">
        <v>1729</v>
      </c>
      <c r="F162" s="429" t="s">
        <v>1729</v>
      </c>
      <c r="G162" s="429" t="s">
        <v>1730</v>
      </c>
      <c r="H162" s="429" t="s">
        <v>2781</v>
      </c>
      <c r="I162" s="429" t="s">
        <v>1731</v>
      </c>
      <c r="J162" s="429" t="s">
        <v>1732</v>
      </c>
      <c r="K162" s="429" t="s">
        <v>1733</v>
      </c>
      <c r="L162" s="429" t="s">
        <v>2892</v>
      </c>
      <c r="M162" s="442" t="s">
        <v>4108</v>
      </c>
      <c r="N162" s="98" t="s">
        <v>41</v>
      </c>
      <c r="AJ162" s="98" t="s">
        <v>41</v>
      </c>
    </row>
    <row r="163" spans="1:36" x14ac:dyDescent="0.5">
      <c r="A163" s="214" t="s">
        <v>3593</v>
      </c>
      <c r="B163" s="214" t="s">
        <v>52</v>
      </c>
      <c r="C163" s="214" t="s">
        <v>170</v>
      </c>
      <c r="D163" s="439"/>
      <c r="E163" s="438" t="s">
        <v>369</v>
      </c>
      <c r="F163" s="423" t="s">
        <v>369</v>
      </c>
      <c r="G163" s="423" t="s">
        <v>1018</v>
      </c>
      <c r="H163" s="423" t="s">
        <v>370</v>
      </c>
      <c r="I163" s="423" t="s">
        <v>371</v>
      </c>
      <c r="J163" s="423" t="s">
        <v>372</v>
      </c>
      <c r="K163" s="423" t="s">
        <v>720</v>
      </c>
      <c r="L163" s="423" t="s">
        <v>2329</v>
      </c>
      <c r="M163" s="441" t="s">
        <v>4108</v>
      </c>
      <c r="N163" s="98" t="s">
        <v>41</v>
      </c>
      <c r="AJ163" s="98" t="s">
        <v>41</v>
      </c>
    </row>
    <row r="164" spans="1:36" ht="57.35" outlineLevel="1" x14ac:dyDescent="0.5">
      <c r="A164" s="428" t="s">
        <v>3594</v>
      </c>
      <c r="B164" s="428" t="s">
        <v>52</v>
      </c>
      <c r="C164" s="428" t="s">
        <v>156</v>
      </c>
      <c r="D164" s="430"/>
      <c r="E164" s="437" t="s">
        <v>313</v>
      </c>
      <c r="F164" s="429" t="s">
        <v>313</v>
      </c>
      <c r="G164" s="429" t="s">
        <v>1019</v>
      </c>
      <c r="H164" s="429" t="s">
        <v>1020</v>
      </c>
      <c r="I164" s="429" t="s">
        <v>325</v>
      </c>
      <c r="J164" s="429" t="s">
        <v>327</v>
      </c>
      <c r="K164" s="429" t="s">
        <v>721</v>
      </c>
      <c r="L164" s="429" t="s">
        <v>2330</v>
      </c>
      <c r="M164" s="442" t="s">
        <v>4108</v>
      </c>
      <c r="N164" s="98" t="s">
        <v>41</v>
      </c>
      <c r="AJ164" s="98" t="s">
        <v>41</v>
      </c>
    </row>
    <row r="165" spans="1:36" ht="86" outlineLevel="1" x14ac:dyDescent="0.5">
      <c r="A165" s="428" t="s">
        <v>3595</v>
      </c>
      <c r="B165" s="428" t="s">
        <v>52</v>
      </c>
      <c r="C165" s="428" t="s">
        <v>157</v>
      </c>
      <c r="D165" s="430"/>
      <c r="E165" s="437" t="s">
        <v>1412</v>
      </c>
      <c r="F165" s="429" t="s">
        <v>1412</v>
      </c>
      <c r="G165" s="429" t="s">
        <v>1411</v>
      </c>
      <c r="H165" s="429" t="s">
        <v>1410</v>
      </c>
      <c r="I165" s="429" t="s">
        <v>1409</v>
      </c>
      <c r="J165" s="429" t="s">
        <v>1408</v>
      </c>
      <c r="K165" s="429" t="s">
        <v>722</v>
      </c>
      <c r="L165" s="429" t="s">
        <v>2331</v>
      </c>
      <c r="M165" s="442" t="s">
        <v>4108</v>
      </c>
      <c r="N165" s="98" t="s">
        <v>41</v>
      </c>
      <c r="AJ165" s="98" t="s">
        <v>41</v>
      </c>
    </row>
    <row r="166" spans="1:36" ht="57.35" outlineLevel="1" x14ac:dyDescent="0.5">
      <c r="A166" s="428" t="s">
        <v>3596</v>
      </c>
      <c r="B166" s="428" t="s">
        <v>52</v>
      </c>
      <c r="C166" s="428" t="s">
        <v>158</v>
      </c>
      <c r="D166" s="430"/>
      <c r="E166" s="437" t="s">
        <v>1082</v>
      </c>
      <c r="F166" s="429" t="s">
        <v>1082</v>
      </c>
      <c r="G166" s="429" t="s">
        <v>1083</v>
      </c>
      <c r="H166" s="429" t="s">
        <v>1084</v>
      </c>
      <c r="I166" s="429" t="s">
        <v>1085</v>
      </c>
      <c r="J166" s="429" t="s">
        <v>1086</v>
      </c>
      <c r="K166" s="429" t="s">
        <v>1087</v>
      </c>
      <c r="L166" s="429" t="s">
        <v>2332</v>
      </c>
      <c r="M166" s="442" t="s">
        <v>4108</v>
      </c>
      <c r="N166" s="98" t="s">
        <v>41</v>
      </c>
      <c r="AJ166" s="98" t="s">
        <v>41</v>
      </c>
    </row>
    <row r="167" spans="1:36" ht="57.35" outlineLevel="1" x14ac:dyDescent="0.5">
      <c r="A167" s="428" t="s">
        <v>3597</v>
      </c>
      <c r="B167" s="428" t="s">
        <v>52</v>
      </c>
      <c r="C167" s="428" t="s">
        <v>160</v>
      </c>
      <c r="D167" s="430"/>
      <c r="E167" s="437" t="s">
        <v>314</v>
      </c>
      <c r="F167" s="429" t="s">
        <v>314</v>
      </c>
      <c r="G167" s="429" t="s">
        <v>1021</v>
      </c>
      <c r="H167" s="429" t="s">
        <v>323</v>
      </c>
      <c r="I167" s="429" t="s">
        <v>326</v>
      </c>
      <c r="J167" s="429" t="s">
        <v>1413</v>
      </c>
      <c r="K167" s="429" t="s">
        <v>723</v>
      </c>
      <c r="L167" s="429" t="s">
        <v>2333</v>
      </c>
      <c r="M167" s="442" t="s">
        <v>4108</v>
      </c>
      <c r="N167" s="98" t="s">
        <v>41</v>
      </c>
      <c r="AJ167" s="98" t="s">
        <v>41</v>
      </c>
    </row>
    <row r="168" spans="1:36" ht="57.35" outlineLevel="1" x14ac:dyDescent="0.5">
      <c r="A168" s="428" t="s">
        <v>3598</v>
      </c>
      <c r="B168" s="428" t="s">
        <v>52</v>
      </c>
      <c r="C168" s="428" t="s">
        <v>159</v>
      </c>
      <c r="D168" s="430"/>
      <c r="E168" s="437" t="s">
        <v>1088</v>
      </c>
      <c r="F168" s="429" t="s">
        <v>1088</v>
      </c>
      <c r="G168" s="429" t="s">
        <v>1089</v>
      </c>
      <c r="H168" s="429" t="s">
        <v>1090</v>
      </c>
      <c r="I168" s="429" t="s">
        <v>1091</v>
      </c>
      <c r="J168" s="429" t="s">
        <v>1092</v>
      </c>
      <c r="K168" s="429" t="s">
        <v>1093</v>
      </c>
      <c r="L168" s="429" t="s">
        <v>2334</v>
      </c>
      <c r="M168" s="442" t="s">
        <v>4108</v>
      </c>
      <c r="N168" s="98" t="s">
        <v>41</v>
      </c>
      <c r="AJ168" s="98" t="s">
        <v>41</v>
      </c>
    </row>
    <row r="169" spans="1:36" ht="57.35" outlineLevel="1" x14ac:dyDescent="0.5">
      <c r="A169" s="428" t="s">
        <v>3599</v>
      </c>
      <c r="B169" s="428" t="s">
        <v>52</v>
      </c>
      <c r="C169" s="428" t="s">
        <v>161</v>
      </c>
      <c r="D169" s="430"/>
      <c r="E169" s="437" t="s">
        <v>2558</v>
      </c>
      <c r="F169" s="429" t="s">
        <v>2558</v>
      </c>
      <c r="G169" s="429" t="s">
        <v>1094</v>
      </c>
      <c r="H169" s="429" t="s">
        <v>1095</v>
      </c>
      <c r="I169" s="429" t="s">
        <v>1096</v>
      </c>
      <c r="J169" s="429" t="s">
        <v>1097</v>
      </c>
      <c r="K169" s="429" t="s">
        <v>1098</v>
      </c>
      <c r="L169" s="429" t="s">
        <v>2335</v>
      </c>
      <c r="M169" s="442" t="s">
        <v>4108</v>
      </c>
      <c r="N169" s="98" t="s">
        <v>41</v>
      </c>
      <c r="AJ169" s="98" t="s">
        <v>41</v>
      </c>
    </row>
    <row r="170" spans="1:36" ht="57.35" outlineLevel="1" x14ac:dyDescent="0.5">
      <c r="A170" s="428" t="s">
        <v>3600</v>
      </c>
      <c r="B170" s="428" t="s">
        <v>52</v>
      </c>
      <c r="C170" s="428" t="s">
        <v>162</v>
      </c>
      <c r="D170" s="430"/>
      <c r="E170" s="437" t="s">
        <v>1099</v>
      </c>
      <c r="F170" s="429" t="s">
        <v>1099</v>
      </c>
      <c r="G170" s="429" t="s">
        <v>1100</v>
      </c>
      <c r="H170" s="429" t="s">
        <v>1101</v>
      </c>
      <c r="I170" s="429" t="s">
        <v>1102</v>
      </c>
      <c r="J170" s="429" t="s">
        <v>1103</v>
      </c>
      <c r="K170" s="429" t="s">
        <v>1104</v>
      </c>
      <c r="L170" s="429" t="s">
        <v>2336</v>
      </c>
      <c r="M170" s="442" t="s">
        <v>4108</v>
      </c>
      <c r="N170" s="98" t="s">
        <v>41</v>
      </c>
      <c r="AJ170" s="98" t="s">
        <v>41</v>
      </c>
    </row>
    <row r="171" spans="1:36" ht="71.7" outlineLevel="1" x14ac:dyDescent="0.5">
      <c r="A171" s="428" t="s">
        <v>3601</v>
      </c>
      <c r="B171" s="428" t="s">
        <v>52</v>
      </c>
      <c r="C171" s="428" t="s">
        <v>163</v>
      </c>
      <c r="D171" s="430"/>
      <c r="E171" s="437" t="s">
        <v>315</v>
      </c>
      <c r="F171" s="429" t="s">
        <v>315</v>
      </c>
      <c r="G171" s="429" t="s">
        <v>1022</v>
      </c>
      <c r="H171" s="429" t="s">
        <v>1023</v>
      </c>
      <c r="I171" s="429" t="s">
        <v>324</v>
      </c>
      <c r="J171" s="429" t="s">
        <v>328</v>
      </c>
      <c r="K171" s="429" t="s">
        <v>724</v>
      </c>
      <c r="L171" s="429" t="s">
        <v>2337</v>
      </c>
      <c r="M171" s="442" t="s">
        <v>4108</v>
      </c>
      <c r="N171" s="98" t="s">
        <v>41</v>
      </c>
      <c r="AJ171" s="98" t="s">
        <v>41</v>
      </c>
    </row>
    <row r="172" spans="1:36" ht="43" outlineLevel="1" x14ac:dyDescent="0.5">
      <c r="A172" s="428" t="s">
        <v>3602</v>
      </c>
      <c r="B172" s="428" t="s">
        <v>52</v>
      </c>
      <c r="C172" s="428" t="s">
        <v>164</v>
      </c>
      <c r="D172" s="430"/>
      <c r="E172" s="437" t="s">
        <v>2559</v>
      </c>
      <c r="F172" s="429" t="s">
        <v>2559</v>
      </c>
      <c r="G172" s="429" t="s">
        <v>1024</v>
      </c>
      <c r="H172" s="429" t="s">
        <v>2560</v>
      </c>
      <c r="I172" s="429" t="s">
        <v>2561</v>
      </c>
      <c r="J172" s="429" t="s">
        <v>2562</v>
      </c>
      <c r="K172" s="429" t="s">
        <v>2563</v>
      </c>
      <c r="L172" s="429" t="s">
        <v>2564</v>
      </c>
      <c r="M172" s="442" t="s">
        <v>4108</v>
      </c>
      <c r="N172" s="98" t="s">
        <v>41</v>
      </c>
      <c r="AJ172" s="98" t="s">
        <v>41</v>
      </c>
    </row>
    <row r="173" spans="1:36" ht="57.35" outlineLevel="1" x14ac:dyDescent="0.5">
      <c r="A173" s="428" t="s">
        <v>3603</v>
      </c>
      <c r="B173" s="428" t="s">
        <v>52</v>
      </c>
      <c r="C173" s="428" t="s">
        <v>197</v>
      </c>
      <c r="D173" s="430"/>
      <c r="E173" s="437" t="s">
        <v>2893</v>
      </c>
      <c r="F173" s="429" t="s">
        <v>2893</v>
      </c>
      <c r="G173" s="429" t="s">
        <v>2894</v>
      </c>
      <c r="H173" s="429" t="s">
        <v>2895</v>
      </c>
      <c r="I173" s="429" t="s">
        <v>2896</v>
      </c>
      <c r="J173" s="429" t="s">
        <v>2897</v>
      </c>
      <c r="K173" s="429" t="s">
        <v>2898</v>
      </c>
      <c r="L173" s="429" t="s">
        <v>2899</v>
      </c>
      <c r="M173" s="442" t="s">
        <v>4108</v>
      </c>
      <c r="N173" s="98" t="s">
        <v>41</v>
      </c>
      <c r="AJ173" s="98" t="s">
        <v>41</v>
      </c>
    </row>
    <row r="174" spans="1:36" ht="57.35" outlineLevel="1" x14ac:dyDescent="0.5">
      <c r="A174" s="428" t="s">
        <v>3604</v>
      </c>
      <c r="B174" s="428" t="s">
        <v>52</v>
      </c>
      <c r="C174" s="428" t="s">
        <v>165</v>
      </c>
      <c r="D174" s="430"/>
      <c r="E174" s="437" t="s">
        <v>316</v>
      </c>
      <c r="F174" s="429" t="s">
        <v>316</v>
      </c>
      <c r="G174" s="429" t="s">
        <v>318</v>
      </c>
      <c r="H174" s="429" t="s">
        <v>1025</v>
      </c>
      <c r="I174" s="429" t="s">
        <v>322</v>
      </c>
      <c r="J174" s="429" t="s">
        <v>329</v>
      </c>
      <c r="K174" s="429" t="s">
        <v>1414</v>
      </c>
      <c r="L174" s="429" t="s">
        <v>2338</v>
      </c>
      <c r="M174" s="442" t="s">
        <v>4108</v>
      </c>
      <c r="N174" s="98" t="s">
        <v>41</v>
      </c>
      <c r="AJ174" s="98" t="s">
        <v>41</v>
      </c>
    </row>
    <row r="175" spans="1:36" ht="57.35" outlineLevel="1" x14ac:dyDescent="0.5">
      <c r="A175" s="428" t="s">
        <v>3605</v>
      </c>
      <c r="B175" s="428" t="s">
        <v>52</v>
      </c>
      <c r="C175" s="428" t="s">
        <v>166</v>
      </c>
      <c r="D175" s="430"/>
      <c r="E175" s="437" t="s">
        <v>1026</v>
      </c>
      <c r="F175" s="429" t="s">
        <v>1026</v>
      </c>
      <c r="G175" s="429" t="s">
        <v>1027</v>
      </c>
      <c r="H175" s="429" t="s">
        <v>1028</v>
      </c>
      <c r="I175" s="429" t="s">
        <v>321</v>
      </c>
      <c r="J175" s="429" t="s">
        <v>330</v>
      </c>
      <c r="K175" s="429" t="s">
        <v>725</v>
      </c>
      <c r="L175" s="429" t="s">
        <v>2339</v>
      </c>
      <c r="M175" s="442" t="s">
        <v>4108</v>
      </c>
      <c r="N175" s="98" t="s">
        <v>41</v>
      </c>
      <c r="AJ175" s="98" t="s">
        <v>41</v>
      </c>
    </row>
    <row r="176" spans="1:36" ht="57.35" outlineLevel="1" x14ac:dyDescent="0.5">
      <c r="A176" s="428" t="s">
        <v>3606</v>
      </c>
      <c r="B176" s="428" t="s">
        <v>52</v>
      </c>
      <c r="C176" s="428" t="s">
        <v>167</v>
      </c>
      <c r="D176" s="430"/>
      <c r="E176" s="437" t="s">
        <v>756</v>
      </c>
      <c r="F176" s="429" t="s">
        <v>756</v>
      </c>
      <c r="G176" s="429" t="s">
        <v>1029</v>
      </c>
      <c r="H176" s="429" t="s">
        <v>1030</v>
      </c>
      <c r="I176" s="429" t="s">
        <v>1415</v>
      </c>
      <c r="J176" s="429" t="s">
        <v>1416</v>
      </c>
      <c r="K176" s="429" t="s">
        <v>1417</v>
      </c>
      <c r="L176" s="429" t="s">
        <v>2340</v>
      </c>
      <c r="M176" s="442" t="s">
        <v>4108</v>
      </c>
      <c r="N176" s="98" t="s">
        <v>41</v>
      </c>
      <c r="AJ176" s="98" t="s">
        <v>41</v>
      </c>
    </row>
    <row r="177" spans="1:36" ht="57.35" outlineLevel="1" x14ac:dyDescent="0.5">
      <c r="A177" s="428" t="s">
        <v>3607</v>
      </c>
      <c r="B177" s="428" t="s">
        <v>52</v>
      </c>
      <c r="C177" s="428" t="s">
        <v>168</v>
      </c>
      <c r="D177" s="430"/>
      <c r="E177" s="437" t="s">
        <v>757</v>
      </c>
      <c r="F177" s="429" t="s">
        <v>757</v>
      </c>
      <c r="G177" s="429" t="s">
        <v>759</v>
      </c>
      <c r="H177" s="429" t="s">
        <v>1418</v>
      </c>
      <c r="I177" s="429" t="s">
        <v>1419</v>
      </c>
      <c r="J177" s="429" t="s">
        <v>1420</v>
      </c>
      <c r="K177" s="429" t="s">
        <v>1421</v>
      </c>
      <c r="L177" s="429" t="s">
        <v>2341</v>
      </c>
      <c r="M177" s="442" t="s">
        <v>4108</v>
      </c>
      <c r="N177" s="98" t="s">
        <v>41</v>
      </c>
      <c r="AJ177" s="98" t="s">
        <v>41</v>
      </c>
    </row>
    <row r="178" spans="1:36" ht="43" outlineLevel="1" x14ac:dyDescent="0.5">
      <c r="A178" s="428" t="s">
        <v>3623</v>
      </c>
      <c r="B178" s="428" t="s">
        <v>52</v>
      </c>
      <c r="C178" s="428" t="s">
        <v>169</v>
      </c>
      <c r="D178" s="430"/>
      <c r="E178" s="437" t="s">
        <v>317</v>
      </c>
      <c r="F178" s="429" t="s">
        <v>317</v>
      </c>
      <c r="G178" s="429" t="s">
        <v>758</v>
      </c>
      <c r="H178" s="429" t="s">
        <v>319</v>
      </c>
      <c r="I178" s="429" t="s">
        <v>320</v>
      </c>
      <c r="J178" s="429" t="s">
        <v>331</v>
      </c>
      <c r="K178" s="429" t="s">
        <v>726</v>
      </c>
      <c r="L178" s="429" t="s">
        <v>2342</v>
      </c>
      <c r="M178" s="442" t="s">
        <v>4108</v>
      </c>
      <c r="N178" s="98" t="s">
        <v>41</v>
      </c>
      <c r="AJ178" s="98" t="s">
        <v>41</v>
      </c>
    </row>
    <row r="179" spans="1:36" ht="57.35" outlineLevel="1" x14ac:dyDescent="0.5">
      <c r="A179" s="428" t="s">
        <v>3609</v>
      </c>
      <c r="B179" s="428" t="s">
        <v>52</v>
      </c>
      <c r="C179" s="428" t="s">
        <v>1107</v>
      </c>
      <c r="D179" s="430"/>
      <c r="E179" s="437" t="s">
        <v>1108</v>
      </c>
      <c r="F179" s="429" t="s">
        <v>1108</v>
      </c>
      <c r="G179" s="429" t="s">
        <v>1165</v>
      </c>
      <c r="H179" s="429" t="s">
        <v>1166</v>
      </c>
      <c r="I179" s="429" t="s">
        <v>1109</v>
      </c>
      <c r="J179" s="429" t="s">
        <v>1111</v>
      </c>
      <c r="K179" s="429" t="s">
        <v>1110</v>
      </c>
      <c r="L179" s="429" t="s">
        <v>2343</v>
      </c>
      <c r="M179" s="442" t="s">
        <v>4108</v>
      </c>
      <c r="N179" s="98" t="s">
        <v>41</v>
      </c>
      <c r="AJ179" s="98" t="s">
        <v>41</v>
      </c>
    </row>
    <row r="180" spans="1:36" ht="86" outlineLevel="1" x14ac:dyDescent="0.5">
      <c r="A180" s="428" t="s">
        <v>3610</v>
      </c>
      <c r="B180" s="428" t="s">
        <v>52</v>
      </c>
      <c r="C180" s="428" t="s">
        <v>2685</v>
      </c>
      <c r="D180" s="430"/>
      <c r="E180" s="437" t="s">
        <v>2686</v>
      </c>
      <c r="F180" s="429" t="s">
        <v>2686</v>
      </c>
      <c r="G180" s="429" t="s">
        <v>2688</v>
      </c>
      <c r="H180" s="429" t="s">
        <v>2689</v>
      </c>
      <c r="I180" s="429" t="s">
        <v>2690</v>
      </c>
      <c r="J180" s="429" t="s">
        <v>2691</v>
      </c>
      <c r="K180" s="429" t="s">
        <v>2692</v>
      </c>
      <c r="L180" s="429" t="s">
        <v>2687</v>
      </c>
      <c r="M180" s="442" t="s">
        <v>4108</v>
      </c>
      <c r="N180" s="98" t="s">
        <v>41</v>
      </c>
      <c r="AJ180" s="98" t="s">
        <v>41</v>
      </c>
    </row>
    <row r="181" spans="1:36" ht="157.69999999999999" outlineLevel="1" x14ac:dyDescent="0.5">
      <c r="A181" s="337" t="s">
        <v>3611</v>
      </c>
      <c r="B181" s="428" t="s">
        <v>52</v>
      </c>
      <c r="C181" s="428" t="s">
        <v>3291</v>
      </c>
      <c r="D181" s="430"/>
      <c r="E181" s="437" t="s">
        <v>3292</v>
      </c>
      <c r="F181" s="429" t="s">
        <v>3292</v>
      </c>
      <c r="G181" s="429" t="s">
        <v>3293</v>
      </c>
      <c r="H181" s="429" t="s">
        <v>3294</v>
      </c>
      <c r="I181" s="429" t="s">
        <v>3295</v>
      </c>
      <c r="J181" s="429" t="s">
        <v>3296</v>
      </c>
      <c r="K181" s="429" t="s">
        <v>3297</v>
      </c>
      <c r="L181" s="429" t="s">
        <v>3298</v>
      </c>
      <c r="M181" s="442" t="s">
        <v>4108</v>
      </c>
      <c r="N181" s="98" t="s">
        <v>41</v>
      </c>
      <c r="AJ181" s="98" t="s">
        <v>41</v>
      </c>
    </row>
    <row r="182" spans="1:36" x14ac:dyDescent="0.5">
      <c r="A182" s="214" t="s">
        <v>3593</v>
      </c>
      <c r="B182" s="214" t="s">
        <v>52</v>
      </c>
      <c r="C182" s="214" t="s">
        <v>170</v>
      </c>
      <c r="D182" s="439"/>
      <c r="E182" s="438" t="s">
        <v>373</v>
      </c>
      <c r="F182" s="423" t="s">
        <v>373</v>
      </c>
      <c r="G182" s="423" t="s">
        <v>1031</v>
      </c>
      <c r="H182" s="423" t="s">
        <v>374</v>
      </c>
      <c r="I182" s="423" t="s">
        <v>375</v>
      </c>
      <c r="J182" s="423" t="s">
        <v>376</v>
      </c>
      <c r="K182" s="423" t="s">
        <v>727</v>
      </c>
      <c r="L182" s="423" t="s">
        <v>2344</v>
      </c>
      <c r="M182" s="441" t="s">
        <v>4108</v>
      </c>
      <c r="N182" s="98" t="s">
        <v>41</v>
      </c>
      <c r="AJ182" s="98" t="s">
        <v>41</v>
      </c>
    </row>
    <row r="183" spans="1:36" ht="86" outlineLevel="1" x14ac:dyDescent="0.5">
      <c r="A183" s="428" t="s">
        <v>3612</v>
      </c>
      <c r="B183" s="428" t="s">
        <v>52</v>
      </c>
      <c r="C183" s="428" t="s">
        <v>782</v>
      </c>
      <c r="D183" s="430"/>
      <c r="E183" s="437" t="s">
        <v>783</v>
      </c>
      <c r="F183" s="429" t="s">
        <v>783</v>
      </c>
      <c r="G183" s="429" t="s">
        <v>1032</v>
      </c>
      <c r="H183" s="429" t="s">
        <v>1033</v>
      </c>
      <c r="I183" s="429" t="s">
        <v>785</v>
      </c>
      <c r="J183" s="429" t="s">
        <v>786</v>
      </c>
      <c r="K183" s="429" t="s">
        <v>784</v>
      </c>
      <c r="L183" s="429" t="s">
        <v>2345</v>
      </c>
      <c r="M183" s="442" t="s">
        <v>4108</v>
      </c>
      <c r="N183" s="98" t="s">
        <v>41</v>
      </c>
      <c r="AJ183" s="98" t="s">
        <v>41</v>
      </c>
    </row>
    <row r="184" spans="1:36" ht="71.7" outlineLevel="1" x14ac:dyDescent="0.5">
      <c r="A184" s="428" t="s">
        <v>3613</v>
      </c>
      <c r="B184" s="428" t="s">
        <v>52</v>
      </c>
      <c r="C184" s="428" t="s">
        <v>972</v>
      </c>
      <c r="D184" s="430"/>
      <c r="E184" s="437" t="s">
        <v>2572</v>
      </c>
      <c r="F184" s="429" t="s">
        <v>2572</v>
      </c>
      <c r="G184" s="429" t="s">
        <v>2605</v>
      </c>
      <c r="H184" s="429" t="s">
        <v>2604</v>
      </c>
      <c r="I184" s="429" t="s">
        <v>2603</v>
      </c>
      <c r="J184" s="429" t="s">
        <v>2602</v>
      </c>
      <c r="K184" s="429" t="s">
        <v>2601</v>
      </c>
      <c r="L184" s="429" t="s">
        <v>2600</v>
      </c>
      <c r="M184" s="442" t="s">
        <v>4108</v>
      </c>
      <c r="N184" s="98" t="s">
        <v>41</v>
      </c>
      <c r="AJ184" s="98" t="s">
        <v>41</v>
      </c>
    </row>
    <row r="185" spans="1:36" ht="114.7" outlineLevel="1" x14ac:dyDescent="0.5">
      <c r="A185" s="428" t="s">
        <v>3614</v>
      </c>
      <c r="B185" s="428" t="s">
        <v>52</v>
      </c>
      <c r="C185" s="428" t="s">
        <v>421</v>
      </c>
      <c r="D185" s="430"/>
      <c r="E185" s="437" t="s">
        <v>909</v>
      </c>
      <c r="F185" s="429" t="s">
        <v>909</v>
      </c>
      <c r="G185" s="429" t="s">
        <v>1422</v>
      </c>
      <c r="H185" s="429" t="s">
        <v>1423</v>
      </c>
      <c r="I185" s="429" t="s">
        <v>1424</v>
      </c>
      <c r="J185" s="429" t="s">
        <v>1425</v>
      </c>
      <c r="K185" s="429" t="s">
        <v>1426</v>
      </c>
      <c r="L185" s="429" t="s">
        <v>2346</v>
      </c>
      <c r="M185" s="442" t="s">
        <v>4108</v>
      </c>
      <c r="N185" s="98" t="s">
        <v>41</v>
      </c>
      <c r="AJ185" s="98" t="s">
        <v>41</v>
      </c>
    </row>
    <row r="186" spans="1:36" ht="86" outlineLevel="1" x14ac:dyDescent="0.5">
      <c r="A186" s="428" t="s">
        <v>3615</v>
      </c>
      <c r="B186" s="428" t="s">
        <v>52</v>
      </c>
      <c r="C186" s="428" t="s">
        <v>422</v>
      </c>
      <c r="D186" s="430"/>
      <c r="E186" s="437" t="s">
        <v>1112</v>
      </c>
      <c r="F186" s="429" t="s">
        <v>1112</v>
      </c>
      <c r="G186" s="429" t="s">
        <v>1427</v>
      </c>
      <c r="H186" s="429" t="s">
        <v>1428</v>
      </c>
      <c r="I186" s="429" t="s">
        <v>2900</v>
      </c>
      <c r="J186" s="429" t="s">
        <v>2901</v>
      </c>
      <c r="K186" s="429" t="s">
        <v>1429</v>
      </c>
      <c r="L186" s="429" t="s">
        <v>2347</v>
      </c>
      <c r="M186" s="442" t="s">
        <v>4108</v>
      </c>
      <c r="N186" s="98" t="s">
        <v>41</v>
      </c>
      <c r="AJ186" s="98" t="s">
        <v>41</v>
      </c>
    </row>
    <row r="187" spans="1:36" ht="57.35" outlineLevel="1" x14ac:dyDescent="0.5">
      <c r="A187" s="428" t="s">
        <v>3616</v>
      </c>
      <c r="B187" s="428" t="s">
        <v>52</v>
      </c>
      <c r="C187" s="428" t="s">
        <v>648</v>
      </c>
      <c r="D187" s="430"/>
      <c r="E187" s="437" t="s">
        <v>1071</v>
      </c>
      <c r="F187" s="429" t="s">
        <v>1071</v>
      </c>
      <c r="G187" s="429" t="s">
        <v>1430</v>
      </c>
      <c r="H187" s="429" t="s">
        <v>1072</v>
      </c>
      <c r="I187" s="429" t="s">
        <v>1073</v>
      </c>
      <c r="J187" s="429" t="s">
        <v>1074</v>
      </c>
      <c r="K187" s="429" t="s">
        <v>1075</v>
      </c>
      <c r="L187" s="429" t="s">
        <v>2348</v>
      </c>
      <c r="M187" s="442" t="s">
        <v>4108</v>
      </c>
      <c r="N187" s="98" t="s">
        <v>41</v>
      </c>
      <c r="AJ187" s="98" t="s">
        <v>41</v>
      </c>
    </row>
    <row r="188" spans="1:36" ht="43" outlineLevel="1" x14ac:dyDescent="0.5">
      <c r="A188" s="428" t="s">
        <v>3617</v>
      </c>
      <c r="B188" s="428" t="s">
        <v>52</v>
      </c>
      <c r="C188" s="428" t="s">
        <v>649</v>
      </c>
      <c r="D188" s="430"/>
      <c r="E188" s="437" t="s">
        <v>1076</v>
      </c>
      <c r="F188" s="429" t="s">
        <v>1076</v>
      </c>
      <c r="G188" s="429" t="s">
        <v>1431</v>
      </c>
      <c r="H188" s="429" t="s">
        <v>1432</v>
      </c>
      <c r="I188" s="429" t="s">
        <v>1433</v>
      </c>
      <c r="J188" s="429" t="s">
        <v>1434</v>
      </c>
      <c r="K188" s="429" t="s">
        <v>1435</v>
      </c>
      <c r="L188" s="429" t="s">
        <v>2349</v>
      </c>
      <c r="M188" s="442" t="s">
        <v>4108</v>
      </c>
      <c r="N188" s="98" t="s">
        <v>41</v>
      </c>
      <c r="AJ188" s="98" t="s">
        <v>41</v>
      </c>
    </row>
    <row r="189" spans="1:36" ht="57.35" outlineLevel="1" x14ac:dyDescent="0.5">
      <c r="A189" s="428" t="s">
        <v>3618</v>
      </c>
      <c r="B189" s="428" t="s">
        <v>52</v>
      </c>
      <c r="C189" s="428" t="s">
        <v>647</v>
      </c>
      <c r="D189" s="430"/>
      <c r="E189" s="437" t="s">
        <v>1077</v>
      </c>
      <c r="F189" s="429" t="s">
        <v>1077</v>
      </c>
      <c r="G189" s="429" t="s">
        <v>1436</v>
      </c>
      <c r="H189" s="429" t="s">
        <v>1437</v>
      </c>
      <c r="I189" s="429" t="s">
        <v>1438</v>
      </c>
      <c r="J189" s="429" t="s">
        <v>1439</v>
      </c>
      <c r="K189" s="429" t="s">
        <v>1440</v>
      </c>
      <c r="L189" s="429" t="s">
        <v>2350</v>
      </c>
      <c r="M189" s="442" t="s">
        <v>4108</v>
      </c>
      <c r="N189" s="98" t="s">
        <v>41</v>
      </c>
      <c r="AJ189" s="98" t="s">
        <v>41</v>
      </c>
    </row>
    <row r="190" spans="1:36" ht="43" outlineLevel="1" x14ac:dyDescent="0.5">
      <c r="A190" s="428" t="s">
        <v>3619</v>
      </c>
      <c r="B190" s="428" t="s">
        <v>52</v>
      </c>
      <c r="C190" s="428" t="s">
        <v>423</v>
      </c>
      <c r="D190" s="430"/>
      <c r="E190" s="437" t="s">
        <v>1442</v>
      </c>
      <c r="F190" s="429" t="s">
        <v>1442</v>
      </c>
      <c r="G190" s="429" t="s">
        <v>1444</v>
      </c>
      <c r="H190" s="429" t="s">
        <v>1445</v>
      </c>
      <c r="I190" s="429" t="s">
        <v>1446</v>
      </c>
      <c r="J190" s="429" t="s">
        <v>1447</v>
      </c>
      <c r="K190" s="429" t="s">
        <v>1441</v>
      </c>
      <c r="L190" s="429" t="s">
        <v>2351</v>
      </c>
      <c r="M190" s="442" t="s">
        <v>4108</v>
      </c>
      <c r="N190" s="98" t="s">
        <v>41</v>
      </c>
      <c r="AJ190" s="98" t="s">
        <v>41</v>
      </c>
    </row>
    <row r="191" spans="1:36" ht="43" outlineLevel="1" x14ac:dyDescent="0.5">
      <c r="A191" s="428" t="s">
        <v>3620</v>
      </c>
      <c r="B191" s="428" t="s">
        <v>52</v>
      </c>
      <c r="C191" s="428" t="s">
        <v>424</v>
      </c>
      <c r="D191" s="430"/>
      <c r="E191" s="437" t="s">
        <v>1443</v>
      </c>
      <c r="F191" s="429" t="s">
        <v>1443</v>
      </c>
      <c r="G191" s="429" t="s">
        <v>1448</v>
      </c>
      <c r="H191" s="429" t="s">
        <v>1449</v>
      </c>
      <c r="I191" s="429" t="s">
        <v>1450</v>
      </c>
      <c r="J191" s="429" t="s">
        <v>1451</v>
      </c>
      <c r="K191" s="429" t="s">
        <v>1452</v>
      </c>
      <c r="L191" s="429" t="s">
        <v>2352</v>
      </c>
      <c r="M191" s="442" t="s">
        <v>4108</v>
      </c>
      <c r="N191" s="98" t="s">
        <v>41</v>
      </c>
      <c r="AJ191" s="98" t="s">
        <v>41</v>
      </c>
    </row>
    <row r="192" spans="1:36" ht="100.35" outlineLevel="1" x14ac:dyDescent="0.5">
      <c r="A192" s="428" t="s">
        <v>3621</v>
      </c>
      <c r="B192" s="428" t="s">
        <v>52</v>
      </c>
      <c r="C192" s="428" t="s">
        <v>425</v>
      </c>
      <c r="D192" s="430"/>
      <c r="E192" s="437" t="s">
        <v>1105</v>
      </c>
      <c r="F192" s="429" t="s">
        <v>1105</v>
      </c>
      <c r="G192" s="429" t="s">
        <v>1453</v>
      </c>
      <c r="H192" s="429" t="s">
        <v>1454</v>
      </c>
      <c r="I192" s="429" t="s">
        <v>1455</v>
      </c>
      <c r="J192" s="429" t="s">
        <v>1456</v>
      </c>
      <c r="K192" s="429" t="s">
        <v>1457</v>
      </c>
      <c r="L192" s="429" t="s">
        <v>2353</v>
      </c>
      <c r="M192" s="442" t="s">
        <v>4108</v>
      </c>
      <c r="N192" s="98" t="s">
        <v>41</v>
      </c>
      <c r="AJ192" s="98" t="s">
        <v>41</v>
      </c>
    </row>
    <row r="193" spans="1:36" ht="43" outlineLevel="1" x14ac:dyDescent="0.5">
      <c r="A193" s="428" t="s">
        <v>3622</v>
      </c>
      <c r="B193" s="428" t="s">
        <v>52</v>
      </c>
      <c r="C193" s="428" t="s">
        <v>426</v>
      </c>
      <c r="D193" s="430"/>
      <c r="E193" s="437" t="s">
        <v>760</v>
      </c>
      <c r="F193" s="429" t="s">
        <v>760</v>
      </c>
      <c r="G193" s="429" t="s">
        <v>1458</v>
      </c>
      <c r="H193" s="429" t="s">
        <v>1459</v>
      </c>
      <c r="I193" s="429" t="s">
        <v>1460</v>
      </c>
      <c r="J193" s="429" t="s">
        <v>1461</v>
      </c>
      <c r="K193" s="429" t="s">
        <v>1462</v>
      </c>
      <c r="L193" s="429" t="s">
        <v>2354</v>
      </c>
      <c r="M193" s="442" t="s">
        <v>4108</v>
      </c>
      <c r="N193" s="98" t="s">
        <v>41</v>
      </c>
      <c r="AJ193" s="98" t="s">
        <v>41</v>
      </c>
    </row>
    <row r="194" spans="1:36" ht="43" outlineLevel="1" x14ac:dyDescent="0.5">
      <c r="A194" s="428" t="s">
        <v>3639</v>
      </c>
      <c r="B194" s="428" t="s">
        <v>52</v>
      </c>
      <c r="C194" s="428" t="s">
        <v>427</v>
      </c>
      <c r="D194" s="430"/>
      <c r="E194" s="437" t="s">
        <v>1078</v>
      </c>
      <c r="F194" s="429" t="s">
        <v>1078</v>
      </c>
      <c r="G194" s="429" t="s">
        <v>1463</v>
      </c>
      <c r="H194" s="429" t="s">
        <v>1464</v>
      </c>
      <c r="I194" s="429" t="s">
        <v>1465</v>
      </c>
      <c r="J194" s="429" t="s">
        <v>1466</v>
      </c>
      <c r="K194" s="429" t="s">
        <v>1467</v>
      </c>
      <c r="L194" s="429" t="s">
        <v>2355</v>
      </c>
      <c r="M194" s="442" t="s">
        <v>4108</v>
      </c>
      <c r="N194" s="98" t="s">
        <v>41</v>
      </c>
      <c r="AJ194" s="98" t="s">
        <v>41</v>
      </c>
    </row>
    <row r="195" spans="1:36" ht="43" outlineLevel="1" x14ac:dyDescent="0.5">
      <c r="A195" s="428" t="s">
        <v>3624</v>
      </c>
      <c r="B195" s="428" t="s">
        <v>52</v>
      </c>
      <c r="C195" s="428" t="s">
        <v>428</v>
      </c>
      <c r="D195" s="430"/>
      <c r="E195" s="437" t="s">
        <v>1034</v>
      </c>
      <c r="F195" s="429" t="s">
        <v>1034</v>
      </c>
      <c r="G195" s="429" t="s">
        <v>1468</v>
      </c>
      <c r="H195" s="429" t="s">
        <v>1469</v>
      </c>
      <c r="I195" s="429" t="s">
        <v>1470</v>
      </c>
      <c r="J195" s="429" t="s">
        <v>1471</v>
      </c>
      <c r="K195" s="429" t="s">
        <v>728</v>
      </c>
      <c r="L195" s="429" t="s">
        <v>2356</v>
      </c>
      <c r="M195" s="442" t="s">
        <v>4108</v>
      </c>
      <c r="N195" s="98" t="s">
        <v>41</v>
      </c>
      <c r="AJ195" s="98" t="s">
        <v>41</v>
      </c>
    </row>
    <row r="196" spans="1:36" ht="71.7" outlineLevel="1" x14ac:dyDescent="0.5">
      <c r="A196" s="428" t="s">
        <v>3625</v>
      </c>
      <c r="B196" s="428" t="s">
        <v>52</v>
      </c>
      <c r="C196" s="428" t="s">
        <v>431</v>
      </c>
      <c r="D196" s="430"/>
      <c r="E196" s="437" t="s">
        <v>1079</v>
      </c>
      <c r="F196" s="429" t="s">
        <v>1079</v>
      </c>
      <c r="G196" s="429" t="s">
        <v>1472</v>
      </c>
      <c r="H196" s="429" t="s">
        <v>1473</v>
      </c>
      <c r="I196" s="429" t="s">
        <v>1474</v>
      </c>
      <c r="J196" s="429" t="s">
        <v>1475</v>
      </c>
      <c r="K196" s="429" t="s">
        <v>1476</v>
      </c>
      <c r="L196" s="429" t="s">
        <v>2902</v>
      </c>
      <c r="M196" s="442" t="s">
        <v>4108</v>
      </c>
      <c r="N196" s="98" t="s">
        <v>41</v>
      </c>
      <c r="AJ196" s="98" t="s">
        <v>41</v>
      </c>
    </row>
    <row r="197" spans="1:36" ht="43" outlineLevel="1" x14ac:dyDescent="0.5">
      <c r="A197" s="428" t="s">
        <v>3626</v>
      </c>
      <c r="B197" s="428" t="s">
        <v>52</v>
      </c>
      <c r="C197" s="428" t="s">
        <v>429</v>
      </c>
      <c r="D197" s="430"/>
      <c r="E197" s="437" t="s">
        <v>761</v>
      </c>
      <c r="F197" s="429" t="s">
        <v>761</v>
      </c>
      <c r="G197" s="429" t="s">
        <v>1477</v>
      </c>
      <c r="H197" s="429" t="s">
        <v>1478</v>
      </c>
      <c r="I197" s="429" t="s">
        <v>1664</v>
      </c>
      <c r="J197" s="429" t="s">
        <v>1479</v>
      </c>
      <c r="K197" s="429" t="s">
        <v>1480</v>
      </c>
      <c r="L197" s="429" t="s">
        <v>2357</v>
      </c>
      <c r="M197" s="442" t="s">
        <v>4108</v>
      </c>
      <c r="N197" s="98" t="s">
        <v>41</v>
      </c>
      <c r="AJ197" s="98" t="s">
        <v>41</v>
      </c>
    </row>
    <row r="198" spans="1:36" ht="43" outlineLevel="1" x14ac:dyDescent="0.5">
      <c r="A198" s="428" t="s">
        <v>3627</v>
      </c>
      <c r="B198" s="428" t="s">
        <v>52</v>
      </c>
      <c r="C198" s="428" t="s">
        <v>430</v>
      </c>
      <c r="D198" s="430"/>
      <c r="E198" s="437" t="s">
        <v>1080</v>
      </c>
      <c r="F198" s="429" t="s">
        <v>1080</v>
      </c>
      <c r="G198" s="429" t="s">
        <v>1481</v>
      </c>
      <c r="H198" s="429" t="s">
        <v>1482</v>
      </c>
      <c r="I198" s="429" t="s">
        <v>1483</v>
      </c>
      <c r="J198" s="429" t="s">
        <v>1484</v>
      </c>
      <c r="K198" s="429" t="s">
        <v>1081</v>
      </c>
      <c r="L198" s="429" t="s">
        <v>2358</v>
      </c>
      <c r="M198" s="442" t="s">
        <v>4108</v>
      </c>
      <c r="N198" s="98" t="s">
        <v>41</v>
      </c>
      <c r="AJ198" s="98" t="s">
        <v>41</v>
      </c>
    </row>
    <row r="199" spans="1:36" ht="86" outlineLevel="1" x14ac:dyDescent="0.5">
      <c r="A199" s="428" t="s">
        <v>3628</v>
      </c>
      <c r="B199" s="428" t="s">
        <v>52</v>
      </c>
      <c r="C199" s="428" t="s">
        <v>948</v>
      </c>
      <c r="D199" s="430"/>
      <c r="E199" s="437" t="s">
        <v>2565</v>
      </c>
      <c r="F199" s="429" t="s">
        <v>2565</v>
      </c>
      <c r="G199" s="429" t="s">
        <v>2566</v>
      </c>
      <c r="H199" s="429" t="s">
        <v>2567</v>
      </c>
      <c r="I199" s="429" t="s">
        <v>2568</v>
      </c>
      <c r="J199" s="429" t="s">
        <v>2569</v>
      </c>
      <c r="K199" s="429" t="s">
        <v>2570</v>
      </c>
      <c r="L199" s="429" t="s">
        <v>2571</v>
      </c>
      <c r="M199" s="442" t="s">
        <v>4108</v>
      </c>
      <c r="N199" s="98" t="s">
        <v>41</v>
      </c>
      <c r="AJ199" s="98" t="s">
        <v>41</v>
      </c>
    </row>
    <row r="200" spans="1:36" ht="43" outlineLevel="1" x14ac:dyDescent="0.5">
      <c r="A200" s="428" t="s">
        <v>3629</v>
      </c>
      <c r="B200" s="428" t="s">
        <v>52</v>
      </c>
      <c r="C200" s="428" t="s">
        <v>1132</v>
      </c>
      <c r="D200" s="430"/>
      <c r="E200" s="437" t="s">
        <v>1485</v>
      </c>
      <c r="F200" s="429" t="s">
        <v>1485</v>
      </c>
      <c r="G200" s="429" t="s">
        <v>1486</v>
      </c>
      <c r="H200" s="429" t="s">
        <v>1487</v>
      </c>
      <c r="I200" s="429" t="s">
        <v>1488</v>
      </c>
      <c r="J200" s="429" t="s">
        <v>1489</v>
      </c>
      <c r="K200" s="429" t="s">
        <v>1490</v>
      </c>
      <c r="L200" s="429" t="s">
        <v>2359</v>
      </c>
      <c r="M200" s="442" t="s">
        <v>4108</v>
      </c>
      <c r="N200" s="98" t="s">
        <v>41</v>
      </c>
      <c r="AJ200" s="98" t="s">
        <v>41</v>
      </c>
    </row>
    <row r="201" spans="1:36" ht="43" outlineLevel="1" x14ac:dyDescent="0.5">
      <c r="A201" s="428" t="s">
        <v>3630</v>
      </c>
      <c r="B201" s="428" t="s">
        <v>52</v>
      </c>
      <c r="C201" s="428" t="s">
        <v>1120</v>
      </c>
      <c r="D201" s="430"/>
      <c r="E201" s="437" t="s">
        <v>1123</v>
      </c>
      <c r="F201" s="429" t="s">
        <v>1123</v>
      </c>
      <c r="G201" s="429" t="s">
        <v>1124</v>
      </c>
      <c r="H201" s="429" t="s">
        <v>1187</v>
      </c>
      <c r="I201" s="429" t="s">
        <v>1126</v>
      </c>
      <c r="J201" s="429" t="s">
        <v>1128</v>
      </c>
      <c r="K201" s="429" t="s">
        <v>1130</v>
      </c>
      <c r="L201" s="429" t="s">
        <v>2360</v>
      </c>
      <c r="M201" s="442" t="s">
        <v>4108</v>
      </c>
      <c r="N201" s="98" t="s">
        <v>41</v>
      </c>
      <c r="AJ201" s="98" t="s">
        <v>41</v>
      </c>
    </row>
    <row r="202" spans="1:36" ht="43" outlineLevel="1" x14ac:dyDescent="0.5">
      <c r="A202" s="428" t="s">
        <v>3631</v>
      </c>
      <c r="B202" s="428" t="s">
        <v>52</v>
      </c>
      <c r="C202" s="428" t="s">
        <v>1121</v>
      </c>
      <c r="D202" s="430"/>
      <c r="E202" s="437" t="s">
        <v>1122</v>
      </c>
      <c r="F202" s="429" t="s">
        <v>1122</v>
      </c>
      <c r="G202" s="429" t="s">
        <v>1125</v>
      </c>
      <c r="H202" s="429" t="s">
        <v>1188</v>
      </c>
      <c r="I202" s="429" t="s">
        <v>1127</v>
      </c>
      <c r="J202" s="429" t="s">
        <v>1129</v>
      </c>
      <c r="K202" s="429" t="s">
        <v>1131</v>
      </c>
      <c r="L202" s="429" t="s">
        <v>2361</v>
      </c>
      <c r="M202" s="442" t="s">
        <v>4108</v>
      </c>
      <c r="N202" s="98" t="s">
        <v>41</v>
      </c>
      <c r="AJ202" s="98" t="s">
        <v>41</v>
      </c>
    </row>
    <row r="203" spans="1:36" ht="43" outlineLevel="1" x14ac:dyDescent="0.5">
      <c r="A203" s="428" t="s">
        <v>3632</v>
      </c>
      <c r="B203" s="428" t="s">
        <v>52</v>
      </c>
      <c r="C203" s="428" t="s">
        <v>1113</v>
      </c>
      <c r="D203" s="430"/>
      <c r="E203" s="437" t="s">
        <v>1491</v>
      </c>
      <c r="F203" s="429" t="s">
        <v>1491</v>
      </c>
      <c r="G203" s="429" t="s">
        <v>1492</v>
      </c>
      <c r="H203" s="429" t="s">
        <v>1493</v>
      </c>
      <c r="I203" s="429" t="s">
        <v>1494</v>
      </c>
      <c r="J203" s="429" t="s">
        <v>1495</v>
      </c>
      <c r="K203" s="429" t="s">
        <v>1496</v>
      </c>
      <c r="L203" s="429" t="s">
        <v>2362</v>
      </c>
      <c r="M203" s="442" t="s">
        <v>4108</v>
      </c>
      <c r="N203" s="98" t="s">
        <v>41</v>
      </c>
      <c r="AJ203" s="98" t="s">
        <v>41</v>
      </c>
    </row>
    <row r="204" spans="1:36" ht="43" outlineLevel="1" x14ac:dyDescent="0.5">
      <c r="A204" s="428" t="s">
        <v>3633</v>
      </c>
      <c r="B204" s="428" t="s">
        <v>52</v>
      </c>
      <c r="C204" s="428" t="s">
        <v>1114</v>
      </c>
      <c r="D204" s="430"/>
      <c r="E204" s="437" t="s">
        <v>1497</v>
      </c>
      <c r="F204" s="429" t="s">
        <v>1497</v>
      </c>
      <c r="G204" s="429" t="s">
        <v>1498</v>
      </c>
      <c r="H204" s="429" t="s">
        <v>1499</v>
      </c>
      <c r="I204" s="429" t="s">
        <v>1500</v>
      </c>
      <c r="J204" s="429" t="s">
        <v>1501</v>
      </c>
      <c r="K204" s="429" t="s">
        <v>1502</v>
      </c>
      <c r="L204" s="429" t="s">
        <v>2363</v>
      </c>
      <c r="M204" s="442" t="s">
        <v>4108</v>
      </c>
      <c r="N204" s="98" t="s">
        <v>41</v>
      </c>
      <c r="AJ204" s="98" t="s">
        <v>41</v>
      </c>
    </row>
    <row r="205" spans="1:36" ht="43" outlineLevel="1" x14ac:dyDescent="0.5">
      <c r="A205" s="428" t="s">
        <v>3634</v>
      </c>
      <c r="B205" s="428" t="s">
        <v>52</v>
      </c>
      <c r="C205" s="428" t="s">
        <v>1115</v>
      </c>
      <c r="D205" s="430"/>
      <c r="E205" s="437" t="s">
        <v>1503</v>
      </c>
      <c r="F205" s="429" t="s">
        <v>1503</v>
      </c>
      <c r="G205" s="429" t="s">
        <v>1504</v>
      </c>
      <c r="H205" s="429" t="s">
        <v>1505</v>
      </c>
      <c r="I205" s="429" t="s">
        <v>1506</v>
      </c>
      <c r="J205" s="429" t="s">
        <v>1507</v>
      </c>
      <c r="K205" s="429" t="s">
        <v>1508</v>
      </c>
      <c r="L205" s="429" t="s">
        <v>2364</v>
      </c>
      <c r="M205" s="442" t="s">
        <v>4108</v>
      </c>
      <c r="N205" s="98" t="s">
        <v>41</v>
      </c>
      <c r="AJ205" s="98" t="s">
        <v>41</v>
      </c>
    </row>
    <row r="206" spans="1:36" ht="57.35" outlineLevel="1" x14ac:dyDescent="0.5">
      <c r="A206" s="337" t="s">
        <v>3635</v>
      </c>
      <c r="B206" s="428" t="s">
        <v>52</v>
      </c>
      <c r="C206" s="428" t="s">
        <v>1116</v>
      </c>
      <c r="D206" s="430"/>
      <c r="E206" s="437" t="s">
        <v>1509</v>
      </c>
      <c r="F206" s="429" t="s">
        <v>1509</v>
      </c>
      <c r="G206" s="429" t="s">
        <v>2907</v>
      </c>
      <c r="H206" s="429" t="s">
        <v>2908</v>
      </c>
      <c r="I206" s="429" t="s">
        <v>2909</v>
      </c>
      <c r="J206" s="429" t="s">
        <v>2910</v>
      </c>
      <c r="K206" s="429" t="s">
        <v>2911</v>
      </c>
      <c r="L206" s="429" t="s">
        <v>2912</v>
      </c>
      <c r="M206" s="442" t="s">
        <v>4108</v>
      </c>
      <c r="N206" s="98" t="s">
        <v>41</v>
      </c>
      <c r="AJ206" s="98" t="s">
        <v>41</v>
      </c>
    </row>
    <row r="207" spans="1:36" ht="43" outlineLevel="1" x14ac:dyDescent="0.5">
      <c r="A207" s="428" t="s">
        <v>3636</v>
      </c>
      <c r="B207" s="428" t="s">
        <v>52</v>
      </c>
      <c r="C207" s="428" t="s">
        <v>1117</v>
      </c>
      <c r="D207" s="430"/>
      <c r="E207" s="437" t="s">
        <v>1510</v>
      </c>
      <c r="F207" s="429" t="s">
        <v>1510</v>
      </c>
      <c r="G207" s="429" t="s">
        <v>1511</v>
      </c>
      <c r="H207" s="429" t="s">
        <v>1512</v>
      </c>
      <c r="I207" s="429" t="s">
        <v>1513</v>
      </c>
      <c r="J207" s="429" t="s">
        <v>1514</v>
      </c>
      <c r="K207" s="429" t="s">
        <v>1515</v>
      </c>
      <c r="L207" s="429" t="s">
        <v>2365</v>
      </c>
      <c r="M207" s="442" t="s">
        <v>4108</v>
      </c>
      <c r="N207" s="98" t="s">
        <v>41</v>
      </c>
      <c r="AJ207" s="98" t="s">
        <v>41</v>
      </c>
    </row>
    <row r="208" spans="1:36" ht="43" outlineLevel="1" x14ac:dyDescent="0.5">
      <c r="A208" s="428" t="s">
        <v>3637</v>
      </c>
      <c r="B208" s="428" t="s">
        <v>52</v>
      </c>
      <c r="C208" s="428" t="s">
        <v>1118</v>
      </c>
      <c r="D208" s="430"/>
      <c r="E208" s="437" t="s">
        <v>1516</v>
      </c>
      <c r="F208" s="429" t="s">
        <v>1516</v>
      </c>
      <c r="G208" s="429" t="s">
        <v>1517</v>
      </c>
      <c r="H208" s="429" t="s">
        <v>1518</v>
      </c>
      <c r="I208" s="429" t="s">
        <v>1519</v>
      </c>
      <c r="J208" s="429" t="s">
        <v>1520</v>
      </c>
      <c r="K208" s="429" t="s">
        <v>1521</v>
      </c>
      <c r="L208" s="429" t="s">
        <v>2366</v>
      </c>
      <c r="M208" s="442" t="s">
        <v>4108</v>
      </c>
      <c r="N208" s="98" t="s">
        <v>41</v>
      </c>
      <c r="AJ208" s="98" t="s">
        <v>41</v>
      </c>
    </row>
    <row r="209" spans="1:36" ht="43" outlineLevel="1" x14ac:dyDescent="0.5">
      <c r="A209" s="428" t="s">
        <v>3638</v>
      </c>
      <c r="B209" s="428" t="s">
        <v>52</v>
      </c>
      <c r="C209" s="428" t="s">
        <v>1119</v>
      </c>
      <c r="D209" s="430"/>
      <c r="E209" s="437" t="s">
        <v>1522</v>
      </c>
      <c r="F209" s="429" t="s">
        <v>1522</v>
      </c>
      <c r="G209" s="429" t="s">
        <v>1523</v>
      </c>
      <c r="H209" s="429" t="s">
        <v>1524</v>
      </c>
      <c r="I209" s="429" t="s">
        <v>1525</v>
      </c>
      <c r="J209" s="429" t="s">
        <v>1526</v>
      </c>
      <c r="K209" s="429" t="s">
        <v>1527</v>
      </c>
      <c r="L209" s="429" t="s">
        <v>2367</v>
      </c>
      <c r="M209" s="442" t="s">
        <v>4108</v>
      </c>
      <c r="N209" s="98" t="s">
        <v>41</v>
      </c>
      <c r="AJ209" s="98" t="s">
        <v>41</v>
      </c>
    </row>
    <row r="210" spans="1:36" ht="28.7" outlineLevel="1" x14ac:dyDescent="0.5">
      <c r="A210" s="337" t="s">
        <v>3654</v>
      </c>
      <c r="B210" s="428" t="s">
        <v>52</v>
      </c>
      <c r="C210" s="428" t="s">
        <v>3348</v>
      </c>
      <c r="D210" s="430"/>
      <c r="E210" s="437" t="s">
        <v>3341</v>
      </c>
      <c r="F210" s="429" t="s">
        <v>3341</v>
      </c>
      <c r="G210" s="429" t="s">
        <v>3343</v>
      </c>
      <c r="H210" s="429" t="s">
        <v>3344</v>
      </c>
      <c r="I210" s="429" t="s">
        <v>3345</v>
      </c>
      <c r="J210" s="429" t="s">
        <v>3346</v>
      </c>
      <c r="K210" s="429" t="s">
        <v>3347</v>
      </c>
      <c r="L210" s="429" t="s">
        <v>3342</v>
      </c>
      <c r="M210" s="442" t="s">
        <v>4108</v>
      </c>
      <c r="N210" s="98" t="s">
        <v>41</v>
      </c>
      <c r="AJ210" s="98" t="s">
        <v>41</v>
      </c>
    </row>
    <row r="211" spans="1:36" x14ac:dyDescent="0.5">
      <c r="A211" s="214" t="s">
        <v>3640</v>
      </c>
      <c r="B211" s="214" t="s">
        <v>2227</v>
      </c>
      <c r="C211" s="338" t="s">
        <v>108</v>
      </c>
      <c r="D211" s="439"/>
      <c r="E211" s="438" t="s">
        <v>2226</v>
      </c>
      <c r="F211" s="423" t="s">
        <v>2226</v>
      </c>
      <c r="G211" s="423" t="s">
        <v>2594</v>
      </c>
      <c r="H211" s="423" t="s">
        <v>2588</v>
      </c>
      <c r="I211" s="423" t="s">
        <v>2585</v>
      </c>
      <c r="J211" s="423" t="s">
        <v>2583</v>
      </c>
      <c r="K211" s="423" t="s">
        <v>2584</v>
      </c>
      <c r="L211" s="423" t="s">
        <v>2368</v>
      </c>
      <c r="M211" s="441" t="s">
        <v>4108</v>
      </c>
      <c r="N211" s="98" t="s">
        <v>41</v>
      </c>
      <c r="AJ211" s="98" t="s">
        <v>41</v>
      </c>
    </row>
    <row r="212" spans="1:36" outlineLevel="1" x14ac:dyDescent="0.5">
      <c r="A212" s="428" t="s">
        <v>3641</v>
      </c>
      <c r="B212" s="428" t="s">
        <v>2227</v>
      </c>
      <c r="C212" s="428" t="s">
        <v>109</v>
      </c>
      <c r="D212" s="430"/>
      <c r="E212" s="437" t="s">
        <v>2232</v>
      </c>
      <c r="F212" s="429" t="s">
        <v>2232</v>
      </c>
      <c r="G212" s="429" t="s">
        <v>2233</v>
      </c>
      <c r="H212" s="429" t="s">
        <v>2589</v>
      </c>
      <c r="I212" s="429" t="s">
        <v>2586</v>
      </c>
      <c r="J212" s="429" t="s">
        <v>2578</v>
      </c>
      <c r="K212" s="429" t="s">
        <v>2573</v>
      </c>
      <c r="L212" s="429" t="s">
        <v>2477</v>
      </c>
      <c r="M212" s="442" t="s">
        <v>4108</v>
      </c>
      <c r="N212" s="98" t="s">
        <v>41</v>
      </c>
      <c r="AJ212" s="98" t="s">
        <v>41</v>
      </c>
    </row>
    <row r="213" spans="1:36" outlineLevel="1" x14ac:dyDescent="0.5">
      <c r="A213" s="428" t="s">
        <v>3642</v>
      </c>
      <c r="B213" s="428" t="s">
        <v>2227</v>
      </c>
      <c r="C213" s="428" t="s">
        <v>110</v>
      </c>
      <c r="D213" s="430"/>
      <c r="E213" s="437" t="s">
        <v>815</v>
      </c>
      <c r="F213" s="429" t="s">
        <v>815</v>
      </c>
      <c r="G213" s="429" t="s">
        <v>815</v>
      </c>
      <c r="H213" s="429" t="s">
        <v>892</v>
      </c>
      <c r="I213" s="429" t="s">
        <v>878</v>
      </c>
      <c r="J213" s="429" t="s">
        <v>815</v>
      </c>
      <c r="K213" s="429" t="s">
        <v>844</v>
      </c>
      <c r="L213" s="429" t="s">
        <v>2323</v>
      </c>
      <c r="M213" s="442" t="s">
        <v>4108</v>
      </c>
      <c r="N213" s="98" t="s">
        <v>41</v>
      </c>
      <c r="AJ213" s="98" t="s">
        <v>41</v>
      </c>
    </row>
    <row r="214" spans="1:36" outlineLevel="1" x14ac:dyDescent="0.5">
      <c r="A214" s="428" t="s">
        <v>3643</v>
      </c>
      <c r="B214" s="428" t="s">
        <v>2227</v>
      </c>
      <c r="C214" s="428" t="s">
        <v>111</v>
      </c>
      <c r="D214" s="430"/>
      <c r="E214" s="437" t="s">
        <v>2228</v>
      </c>
      <c r="F214" s="433" t="s">
        <v>2228</v>
      </c>
      <c r="G214" s="433" t="s">
        <v>2234</v>
      </c>
      <c r="H214" s="433" t="s">
        <v>2590</v>
      </c>
      <c r="I214" s="433" t="s">
        <v>2587</v>
      </c>
      <c r="J214" s="433" t="s">
        <v>2579</v>
      </c>
      <c r="K214" s="433" t="s">
        <v>2574</v>
      </c>
      <c r="L214" s="433" t="s">
        <v>2478</v>
      </c>
      <c r="M214" s="442" t="s">
        <v>4108</v>
      </c>
      <c r="N214" s="98" t="s">
        <v>41</v>
      </c>
      <c r="AJ214" s="98" t="s">
        <v>41</v>
      </c>
    </row>
    <row r="215" spans="1:36" outlineLevel="1" x14ac:dyDescent="0.5">
      <c r="A215" s="428" t="s">
        <v>3644</v>
      </c>
      <c r="B215" s="428" t="s">
        <v>2227</v>
      </c>
      <c r="C215" s="431" t="s">
        <v>112</v>
      </c>
      <c r="D215" s="430"/>
      <c r="E215" s="437" t="s">
        <v>2182</v>
      </c>
      <c r="F215" s="429" t="s">
        <v>2182</v>
      </c>
      <c r="G215" s="429" t="s">
        <v>2177</v>
      </c>
      <c r="H215" s="429" t="s">
        <v>2591</v>
      </c>
      <c r="I215" s="429" t="s">
        <v>2182</v>
      </c>
      <c r="J215" s="429" t="s">
        <v>2580</v>
      </c>
      <c r="K215" s="429" t="s">
        <v>2575</v>
      </c>
      <c r="L215" s="429" t="s">
        <v>2479</v>
      </c>
      <c r="M215" s="442" t="s">
        <v>4108</v>
      </c>
      <c r="N215" s="98" t="s">
        <v>41</v>
      </c>
      <c r="AJ215" s="98" t="s">
        <v>41</v>
      </c>
    </row>
    <row r="216" spans="1:36" outlineLevel="1" x14ac:dyDescent="0.5">
      <c r="A216" s="428" t="s">
        <v>3645</v>
      </c>
      <c r="B216" s="428" t="s">
        <v>2227</v>
      </c>
      <c r="C216" s="431" t="s">
        <v>113</v>
      </c>
      <c r="D216" s="430"/>
      <c r="E216" s="437" t="s">
        <v>2229</v>
      </c>
      <c r="F216" s="429" t="s">
        <v>2229</v>
      </c>
      <c r="G216" s="429" t="s">
        <v>2235</v>
      </c>
      <c r="H216" s="429" t="s">
        <v>2592</v>
      </c>
      <c r="I216" s="429" t="s">
        <v>2229</v>
      </c>
      <c r="J216" s="429" t="s">
        <v>2581</v>
      </c>
      <c r="K216" s="429" t="s">
        <v>2576</v>
      </c>
      <c r="L216" s="429" t="s">
        <v>2480</v>
      </c>
      <c r="M216" s="442" t="s">
        <v>4108</v>
      </c>
      <c r="N216" s="98" t="s">
        <v>41</v>
      </c>
      <c r="AJ216" s="98" t="s">
        <v>41</v>
      </c>
    </row>
    <row r="217" spans="1:36" outlineLevel="1" x14ac:dyDescent="0.5">
      <c r="A217" s="428" t="s">
        <v>3646</v>
      </c>
      <c r="B217" s="428" t="s">
        <v>2227</v>
      </c>
      <c r="C217" s="431" t="s">
        <v>114</v>
      </c>
      <c r="D217" s="430"/>
      <c r="E217" s="437" t="s">
        <v>2230</v>
      </c>
      <c r="F217" s="429" t="s">
        <v>2230</v>
      </c>
      <c r="G217" s="429" t="s">
        <v>2236</v>
      </c>
      <c r="H217" s="429" t="s">
        <v>2903</v>
      </c>
      <c r="I217" s="429" t="s">
        <v>2904</v>
      </c>
      <c r="J217" s="429" t="s">
        <v>2905</v>
      </c>
      <c r="K217" s="429" t="s">
        <v>2906</v>
      </c>
      <c r="L217" s="429" t="s">
        <v>2481</v>
      </c>
      <c r="M217" s="442" t="s">
        <v>4108</v>
      </c>
      <c r="N217" s="98" t="s">
        <v>41</v>
      </c>
      <c r="AJ217" s="98" t="s">
        <v>41</v>
      </c>
    </row>
    <row r="218" spans="1:36" outlineLevel="1" x14ac:dyDescent="0.5">
      <c r="A218" s="428" t="s">
        <v>3647</v>
      </c>
      <c r="B218" s="428" t="s">
        <v>2227</v>
      </c>
      <c r="C218" s="431" t="s">
        <v>115</v>
      </c>
      <c r="D218" s="430"/>
      <c r="E218" s="437" t="s">
        <v>2231</v>
      </c>
      <c r="F218" s="429" t="s">
        <v>2231</v>
      </c>
      <c r="G218" s="429" t="s">
        <v>2237</v>
      </c>
      <c r="H218" s="429" t="s">
        <v>2593</v>
      </c>
      <c r="I218" s="429" t="s">
        <v>2231</v>
      </c>
      <c r="J218" s="429" t="s">
        <v>2582</v>
      </c>
      <c r="K218" s="429" t="s">
        <v>2577</v>
      </c>
      <c r="L218" s="429" t="s">
        <v>2482</v>
      </c>
      <c r="M218" s="442" t="s">
        <v>4108</v>
      </c>
      <c r="N218" s="98" t="s">
        <v>41</v>
      </c>
      <c r="AJ218" s="98" t="s">
        <v>41</v>
      </c>
    </row>
    <row r="219" spans="1:36" x14ac:dyDescent="0.5">
      <c r="A219" s="214" t="s">
        <v>3648</v>
      </c>
      <c r="B219" s="214" t="s">
        <v>434</v>
      </c>
      <c r="C219" s="338" t="s">
        <v>108</v>
      </c>
      <c r="D219" s="439"/>
      <c r="E219" s="438" t="s">
        <v>432</v>
      </c>
      <c r="F219" s="423" t="s">
        <v>432</v>
      </c>
      <c r="G219" s="423" t="s">
        <v>433</v>
      </c>
      <c r="H219" s="423" t="s">
        <v>432</v>
      </c>
      <c r="I219" s="423" t="s">
        <v>432</v>
      </c>
      <c r="J219" s="423" t="s">
        <v>432</v>
      </c>
      <c r="K219" s="423" t="s">
        <v>729</v>
      </c>
      <c r="L219" s="423" t="s">
        <v>2368</v>
      </c>
      <c r="M219" s="441" t="s">
        <v>4108</v>
      </c>
      <c r="N219" s="98" t="s">
        <v>41</v>
      </c>
      <c r="AJ219" s="98" t="s">
        <v>41</v>
      </c>
    </row>
    <row r="220" spans="1:36" ht="200.7" outlineLevel="1" x14ac:dyDescent="0.5">
      <c r="A220" s="428" t="s">
        <v>3649</v>
      </c>
      <c r="B220" s="428" t="s">
        <v>434</v>
      </c>
      <c r="C220" s="428" t="s">
        <v>3325</v>
      </c>
      <c r="D220" s="457"/>
      <c r="E220" s="437" t="s">
        <v>4281</v>
      </c>
      <c r="F220" s="437" t="s">
        <v>4281</v>
      </c>
      <c r="G220" s="437" t="s">
        <v>4280</v>
      </c>
      <c r="H220" s="437" t="s">
        <v>4282</v>
      </c>
      <c r="I220" s="437" t="s">
        <v>4283</v>
      </c>
      <c r="J220" s="437" t="s">
        <v>4284</v>
      </c>
      <c r="K220" s="437" t="s">
        <v>4285</v>
      </c>
      <c r="L220" s="437" t="s">
        <v>4280</v>
      </c>
      <c r="M220" s="442" t="s">
        <v>4108</v>
      </c>
      <c r="N220" s="98" t="s">
        <v>41</v>
      </c>
      <c r="AJ220" s="98" t="s">
        <v>41</v>
      </c>
    </row>
    <row r="221" spans="1:36" outlineLevel="1" x14ac:dyDescent="0.5">
      <c r="A221" s="428" t="s">
        <v>3650</v>
      </c>
      <c r="B221" s="428" t="s">
        <v>434</v>
      </c>
      <c r="C221" s="428" t="s">
        <v>610</v>
      </c>
      <c r="D221" s="457"/>
      <c r="E221" s="437" t="s">
        <v>3994</v>
      </c>
      <c r="F221" s="429" t="s">
        <v>3994</v>
      </c>
      <c r="G221" s="429" t="s">
        <v>3995</v>
      </c>
      <c r="H221" s="429" t="s">
        <v>3996</v>
      </c>
      <c r="I221" s="429" t="s">
        <v>3997</v>
      </c>
      <c r="J221" s="429" t="s">
        <v>3998</v>
      </c>
      <c r="K221" s="429" t="s">
        <v>3999</v>
      </c>
      <c r="L221" s="429" t="s">
        <v>4000</v>
      </c>
      <c r="M221" s="442" t="s">
        <v>4108</v>
      </c>
      <c r="N221" s="98" t="s">
        <v>41</v>
      </c>
      <c r="AJ221" s="98" t="s">
        <v>41</v>
      </c>
    </row>
    <row r="222" spans="1:36" ht="100.35" outlineLevel="1" x14ac:dyDescent="0.5">
      <c r="A222" s="428" t="s">
        <v>3648</v>
      </c>
      <c r="B222" s="428" t="s">
        <v>434</v>
      </c>
      <c r="C222" s="428" t="s">
        <v>108</v>
      </c>
      <c r="D222" s="430"/>
      <c r="E222" s="437" t="s">
        <v>762</v>
      </c>
      <c r="F222" s="429" t="s">
        <v>762</v>
      </c>
      <c r="G222" s="429" t="s">
        <v>1063</v>
      </c>
      <c r="H222" s="429" t="s">
        <v>1064</v>
      </c>
      <c r="I222" s="429" t="s">
        <v>763</v>
      </c>
      <c r="J222" s="429" t="s">
        <v>764</v>
      </c>
      <c r="K222" s="429" t="s">
        <v>765</v>
      </c>
      <c r="L222" s="429" t="s">
        <v>2607</v>
      </c>
      <c r="M222" s="442" t="s">
        <v>4108</v>
      </c>
      <c r="N222" s="98" t="s">
        <v>41</v>
      </c>
      <c r="AJ222" s="98" t="s">
        <v>41</v>
      </c>
    </row>
    <row r="223" spans="1:36" ht="157.69999999999999" outlineLevel="1" collapsed="1" x14ac:dyDescent="0.5">
      <c r="A223" s="428" t="s">
        <v>3651</v>
      </c>
      <c r="B223" s="428" t="s">
        <v>434</v>
      </c>
      <c r="C223" s="428" t="s">
        <v>109</v>
      </c>
      <c r="D223" s="430"/>
      <c r="E223" s="437" t="s">
        <v>2166</v>
      </c>
      <c r="F223" s="433" t="s">
        <v>2166</v>
      </c>
      <c r="G223" s="433" t="s">
        <v>2167</v>
      </c>
      <c r="H223" s="433" t="s">
        <v>2782</v>
      </c>
      <c r="I223" s="433" t="s">
        <v>2168</v>
      </c>
      <c r="J223" s="433" t="s">
        <v>2169</v>
      </c>
      <c r="K223" s="433" t="s">
        <v>2170</v>
      </c>
      <c r="L223" s="433" t="s">
        <v>2369</v>
      </c>
      <c r="M223" s="442" t="s">
        <v>4108</v>
      </c>
      <c r="N223" s="98" t="s">
        <v>41</v>
      </c>
      <c r="AJ223" s="98" t="s">
        <v>41</v>
      </c>
    </row>
    <row r="224" spans="1:36" ht="43" outlineLevel="1" x14ac:dyDescent="0.5">
      <c r="A224" s="428" t="s">
        <v>3652</v>
      </c>
      <c r="B224" s="428" t="s">
        <v>434</v>
      </c>
      <c r="C224" s="428" t="s">
        <v>110</v>
      </c>
      <c r="D224" s="430"/>
      <c r="E224" s="437" t="s">
        <v>1915</v>
      </c>
      <c r="F224" s="429" t="s">
        <v>1915</v>
      </c>
      <c r="G224" s="429" t="s">
        <v>1916</v>
      </c>
      <c r="H224" s="429" t="s">
        <v>1917</v>
      </c>
      <c r="I224" s="429" t="s">
        <v>1918</v>
      </c>
      <c r="J224" s="429" t="s">
        <v>1919</v>
      </c>
      <c r="K224" s="429" t="s">
        <v>1920</v>
      </c>
      <c r="L224" s="429" t="s">
        <v>2370</v>
      </c>
      <c r="M224" s="442" t="s">
        <v>4108</v>
      </c>
      <c r="N224" s="98" t="s">
        <v>41</v>
      </c>
      <c r="AJ224" s="98" t="s">
        <v>41</v>
      </c>
    </row>
    <row r="225" spans="1:36" outlineLevel="1" x14ac:dyDescent="0.5">
      <c r="A225" s="428" t="s">
        <v>3653</v>
      </c>
      <c r="B225" s="428" t="s">
        <v>434</v>
      </c>
      <c r="C225" s="428" t="s">
        <v>111</v>
      </c>
      <c r="D225" s="430"/>
      <c r="E225" s="437" t="s">
        <v>2959</v>
      </c>
      <c r="F225" s="429" t="s">
        <v>2959</v>
      </c>
      <c r="G225" s="429" t="s">
        <v>3042</v>
      </c>
      <c r="H225" s="429" t="s">
        <v>3043</v>
      </c>
      <c r="I225" s="429" t="s">
        <v>3044</v>
      </c>
      <c r="J225" s="429" t="s">
        <v>3045</v>
      </c>
      <c r="K225" s="429" t="s">
        <v>3046</v>
      </c>
      <c r="L225" s="429" t="s">
        <v>2371</v>
      </c>
      <c r="M225" s="442" t="s">
        <v>4108</v>
      </c>
      <c r="N225" s="98" t="s">
        <v>41</v>
      </c>
      <c r="AJ225" s="98" t="s">
        <v>41</v>
      </c>
    </row>
    <row r="226" spans="1:36" ht="143.35" outlineLevel="1" x14ac:dyDescent="0.5">
      <c r="A226" s="428" t="s">
        <v>3670</v>
      </c>
      <c r="B226" s="428" t="s">
        <v>434</v>
      </c>
      <c r="C226" s="428" t="s">
        <v>650</v>
      </c>
      <c r="D226" s="430"/>
      <c r="E226" s="437" t="s">
        <v>2531</v>
      </c>
      <c r="F226" s="429" t="s">
        <v>2531</v>
      </c>
      <c r="G226" s="429" t="s">
        <v>2525</v>
      </c>
      <c r="H226" s="429" t="s">
        <v>2526</v>
      </c>
      <c r="I226" s="429" t="s">
        <v>2527</v>
      </c>
      <c r="J226" s="429" t="s">
        <v>2528</v>
      </c>
      <c r="K226" s="429" t="s">
        <v>2529</v>
      </c>
      <c r="L226" s="429" t="s">
        <v>2530</v>
      </c>
      <c r="M226" s="442" t="s">
        <v>4108</v>
      </c>
      <c r="N226" s="98" t="s">
        <v>41</v>
      </c>
      <c r="AJ226" s="98" t="s">
        <v>41</v>
      </c>
    </row>
    <row r="227" spans="1:36" outlineLevel="1" x14ac:dyDescent="0.5">
      <c r="A227" s="428" t="s">
        <v>3655</v>
      </c>
      <c r="B227" s="428" t="s">
        <v>434</v>
      </c>
      <c r="C227" s="428" t="s">
        <v>651</v>
      </c>
      <c r="D227" s="430"/>
      <c r="E227" s="437" t="s">
        <v>3440</v>
      </c>
      <c r="F227" s="429" t="s">
        <v>3440</v>
      </c>
      <c r="G227" s="429" t="s">
        <v>3441</v>
      </c>
      <c r="H227" s="429" t="s">
        <v>3442</v>
      </c>
      <c r="I227" s="429" t="s">
        <v>3443</v>
      </c>
      <c r="J227" s="429" t="s">
        <v>3444</v>
      </c>
      <c r="K227" s="429" t="s">
        <v>3445</v>
      </c>
      <c r="L227" s="429" t="s">
        <v>3446</v>
      </c>
      <c r="M227" s="442" t="s">
        <v>4108</v>
      </c>
      <c r="N227" s="98" t="s">
        <v>41</v>
      </c>
      <c r="AJ227" s="98" t="s">
        <v>41</v>
      </c>
    </row>
    <row r="228" spans="1:36" outlineLevel="1" x14ac:dyDescent="0.5">
      <c r="A228" s="428" t="s">
        <v>3656</v>
      </c>
      <c r="B228" s="428" t="s">
        <v>434</v>
      </c>
      <c r="C228" s="428" t="s">
        <v>448</v>
      </c>
      <c r="D228" s="430"/>
      <c r="E228" s="437" t="s">
        <v>3334</v>
      </c>
      <c r="F228" s="429" t="s">
        <v>3334</v>
      </c>
      <c r="G228" s="429" t="s">
        <v>3335</v>
      </c>
      <c r="H228" s="429" t="s">
        <v>3336</v>
      </c>
      <c r="I228" s="429" t="s">
        <v>3337</v>
      </c>
      <c r="J228" s="429" t="s">
        <v>3338</v>
      </c>
      <c r="K228" s="429" t="s">
        <v>3339</v>
      </c>
      <c r="L228" s="429" t="s">
        <v>3340</v>
      </c>
      <c r="M228" s="442" t="s">
        <v>4108</v>
      </c>
      <c r="N228" s="98" t="s">
        <v>41</v>
      </c>
      <c r="AJ228" s="98" t="s">
        <v>41</v>
      </c>
    </row>
    <row r="229" spans="1:36" ht="43" outlineLevel="1" x14ac:dyDescent="0.5">
      <c r="A229" s="428" t="s">
        <v>3657</v>
      </c>
      <c r="B229" s="428" t="s">
        <v>434</v>
      </c>
      <c r="C229" s="428" t="s">
        <v>446</v>
      </c>
      <c r="D229" s="430"/>
      <c r="E229" s="437" t="s">
        <v>1921</v>
      </c>
      <c r="F229" s="429" t="s">
        <v>1921</v>
      </c>
      <c r="G229" s="429" t="s">
        <v>1922</v>
      </c>
      <c r="H229" s="429" t="s">
        <v>1923</v>
      </c>
      <c r="I229" s="429" t="s">
        <v>1924</v>
      </c>
      <c r="J229" s="429" t="s">
        <v>1925</v>
      </c>
      <c r="K229" s="429" t="s">
        <v>1926</v>
      </c>
      <c r="L229" s="429" t="s">
        <v>2372</v>
      </c>
      <c r="M229" s="442" t="s">
        <v>4108</v>
      </c>
      <c r="N229" s="98" t="s">
        <v>41</v>
      </c>
      <c r="AJ229" s="98" t="s">
        <v>41</v>
      </c>
    </row>
    <row r="230" spans="1:36" ht="28.7" outlineLevel="1" x14ac:dyDescent="0.5">
      <c r="A230" s="428" t="s">
        <v>3658</v>
      </c>
      <c r="B230" s="428" t="s">
        <v>434</v>
      </c>
      <c r="C230" s="428" t="s">
        <v>447</v>
      </c>
      <c r="D230" s="430"/>
      <c r="E230" s="437" t="s">
        <v>449</v>
      </c>
      <c r="F230" s="429" t="s">
        <v>449</v>
      </c>
      <c r="G230" s="429" t="s">
        <v>450</v>
      </c>
      <c r="H230" s="429" t="s">
        <v>453</v>
      </c>
      <c r="I230" s="429" t="s">
        <v>452</v>
      </c>
      <c r="J230" s="429" t="s">
        <v>451</v>
      </c>
      <c r="K230" s="429" t="s">
        <v>1528</v>
      </c>
      <c r="L230" s="429" t="s">
        <v>2373</v>
      </c>
      <c r="M230" s="442" t="s">
        <v>4108</v>
      </c>
      <c r="N230" s="98" t="s">
        <v>41</v>
      </c>
      <c r="AJ230" s="98" t="s">
        <v>41</v>
      </c>
    </row>
    <row r="231" spans="1:36" ht="57.35" outlineLevel="1" x14ac:dyDescent="0.5">
      <c r="A231" s="428" t="s">
        <v>3659</v>
      </c>
      <c r="B231" s="428" t="s">
        <v>434</v>
      </c>
      <c r="C231" s="431" t="s">
        <v>113</v>
      </c>
      <c r="D231" s="430"/>
      <c r="E231" s="437" t="s">
        <v>1171</v>
      </c>
      <c r="F231" s="429" t="s">
        <v>1171</v>
      </c>
      <c r="G231" s="429" t="s">
        <v>1172</v>
      </c>
      <c r="H231" s="429" t="s">
        <v>1529</v>
      </c>
      <c r="I231" s="429" t="s">
        <v>1173</v>
      </c>
      <c r="J231" s="429" t="s">
        <v>1174</v>
      </c>
      <c r="K231" s="429" t="s">
        <v>1175</v>
      </c>
      <c r="L231" s="429" t="s">
        <v>2374</v>
      </c>
      <c r="M231" s="442" t="s">
        <v>4108</v>
      </c>
      <c r="N231" s="98" t="s">
        <v>41</v>
      </c>
      <c r="AJ231" s="98" t="s">
        <v>41</v>
      </c>
    </row>
    <row r="232" spans="1:36" ht="43" outlineLevel="1" x14ac:dyDescent="0.5">
      <c r="A232" s="428" t="s">
        <v>3660</v>
      </c>
      <c r="B232" s="428" t="s">
        <v>434</v>
      </c>
      <c r="C232" s="428" t="s">
        <v>114</v>
      </c>
      <c r="D232" s="430"/>
      <c r="E232" s="437" t="s">
        <v>441</v>
      </c>
      <c r="F232" s="429" t="s">
        <v>441</v>
      </c>
      <c r="G232" s="429" t="s">
        <v>1036</v>
      </c>
      <c r="H232" s="429" t="s">
        <v>442</v>
      </c>
      <c r="I232" s="429" t="s">
        <v>443</v>
      </c>
      <c r="J232" s="429" t="s">
        <v>444</v>
      </c>
      <c r="K232" s="429" t="s">
        <v>730</v>
      </c>
      <c r="L232" s="429" t="s">
        <v>2375</v>
      </c>
      <c r="M232" s="442" t="s">
        <v>4108</v>
      </c>
      <c r="N232" s="98" t="s">
        <v>41</v>
      </c>
      <c r="AJ232" s="98" t="s">
        <v>41</v>
      </c>
    </row>
    <row r="233" spans="1:36" ht="43" outlineLevel="1" x14ac:dyDescent="0.5">
      <c r="A233" s="428" t="s">
        <v>3661</v>
      </c>
      <c r="B233" s="428" t="s">
        <v>434</v>
      </c>
      <c r="C233" s="428" t="s">
        <v>115</v>
      </c>
      <c r="D233" s="430"/>
      <c r="E233" s="437" t="s">
        <v>766</v>
      </c>
      <c r="F233" s="429" t="s">
        <v>766</v>
      </c>
      <c r="G233" s="429" t="s">
        <v>767</v>
      </c>
      <c r="H233" s="429" t="s">
        <v>1035</v>
      </c>
      <c r="I233" s="429" t="s">
        <v>768</v>
      </c>
      <c r="J233" s="429" t="s">
        <v>769</v>
      </c>
      <c r="K233" s="429" t="s">
        <v>770</v>
      </c>
      <c r="L233" s="429" t="s">
        <v>2376</v>
      </c>
      <c r="M233" s="442" t="s">
        <v>4108</v>
      </c>
      <c r="N233" s="98" t="s">
        <v>41</v>
      </c>
      <c r="AJ233" s="98" t="s">
        <v>41</v>
      </c>
    </row>
    <row r="234" spans="1:36" outlineLevel="1" x14ac:dyDescent="0.5">
      <c r="A234" s="428" t="s">
        <v>3662</v>
      </c>
      <c r="B234" s="428" t="s">
        <v>434</v>
      </c>
      <c r="C234" s="428" t="s">
        <v>1169</v>
      </c>
      <c r="D234" s="430"/>
      <c r="E234" s="437" t="s">
        <v>1176</v>
      </c>
      <c r="F234" s="429" t="s">
        <v>1176</v>
      </c>
      <c r="G234" s="429" t="s">
        <v>1177</v>
      </c>
      <c r="H234" s="429" t="s">
        <v>1178</v>
      </c>
      <c r="I234" s="429" t="s">
        <v>1179</v>
      </c>
      <c r="J234" s="429" t="s">
        <v>1180</v>
      </c>
      <c r="K234" s="429" t="s">
        <v>1181</v>
      </c>
      <c r="L234" s="429" t="s">
        <v>3041</v>
      </c>
      <c r="M234" s="442" t="s">
        <v>4108</v>
      </c>
      <c r="N234" s="98" t="s">
        <v>41</v>
      </c>
      <c r="AJ234" s="98" t="s">
        <v>41</v>
      </c>
    </row>
    <row r="235" spans="1:36" ht="57.35" outlineLevel="1" x14ac:dyDescent="0.5">
      <c r="A235" s="428" t="s">
        <v>3663</v>
      </c>
      <c r="B235" s="428" t="s">
        <v>434</v>
      </c>
      <c r="C235" s="428" t="s">
        <v>1170</v>
      </c>
      <c r="D235" s="430"/>
      <c r="E235" s="437" t="s">
        <v>1182</v>
      </c>
      <c r="F235" s="429" t="s">
        <v>1182</v>
      </c>
      <c r="G235" s="429" t="s">
        <v>3047</v>
      </c>
      <c r="H235" s="429" t="s">
        <v>3048</v>
      </c>
      <c r="I235" s="429" t="s">
        <v>1183</v>
      </c>
      <c r="J235" s="429" t="s">
        <v>1184</v>
      </c>
      <c r="K235" s="429" t="s">
        <v>1185</v>
      </c>
      <c r="L235" s="429" t="s">
        <v>3049</v>
      </c>
      <c r="M235" s="442" t="s">
        <v>4108</v>
      </c>
      <c r="N235" s="98" t="s">
        <v>41</v>
      </c>
      <c r="AJ235" s="98" t="s">
        <v>41</v>
      </c>
    </row>
    <row r="236" spans="1:36" ht="28.7" outlineLevel="1" x14ac:dyDescent="0.5">
      <c r="A236" s="428" t="s">
        <v>3664</v>
      </c>
      <c r="B236" s="428" t="s">
        <v>434</v>
      </c>
      <c r="C236" s="428" t="s">
        <v>117</v>
      </c>
      <c r="D236" s="430"/>
      <c r="E236" s="437" t="s">
        <v>3433</v>
      </c>
      <c r="F236" s="429" t="s">
        <v>3433</v>
      </c>
      <c r="G236" s="429" t="s">
        <v>3435</v>
      </c>
      <c r="H236" s="429" t="s">
        <v>3436</v>
      </c>
      <c r="I236" s="429" t="s">
        <v>3437</v>
      </c>
      <c r="J236" s="429" t="s">
        <v>3438</v>
      </c>
      <c r="K236" s="429" t="s">
        <v>3439</v>
      </c>
      <c r="L236" s="429" t="s">
        <v>3434</v>
      </c>
      <c r="M236" s="442" t="s">
        <v>4108</v>
      </c>
      <c r="N236" s="98" t="s">
        <v>41</v>
      </c>
      <c r="AJ236" s="98" t="s">
        <v>41</v>
      </c>
    </row>
    <row r="237" spans="1:36" ht="28.7" outlineLevel="1" x14ac:dyDescent="0.5">
      <c r="A237" s="428" t="s">
        <v>3665</v>
      </c>
      <c r="B237" s="428" t="s">
        <v>434</v>
      </c>
      <c r="C237" s="428" t="s">
        <v>118</v>
      </c>
      <c r="D237" s="430"/>
      <c r="E237" s="437" t="s">
        <v>771</v>
      </c>
      <c r="F237" s="429" t="s">
        <v>771</v>
      </c>
      <c r="G237" s="429" t="s">
        <v>1037</v>
      </c>
      <c r="H237" s="429" t="s">
        <v>454</v>
      </c>
      <c r="I237" s="429" t="s">
        <v>455</v>
      </c>
      <c r="J237" s="429" t="s">
        <v>456</v>
      </c>
      <c r="K237" s="429" t="s">
        <v>731</v>
      </c>
      <c r="L237" s="429" t="s">
        <v>2377</v>
      </c>
      <c r="M237" s="442" t="s">
        <v>4108</v>
      </c>
      <c r="N237" s="98" t="s">
        <v>41</v>
      </c>
      <c r="AJ237" s="98" t="s">
        <v>41</v>
      </c>
    </row>
    <row r="238" spans="1:36" ht="172" outlineLevel="1" x14ac:dyDescent="0.5">
      <c r="A238" s="428" t="s">
        <v>3666</v>
      </c>
      <c r="B238" s="428" t="s">
        <v>434</v>
      </c>
      <c r="C238" s="428" t="s">
        <v>119</v>
      </c>
      <c r="D238" s="430"/>
      <c r="E238" s="437" t="s">
        <v>2851</v>
      </c>
      <c r="F238" s="429" t="s">
        <v>2851</v>
      </c>
      <c r="G238" s="429" t="s">
        <v>2913</v>
      </c>
      <c r="H238" s="429" t="s">
        <v>2914</v>
      </c>
      <c r="I238" s="429" t="s">
        <v>2915</v>
      </c>
      <c r="J238" s="429" t="s">
        <v>2916</v>
      </c>
      <c r="K238" s="429" t="s">
        <v>2917</v>
      </c>
      <c r="L238" s="429" t="s">
        <v>2918</v>
      </c>
      <c r="M238" s="442" t="s">
        <v>4108</v>
      </c>
      <c r="N238" s="98" t="s">
        <v>41</v>
      </c>
      <c r="AJ238" s="98" t="s">
        <v>41</v>
      </c>
    </row>
    <row r="239" spans="1:36" ht="114.7" outlineLevel="1" x14ac:dyDescent="0.5">
      <c r="A239" s="429" t="s">
        <v>3667</v>
      </c>
      <c r="B239" s="429" t="s">
        <v>434</v>
      </c>
      <c r="C239" s="429" t="s">
        <v>120</v>
      </c>
      <c r="D239" s="430"/>
      <c r="E239" s="437" t="s">
        <v>4255</v>
      </c>
      <c r="F239" s="429" t="s">
        <v>4255</v>
      </c>
      <c r="G239" s="429" t="s">
        <v>4256</v>
      </c>
      <c r="H239" s="429" t="s">
        <v>4257</v>
      </c>
      <c r="I239" s="429" t="s">
        <v>4258</v>
      </c>
      <c r="J239" s="429" t="s">
        <v>4259</v>
      </c>
      <c r="K239" s="429" t="s">
        <v>4260</v>
      </c>
      <c r="L239" s="429" t="s">
        <v>4254</v>
      </c>
      <c r="M239" s="429" t="s">
        <v>4108</v>
      </c>
      <c r="N239" s="98" t="s">
        <v>41</v>
      </c>
      <c r="AJ239" s="98" t="s">
        <v>41</v>
      </c>
    </row>
    <row r="240" spans="1:36" outlineLevel="1" x14ac:dyDescent="0.5">
      <c r="A240" s="428" t="s">
        <v>3668</v>
      </c>
      <c r="B240" s="428" t="s">
        <v>434</v>
      </c>
      <c r="C240" s="428" t="s">
        <v>121</v>
      </c>
      <c r="D240" s="430"/>
      <c r="E240" s="437" t="s">
        <v>973</v>
      </c>
      <c r="F240" s="429" t="s">
        <v>973</v>
      </c>
      <c r="G240" s="429" t="s">
        <v>457</v>
      </c>
      <c r="H240" s="429" t="s">
        <v>460</v>
      </c>
      <c r="I240" s="429" t="s">
        <v>458</v>
      </c>
      <c r="J240" s="429" t="s">
        <v>459</v>
      </c>
      <c r="K240" s="429" t="s">
        <v>732</v>
      </c>
      <c r="L240" s="429" t="s">
        <v>2378</v>
      </c>
      <c r="M240" s="442" t="s">
        <v>4108</v>
      </c>
      <c r="N240" s="98" t="s">
        <v>41</v>
      </c>
      <c r="AJ240" s="98" t="s">
        <v>41</v>
      </c>
    </row>
    <row r="241" spans="1:36" ht="57.35" outlineLevel="1" x14ac:dyDescent="0.5">
      <c r="A241" s="428" t="s">
        <v>3669</v>
      </c>
      <c r="B241" s="428" t="s">
        <v>434</v>
      </c>
      <c r="C241" s="428" t="s">
        <v>122</v>
      </c>
      <c r="D241" s="430"/>
      <c r="E241" s="437" t="s">
        <v>612</v>
      </c>
      <c r="F241" s="429" t="s">
        <v>612</v>
      </c>
      <c r="G241" s="429" t="s">
        <v>464</v>
      </c>
      <c r="H241" s="429" t="s">
        <v>461</v>
      </c>
      <c r="I241" s="429" t="s">
        <v>463</v>
      </c>
      <c r="J241" s="429" t="s">
        <v>462</v>
      </c>
      <c r="K241" s="429" t="s">
        <v>733</v>
      </c>
      <c r="L241" s="429" t="s">
        <v>2379</v>
      </c>
      <c r="M241" s="442" t="s">
        <v>4108</v>
      </c>
      <c r="N241" s="98" t="s">
        <v>41</v>
      </c>
      <c r="AJ241" s="98" t="s">
        <v>41</v>
      </c>
    </row>
    <row r="242" spans="1:36" ht="57.35" outlineLevel="1" x14ac:dyDescent="0.5">
      <c r="A242" s="428" t="s">
        <v>3686</v>
      </c>
      <c r="B242" s="428" t="s">
        <v>434</v>
      </c>
      <c r="C242" s="428" t="s">
        <v>123</v>
      </c>
      <c r="D242" s="430"/>
      <c r="E242" s="437" t="s">
        <v>2532</v>
      </c>
      <c r="F242" s="429" t="s">
        <v>2532</v>
      </c>
      <c r="G242" s="429" t="s">
        <v>1038</v>
      </c>
      <c r="H242" s="429" t="s">
        <v>1039</v>
      </c>
      <c r="I242" s="429" t="s">
        <v>465</v>
      </c>
      <c r="J242" s="429" t="s">
        <v>466</v>
      </c>
      <c r="K242" s="429" t="s">
        <v>1530</v>
      </c>
      <c r="L242" s="429" t="s">
        <v>2380</v>
      </c>
      <c r="M242" s="442" t="s">
        <v>4108</v>
      </c>
      <c r="N242" s="98" t="s">
        <v>41</v>
      </c>
      <c r="AJ242" s="98" t="s">
        <v>41</v>
      </c>
    </row>
    <row r="243" spans="1:36" ht="57.35" outlineLevel="1" x14ac:dyDescent="0.5">
      <c r="A243" s="428" t="s">
        <v>3671</v>
      </c>
      <c r="B243" s="428" t="s">
        <v>434</v>
      </c>
      <c r="C243" s="428" t="s">
        <v>124</v>
      </c>
      <c r="D243" s="430"/>
      <c r="E243" s="437" t="s">
        <v>467</v>
      </c>
      <c r="F243" s="429" t="s">
        <v>467</v>
      </c>
      <c r="G243" s="429" t="s">
        <v>1040</v>
      </c>
      <c r="H243" s="429" t="s">
        <v>1041</v>
      </c>
      <c r="I243" s="429" t="s">
        <v>469</v>
      </c>
      <c r="J243" s="429" t="s">
        <v>468</v>
      </c>
      <c r="K243" s="429" t="s">
        <v>1531</v>
      </c>
      <c r="L243" s="429" t="s">
        <v>2381</v>
      </c>
      <c r="M243" s="442" t="s">
        <v>4108</v>
      </c>
      <c r="N243" s="98" t="s">
        <v>41</v>
      </c>
      <c r="AJ243" s="98" t="s">
        <v>41</v>
      </c>
    </row>
    <row r="244" spans="1:36" ht="28.7" outlineLevel="1" x14ac:dyDescent="0.5">
      <c r="A244" s="428" t="s">
        <v>3672</v>
      </c>
      <c r="B244" s="428" t="s">
        <v>434</v>
      </c>
      <c r="C244" s="428" t="s">
        <v>125</v>
      </c>
      <c r="D244" s="430"/>
      <c r="E244" s="437" t="s">
        <v>470</v>
      </c>
      <c r="F244" s="429" t="s">
        <v>470</v>
      </c>
      <c r="G244" s="429" t="s">
        <v>471</v>
      </c>
      <c r="H244" s="429" t="s">
        <v>1042</v>
      </c>
      <c r="I244" s="429" t="s">
        <v>472</v>
      </c>
      <c r="J244" s="429" t="s">
        <v>473</v>
      </c>
      <c r="K244" s="429" t="s">
        <v>734</v>
      </c>
      <c r="L244" s="429" t="s">
        <v>2382</v>
      </c>
      <c r="M244" s="442" t="s">
        <v>4108</v>
      </c>
      <c r="N244" s="98" t="s">
        <v>41</v>
      </c>
      <c r="AJ244" s="98" t="s">
        <v>41</v>
      </c>
    </row>
    <row r="245" spans="1:36" ht="28.7" outlineLevel="1" x14ac:dyDescent="0.5">
      <c r="A245" s="428" t="s">
        <v>3673</v>
      </c>
      <c r="B245" s="428" t="s">
        <v>434</v>
      </c>
      <c r="C245" s="428" t="s">
        <v>126</v>
      </c>
      <c r="D245" s="430"/>
      <c r="E245" s="437" t="s">
        <v>475</v>
      </c>
      <c r="F245" s="429" t="s">
        <v>475</v>
      </c>
      <c r="G245" s="429" t="s">
        <v>478</v>
      </c>
      <c r="H245" s="429" t="s">
        <v>474</v>
      </c>
      <c r="I245" s="429" t="s">
        <v>477</v>
      </c>
      <c r="J245" s="429" t="s">
        <v>476</v>
      </c>
      <c r="K245" s="429" t="s">
        <v>735</v>
      </c>
      <c r="L245" s="429" t="s">
        <v>2383</v>
      </c>
      <c r="M245" s="442" t="s">
        <v>4108</v>
      </c>
      <c r="N245" s="98" t="s">
        <v>41</v>
      </c>
      <c r="AJ245" s="98" t="s">
        <v>41</v>
      </c>
    </row>
    <row r="246" spans="1:36" ht="28.7" outlineLevel="1" x14ac:dyDescent="0.5">
      <c r="A246" s="428" t="s">
        <v>3674</v>
      </c>
      <c r="B246" s="428" t="s">
        <v>434</v>
      </c>
      <c r="C246" s="428" t="s">
        <v>127</v>
      </c>
      <c r="D246" s="430"/>
      <c r="E246" s="437" t="s">
        <v>480</v>
      </c>
      <c r="F246" s="429" t="s">
        <v>480</v>
      </c>
      <c r="G246" s="429" t="s">
        <v>479</v>
      </c>
      <c r="H246" s="429" t="s">
        <v>483</v>
      </c>
      <c r="I246" s="429" t="s">
        <v>481</v>
      </c>
      <c r="J246" s="429" t="s">
        <v>482</v>
      </c>
      <c r="K246" s="429" t="s">
        <v>736</v>
      </c>
      <c r="L246" s="429" t="s">
        <v>2384</v>
      </c>
      <c r="M246" s="442" t="s">
        <v>4108</v>
      </c>
      <c r="N246" s="98" t="s">
        <v>41</v>
      </c>
      <c r="AJ246" s="98" t="s">
        <v>41</v>
      </c>
    </row>
    <row r="247" spans="1:36" ht="43" outlineLevel="1" x14ac:dyDescent="0.5">
      <c r="A247" s="428" t="s">
        <v>3675</v>
      </c>
      <c r="B247" s="428" t="s">
        <v>434</v>
      </c>
      <c r="C247" s="428" t="s">
        <v>128</v>
      </c>
      <c r="D247" s="430"/>
      <c r="E247" s="437" t="s">
        <v>2533</v>
      </c>
      <c r="F247" s="429" t="s">
        <v>2533</v>
      </c>
      <c r="G247" s="429" t="s">
        <v>2534</v>
      </c>
      <c r="H247" s="429" t="s">
        <v>2535</v>
      </c>
      <c r="I247" s="429" t="s">
        <v>2536</v>
      </c>
      <c r="J247" s="429" t="s">
        <v>2537</v>
      </c>
      <c r="K247" s="429" t="s">
        <v>2538</v>
      </c>
      <c r="L247" s="429" t="s">
        <v>2539</v>
      </c>
      <c r="M247" s="442" t="s">
        <v>4108</v>
      </c>
      <c r="N247" s="98" t="s">
        <v>41</v>
      </c>
      <c r="AJ247" s="98" t="s">
        <v>41</v>
      </c>
    </row>
    <row r="248" spans="1:36" ht="143.35" outlineLevel="1" x14ac:dyDescent="0.5">
      <c r="A248" s="337" t="s">
        <v>3676</v>
      </c>
      <c r="B248" s="337" t="s">
        <v>434</v>
      </c>
      <c r="C248" s="337" t="s">
        <v>129</v>
      </c>
      <c r="D248" s="430"/>
      <c r="E248" s="437" t="s">
        <v>4047</v>
      </c>
      <c r="F248" s="437" t="s">
        <v>4047</v>
      </c>
      <c r="G248" s="437" t="s">
        <v>4048</v>
      </c>
      <c r="H248" s="437" t="s">
        <v>4049</v>
      </c>
      <c r="I248" s="437" t="s">
        <v>4050</v>
      </c>
      <c r="J248" s="437" t="s">
        <v>4051</v>
      </c>
      <c r="K248" s="437" t="s">
        <v>4052</v>
      </c>
      <c r="L248" s="437" t="s">
        <v>4053</v>
      </c>
      <c r="M248" s="442" t="s">
        <v>4108</v>
      </c>
      <c r="N248" s="98" t="s">
        <v>41</v>
      </c>
      <c r="AJ248" s="98" t="s">
        <v>41</v>
      </c>
    </row>
    <row r="249" spans="1:36" ht="43" outlineLevel="1" x14ac:dyDescent="0.5">
      <c r="A249" s="428" t="s">
        <v>3677</v>
      </c>
      <c r="B249" s="428" t="s">
        <v>434</v>
      </c>
      <c r="C249" s="428" t="s">
        <v>130</v>
      </c>
      <c r="D249" s="430"/>
      <c r="E249" s="437" t="s">
        <v>2844</v>
      </c>
      <c r="F249" s="429" t="s">
        <v>2844</v>
      </c>
      <c r="G249" s="429" t="s">
        <v>2919</v>
      </c>
      <c r="H249" s="429" t="s">
        <v>2920</v>
      </c>
      <c r="I249" s="429" t="s">
        <v>2921</v>
      </c>
      <c r="J249" s="429" t="s">
        <v>2922</v>
      </c>
      <c r="K249" s="429" t="s">
        <v>2923</v>
      </c>
      <c r="L249" s="429" t="s">
        <v>2927</v>
      </c>
      <c r="M249" s="442" t="s">
        <v>4108</v>
      </c>
      <c r="N249" s="98" t="s">
        <v>41</v>
      </c>
      <c r="AJ249" s="98" t="s">
        <v>41</v>
      </c>
    </row>
    <row r="250" spans="1:36" outlineLevel="1" x14ac:dyDescent="0.5">
      <c r="A250" s="428" t="s">
        <v>3678</v>
      </c>
      <c r="B250" s="428" t="s">
        <v>434</v>
      </c>
      <c r="C250" s="428" t="s">
        <v>484</v>
      </c>
      <c r="D250" s="430"/>
      <c r="E250" s="437" t="s">
        <v>1717</v>
      </c>
      <c r="F250" s="429" t="s">
        <v>1717</v>
      </c>
      <c r="G250" s="429" t="s">
        <v>1718</v>
      </c>
      <c r="H250" s="429" t="s">
        <v>1719</v>
      </c>
      <c r="I250" s="429" t="s">
        <v>1720</v>
      </c>
      <c r="J250" s="429" t="s">
        <v>1721</v>
      </c>
      <c r="K250" s="429" t="s">
        <v>1722</v>
      </c>
      <c r="L250" s="429" t="s">
        <v>2385</v>
      </c>
      <c r="M250" s="442" t="s">
        <v>4108</v>
      </c>
      <c r="N250" s="98" t="s">
        <v>41</v>
      </c>
      <c r="AJ250" s="98" t="s">
        <v>41</v>
      </c>
    </row>
    <row r="251" spans="1:36" outlineLevel="1" x14ac:dyDescent="0.5">
      <c r="A251" s="428" t="s">
        <v>3679</v>
      </c>
      <c r="B251" s="428" t="s">
        <v>434</v>
      </c>
      <c r="C251" s="428" t="s">
        <v>485</v>
      </c>
      <c r="D251" s="430"/>
      <c r="E251" s="437" t="s">
        <v>2622</v>
      </c>
      <c r="F251" s="429" t="s">
        <v>2622</v>
      </c>
      <c r="G251" s="429" t="s">
        <v>2623</v>
      </c>
      <c r="H251" s="429" t="s">
        <v>2624</v>
      </c>
      <c r="I251" s="429" t="s">
        <v>2625</v>
      </c>
      <c r="J251" s="429" t="s">
        <v>2626</v>
      </c>
      <c r="K251" s="429" t="s">
        <v>2627</v>
      </c>
      <c r="L251" s="429" t="s">
        <v>2628</v>
      </c>
      <c r="M251" s="442" t="s">
        <v>4108</v>
      </c>
      <c r="N251" s="98" t="s">
        <v>41</v>
      </c>
      <c r="AJ251" s="98" t="s">
        <v>41</v>
      </c>
    </row>
    <row r="252" spans="1:36" ht="43" outlineLevel="1" x14ac:dyDescent="0.5">
      <c r="A252" s="428" t="s">
        <v>3680</v>
      </c>
      <c r="B252" s="428" t="s">
        <v>434</v>
      </c>
      <c r="C252" s="428" t="s">
        <v>132</v>
      </c>
      <c r="D252" s="430"/>
      <c r="E252" s="437" t="s">
        <v>2629</v>
      </c>
      <c r="F252" s="429" t="s">
        <v>2629</v>
      </c>
      <c r="G252" s="429" t="s">
        <v>2630</v>
      </c>
      <c r="H252" s="429" t="s">
        <v>2631</v>
      </c>
      <c r="I252" s="429" t="s">
        <v>2632</v>
      </c>
      <c r="J252" s="429" t="s">
        <v>2633</v>
      </c>
      <c r="K252" s="429" t="s">
        <v>2634</v>
      </c>
      <c r="L252" s="429" t="s">
        <v>2635</v>
      </c>
      <c r="M252" s="442" t="s">
        <v>4108</v>
      </c>
      <c r="N252" s="98" t="s">
        <v>41</v>
      </c>
      <c r="AJ252" s="98" t="s">
        <v>41</v>
      </c>
    </row>
    <row r="253" spans="1:36" ht="28.7" outlineLevel="1" x14ac:dyDescent="0.5">
      <c r="A253" s="428" t="s">
        <v>3681</v>
      </c>
      <c r="B253" s="428" t="s">
        <v>434</v>
      </c>
      <c r="C253" s="428" t="s">
        <v>133</v>
      </c>
      <c r="D253" s="430"/>
      <c r="E253" s="437" t="s">
        <v>3066</v>
      </c>
      <c r="F253" s="429" t="s">
        <v>3066</v>
      </c>
      <c r="G253" s="429" t="s">
        <v>3067</v>
      </c>
      <c r="H253" s="429" t="s">
        <v>3072</v>
      </c>
      <c r="I253" s="429" t="s">
        <v>3071</v>
      </c>
      <c r="J253" s="429" t="s">
        <v>3070</v>
      </c>
      <c r="K253" s="429" t="s">
        <v>3068</v>
      </c>
      <c r="L253" s="429" t="s">
        <v>3069</v>
      </c>
      <c r="M253" s="442" t="s">
        <v>4108</v>
      </c>
      <c r="N253" s="98" t="s">
        <v>41</v>
      </c>
      <c r="AJ253" s="98" t="s">
        <v>41</v>
      </c>
    </row>
    <row r="254" spans="1:36" outlineLevel="1" x14ac:dyDescent="0.5">
      <c r="A254" s="428" t="s">
        <v>3682</v>
      </c>
      <c r="B254" s="428" t="s">
        <v>434</v>
      </c>
      <c r="C254" s="428" t="s">
        <v>134</v>
      </c>
      <c r="D254" s="430"/>
      <c r="E254" s="437" t="s">
        <v>2540</v>
      </c>
      <c r="F254" s="429" t="s">
        <v>2540</v>
      </c>
      <c r="G254" s="429" t="s">
        <v>2541</v>
      </c>
      <c r="H254" s="429" t="s">
        <v>2542</v>
      </c>
      <c r="I254" s="429" t="s">
        <v>2543</v>
      </c>
      <c r="J254" s="429" t="s">
        <v>2544</v>
      </c>
      <c r="K254" s="429" t="s">
        <v>737</v>
      </c>
      <c r="L254" s="429" t="s">
        <v>2545</v>
      </c>
      <c r="M254" s="442" t="s">
        <v>4108</v>
      </c>
      <c r="N254" s="98" t="s">
        <v>41</v>
      </c>
      <c r="AJ254" s="98" t="s">
        <v>41</v>
      </c>
    </row>
    <row r="255" spans="1:36" outlineLevel="1" x14ac:dyDescent="0.5">
      <c r="A255" s="428" t="s">
        <v>3683</v>
      </c>
      <c r="B255" s="428" t="s">
        <v>434</v>
      </c>
      <c r="C255" s="428" t="s">
        <v>487</v>
      </c>
      <c r="D255" s="430"/>
      <c r="E255" s="437" t="s">
        <v>486</v>
      </c>
      <c r="F255" s="429" t="s">
        <v>486</v>
      </c>
      <c r="G255" s="429" t="s">
        <v>1043</v>
      </c>
      <c r="H255" s="429" t="s">
        <v>3039</v>
      </c>
      <c r="I255" s="429" t="s">
        <v>494</v>
      </c>
      <c r="J255" s="429" t="s">
        <v>492</v>
      </c>
      <c r="K255" s="429" t="s">
        <v>1532</v>
      </c>
      <c r="L255" s="429" t="s">
        <v>3040</v>
      </c>
      <c r="M255" s="442" t="s">
        <v>4108</v>
      </c>
      <c r="N255" s="98" t="s">
        <v>41</v>
      </c>
      <c r="AJ255" s="98" t="s">
        <v>41</v>
      </c>
    </row>
    <row r="256" spans="1:36" outlineLevel="1" x14ac:dyDescent="0.5">
      <c r="A256" s="428" t="s">
        <v>3684</v>
      </c>
      <c r="B256" s="428" t="s">
        <v>434</v>
      </c>
      <c r="C256" s="428" t="s">
        <v>488</v>
      </c>
      <c r="D256" s="430"/>
      <c r="E256" s="437" t="s">
        <v>489</v>
      </c>
      <c r="F256" s="429" t="s">
        <v>489</v>
      </c>
      <c r="G256" s="429" t="s">
        <v>491</v>
      </c>
      <c r="H256" s="429" t="s">
        <v>490</v>
      </c>
      <c r="I256" s="429" t="s">
        <v>495</v>
      </c>
      <c r="J256" s="429" t="s">
        <v>493</v>
      </c>
      <c r="K256" s="429" t="s">
        <v>738</v>
      </c>
      <c r="L256" s="429" t="s">
        <v>3038</v>
      </c>
      <c r="M256" s="442" t="s">
        <v>4108</v>
      </c>
      <c r="N256" s="98" t="s">
        <v>41</v>
      </c>
      <c r="AJ256" s="98" t="s">
        <v>41</v>
      </c>
    </row>
    <row r="257" spans="1:36" outlineLevel="1" x14ac:dyDescent="0.5">
      <c r="A257" s="428" t="s">
        <v>3685</v>
      </c>
      <c r="B257" s="428" t="s">
        <v>434</v>
      </c>
      <c r="C257" s="428" t="s">
        <v>496</v>
      </c>
      <c r="D257" s="430"/>
      <c r="E257" s="437" t="s">
        <v>499</v>
      </c>
      <c r="F257" s="429" t="s">
        <v>499</v>
      </c>
      <c r="G257" s="429" t="s">
        <v>1044</v>
      </c>
      <c r="H257" s="429" t="s">
        <v>502</v>
      </c>
      <c r="I257" s="429" t="s">
        <v>500</v>
      </c>
      <c r="J257" s="429" t="s">
        <v>501</v>
      </c>
      <c r="K257" s="429" t="s">
        <v>3036</v>
      </c>
      <c r="L257" s="429" t="s">
        <v>3037</v>
      </c>
      <c r="M257" s="442" t="s">
        <v>4108</v>
      </c>
      <c r="N257" s="98" t="s">
        <v>41</v>
      </c>
      <c r="AJ257" s="98" t="s">
        <v>41</v>
      </c>
    </row>
    <row r="258" spans="1:36" outlineLevel="1" x14ac:dyDescent="0.5">
      <c r="A258" s="428" t="s">
        <v>3702</v>
      </c>
      <c r="B258" s="428" t="s">
        <v>434</v>
      </c>
      <c r="C258" s="428" t="s">
        <v>497</v>
      </c>
      <c r="D258" s="430"/>
      <c r="E258" s="437" t="s">
        <v>2546</v>
      </c>
      <c r="F258" s="429" t="s">
        <v>2546</v>
      </c>
      <c r="G258" s="429" t="s">
        <v>2547</v>
      </c>
      <c r="H258" s="429" t="s">
        <v>2548</v>
      </c>
      <c r="I258" s="429" t="s">
        <v>2549</v>
      </c>
      <c r="J258" s="429" t="s">
        <v>2550</v>
      </c>
      <c r="K258" s="429" t="s">
        <v>2551</v>
      </c>
      <c r="L258" s="429" t="s">
        <v>2552</v>
      </c>
      <c r="M258" s="442" t="s">
        <v>4108</v>
      </c>
      <c r="N258" s="98" t="s">
        <v>41</v>
      </c>
      <c r="AJ258" s="98" t="s">
        <v>41</v>
      </c>
    </row>
    <row r="259" spans="1:36" outlineLevel="1" x14ac:dyDescent="0.5">
      <c r="A259" s="428" t="s">
        <v>3687</v>
      </c>
      <c r="B259" s="428" t="s">
        <v>434</v>
      </c>
      <c r="C259" s="428" t="s">
        <v>498</v>
      </c>
      <c r="D259" s="430"/>
      <c r="E259" s="437" t="s">
        <v>2554</v>
      </c>
      <c r="F259" s="429" t="s">
        <v>2554</v>
      </c>
      <c r="G259" s="429" t="s">
        <v>2555</v>
      </c>
      <c r="H259" s="429" t="s">
        <v>2556</v>
      </c>
      <c r="I259" s="429" t="s">
        <v>3034</v>
      </c>
      <c r="J259" s="429" t="s">
        <v>2557</v>
      </c>
      <c r="K259" s="429" t="s">
        <v>3035</v>
      </c>
      <c r="L259" s="429" t="s">
        <v>2553</v>
      </c>
      <c r="M259" s="442" t="s">
        <v>4108</v>
      </c>
      <c r="N259" s="98" t="s">
        <v>41</v>
      </c>
      <c r="AJ259" s="98" t="s">
        <v>41</v>
      </c>
    </row>
    <row r="260" spans="1:36" ht="114.7" outlineLevel="1" x14ac:dyDescent="0.5">
      <c r="A260" s="428" t="s">
        <v>3688</v>
      </c>
      <c r="B260" s="428" t="s">
        <v>434</v>
      </c>
      <c r="C260" s="428" t="s">
        <v>135</v>
      </c>
      <c r="D260" s="430"/>
      <c r="E260" s="437" t="s">
        <v>2636</v>
      </c>
      <c r="F260" s="429" t="s">
        <v>2636</v>
      </c>
      <c r="G260" s="429" t="s">
        <v>2637</v>
      </c>
      <c r="H260" s="429" t="s">
        <v>2638</v>
      </c>
      <c r="I260" s="429" t="s">
        <v>2639</v>
      </c>
      <c r="J260" s="429" t="s">
        <v>2640</v>
      </c>
      <c r="K260" s="429" t="s">
        <v>2641</v>
      </c>
      <c r="L260" s="429" t="s">
        <v>2642</v>
      </c>
      <c r="M260" s="442" t="s">
        <v>4108</v>
      </c>
      <c r="N260" s="98" t="s">
        <v>41</v>
      </c>
      <c r="AJ260" s="98" t="s">
        <v>41</v>
      </c>
    </row>
    <row r="261" spans="1:36" ht="100.35" outlineLevel="1" x14ac:dyDescent="0.5">
      <c r="A261" s="428" t="s">
        <v>3689</v>
      </c>
      <c r="B261" s="428" t="s">
        <v>434</v>
      </c>
      <c r="C261" s="428" t="s">
        <v>136</v>
      </c>
      <c r="D261" s="430"/>
      <c r="E261" s="437" t="s">
        <v>2643</v>
      </c>
      <c r="F261" s="429" t="s">
        <v>2643</v>
      </c>
      <c r="G261" s="429" t="s">
        <v>2644</v>
      </c>
      <c r="H261" s="429" t="s">
        <v>2645</v>
      </c>
      <c r="I261" s="429" t="s">
        <v>2646</v>
      </c>
      <c r="J261" s="429" t="s">
        <v>2647</v>
      </c>
      <c r="K261" s="429" t="s">
        <v>2648</v>
      </c>
      <c r="L261" s="429" t="s">
        <v>2649</v>
      </c>
      <c r="M261" s="442" t="s">
        <v>4108</v>
      </c>
      <c r="N261" s="98" t="s">
        <v>41</v>
      </c>
      <c r="AJ261" s="98" t="s">
        <v>41</v>
      </c>
    </row>
    <row r="262" spans="1:36" ht="28.7" outlineLevel="1" x14ac:dyDescent="0.5">
      <c r="A262" s="428" t="s">
        <v>3690</v>
      </c>
      <c r="B262" s="428" t="s">
        <v>434</v>
      </c>
      <c r="C262" s="428" t="s">
        <v>137</v>
      </c>
      <c r="D262" s="430"/>
      <c r="E262" s="437" t="s">
        <v>503</v>
      </c>
      <c r="F262" s="429" t="s">
        <v>503</v>
      </c>
      <c r="G262" s="429" t="s">
        <v>507</v>
      </c>
      <c r="H262" s="429" t="s">
        <v>504</v>
      </c>
      <c r="I262" s="429" t="s">
        <v>506</v>
      </c>
      <c r="J262" s="429" t="s">
        <v>505</v>
      </c>
      <c r="K262" s="429" t="s">
        <v>1533</v>
      </c>
      <c r="L262" s="429" t="s">
        <v>2386</v>
      </c>
      <c r="M262" s="442" t="s">
        <v>4108</v>
      </c>
      <c r="N262" s="98" t="s">
        <v>41</v>
      </c>
      <c r="AJ262" s="98" t="s">
        <v>41</v>
      </c>
    </row>
    <row r="263" spans="1:36" outlineLevel="1" x14ac:dyDescent="0.5">
      <c r="A263" s="428" t="s">
        <v>3691</v>
      </c>
      <c r="B263" s="428" t="s">
        <v>434</v>
      </c>
      <c r="C263" s="428" t="s">
        <v>138</v>
      </c>
      <c r="D263" s="430"/>
      <c r="E263" s="437" t="s">
        <v>508</v>
      </c>
      <c r="F263" s="429" t="s">
        <v>508</v>
      </c>
      <c r="G263" s="429" t="s">
        <v>1534</v>
      </c>
      <c r="H263" s="429" t="s">
        <v>514</v>
      </c>
      <c r="I263" s="429" t="s">
        <v>1535</v>
      </c>
      <c r="J263" s="429" t="s">
        <v>1536</v>
      </c>
      <c r="K263" s="429" t="s">
        <v>1537</v>
      </c>
      <c r="L263" s="429" t="s">
        <v>2387</v>
      </c>
      <c r="M263" s="442" t="s">
        <v>4108</v>
      </c>
      <c r="N263" s="98" t="s">
        <v>41</v>
      </c>
      <c r="AJ263" s="98" t="s">
        <v>41</v>
      </c>
    </row>
    <row r="264" spans="1:36" outlineLevel="1" x14ac:dyDescent="0.5">
      <c r="A264" s="428" t="s">
        <v>3692</v>
      </c>
      <c r="B264" s="428" t="s">
        <v>434</v>
      </c>
      <c r="C264" s="428" t="s">
        <v>139</v>
      </c>
      <c r="D264" s="430"/>
      <c r="E264" s="437" t="s">
        <v>2932</v>
      </c>
      <c r="F264" s="429" t="s">
        <v>2932</v>
      </c>
      <c r="G264" s="429" t="s">
        <v>2933</v>
      </c>
      <c r="H264" s="429" t="s">
        <v>2935</v>
      </c>
      <c r="I264" s="429" t="s">
        <v>2932</v>
      </c>
      <c r="J264" s="429" t="s">
        <v>2940</v>
      </c>
      <c r="K264" s="429" t="s">
        <v>2942</v>
      </c>
      <c r="L264" s="429" t="s">
        <v>3273</v>
      </c>
      <c r="M264" s="442" t="s">
        <v>4108</v>
      </c>
      <c r="N264" s="98" t="s">
        <v>41</v>
      </c>
      <c r="AJ264" s="98" t="s">
        <v>41</v>
      </c>
    </row>
    <row r="265" spans="1:36" outlineLevel="1" x14ac:dyDescent="0.5">
      <c r="A265" s="428" t="s">
        <v>3693</v>
      </c>
      <c r="B265" s="428" t="s">
        <v>434</v>
      </c>
      <c r="C265" s="428" t="s">
        <v>140</v>
      </c>
      <c r="D265" s="430"/>
      <c r="E265" s="437" t="s">
        <v>2928</v>
      </c>
      <c r="F265" s="429" t="s">
        <v>2928</v>
      </c>
      <c r="G265" s="429" t="s">
        <v>2928</v>
      </c>
      <c r="H265" s="429" t="s">
        <v>2928</v>
      </c>
      <c r="I265" s="429" t="s">
        <v>2928</v>
      </c>
      <c r="J265" s="429" t="s">
        <v>2928</v>
      </c>
      <c r="K265" s="429" t="s">
        <v>2928</v>
      </c>
      <c r="L265" s="429" t="s">
        <v>3274</v>
      </c>
      <c r="M265" s="442" t="s">
        <v>4108</v>
      </c>
      <c r="N265" s="98" t="s">
        <v>41</v>
      </c>
      <c r="AJ265" s="98" t="s">
        <v>41</v>
      </c>
    </row>
    <row r="266" spans="1:36" outlineLevel="1" x14ac:dyDescent="0.5">
      <c r="A266" s="428" t="s">
        <v>3694</v>
      </c>
      <c r="B266" s="428" t="s">
        <v>434</v>
      </c>
      <c r="C266" s="428" t="s">
        <v>141</v>
      </c>
      <c r="D266" s="430"/>
      <c r="E266" s="437" t="s">
        <v>2929</v>
      </c>
      <c r="F266" s="429" t="s">
        <v>2929</v>
      </c>
      <c r="G266" s="429" t="s">
        <v>2929</v>
      </c>
      <c r="H266" s="429" t="s">
        <v>2929</v>
      </c>
      <c r="I266" s="429" t="s">
        <v>2929</v>
      </c>
      <c r="J266" s="429" t="s">
        <v>2929</v>
      </c>
      <c r="K266" s="429" t="s">
        <v>2929</v>
      </c>
      <c r="L266" s="429" t="s">
        <v>3275</v>
      </c>
      <c r="M266" s="442" t="s">
        <v>4108</v>
      </c>
      <c r="N266" s="98" t="s">
        <v>41</v>
      </c>
      <c r="AJ266" s="98" t="s">
        <v>41</v>
      </c>
    </row>
    <row r="267" spans="1:36" outlineLevel="1" x14ac:dyDescent="0.5">
      <c r="A267" s="428" t="s">
        <v>3695</v>
      </c>
      <c r="B267" s="428" t="s">
        <v>434</v>
      </c>
      <c r="C267" s="428" t="s">
        <v>1145</v>
      </c>
      <c r="D267" s="430"/>
      <c r="E267" s="437" t="s">
        <v>2930</v>
      </c>
      <c r="F267" s="429" t="s">
        <v>2930</v>
      </c>
      <c r="G267" s="429" t="s">
        <v>2934</v>
      </c>
      <c r="H267" s="429" t="s">
        <v>2936</v>
      </c>
      <c r="I267" s="429" t="s">
        <v>2938</v>
      </c>
      <c r="J267" s="429" t="s">
        <v>2941</v>
      </c>
      <c r="K267" s="429" t="s">
        <v>2943</v>
      </c>
      <c r="L267" s="429" t="s">
        <v>3276</v>
      </c>
      <c r="M267" s="442" t="s">
        <v>4108</v>
      </c>
      <c r="N267" s="98" t="s">
        <v>41</v>
      </c>
      <c r="AJ267" s="98" t="s">
        <v>41</v>
      </c>
    </row>
    <row r="268" spans="1:36" outlineLevel="1" x14ac:dyDescent="0.5">
      <c r="A268" s="428" t="s">
        <v>3696</v>
      </c>
      <c r="B268" s="428" t="s">
        <v>434</v>
      </c>
      <c r="C268" s="428" t="s">
        <v>1723</v>
      </c>
      <c r="D268" s="430"/>
      <c r="E268" s="437" t="s">
        <v>2931</v>
      </c>
      <c r="F268" s="429" t="s">
        <v>2931</v>
      </c>
      <c r="G268" s="429" t="s">
        <v>2931</v>
      </c>
      <c r="H268" s="429" t="s">
        <v>2937</v>
      </c>
      <c r="I268" s="429" t="s">
        <v>2939</v>
      </c>
      <c r="J268" s="429" t="s">
        <v>2937</v>
      </c>
      <c r="K268" s="429" t="s">
        <v>2944</v>
      </c>
      <c r="L268" s="429" t="s">
        <v>3277</v>
      </c>
      <c r="M268" s="442" t="s">
        <v>4108</v>
      </c>
      <c r="N268" s="98" t="s">
        <v>41</v>
      </c>
      <c r="AJ268" s="98" t="s">
        <v>41</v>
      </c>
    </row>
    <row r="269" spans="1:36" ht="57.35" outlineLevel="1" x14ac:dyDescent="0.5">
      <c r="A269" s="428" t="s">
        <v>3697</v>
      </c>
      <c r="B269" s="428" t="s">
        <v>434</v>
      </c>
      <c r="C269" s="428" t="s">
        <v>142</v>
      </c>
      <c r="D269" s="430"/>
      <c r="E269" s="437" t="s">
        <v>516</v>
      </c>
      <c r="F269" s="429" t="s">
        <v>516</v>
      </c>
      <c r="G269" s="429" t="s">
        <v>517</v>
      </c>
      <c r="H269" s="429" t="s">
        <v>515</v>
      </c>
      <c r="I269" s="429" t="s">
        <v>518</v>
      </c>
      <c r="J269" s="429" t="s">
        <v>519</v>
      </c>
      <c r="K269" s="429" t="s">
        <v>739</v>
      </c>
      <c r="L269" s="429" t="s">
        <v>2388</v>
      </c>
      <c r="M269" s="442" t="s">
        <v>4108</v>
      </c>
      <c r="N269" s="98" t="s">
        <v>41</v>
      </c>
      <c r="AJ269" s="98" t="s">
        <v>41</v>
      </c>
    </row>
    <row r="270" spans="1:36" outlineLevel="1" x14ac:dyDescent="0.5">
      <c r="A270" s="428" t="s">
        <v>3698</v>
      </c>
      <c r="B270" s="428" t="s">
        <v>434</v>
      </c>
      <c r="C270" s="428" t="s">
        <v>143</v>
      </c>
      <c r="D270" s="430"/>
      <c r="E270" s="437" t="s">
        <v>509</v>
      </c>
      <c r="F270" s="429" t="s">
        <v>509</v>
      </c>
      <c r="G270" s="429" t="s">
        <v>511</v>
      </c>
      <c r="H270" s="429" t="s">
        <v>520</v>
      </c>
      <c r="I270" s="429" t="s">
        <v>512</v>
      </c>
      <c r="J270" s="429" t="s">
        <v>513</v>
      </c>
      <c r="K270" s="429" t="s">
        <v>740</v>
      </c>
      <c r="L270" s="429" t="s">
        <v>2389</v>
      </c>
      <c r="M270" s="442" t="s">
        <v>4108</v>
      </c>
      <c r="N270" s="98" t="s">
        <v>41</v>
      </c>
      <c r="AJ270" s="98" t="s">
        <v>41</v>
      </c>
    </row>
    <row r="271" spans="1:36" outlineLevel="1" x14ac:dyDescent="0.5">
      <c r="A271" s="428" t="s">
        <v>3699</v>
      </c>
      <c r="B271" s="428" t="s">
        <v>434</v>
      </c>
      <c r="C271" s="428" t="s">
        <v>144</v>
      </c>
      <c r="D271" s="430"/>
      <c r="E271" s="437" t="s">
        <v>510</v>
      </c>
      <c r="F271" s="429" t="s">
        <v>510</v>
      </c>
      <c r="G271" s="429" t="s">
        <v>1538</v>
      </c>
      <c r="H271" s="429" t="s">
        <v>1539</v>
      </c>
      <c r="I271" s="429" t="s">
        <v>1540</v>
      </c>
      <c r="J271" s="429" t="s">
        <v>1541</v>
      </c>
      <c r="K271" s="429" t="s">
        <v>1542</v>
      </c>
      <c r="L271" s="429" t="s">
        <v>2390</v>
      </c>
      <c r="M271" s="442" t="s">
        <v>4108</v>
      </c>
      <c r="N271" s="98" t="s">
        <v>41</v>
      </c>
      <c r="AJ271" s="98" t="s">
        <v>41</v>
      </c>
    </row>
    <row r="272" spans="1:36" outlineLevel="1" x14ac:dyDescent="0.5">
      <c r="A272" s="428" t="s">
        <v>3700</v>
      </c>
      <c r="B272" s="428" t="s">
        <v>434</v>
      </c>
      <c r="C272" s="428" t="s">
        <v>332</v>
      </c>
      <c r="D272" s="430"/>
      <c r="E272" s="437" t="s">
        <v>521</v>
      </c>
      <c r="F272" s="429" t="s">
        <v>521</v>
      </c>
      <c r="G272" s="429" t="s">
        <v>400</v>
      </c>
      <c r="H272" s="429" t="s">
        <v>402</v>
      </c>
      <c r="I272" s="429" t="s">
        <v>521</v>
      </c>
      <c r="J272" s="429" t="s">
        <v>521</v>
      </c>
      <c r="K272" s="429" t="s">
        <v>707</v>
      </c>
      <c r="L272" s="429" t="s">
        <v>2297</v>
      </c>
      <c r="M272" s="442" t="s">
        <v>4108</v>
      </c>
      <c r="N272" s="98" t="s">
        <v>41</v>
      </c>
      <c r="AJ272" s="98" t="s">
        <v>41</v>
      </c>
    </row>
    <row r="273" spans="1:36" outlineLevel="1" x14ac:dyDescent="0.5">
      <c r="A273" s="428" t="s">
        <v>3701</v>
      </c>
      <c r="B273" s="428" t="s">
        <v>434</v>
      </c>
      <c r="C273" s="434">
        <v>40</v>
      </c>
      <c r="D273" s="430"/>
      <c r="E273" s="437" t="s">
        <v>527</v>
      </c>
      <c r="F273" s="429" t="s">
        <v>527</v>
      </c>
      <c r="G273" s="429" t="s">
        <v>547</v>
      </c>
      <c r="H273" s="429" t="s">
        <v>542</v>
      </c>
      <c r="I273" s="429" t="s">
        <v>532</v>
      </c>
      <c r="J273" s="429" t="s">
        <v>537</v>
      </c>
      <c r="K273" s="429" t="s">
        <v>741</v>
      </c>
      <c r="L273" s="429" t="s">
        <v>2391</v>
      </c>
      <c r="M273" s="442" t="s">
        <v>4108</v>
      </c>
      <c r="N273" s="98" t="s">
        <v>41</v>
      </c>
      <c r="AJ273" s="98" t="s">
        <v>41</v>
      </c>
    </row>
    <row r="274" spans="1:36" outlineLevel="1" x14ac:dyDescent="0.5">
      <c r="A274" s="428" t="s">
        <v>3718</v>
      </c>
      <c r="B274" s="428" t="s">
        <v>434</v>
      </c>
      <c r="C274" s="428" t="s">
        <v>596</v>
      </c>
      <c r="D274" s="430"/>
      <c r="E274" s="437" t="s">
        <v>523</v>
      </c>
      <c r="F274" s="429" t="s">
        <v>523</v>
      </c>
      <c r="G274" s="429" t="s">
        <v>543</v>
      </c>
      <c r="H274" s="429" t="s">
        <v>538</v>
      </c>
      <c r="I274" s="429" t="s">
        <v>528</v>
      </c>
      <c r="J274" s="429" t="s">
        <v>533</v>
      </c>
      <c r="K274" s="429" t="s">
        <v>742</v>
      </c>
      <c r="L274" s="429" t="s">
        <v>2392</v>
      </c>
      <c r="M274" s="442" t="s">
        <v>4108</v>
      </c>
      <c r="N274" s="98" t="s">
        <v>41</v>
      </c>
      <c r="AJ274" s="98" t="s">
        <v>41</v>
      </c>
    </row>
    <row r="275" spans="1:36" outlineLevel="1" x14ac:dyDescent="0.5">
      <c r="A275" s="428" t="s">
        <v>3703</v>
      </c>
      <c r="B275" s="428" t="s">
        <v>434</v>
      </c>
      <c r="C275" s="428" t="s">
        <v>597</v>
      </c>
      <c r="D275" s="430"/>
      <c r="E275" s="437" t="s">
        <v>524</v>
      </c>
      <c r="F275" s="429" t="s">
        <v>524</v>
      </c>
      <c r="G275" s="429" t="s">
        <v>544</v>
      </c>
      <c r="H275" s="429" t="s">
        <v>539</v>
      </c>
      <c r="I275" s="429" t="s">
        <v>529</v>
      </c>
      <c r="J275" s="429" t="s">
        <v>534</v>
      </c>
      <c r="K275" s="429" t="s">
        <v>743</v>
      </c>
      <c r="L275" s="429" t="s">
        <v>2393</v>
      </c>
      <c r="M275" s="442" t="s">
        <v>4108</v>
      </c>
      <c r="N275" s="98" t="s">
        <v>41</v>
      </c>
      <c r="AJ275" s="98" t="s">
        <v>41</v>
      </c>
    </row>
    <row r="276" spans="1:36" outlineLevel="1" x14ac:dyDescent="0.5">
      <c r="A276" s="428" t="s">
        <v>3704</v>
      </c>
      <c r="B276" s="428" t="s">
        <v>434</v>
      </c>
      <c r="C276" s="428" t="s">
        <v>598</v>
      </c>
      <c r="D276" s="430"/>
      <c r="E276" s="437" t="s">
        <v>525</v>
      </c>
      <c r="F276" s="429" t="s">
        <v>525</v>
      </c>
      <c r="G276" s="429" t="s">
        <v>545</v>
      </c>
      <c r="H276" s="429" t="s">
        <v>540</v>
      </c>
      <c r="I276" s="429" t="s">
        <v>530</v>
      </c>
      <c r="J276" s="429" t="s">
        <v>535</v>
      </c>
      <c r="K276" s="429" t="s">
        <v>744</v>
      </c>
      <c r="L276" s="433" t="s">
        <v>3033</v>
      </c>
      <c r="M276" s="442" t="s">
        <v>4108</v>
      </c>
      <c r="N276" s="98" t="s">
        <v>41</v>
      </c>
      <c r="AJ276" s="98" t="s">
        <v>41</v>
      </c>
    </row>
    <row r="277" spans="1:36" outlineLevel="1" x14ac:dyDescent="0.5">
      <c r="A277" s="428" t="s">
        <v>3705</v>
      </c>
      <c r="B277" s="428" t="s">
        <v>434</v>
      </c>
      <c r="C277" s="428" t="s">
        <v>522</v>
      </c>
      <c r="D277" s="430"/>
      <c r="E277" s="437" t="s">
        <v>526</v>
      </c>
      <c r="F277" s="429" t="s">
        <v>526</v>
      </c>
      <c r="G277" s="429" t="s">
        <v>546</v>
      </c>
      <c r="H277" s="429" t="s">
        <v>541</v>
      </c>
      <c r="I277" s="429" t="s">
        <v>531</v>
      </c>
      <c r="J277" s="429" t="s">
        <v>536</v>
      </c>
      <c r="K277" s="429" t="s">
        <v>745</v>
      </c>
      <c r="L277" s="429" t="s">
        <v>2394</v>
      </c>
      <c r="M277" s="442" t="s">
        <v>4108</v>
      </c>
      <c r="N277" s="98" t="s">
        <v>41</v>
      </c>
      <c r="AJ277" s="98" t="s">
        <v>41</v>
      </c>
    </row>
    <row r="278" spans="1:36" outlineLevel="1" x14ac:dyDescent="0.5">
      <c r="A278" s="428" t="s">
        <v>3706</v>
      </c>
      <c r="B278" s="428" t="s">
        <v>434</v>
      </c>
      <c r="C278" s="428" t="s">
        <v>552</v>
      </c>
      <c r="D278" s="430"/>
      <c r="E278" s="437" t="s">
        <v>548</v>
      </c>
      <c r="F278" s="433" t="s">
        <v>548</v>
      </c>
      <c r="G278" s="433" t="s">
        <v>3028</v>
      </c>
      <c r="H278" s="433" t="s">
        <v>3029</v>
      </c>
      <c r="I278" s="433" t="s">
        <v>3030</v>
      </c>
      <c r="J278" s="433" t="s">
        <v>3031</v>
      </c>
      <c r="K278" s="433" t="s">
        <v>3032</v>
      </c>
      <c r="L278" s="429" t="s">
        <v>2395</v>
      </c>
      <c r="M278" s="442" t="s">
        <v>4108</v>
      </c>
      <c r="N278" s="98" t="s">
        <v>41</v>
      </c>
      <c r="AJ278" s="98" t="s">
        <v>41</v>
      </c>
    </row>
    <row r="279" spans="1:36" outlineLevel="1" x14ac:dyDescent="0.5">
      <c r="A279" s="428" t="s">
        <v>3707</v>
      </c>
      <c r="B279" s="428" t="s">
        <v>434</v>
      </c>
      <c r="C279" s="428" t="s">
        <v>553</v>
      </c>
      <c r="D279" s="430"/>
      <c r="E279" s="437" t="s">
        <v>549</v>
      </c>
      <c r="F279" s="429" t="s">
        <v>549</v>
      </c>
      <c r="G279" s="429" t="s">
        <v>556</v>
      </c>
      <c r="H279" s="429" t="s">
        <v>558</v>
      </c>
      <c r="I279" s="429" t="s">
        <v>561</v>
      </c>
      <c r="J279" s="429" t="s">
        <v>564</v>
      </c>
      <c r="K279" s="429" t="s">
        <v>746</v>
      </c>
      <c r="L279" s="429" t="s">
        <v>2396</v>
      </c>
      <c r="M279" s="442" t="s">
        <v>4108</v>
      </c>
      <c r="N279" s="98" t="s">
        <v>41</v>
      </c>
      <c r="AJ279" s="98" t="s">
        <v>41</v>
      </c>
    </row>
    <row r="280" spans="1:36" outlineLevel="1" x14ac:dyDescent="0.5">
      <c r="A280" s="428" t="s">
        <v>3708</v>
      </c>
      <c r="B280" s="428" t="s">
        <v>434</v>
      </c>
      <c r="C280" s="428" t="s">
        <v>554</v>
      </c>
      <c r="D280" s="430"/>
      <c r="E280" s="437" t="s">
        <v>550</v>
      </c>
      <c r="F280" s="429" t="s">
        <v>550</v>
      </c>
      <c r="G280" s="429" t="s">
        <v>1045</v>
      </c>
      <c r="H280" s="429" t="s">
        <v>559</v>
      </c>
      <c r="I280" s="429" t="s">
        <v>562</v>
      </c>
      <c r="J280" s="429" t="s">
        <v>565</v>
      </c>
      <c r="K280" s="429" t="s">
        <v>747</v>
      </c>
      <c r="L280" s="429" t="s">
        <v>2397</v>
      </c>
      <c r="M280" s="442" t="s">
        <v>4108</v>
      </c>
      <c r="N280" s="98" t="s">
        <v>41</v>
      </c>
      <c r="AJ280" s="98" t="s">
        <v>41</v>
      </c>
    </row>
    <row r="281" spans="1:36" outlineLevel="1" x14ac:dyDescent="0.5">
      <c r="A281" s="428" t="s">
        <v>3709</v>
      </c>
      <c r="B281" s="428" t="s">
        <v>434</v>
      </c>
      <c r="C281" s="428" t="s">
        <v>555</v>
      </c>
      <c r="D281" s="430"/>
      <c r="E281" s="437" t="s">
        <v>551</v>
      </c>
      <c r="F281" s="429" t="s">
        <v>551</v>
      </c>
      <c r="G281" s="429" t="s">
        <v>557</v>
      </c>
      <c r="H281" s="429" t="s">
        <v>560</v>
      </c>
      <c r="I281" s="429" t="s">
        <v>563</v>
      </c>
      <c r="J281" s="429" t="s">
        <v>566</v>
      </c>
      <c r="K281" s="429" t="s">
        <v>748</v>
      </c>
      <c r="L281" s="429" t="s">
        <v>2398</v>
      </c>
      <c r="M281" s="442" t="s">
        <v>4108</v>
      </c>
      <c r="N281" s="98" t="s">
        <v>41</v>
      </c>
      <c r="AJ281" s="98" t="s">
        <v>41</v>
      </c>
    </row>
    <row r="282" spans="1:36" ht="28.7" outlineLevel="1" x14ac:dyDescent="0.5">
      <c r="A282" s="428" t="s">
        <v>3710</v>
      </c>
      <c r="B282" s="428" t="s">
        <v>434</v>
      </c>
      <c r="C282" s="428" t="s">
        <v>568</v>
      </c>
      <c r="D282" s="430"/>
      <c r="E282" s="437" t="s">
        <v>567</v>
      </c>
      <c r="F282" s="429" t="s">
        <v>567</v>
      </c>
      <c r="G282" s="429" t="s">
        <v>573</v>
      </c>
      <c r="H282" s="429" t="s">
        <v>572</v>
      </c>
      <c r="I282" s="429" t="s">
        <v>571</v>
      </c>
      <c r="J282" s="429" t="s">
        <v>570</v>
      </c>
      <c r="K282" s="429" t="s">
        <v>749</v>
      </c>
      <c r="L282" s="429" t="s">
        <v>2399</v>
      </c>
      <c r="M282" s="442" t="s">
        <v>4108</v>
      </c>
      <c r="N282" s="98" t="s">
        <v>41</v>
      </c>
      <c r="AJ282" s="98" t="s">
        <v>41</v>
      </c>
    </row>
    <row r="283" spans="1:36" outlineLevel="1" x14ac:dyDescent="0.5">
      <c r="A283" s="428" t="s">
        <v>3711</v>
      </c>
      <c r="B283" s="428" t="s">
        <v>434</v>
      </c>
      <c r="C283" s="428" t="s">
        <v>569</v>
      </c>
      <c r="D283" s="430"/>
      <c r="E283" s="437" t="s">
        <v>613</v>
      </c>
      <c r="F283" s="429" t="s">
        <v>613</v>
      </c>
      <c r="G283" s="433" t="s">
        <v>3023</v>
      </c>
      <c r="H283" s="433" t="s">
        <v>3024</v>
      </c>
      <c r="I283" s="433" t="s">
        <v>3025</v>
      </c>
      <c r="J283" s="433" t="s">
        <v>3026</v>
      </c>
      <c r="K283" s="433" t="s">
        <v>3027</v>
      </c>
      <c r="L283" s="429" t="s">
        <v>2400</v>
      </c>
      <c r="M283" s="442" t="s">
        <v>4108</v>
      </c>
      <c r="N283" s="98" t="s">
        <v>41</v>
      </c>
      <c r="AJ283" s="98" t="s">
        <v>41</v>
      </c>
    </row>
    <row r="284" spans="1:36" outlineLevel="1" x14ac:dyDescent="0.5">
      <c r="A284" s="428" t="s">
        <v>3712</v>
      </c>
      <c r="B284" s="428" t="s">
        <v>434</v>
      </c>
      <c r="C284" s="428">
        <v>43</v>
      </c>
      <c r="D284" s="430"/>
      <c r="E284" s="437" t="s">
        <v>1590</v>
      </c>
      <c r="F284" s="429" t="s">
        <v>1590</v>
      </c>
      <c r="G284" s="429" t="s">
        <v>1591</v>
      </c>
      <c r="H284" s="429" t="s">
        <v>1592</v>
      </c>
      <c r="I284" s="429" t="s">
        <v>1593</v>
      </c>
      <c r="J284" s="429" t="s">
        <v>1594</v>
      </c>
      <c r="K284" s="429" t="s">
        <v>1595</v>
      </c>
      <c r="L284" s="429" t="s">
        <v>2401</v>
      </c>
      <c r="M284" s="442" t="s">
        <v>4108</v>
      </c>
      <c r="N284" s="98" t="s">
        <v>41</v>
      </c>
      <c r="AJ284" s="98" t="s">
        <v>41</v>
      </c>
    </row>
    <row r="285" spans="1:36" outlineLevel="1" x14ac:dyDescent="0.5">
      <c r="A285" s="428" t="s">
        <v>3713</v>
      </c>
      <c r="B285" s="428" t="s">
        <v>434</v>
      </c>
      <c r="C285" s="428">
        <v>44</v>
      </c>
      <c r="D285" s="430"/>
      <c r="E285" s="437" t="s">
        <v>903</v>
      </c>
      <c r="F285" s="429" t="s">
        <v>903</v>
      </c>
      <c r="G285" s="429" t="s">
        <v>904</v>
      </c>
      <c r="H285" s="429" t="s">
        <v>906</v>
      </c>
      <c r="I285" s="429" t="s">
        <v>905</v>
      </c>
      <c r="J285" s="429" t="s">
        <v>907</v>
      </c>
      <c r="K285" s="429" t="s">
        <v>908</v>
      </c>
      <c r="L285" s="429" t="s">
        <v>2402</v>
      </c>
      <c r="M285" s="442" t="s">
        <v>4108</v>
      </c>
      <c r="N285" s="98" t="s">
        <v>41</v>
      </c>
      <c r="AJ285" s="98" t="s">
        <v>41</v>
      </c>
    </row>
    <row r="286" spans="1:36" ht="43" outlineLevel="1" x14ac:dyDescent="0.5">
      <c r="A286" s="428" t="s">
        <v>3714</v>
      </c>
      <c r="B286" s="428" t="s">
        <v>434</v>
      </c>
      <c r="C286" s="428" t="s">
        <v>435</v>
      </c>
      <c r="D286" s="430"/>
      <c r="E286" s="437" t="s">
        <v>614</v>
      </c>
      <c r="F286" s="429" t="s">
        <v>614</v>
      </c>
      <c r="G286" s="429" t="s">
        <v>578</v>
      </c>
      <c r="H286" s="429" t="s">
        <v>1046</v>
      </c>
      <c r="I286" s="429" t="s">
        <v>586</v>
      </c>
      <c r="J286" s="429" t="s">
        <v>591</v>
      </c>
      <c r="K286" s="429" t="s">
        <v>750</v>
      </c>
      <c r="L286" s="429" t="s">
        <v>2403</v>
      </c>
      <c r="M286" s="442" t="s">
        <v>4108</v>
      </c>
      <c r="N286" s="98" t="s">
        <v>41</v>
      </c>
      <c r="AJ286" s="98" t="s">
        <v>41</v>
      </c>
    </row>
    <row r="287" spans="1:36" ht="43" outlineLevel="1" x14ac:dyDescent="0.5">
      <c r="A287" s="428" t="s">
        <v>3715</v>
      </c>
      <c r="B287" s="428" t="s">
        <v>434</v>
      </c>
      <c r="C287" s="428" t="s">
        <v>436</v>
      </c>
      <c r="D287" s="435"/>
      <c r="E287" s="437" t="s">
        <v>1047</v>
      </c>
      <c r="F287" s="429" t="s">
        <v>1047</v>
      </c>
      <c r="G287" s="429" t="s">
        <v>1048</v>
      </c>
      <c r="H287" s="429" t="s">
        <v>772</v>
      </c>
      <c r="I287" s="429" t="s">
        <v>773</v>
      </c>
      <c r="J287" s="429" t="s">
        <v>774</v>
      </c>
      <c r="K287" s="429" t="s">
        <v>775</v>
      </c>
      <c r="L287" s="429" t="s">
        <v>2404</v>
      </c>
      <c r="M287" s="442" t="s">
        <v>4108</v>
      </c>
      <c r="N287" s="98" t="s">
        <v>41</v>
      </c>
      <c r="AJ287" s="98" t="s">
        <v>41</v>
      </c>
    </row>
    <row r="288" spans="1:36" outlineLevel="1" x14ac:dyDescent="0.5">
      <c r="A288" s="428" t="s">
        <v>3716</v>
      </c>
      <c r="B288" s="428" t="s">
        <v>434</v>
      </c>
      <c r="C288" s="428" t="s">
        <v>437</v>
      </c>
      <c r="D288" s="430"/>
      <c r="E288" s="437" t="s">
        <v>574</v>
      </c>
      <c r="F288" s="429" t="s">
        <v>574</v>
      </c>
      <c r="G288" s="429" t="s">
        <v>579</v>
      </c>
      <c r="H288" s="429" t="s">
        <v>582</v>
      </c>
      <c r="I288" s="429" t="s">
        <v>587</v>
      </c>
      <c r="J288" s="429" t="s">
        <v>592</v>
      </c>
      <c r="K288" s="429" t="s">
        <v>751</v>
      </c>
      <c r="L288" s="429" t="s">
        <v>2405</v>
      </c>
      <c r="M288" s="442" t="s">
        <v>4108</v>
      </c>
      <c r="N288" s="98" t="s">
        <v>41</v>
      </c>
      <c r="AJ288" s="98" t="s">
        <v>41</v>
      </c>
    </row>
    <row r="289" spans="1:36" outlineLevel="1" x14ac:dyDescent="0.5">
      <c r="A289" s="428" t="s">
        <v>3717</v>
      </c>
      <c r="B289" s="428" t="s">
        <v>434</v>
      </c>
      <c r="C289" s="428" t="s">
        <v>438</v>
      </c>
      <c r="D289" s="430"/>
      <c r="E289" s="437" t="s">
        <v>575</v>
      </c>
      <c r="F289" s="429" t="s">
        <v>575</v>
      </c>
      <c r="G289" s="429" t="s">
        <v>580</v>
      </c>
      <c r="H289" s="429" t="s">
        <v>583</v>
      </c>
      <c r="I289" s="429" t="s">
        <v>588</v>
      </c>
      <c r="J289" s="429" t="s">
        <v>593</v>
      </c>
      <c r="K289" s="429" t="s">
        <v>752</v>
      </c>
      <c r="L289" s="429" t="s">
        <v>2406</v>
      </c>
      <c r="M289" s="442" t="s">
        <v>4108</v>
      </c>
      <c r="N289" s="98" t="s">
        <v>41</v>
      </c>
      <c r="AJ289" s="98" t="s">
        <v>41</v>
      </c>
    </row>
    <row r="290" spans="1:36" outlineLevel="1" x14ac:dyDescent="0.5">
      <c r="A290" s="428" t="s">
        <v>3734</v>
      </c>
      <c r="B290" s="428" t="s">
        <v>434</v>
      </c>
      <c r="C290" s="428" t="s">
        <v>439</v>
      </c>
      <c r="D290" s="430"/>
      <c r="E290" s="437" t="s">
        <v>576</v>
      </c>
      <c r="F290" s="429" t="s">
        <v>576</v>
      </c>
      <c r="G290" s="429" t="s">
        <v>581</v>
      </c>
      <c r="H290" s="429" t="s">
        <v>584</v>
      </c>
      <c r="I290" s="429" t="s">
        <v>589</v>
      </c>
      <c r="J290" s="429" t="s">
        <v>594</v>
      </c>
      <c r="K290" s="429" t="s">
        <v>753</v>
      </c>
      <c r="L290" s="429" t="s">
        <v>2407</v>
      </c>
      <c r="M290" s="442" t="s">
        <v>4108</v>
      </c>
      <c r="N290" s="98" t="s">
        <v>41</v>
      </c>
      <c r="AJ290" s="98" t="s">
        <v>41</v>
      </c>
    </row>
    <row r="291" spans="1:36" outlineLevel="1" x14ac:dyDescent="0.5">
      <c r="A291" s="428" t="s">
        <v>3719</v>
      </c>
      <c r="B291" s="428" t="s">
        <v>434</v>
      </c>
      <c r="C291" s="428" t="s">
        <v>440</v>
      </c>
      <c r="D291" s="430"/>
      <c r="E291" s="437" t="s">
        <v>577</v>
      </c>
      <c r="F291" s="429" t="s">
        <v>577</v>
      </c>
      <c r="G291" s="429" t="s">
        <v>1049</v>
      </c>
      <c r="H291" s="429" t="s">
        <v>585</v>
      </c>
      <c r="I291" s="429" t="s">
        <v>590</v>
      </c>
      <c r="J291" s="429" t="s">
        <v>595</v>
      </c>
      <c r="K291" s="429" t="s">
        <v>754</v>
      </c>
      <c r="L291" s="429" t="s">
        <v>2408</v>
      </c>
      <c r="M291" s="442" t="s">
        <v>4108</v>
      </c>
      <c r="N291" s="98" t="s">
        <v>41</v>
      </c>
      <c r="AJ291" s="98" t="s">
        <v>41</v>
      </c>
    </row>
    <row r="292" spans="1:36" ht="86" outlineLevel="1" x14ac:dyDescent="0.5">
      <c r="A292" s="428" t="s">
        <v>3720</v>
      </c>
      <c r="B292" s="428" t="s">
        <v>434</v>
      </c>
      <c r="C292" s="428" t="s">
        <v>599</v>
      </c>
      <c r="D292" s="430"/>
      <c r="E292" s="437" t="s">
        <v>600</v>
      </c>
      <c r="F292" s="429" t="s">
        <v>600</v>
      </c>
      <c r="G292" s="429" t="s">
        <v>1050</v>
      </c>
      <c r="H292" s="429" t="s">
        <v>1051</v>
      </c>
      <c r="I292" s="429" t="s">
        <v>603</v>
      </c>
      <c r="J292" s="429" t="s">
        <v>604</v>
      </c>
      <c r="K292" s="429" t="s">
        <v>1543</v>
      </c>
      <c r="L292" s="429" t="s">
        <v>2409</v>
      </c>
      <c r="M292" s="442" t="s">
        <v>4108</v>
      </c>
      <c r="N292" s="98" t="s">
        <v>41</v>
      </c>
      <c r="AJ292" s="98" t="s">
        <v>41</v>
      </c>
    </row>
    <row r="293" spans="1:36" ht="71.7" outlineLevel="1" x14ac:dyDescent="0.5">
      <c r="A293" s="428" t="s">
        <v>3721</v>
      </c>
      <c r="B293" s="428" t="s">
        <v>434</v>
      </c>
      <c r="C293" s="428">
        <v>52</v>
      </c>
      <c r="D293" s="430"/>
      <c r="E293" s="437" t="s">
        <v>601</v>
      </c>
      <c r="F293" s="429" t="s">
        <v>601</v>
      </c>
      <c r="G293" s="429" t="s">
        <v>1052</v>
      </c>
      <c r="H293" s="429" t="s">
        <v>1053</v>
      </c>
      <c r="I293" s="429" t="s">
        <v>605</v>
      </c>
      <c r="J293" s="429" t="s">
        <v>602</v>
      </c>
      <c r="K293" s="429" t="s">
        <v>1544</v>
      </c>
      <c r="L293" s="429" t="s">
        <v>2410</v>
      </c>
      <c r="M293" s="442" t="s">
        <v>4108</v>
      </c>
      <c r="N293" s="98" t="s">
        <v>41</v>
      </c>
      <c r="AJ293" s="98" t="s">
        <v>41</v>
      </c>
    </row>
    <row r="294" spans="1:36" ht="86" outlineLevel="1" x14ac:dyDescent="0.5">
      <c r="A294" s="428" t="s">
        <v>3722</v>
      </c>
      <c r="B294" s="428" t="s">
        <v>434</v>
      </c>
      <c r="C294" s="428">
        <v>53</v>
      </c>
      <c r="D294" s="430"/>
      <c r="E294" s="437" t="s">
        <v>606</v>
      </c>
      <c r="F294" s="429" t="s">
        <v>606</v>
      </c>
      <c r="G294" s="429" t="s">
        <v>1545</v>
      </c>
      <c r="H294" s="429" t="s">
        <v>1546</v>
      </c>
      <c r="I294" s="429" t="s">
        <v>1547</v>
      </c>
      <c r="J294" s="429" t="s">
        <v>1548</v>
      </c>
      <c r="K294" s="429" t="s">
        <v>1549</v>
      </c>
      <c r="L294" s="429" t="s">
        <v>2411</v>
      </c>
      <c r="M294" s="442" t="s">
        <v>4108</v>
      </c>
      <c r="N294" s="98" t="s">
        <v>41</v>
      </c>
      <c r="AJ294" s="98" t="s">
        <v>41</v>
      </c>
    </row>
    <row r="295" spans="1:36" ht="28.7" outlineLevel="1" x14ac:dyDescent="0.5">
      <c r="A295" s="428" t="s">
        <v>3723</v>
      </c>
      <c r="B295" s="428" t="s">
        <v>434</v>
      </c>
      <c r="C295" s="428">
        <v>54</v>
      </c>
      <c r="D295" s="430"/>
      <c r="E295" s="437" t="s">
        <v>608</v>
      </c>
      <c r="F295" s="429" t="s">
        <v>608</v>
      </c>
      <c r="G295" s="429" t="s">
        <v>1054</v>
      </c>
      <c r="H295" s="429" t="s">
        <v>1055</v>
      </c>
      <c r="I295" s="429" t="s">
        <v>609</v>
      </c>
      <c r="J295" s="429" t="s">
        <v>607</v>
      </c>
      <c r="K295" s="429" t="s">
        <v>1550</v>
      </c>
      <c r="L295" s="429" t="s">
        <v>2412</v>
      </c>
      <c r="M295" s="442" t="s">
        <v>4108</v>
      </c>
      <c r="N295" s="98" t="s">
        <v>41</v>
      </c>
      <c r="AJ295" s="98" t="s">
        <v>41</v>
      </c>
    </row>
    <row r="296" spans="1:36" ht="28.7" outlineLevel="1" x14ac:dyDescent="0.5">
      <c r="A296" s="428" t="s">
        <v>3724</v>
      </c>
      <c r="B296" s="428" t="s">
        <v>434</v>
      </c>
      <c r="C296" s="428">
        <v>55</v>
      </c>
      <c r="D296" s="430"/>
      <c r="E296" s="437" t="s">
        <v>776</v>
      </c>
      <c r="F296" s="429" t="s">
        <v>776</v>
      </c>
      <c r="G296" s="429" t="s">
        <v>1056</v>
      </c>
      <c r="H296" s="429" t="s">
        <v>777</v>
      </c>
      <c r="I296" s="429" t="s">
        <v>778</v>
      </c>
      <c r="J296" s="429" t="s">
        <v>779</v>
      </c>
      <c r="K296" s="429" t="s">
        <v>780</v>
      </c>
      <c r="L296" s="429" t="s">
        <v>2413</v>
      </c>
      <c r="M296" s="442" t="s">
        <v>4108</v>
      </c>
      <c r="N296" s="98" t="s">
        <v>41</v>
      </c>
      <c r="AJ296" s="98" t="s">
        <v>41</v>
      </c>
    </row>
    <row r="297" spans="1:36" ht="100.35" outlineLevel="1" x14ac:dyDescent="0.5">
      <c r="A297" s="428" t="s">
        <v>3725</v>
      </c>
      <c r="B297" s="428" t="s">
        <v>434</v>
      </c>
      <c r="C297" s="428">
        <v>56</v>
      </c>
      <c r="D297" s="430"/>
      <c r="E297" s="437" t="s">
        <v>2650</v>
      </c>
      <c r="F297" s="429" t="s">
        <v>2650</v>
      </c>
      <c r="G297" s="429" t="s">
        <v>2651</v>
      </c>
      <c r="H297" s="429" t="s">
        <v>2652</v>
      </c>
      <c r="I297" s="429" t="s">
        <v>2653</v>
      </c>
      <c r="J297" s="429" t="s">
        <v>2654</v>
      </c>
      <c r="K297" s="429" t="s">
        <v>2656</v>
      </c>
      <c r="L297" s="429" t="s">
        <v>2655</v>
      </c>
      <c r="M297" s="442" t="s">
        <v>4108</v>
      </c>
      <c r="N297" s="98" t="s">
        <v>41</v>
      </c>
      <c r="AJ297" s="98" t="s">
        <v>41</v>
      </c>
    </row>
    <row r="298" spans="1:36" ht="43" outlineLevel="1" x14ac:dyDescent="0.5">
      <c r="A298" s="428" t="s">
        <v>3726</v>
      </c>
      <c r="B298" s="428" t="s">
        <v>434</v>
      </c>
      <c r="C298" s="428">
        <v>57</v>
      </c>
      <c r="D298" s="430"/>
      <c r="E298" s="437" t="s">
        <v>781</v>
      </c>
      <c r="F298" s="429" t="s">
        <v>781</v>
      </c>
      <c r="G298" s="429" t="s">
        <v>644</v>
      </c>
      <c r="H298" s="429" t="s">
        <v>1057</v>
      </c>
      <c r="I298" s="429" t="s">
        <v>646</v>
      </c>
      <c r="J298" s="429" t="s">
        <v>645</v>
      </c>
      <c r="K298" s="429" t="s">
        <v>755</v>
      </c>
      <c r="L298" s="429" t="s">
        <v>2414</v>
      </c>
      <c r="M298" s="442" t="s">
        <v>4108</v>
      </c>
      <c r="N298" s="98" t="s">
        <v>41</v>
      </c>
      <c r="AJ298" s="98" t="s">
        <v>41</v>
      </c>
    </row>
    <row r="299" spans="1:36" outlineLevel="1" x14ac:dyDescent="0.5">
      <c r="A299" s="428" t="s">
        <v>3727</v>
      </c>
      <c r="B299" s="428" t="s">
        <v>434</v>
      </c>
      <c r="C299" s="428">
        <v>58</v>
      </c>
      <c r="D299" s="430"/>
      <c r="E299" s="437" t="s">
        <v>4064</v>
      </c>
      <c r="F299" s="429" t="s">
        <v>4064</v>
      </c>
      <c r="G299" s="429"/>
      <c r="H299" s="429"/>
      <c r="I299" s="429"/>
      <c r="J299" s="429"/>
      <c r="K299" s="429"/>
      <c r="L299" s="429"/>
      <c r="M299" s="442" t="s">
        <v>4108</v>
      </c>
      <c r="N299" s="98" t="s">
        <v>41</v>
      </c>
      <c r="AJ299" s="98" t="s">
        <v>41</v>
      </c>
    </row>
    <row r="300" spans="1:36" ht="71.7" outlineLevel="1" x14ac:dyDescent="0.5">
      <c r="A300" s="428" t="s">
        <v>3728</v>
      </c>
      <c r="B300" s="428" t="s">
        <v>434</v>
      </c>
      <c r="C300" s="428">
        <v>59</v>
      </c>
      <c r="D300" s="430"/>
      <c r="E300" s="437" t="s">
        <v>1058</v>
      </c>
      <c r="F300" s="429" t="s">
        <v>1058</v>
      </c>
      <c r="G300" s="429" t="s">
        <v>1059</v>
      </c>
      <c r="H300" s="429" t="s">
        <v>787</v>
      </c>
      <c r="I300" s="429" t="s">
        <v>789</v>
      </c>
      <c r="J300" s="429" t="s">
        <v>788</v>
      </c>
      <c r="K300" s="429" t="s">
        <v>2924</v>
      </c>
      <c r="L300" s="429" t="s">
        <v>2415</v>
      </c>
      <c r="M300" s="442" t="s">
        <v>4108</v>
      </c>
      <c r="N300" s="98" t="s">
        <v>41</v>
      </c>
      <c r="AJ300" s="98" t="s">
        <v>41</v>
      </c>
    </row>
    <row r="301" spans="1:36" ht="86" outlineLevel="1" x14ac:dyDescent="0.5">
      <c r="A301" s="428" t="s">
        <v>3729</v>
      </c>
      <c r="B301" s="428" t="s">
        <v>434</v>
      </c>
      <c r="C301" s="428">
        <v>60</v>
      </c>
      <c r="D301" s="430"/>
      <c r="E301" s="437" t="s">
        <v>3058</v>
      </c>
      <c r="F301" s="429" t="s">
        <v>3058</v>
      </c>
      <c r="G301" s="429" t="s">
        <v>3061</v>
      </c>
      <c r="H301" s="429" t="s">
        <v>3057</v>
      </c>
      <c r="I301" s="429" t="s">
        <v>3059</v>
      </c>
      <c r="J301" s="429" t="s">
        <v>3060</v>
      </c>
      <c r="K301" s="429" t="s">
        <v>3062</v>
      </c>
      <c r="L301" s="429" t="s">
        <v>3063</v>
      </c>
      <c r="M301" s="442" t="s">
        <v>4108</v>
      </c>
      <c r="N301" s="98" t="s">
        <v>41</v>
      </c>
      <c r="AJ301" s="98" t="s">
        <v>41</v>
      </c>
    </row>
    <row r="302" spans="1:36" ht="86" outlineLevel="1" x14ac:dyDescent="0.5">
      <c r="A302" s="428" t="s">
        <v>3730</v>
      </c>
      <c r="B302" s="428" t="s">
        <v>434</v>
      </c>
      <c r="C302" s="428">
        <v>61</v>
      </c>
      <c r="D302" s="430"/>
      <c r="E302" s="437" t="s">
        <v>3050</v>
      </c>
      <c r="F302" s="429" t="s">
        <v>3050</v>
      </c>
      <c r="G302" s="429" t="s">
        <v>3052</v>
      </c>
      <c r="H302" s="429" t="s">
        <v>3056</v>
      </c>
      <c r="I302" s="429" t="s">
        <v>3055</v>
      </c>
      <c r="J302" s="429" t="s">
        <v>3054</v>
      </c>
      <c r="K302" s="429" t="s">
        <v>3053</v>
      </c>
      <c r="L302" s="429" t="s">
        <v>3051</v>
      </c>
      <c r="M302" s="442" t="s">
        <v>4108</v>
      </c>
      <c r="N302" s="98" t="s">
        <v>41</v>
      </c>
      <c r="AJ302" s="98" t="s">
        <v>41</v>
      </c>
    </row>
    <row r="303" spans="1:36" ht="28.7" outlineLevel="1" x14ac:dyDescent="0.5">
      <c r="A303" s="428" t="s">
        <v>3731</v>
      </c>
      <c r="B303" s="428" t="s">
        <v>434</v>
      </c>
      <c r="C303" s="428">
        <v>62</v>
      </c>
      <c r="D303" s="430"/>
      <c r="E303" s="437" t="s">
        <v>3447</v>
      </c>
      <c r="F303" s="429" t="s">
        <v>3447</v>
      </c>
      <c r="G303" s="429" t="s">
        <v>3448</v>
      </c>
      <c r="H303" s="429" t="s">
        <v>3449</v>
      </c>
      <c r="I303" s="429" t="s">
        <v>3450</v>
      </c>
      <c r="J303" s="429" t="s">
        <v>3451</v>
      </c>
      <c r="K303" s="429" t="s">
        <v>3452</v>
      </c>
      <c r="L303" s="429" t="s">
        <v>3453</v>
      </c>
      <c r="M303" s="442" t="s">
        <v>4108</v>
      </c>
      <c r="N303" s="98" t="s">
        <v>41</v>
      </c>
      <c r="AJ303" s="98" t="s">
        <v>41</v>
      </c>
    </row>
    <row r="304" spans="1:36" ht="57.35" outlineLevel="1" x14ac:dyDescent="0.5">
      <c r="A304" s="428" t="s">
        <v>3732</v>
      </c>
      <c r="B304" s="428" t="s">
        <v>434</v>
      </c>
      <c r="C304" s="428">
        <v>63</v>
      </c>
      <c r="D304" s="430"/>
      <c r="E304" s="437" t="s">
        <v>1551</v>
      </c>
      <c r="F304" s="429" t="s">
        <v>1551</v>
      </c>
      <c r="G304" s="429" t="s">
        <v>1552</v>
      </c>
      <c r="H304" s="429" t="s">
        <v>1553</v>
      </c>
      <c r="I304" s="429" t="s">
        <v>1554</v>
      </c>
      <c r="J304" s="429" t="s">
        <v>1555</v>
      </c>
      <c r="K304" s="429" t="s">
        <v>1556</v>
      </c>
      <c r="L304" s="429" t="s">
        <v>2416</v>
      </c>
      <c r="M304" s="442" t="s">
        <v>4108</v>
      </c>
      <c r="N304" s="98" t="s">
        <v>41</v>
      </c>
      <c r="AJ304" s="98" t="s">
        <v>41</v>
      </c>
    </row>
    <row r="305" spans="1:36" ht="215" outlineLevel="1" x14ac:dyDescent="0.5">
      <c r="A305" s="428" t="s">
        <v>3733</v>
      </c>
      <c r="B305" s="428" t="s">
        <v>434</v>
      </c>
      <c r="C305" s="428">
        <v>64</v>
      </c>
      <c r="D305" s="430"/>
      <c r="E305" s="437" t="s">
        <v>926</v>
      </c>
      <c r="F305" s="429" t="s">
        <v>926</v>
      </c>
      <c r="G305" s="429" t="s">
        <v>1060</v>
      </c>
      <c r="H305" s="429" t="s">
        <v>1061</v>
      </c>
      <c r="I305" s="429" t="s">
        <v>1148</v>
      </c>
      <c r="J305" s="429" t="s">
        <v>1147</v>
      </c>
      <c r="K305" s="429" t="s">
        <v>1146</v>
      </c>
      <c r="L305" s="429" t="s">
        <v>2417</v>
      </c>
      <c r="M305" s="442" t="s">
        <v>4108</v>
      </c>
      <c r="N305" s="98" t="s">
        <v>41</v>
      </c>
      <c r="AJ305" s="98" t="s">
        <v>41</v>
      </c>
    </row>
    <row r="306" spans="1:36" ht="200.7" outlineLevel="1" x14ac:dyDescent="0.5">
      <c r="A306" s="428" t="s">
        <v>3750</v>
      </c>
      <c r="B306" s="428" t="s">
        <v>434</v>
      </c>
      <c r="C306" s="428">
        <v>65</v>
      </c>
      <c r="D306" s="430"/>
      <c r="E306" s="437" t="s">
        <v>2693</v>
      </c>
      <c r="F306" s="429" t="s">
        <v>2693</v>
      </c>
      <c r="G306" s="429" t="s">
        <v>2694</v>
      </c>
      <c r="H306" s="429" t="s">
        <v>2695</v>
      </c>
      <c r="I306" s="429" t="s">
        <v>2696</v>
      </c>
      <c r="J306" s="429" t="s">
        <v>2704</v>
      </c>
      <c r="K306" s="429" t="s">
        <v>2705</v>
      </c>
      <c r="L306" s="429" t="s">
        <v>2706</v>
      </c>
      <c r="M306" s="442" t="s">
        <v>4108</v>
      </c>
      <c r="N306" s="98" t="s">
        <v>41</v>
      </c>
      <c r="AJ306" s="98" t="s">
        <v>41</v>
      </c>
    </row>
    <row r="307" spans="1:36" ht="100.35" outlineLevel="1" x14ac:dyDescent="0.5">
      <c r="A307" s="428" t="s">
        <v>3735</v>
      </c>
      <c r="B307" s="428" t="s">
        <v>434</v>
      </c>
      <c r="C307" s="428">
        <v>66</v>
      </c>
      <c r="D307" s="430"/>
      <c r="E307" s="437" t="s">
        <v>2697</v>
      </c>
      <c r="F307" s="429" t="s">
        <v>2697</v>
      </c>
      <c r="G307" s="429" t="s">
        <v>2698</v>
      </c>
      <c r="H307" s="429" t="s">
        <v>2699</v>
      </c>
      <c r="I307" s="429" t="s">
        <v>2700</v>
      </c>
      <c r="J307" s="429" t="s">
        <v>2701</v>
      </c>
      <c r="K307" s="429" t="s">
        <v>2702</v>
      </c>
      <c r="L307" s="429" t="s">
        <v>2703</v>
      </c>
      <c r="M307" s="442" t="s">
        <v>4108</v>
      </c>
      <c r="N307" s="98" t="s">
        <v>41</v>
      </c>
      <c r="AJ307" s="98" t="s">
        <v>41</v>
      </c>
    </row>
    <row r="308" spans="1:36" ht="100.35" outlineLevel="1" x14ac:dyDescent="0.5">
      <c r="A308" s="428" t="s">
        <v>3736</v>
      </c>
      <c r="B308" s="428" t="s">
        <v>434</v>
      </c>
      <c r="C308" s="428">
        <v>67</v>
      </c>
      <c r="D308" s="430"/>
      <c r="E308" s="437" t="s">
        <v>2783</v>
      </c>
      <c r="F308" s="429" t="s">
        <v>2783</v>
      </c>
      <c r="G308" s="429" t="s">
        <v>2784</v>
      </c>
      <c r="H308" s="429" t="s">
        <v>2785</v>
      </c>
      <c r="I308" s="429" t="s">
        <v>2786</v>
      </c>
      <c r="J308" s="429" t="s">
        <v>2787</v>
      </c>
      <c r="K308" s="429" t="s">
        <v>2788</v>
      </c>
      <c r="L308" s="429" t="s">
        <v>2789</v>
      </c>
      <c r="M308" s="442" t="s">
        <v>4108</v>
      </c>
      <c r="N308" s="98" t="s">
        <v>41</v>
      </c>
      <c r="AJ308" s="98" t="s">
        <v>41</v>
      </c>
    </row>
    <row r="309" spans="1:36" outlineLevel="1" x14ac:dyDescent="0.5">
      <c r="A309" s="428" t="s">
        <v>3737</v>
      </c>
      <c r="B309" s="428" t="s">
        <v>434</v>
      </c>
      <c r="C309" s="428">
        <v>68</v>
      </c>
      <c r="D309" s="430"/>
      <c r="E309" s="437" t="s">
        <v>950</v>
      </c>
      <c r="F309" s="429" t="s">
        <v>950</v>
      </c>
      <c r="G309" s="429" t="s">
        <v>951</v>
      </c>
      <c r="H309" s="429" t="s">
        <v>952</v>
      </c>
      <c r="I309" s="429" t="s">
        <v>949</v>
      </c>
      <c r="J309" s="429" t="s">
        <v>953</v>
      </c>
      <c r="K309" s="429" t="s">
        <v>954</v>
      </c>
      <c r="L309" s="429" t="s">
        <v>2418</v>
      </c>
      <c r="M309" s="442" t="s">
        <v>4108</v>
      </c>
      <c r="N309" s="98" t="s">
        <v>41</v>
      </c>
      <c r="AJ309" s="98" t="s">
        <v>41</v>
      </c>
    </row>
    <row r="310" spans="1:36" ht="28.7" outlineLevel="1" x14ac:dyDescent="0.5">
      <c r="A310" s="428" t="s">
        <v>3738</v>
      </c>
      <c r="B310" s="428" t="s">
        <v>434</v>
      </c>
      <c r="C310" s="428">
        <v>69</v>
      </c>
      <c r="D310" s="430"/>
      <c r="E310" s="437" t="s">
        <v>1578</v>
      </c>
      <c r="F310" s="429" t="s">
        <v>1578</v>
      </c>
      <c r="G310" s="429" t="s">
        <v>1579</v>
      </c>
      <c r="H310" s="429" t="s">
        <v>1580</v>
      </c>
      <c r="I310" s="429" t="s">
        <v>1581</v>
      </c>
      <c r="J310" s="429" t="s">
        <v>1582</v>
      </c>
      <c r="K310" s="429" t="s">
        <v>1583</v>
      </c>
      <c r="L310" s="429" t="s">
        <v>2419</v>
      </c>
      <c r="M310" s="442" t="s">
        <v>4108</v>
      </c>
      <c r="N310" s="98" t="s">
        <v>41</v>
      </c>
      <c r="AJ310" s="98" t="s">
        <v>41</v>
      </c>
    </row>
    <row r="311" spans="1:36" ht="28.7" outlineLevel="1" x14ac:dyDescent="0.5">
      <c r="A311" s="428" t="s">
        <v>3739</v>
      </c>
      <c r="B311" s="428" t="s">
        <v>434</v>
      </c>
      <c r="C311" s="428">
        <v>70</v>
      </c>
      <c r="D311" s="430"/>
      <c r="E311" s="437" t="s">
        <v>1585</v>
      </c>
      <c r="F311" s="429" t="s">
        <v>1585</v>
      </c>
      <c r="G311" s="429" t="s">
        <v>1586</v>
      </c>
      <c r="H311" s="429" t="s">
        <v>1587</v>
      </c>
      <c r="I311" s="429" t="s">
        <v>1588</v>
      </c>
      <c r="J311" s="429" t="s">
        <v>1589</v>
      </c>
      <c r="K311" s="429" t="s">
        <v>1584</v>
      </c>
      <c r="L311" s="429" t="s">
        <v>2420</v>
      </c>
      <c r="M311" s="442" t="s">
        <v>4108</v>
      </c>
      <c r="N311" s="98" t="s">
        <v>41</v>
      </c>
      <c r="AJ311" s="98" t="s">
        <v>41</v>
      </c>
    </row>
    <row r="312" spans="1:36" outlineLevel="1" x14ac:dyDescent="0.5">
      <c r="A312" s="428" t="s">
        <v>3740</v>
      </c>
      <c r="B312" s="428" t="s">
        <v>434</v>
      </c>
      <c r="C312" s="428">
        <v>71</v>
      </c>
      <c r="D312" s="430"/>
      <c r="E312" s="437" t="s">
        <v>815</v>
      </c>
      <c r="F312" s="429" t="s">
        <v>815</v>
      </c>
      <c r="G312" s="429" t="s">
        <v>815</v>
      </c>
      <c r="H312" s="429" t="s">
        <v>892</v>
      </c>
      <c r="I312" s="429" t="s">
        <v>878</v>
      </c>
      <c r="J312" s="429" t="s">
        <v>815</v>
      </c>
      <c r="K312" s="429" t="s">
        <v>844</v>
      </c>
      <c r="L312" s="429" t="s">
        <v>2323</v>
      </c>
      <c r="M312" s="442" t="s">
        <v>4108</v>
      </c>
      <c r="N312" s="98" t="s">
        <v>41</v>
      </c>
      <c r="AJ312" s="98" t="s">
        <v>41</v>
      </c>
    </row>
    <row r="313" spans="1:36" outlineLevel="1" x14ac:dyDescent="0.5">
      <c r="A313" s="428" t="s">
        <v>3741</v>
      </c>
      <c r="B313" s="428" t="s">
        <v>434</v>
      </c>
      <c r="C313" s="428">
        <v>72</v>
      </c>
      <c r="D313" s="430"/>
      <c r="E313" s="437" t="s">
        <v>915</v>
      </c>
      <c r="F313" s="429" t="s">
        <v>915</v>
      </c>
      <c r="G313" s="429" t="s">
        <v>922</v>
      </c>
      <c r="H313" s="429" t="s">
        <v>917</v>
      </c>
      <c r="I313" s="429" t="s">
        <v>920</v>
      </c>
      <c r="J313" s="429" t="s">
        <v>918</v>
      </c>
      <c r="K313" s="429" t="s">
        <v>924</v>
      </c>
      <c r="L313" s="429" t="s">
        <v>2421</v>
      </c>
      <c r="M313" s="442" t="s">
        <v>4108</v>
      </c>
      <c r="N313" s="98" t="s">
        <v>41</v>
      </c>
      <c r="AJ313" s="98" t="s">
        <v>41</v>
      </c>
    </row>
    <row r="314" spans="1:36" outlineLevel="1" x14ac:dyDescent="0.5">
      <c r="A314" s="428" t="s">
        <v>3742</v>
      </c>
      <c r="B314" s="428" t="s">
        <v>434</v>
      </c>
      <c r="C314" s="428">
        <v>73</v>
      </c>
      <c r="D314" s="430"/>
      <c r="E314" s="437" t="s">
        <v>916</v>
      </c>
      <c r="F314" s="429" t="s">
        <v>916</v>
      </c>
      <c r="G314" s="429" t="s">
        <v>923</v>
      </c>
      <c r="H314" s="429" t="s">
        <v>1062</v>
      </c>
      <c r="I314" s="429" t="s">
        <v>921</v>
      </c>
      <c r="J314" s="429" t="s">
        <v>919</v>
      </c>
      <c r="K314" s="429" t="s">
        <v>925</v>
      </c>
      <c r="L314" s="429" t="s">
        <v>2422</v>
      </c>
      <c r="M314" s="442" t="s">
        <v>4108</v>
      </c>
      <c r="N314" s="98" t="s">
        <v>41</v>
      </c>
      <c r="AJ314" s="98" t="s">
        <v>41</v>
      </c>
    </row>
    <row r="315" spans="1:36" outlineLevel="1" x14ac:dyDescent="0.5">
      <c r="A315" s="428" t="s">
        <v>3743</v>
      </c>
      <c r="B315" s="428" t="s">
        <v>434</v>
      </c>
      <c r="C315" s="428">
        <v>74</v>
      </c>
      <c r="D315" s="430"/>
      <c r="E315" s="437" t="s">
        <v>942</v>
      </c>
      <c r="F315" s="429" t="s">
        <v>942</v>
      </c>
      <c r="G315" s="429" t="s">
        <v>943</v>
      </c>
      <c r="H315" s="429" t="s">
        <v>945</v>
      </c>
      <c r="I315" s="429" t="s">
        <v>946</v>
      </c>
      <c r="J315" s="429" t="s">
        <v>947</v>
      </c>
      <c r="K315" s="429" t="s">
        <v>944</v>
      </c>
      <c r="L315" s="429" t="s">
        <v>2423</v>
      </c>
      <c r="M315" s="442" t="s">
        <v>4108</v>
      </c>
      <c r="N315" s="98" t="s">
        <v>41</v>
      </c>
      <c r="AJ315" s="98" t="s">
        <v>41</v>
      </c>
    </row>
    <row r="316" spans="1:36" ht="57.35" outlineLevel="1" x14ac:dyDescent="0.5">
      <c r="A316" s="428" t="s">
        <v>3744</v>
      </c>
      <c r="B316" s="428" t="s">
        <v>434</v>
      </c>
      <c r="C316" s="428">
        <v>75</v>
      </c>
      <c r="D316" s="430"/>
      <c r="E316" s="437" t="s">
        <v>2657</v>
      </c>
      <c r="F316" s="429" t="s">
        <v>2657</v>
      </c>
      <c r="G316" s="429" t="s">
        <v>2658</v>
      </c>
      <c r="H316" s="429" t="s">
        <v>2659</v>
      </c>
      <c r="I316" s="429" t="s">
        <v>2660</v>
      </c>
      <c r="J316" s="429" t="s">
        <v>2661</v>
      </c>
      <c r="K316" s="429" t="s">
        <v>2662</v>
      </c>
      <c r="L316" s="429" t="s">
        <v>2663</v>
      </c>
      <c r="M316" s="442" t="s">
        <v>4108</v>
      </c>
      <c r="N316" s="98" t="s">
        <v>41</v>
      </c>
      <c r="AJ316" s="98" t="s">
        <v>41</v>
      </c>
    </row>
    <row r="317" spans="1:36" ht="114.7" outlineLevel="1" x14ac:dyDescent="0.5">
      <c r="A317" s="428" t="s">
        <v>3745</v>
      </c>
      <c r="B317" s="428" t="s">
        <v>434</v>
      </c>
      <c r="C317" s="428">
        <v>76</v>
      </c>
      <c r="D317" s="430"/>
      <c r="E317" s="437" t="s">
        <v>2664</v>
      </c>
      <c r="F317" s="429" t="s">
        <v>2664</v>
      </c>
      <c r="G317" s="429" t="s">
        <v>2665</v>
      </c>
      <c r="H317" s="429" t="s">
        <v>2790</v>
      </c>
      <c r="I317" s="429" t="s">
        <v>2666</v>
      </c>
      <c r="J317" s="429" t="s">
        <v>2667</v>
      </c>
      <c r="K317" s="429" t="s">
        <v>2668</v>
      </c>
      <c r="L317" s="429" t="s">
        <v>2669</v>
      </c>
      <c r="M317" s="442" t="s">
        <v>4108</v>
      </c>
      <c r="N317" s="98" t="s">
        <v>41</v>
      </c>
      <c r="AJ317" s="98" t="s">
        <v>41</v>
      </c>
    </row>
    <row r="318" spans="1:36" ht="57.35" outlineLevel="1" x14ac:dyDescent="0.5">
      <c r="A318" s="428" t="s">
        <v>3746</v>
      </c>
      <c r="B318" s="428" t="s">
        <v>434</v>
      </c>
      <c r="C318" s="428" t="s">
        <v>1600</v>
      </c>
      <c r="D318" s="430"/>
      <c r="E318" s="437" t="s">
        <v>2671</v>
      </c>
      <c r="F318" s="429" t="s">
        <v>2671</v>
      </c>
      <c r="G318" s="429" t="s">
        <v>2670</v>
      </c>
      <c r="H318" s="429" t="s">
        <v>2791</v>
      </c>
      <c r="I318" s="429" t="s">
        <v>2672</v>
      </c>
      <c r="J318" s="429" t="s">
        <v>2673</v>
      </c>
      <c r="K318" s="429" t="s">
        <v>2674</v>
      </c>
      <c r="L318" s="429" t="s">
        <v>2675</v>
      </c>
      <c r="M318" s="442" t="s">
        <v>4108</v>
      </c>
      <c r="N318" s="98" t="s">
        <v>41</v>
      </c>
      <c r="AJ318" s="98" t="s">
        <v>41</v>
      </c>
    </row>
    <row r="319" spans="1:36" ht="43" outlineLevel="1" x14ac:dyDescent="0.5">
      <c r="A319" s="428" t="s">
        <v>3747</v>
      </c>
      <c r="B319" s="428" t="s">
        <v>434</v>
      </c>
      <c r="C319" s="428" t="s">
        <v>1596</v>
      </c>
      <c r="D319" s="430"/>
      <c r="E319" s="437" t="s">
        <v>2609</v>
      </c>
      <c r="F319" s="429" t="s">
        <v>2609</v>
      </c>
      <c r="G319" s="429" t="s">
        <v>2610</v>
      </c>
      <c r="H319" s="429" t="s">
        <v>2792</v>
      </c>
      <c r="I319" s="429" t="s">
        <v>2611</v>
      </c>
      <c r="J319" s="429" t="s">
        <v>2612</v>
      </c>
      <c r="K319" s="429" t="s">
        <v>2613</v>
      </c>
      <c r="L319" s="429" t="s">
        <v>2614</v>
      </c>
      <c r="M319" s="442" t="s">
        <v>4108</v>
      </c>
      <c r="N319" s="98" t="s">
        <v>41</v>
      </c>
      <c r="AJ319" s="98" t="s">
        <v>41</v>
      </c>
    </row>
    <row r="320" spans="1:36" ht="43" outlineLevel="1" x14ac:dyDescent="0.5">
      <c r="A320" s="428" t="s">
        <v>3748</v>
      </c>
      <c r="B320" s="428" t="s">
        <v>434</v>
      </c>
      <c r="C320" s="428" t="s">
        <v>1597</v>
      </c>
      <c r="D320" s="430"/>
      <c r="E320" s="437" t="s">
        <v>2615</v>
      </c>
      <c r="F320" s="429" t="s">
        <v>2615</v>
      </c>
      <c r="G320" s="429" t="s">
        <v>2616</v>
      </c>
      <c r="H320" s="429" t="s">
        <v>2793</v>
      </c>
      <c r="I320" s="429" t="s">
        <v>2617</v>
      </c>
      <c r="J320" s="429" t="s">
        <v>2618</v>
      </c>
      <c r="K320" s="429" t="s">
        <v>2619</v>
      </c>
      <c r="L320" s="429" t="s">
        <v>2620</v>
      </c>
      <c r="M320" s="442" t="s">
        <v>4108</v>
      </c>
      <c r="N320" s="98" t="s">
        <v>41</v>
      </c>
      <c r="AJ320" s="98" t="s">
        <v>41</v>
      </c>
    </row>
    <row r="321" spans="1:36" outlineLevel="1" x14ac:dyDescent="0.5">
      <c r="A321" s="428" t="s">
        <v>3749</v>
      </c>
      <c r="B321" s="428" t="s">
        <v>434</v>
      </c>
      <c r="C321" s="428" t="s">
        <v>1598</v>
      </c>
      <c r="D321" s="430"/>
      <c r="E321" s="437" t="s">
        <v>2105</v>
      </c>
      <c r="F321" s="429" t="s">
        <v>2105</v>
      </c>
      <c r="G321" s="429" t="s">
        <v>2115</v>
      </c>
      <c r="H321" s="429" t="s">
        <v>2794</v>
      </c>
      <c r="I321" s="429" t="s">
        <v>2113</v>
      </c>
      <c r="J321" s="429" t="s">
        <v>2114</v>
      </c>
      <c r="K321" s="429" t="s">
        <v>2112</v>
      </c>
      <c r="L321" s="429" t="s">
        <v>2424</v>
      </c>
      <c r="M321" s="442" t="s">
        <v>4108</v>
      </c>
      <c r="N321" s="98" t="s">
        <v>41</v>
      </c>
      <c r="AJ321" s="98" t="s">
        <v>41</v>
      </c>
    </row>
    <row r="322" spans="1:36" ht="28.7" outlineLevel="1" x14ac:dyDescent="0.5">
      <c r="A322" s="428" t="s">
        <v>3766</v>
      </c>
      <c r="B322" s="428" t="s">
        <v>434</v>
      </c>
      <c r="C322" s="428" t="s">
        <v>1599</v>
      </c>
      <c r="D322" s="430"/>
      <c r="E322" s="437" t="s">
        <v>2676</v>
      </c>
      <c r="F322" s="429" t="s">
        <v>2676</v>
      </c>
      <c r="G322" s="429" t="s">
        <v>2677</v>
      </c>
      <c r="H322" s="429" t="s">
        <v>2678</v>
      </c>
      <c r="I322" s="429" t="s">
        <v>2679</v>
      </c>
      <c r="J322" s="429" t="s">
        <v>2680</v>
      </c>
      <c r="K322" s="429" t="s">
        <v>2681</v>
      </c>
      <c r="L322" s="429" t="s">
        <v>2682</v>
      </c>
      <c r="M322" s="442" t="s">
        <v>4108</v>
      </c>
      <c r="N322" s="98" t="s">
        <v>41</v>
      </c>
      <c r="AJ322" s="98" t="s">
        <v>41</v>
      </c>
    </row>
    <row r="323" spans="1:36" outlineLevel="1" x14ac:dyDescent="0.5">
      <c r="A323" s="428" t="s">
        <v>3751</v>
      </c>
      <c r="B323" s="428" t="s">
        <v>434</v>
      </c>
      <c r="C323" s="428">
        <v>78</v>
      </c>
      <c r="D323" s="430"/>
      <c r="E323" s="437" t="s">
        <v>1149</v>
      </c>
      <c r="F323" s="429" t="s">
        <v>1149</v>
      </c>
      <c r="G323" s="429" t="s">
        <v>1189</v>
      </c>
      <c r="H323" s="429" t="s">
        <v>1186</v>
      </c>
      <c r="I323" s="429" t="s">
        <v>1152</v>
      </c>
      <c r="J323" s="429" t="s">
        <v>1151</v>
      </c>
      <c r="K323" s="429" t="s">
        <v>1150</v>
      </c>
      <c r="L323" s="429" t="s">
        <v>2425</v>
      </c>
      <c r="M323" s="442" t="s">
        <v>4108</v>
      </c>
      <c r="N323" s="98" t="s">
        <v>41</v>
      </c>
      <c r="AJ323" s="98" t="s">
        <v>41</v>
      </c>
    </row>
    <row r="324" spans="1:36" outlineLevel="1" x14ac:dyDescent="0.5">
      <c r="A324" s="428" t="s">
        <v>3752</v>
      </c>
      <c r="B324" s="428" t="s">
        <v>434</v>
      </c>
      <c r="C324" s="428">
        <v>79</v>
      </c>
      <c r="D324" s="430"/>
      <c r="E324" s="437" t="s">
        <v>1557</v>
      </c>
      <c r="F324" s="429" t="s">
        <v>1557</v>
      </c>
      <c r="G324" s="429" t="s">
        <v>1558</v>
      </c>
      <c r="H324" s="429" t="s">
        <v>1559</v>
      </c>
      <c r="I324" s="429" t="s">
        <v>1560</v>
      </c>
      <c r="J324" s="429" t="s">
        <v>1561</v>
      </c>
      <c r="K324" s="429" t="s">
        <v>1562</v>
      </c>
      <c r="L324" s="429" t="s">
        <v>2426</v>
      </c>
      <c r="M324" s="442" t="s">
        <v>4108</v>
      </c>
      <c r="N324" s="98" t="s">
        <v>41</v>
      </c>
      <c r="AJ324" s="98" t="s">
        <v>41</v>
      </c>
    </row>
    <row r="325" spans="1:36" outlineLevel="1" x14ac:dyDescent="0.5">
      <c r="A325" s="428" t="s">
        <v>3753</v>
      </c>
      <c r="B325" s="428" t="s">
        <v>434</v>
      </c>
      <c r="C325" s="428">
        <v>80</v>
      </c>
      <c r="D325" s="430"/>
      <c r="E325" s="437" t="s">
        <v>1563</v>
      </c>
      <c r="F325" s="429" t="s">
        <v>1563</v>
      </c>
      <c r="G325" s="429" t="s">
        <v>1564</v>
      </c>
      <c r="H325" s="429" t="s">
        <v>1565</v>
      </c>
      <c r="I325" s="429" t="s">
        <v>1566</v>
      </c>
      <c r="J325" s="429" t="s">
        <v>1567</v>
      </c>
      <c r="K325" s="429" t="s">
        <v>1568</v>
      </c>
      <c r="L325" s="429" t="s">
        <v>2427</v>
      </c>
      <c r="M325" s="442" t="s">
        <v>4108</v>
      </c>
      <c r="N325" s="98" t="s">
        <v>41</v>
      </c>
    </row>
    <row r="326" spans="1:36" outlineLevel="1" x14ac:dyDescent="0.5">
      <c r="A326" s="428" t="s">
        <v>3754</v>
      </c>
      <c r="B326" s="428" t="s">
        <v>434</v>
      </c>
      <c r="C326" s="428">
        <v>81</v>
      </c>
      <c r="D326" s="430"/>
      <c r="E326" s="437" t="s">
        <v>2483</v>
      </c>
      <c r="F326" s="429" t="s">
        <v>2483</v>
      </c>
      <c r="G326" s="429" t="s">
        <v>2768</v>
      </c>
      <c r="H326" s="429" t="s">
        <v>2795</v>
      </c>
      <c r="I326" s="429" t="s">
        <v>2238</v>
      </c>
      <c r="J326" s="429" t="s">
        <v>2239</v>
      </c>
      <c r="K326" s="429" t="s">
        <v>2240</v>
      </c>
      <c r="L326" s="429" t="s">
        <v>2683</v>
      </c>
      <c r="M326" s="442" t="s">
        <v>4108</v>
      </c>
      <c r="N326" s="98" t="s">
        <v>41</v>
      </c>
      <c r="AJ326" s="98" t="s">
        <v>41</v>
      </c>
    </row>
    <row r="327" spans="1:36" ht="43" outlineLevel="1" x14ac:dyDescent="0.5">
      <c r="A327" s="428" t="s">
        <v>3755</v>
      </c>
      <c r="B327" s="428" t="s">
        <v>434</v>
      </c>
      <c r="C327" s="428">
        <v>82</v>
      </c>
      <c r="D327" s="430"/>
      <c r="E327" s="437" t="s">
        <v>1346</v>
      </c>
      <c r="F327" s="429" t="s">
        <v>1346</v>
      </c>
      <c r="G327" s="429" t="s">
        <v>1347</v>
      </c>
      <c r="H327" s="429" t="s">
        <v>2796</v>
      </c>
      <c r="I327" s="429" t="s">
        <v>1348</v>
      </c>
      <c r="J327" s="429" t="s">
        <v>1349</v>
      </c>
      <c r="K327" s="429" t="s">
        <v>1350</v>
      </c>
      <c r="L327" s="429" t="s">
        <v>2428</v>
      </c>
      <c r="M327" s="442" t="s">
        <v>4108</v>
      </c>
      <c r="N327" s="98" t="s">
        <v>41</v>
      </c>
      <c r="AJ327" s="98" t="s">
        <v>41</v>
      </c>
    </row>
    <row r="328" spans="1:36" ht="28.7" outlineLevel="1" x14ac:dyDescent="0.5">
      <c r="A328" s="428" t="s">
        <v>3756</v>
      </c>
      <c r="B328" s="428" t="s">
        <v>434</v>
      </c>
      <c r="C328" s="428">
        <v>83</v>
      </c>
      <c r="D328" s="430"/>
      <c r="E328" s="437" t="s">
        <v>1373</v>
      </c>
      <c r="F328" s="429" t="s">
        <v>1373</v>
      </c>
      <c r="G328" s="429" t="s">
        <v>2773</v>
      </c>
      <c r="H328" s="429" t="s">
        <v>2797</v>
      </c>
      <c r="I328" s="429" t="s">
        <v>1383</v>
      </c>
      <c r="J328" s="429" t="s">
        <v>1384</v>
      </c>
      <c r="K328" s="429" t="s">
        <v>1382</v>
      </c>
      <c r="L328" s="429" t="s">
        <v>2429</v>
      </c>
      <c r="M328" s="442" t="s">
        <v>4108</v>
      </c>
      <c r="N328" s="98" t="s">
        <v>41</v>
      </c>
      <c r="AJ328" s="98" t="s">
        <v>41</v>
      </c>
    </row>
    <row r="329" spans="1:36" outlineLevel="1" x14ac:dyDescent="0.5">
      <c r="A329" s="428" t="s">
        <v>3757</v>
      </c>
      <c r="B329" s="428" t="s">
        <v>434</v>
      </c>
      <c r="C329" s="428" t="s">
        <v>1371</v>
      </c>
      <c r="D329" s="430"/>
      <c r="E329" s="437" t="s">
        <v>2621</v>
      </c>
      <c r="F329" s="429" t="s">
        <v>2621</v>
      </c>
      <c r="G329" s="429" t="s">
        <v>3017</v>
      </c>
      <c r="H329" s="429" t="s">
        <v>3018</v>
      </c>
      <c r="I329" s="429" t="s">
        <v>3019</v>
      </c>
      <c r="J329" s="429" t="s">
        <v>3020</v>
      </c>
      <c r="K329" s="429" t="s">
        <v>3021</v>
      </c>
      <c r="L329" s="429" t="s">
        <v>3022</v>
      </c>
      <c r="M329" s="442" t="s">
        <v>4108</v>
      </c>
      <c r="AJ329" s="98" t="s">
        <v>41</v>
      </c>
    </row>
    <row r="330" spans="1:36" ht="43" outlineLevel="1" x14ac:dyDescent="0.5">
      <c r="A330" s="428" t="s">
        <v>3758</v>
      </c>
      <c r="B330" s="428" t="s">
        <v>434</v>
      </c>
      <c r="C330" s="428" t="s">
        <v>1353</v>
      </c>
      <c r="D330" s="430"/>
      <c r="E330" s="437" t="s">
        <v>1351</v>
      </c>
      <c r="F330" s="429" t="s">
        <v>1351</v>
      </c>
      <c r="G330" s="429" t="s">
        <v>1365</v>
      </c>
      <c r="H330" s="429" t="s">
        <v>2798</v>
      </c>
      <c r="I330" s="429" t="s">
        <v>1366</v>
      </c>
      <c r="J330" s="429" t="s">
        <v>1367</v>
      </c>
      <c r="K330" s="429" t="s">
        <v>1368</v>
      </c>
      <c r="L330" s="429" t="s">
        <v>2430</v>
      </c>
      <c r="M330" s="442" t="s">
        <v>4108</v>
      </c>
      <c r="N330" s="98" t="s">
        <v>41</v>
      </c>
      <c r="AJ330" s="98" t="s">
        <v>41</v>
      </c>
    </row>
    <row r="331" spans="1:36" outlineLevel="1" x14ac:dyDescent="0.5">
      <c r="A331" s="428" t="s">
        <v>3759</v>
      </c>
      <c r="B331" s="428" t="s">
        <v>434</v>
      </c>
      <c r="C331" s="428" t="s">
        <v>1354</v>
      </c>
      <c r="D331" s="430"/>
      <c r="E331" s="437" t="s">
        <v>1370</v>
      </c>
      <c r="F331" s="429" t="s">
        <v>1370</v>
      </c>
      <c r="G331" s="429" t="s">
        <v>2769</v>
      </c>
      <c r="H331" s="429" t="s">
        <v>2799</v>
      </c>
      <c r="I331" s="429" t="s">
        <v>1569</v>
      </c>
      <c r="J331" s="429" t="s">
        <v>1570</v>
      </c>
      <c r="K331" s="429" t="s">
        <v>1571</v>
      </c>
      <c r="L331" s="429" t="s">
        <v>2431</v>
      </c>
      <c r="M331" s="442" t="s">
        <v>4108</v>
      </c>
      <c r="N331" s="98" t="s">
        <v>41</v>
      </c>
      <c r="AJ331" s="98" t="s">
        <v>41</v>
      </c>
    </row>
    <row r="332" spans="1:36" outlineLevel="1" x14ac:dyDescent="0.5">
      <c r="A332" s="428" t="s">
        <v>3760</v>
      </c>
      <c r="B332" s="428" t="s">
        <v>434</v>
      </c>
      <c r="C332" s="428" t="s">
        <v>1355</v>
      </c>
      <c r="D332" s="430"/>
      <c r="E332" s="437" t="s">
        <v>1352</v>
      </c>
      <c r="F332" s="429" t="s">
        <v>1352</v>
      </c>
      <c r="G332" s="429" t="s">
        <v>1361</v>
      </c>
      <c r="H332" s="429" t="s">
        <v>1362</v>
      </c>
      <c r="I332" s="429" t="s">
        <v>1363</v>
      </c>
      <c r="J332" s="429" t="s">
        <v>1360</v>
      </c>
      <c r="K332" s="429" t="s">
        <v>1364</v>
      </c>
      <c r="L332" s="429" t="s">
        <v>2432</v>
      </c>
      <c r="M332" s="442" t="s">
        <v>4108</v>
      </c>
      <c r="N332" s="98" t="s">
        <v>41</v>
      </c>
      <c r="AJ332" s="98" t="s">
        <v>41</v>
      </c>
    </row>
    <row r="333" spans="1:36" outlineLevel="1" x14ac:dyDescent="0.5">
      <c r="A333" s="428" t="s">
        <v>3761</v>
      </c>
      <c r="B333" s="428" t="s">
        <v>434</v>
      </c>
      <c r="C333" s="428" t="s">
        <v>1356</v>
      </c>
      <c r="D333" s="430"/>
      <c r="E333" s="437" t="s">
        <v>1380</v>
      </c>
      <c r="F333" s="429" t="s">
        <v>1380</v>
      </c>
      <c r="G333" s="429" t="s">
        <v>1381</v>
      </c>
      <c r="H333" s="429" t="s">
        <v>1374</v>
      </c>
      <c r="I333" s="429" t="s">
        <v>1375</v>
      </c>
      <c r="J333" s="429" t="s">
        <v>1377</v>
      </c>
      <c r="K333" s="429" t="s">
        <v>1181</v>
      </c>
      <c r="L333" s="429" t="s">
        <v>3015</v>
      </c>
      <c r="M333" s="442" t="s">
        <v>4108</v>
      </c>
      <c r="N333" s="98" t="s">
        <v>41</v>
      </c>
      <c r="AJ333" s="98" t="s">
        <v>41</v>
      </c>
    </row>
    <row r="334" spans="1:36" outlineLevel="1" x14ac:dyDescent="0.5">
      <c r="A334" s="428" t="s">
        <v>3762</v>
      </c>
      <c r="B334" s="428" t="s">
        <v>434</v>
      </c>
      <c r="C334" s="428" t="s">
        <v>1357</v>
      </c>
      <c r="D334" s="430"/>
      <c r="E334" s="437" t="s">
        <v>1359</v>
      </c>
      <c r="F334" s="429" t="s">
        <v>1359</v>
      </c>
      <c r="G334" s="429" t="s">
        <v>2770</v>
      </c>
      <c r="H334" s="429" t="s">
        <v>2800</v>
      </c>
      <c r="I334" s="429" t="s">
        <v>1376</v>
      </c>
      <c r="J334" s="429" t="s">
        <v>1378</v>
      </c>
      <c r="K334" s="429" t="s">
        <v>1379</v>
      </c>
      <c r="L334" s="429" t="s">
        <v>3016</v>
      </c>
      <c r="M334" s="442" t="s">
        <v>4108</v>
      </c>
      <c r="N334" s="98" t="s">
        <v>41</v>
      </c>
      <c r="AJ334" s="98" t="s">
        <v>41</v>
      </c>
    </row>
    <row r="335" spans="1:36" outlineLevel="1" x14ac:dyDescent="0.5">
      <c r="A335" s="428" t="s">
        <v>3763</v>
      </c>
      <c r="B335" s="428" t="s">
        <v>434</v>
      </c>
      <c r="C335" s="428" t="s">
        <v>1358</v>
      </c>
      <c r="D335" s="430"/>
      <c r="E335" s="437" t="s">
        <v>1572</v>
      </c>
      <c r="F335" s="429" t="s">
        <v>1572</v>
      </c>
      <c r="G335" s="429" t="s">
        <v>1573</v>
      </c>
      <c r="H335" s="429" t="s">
        <v>1574</v>
      </c>
      <c r="I335" s="429" t="s">
        <v>1575</v>
      </c>
      <c r="J335" s="429" t="s">
        <v>1576</v>
      </c>
      <c r="K335" s="429" t="s">
        <v>1577</v>
      </c>
      <c r="L335" s="429" t="s">
        <v>2433</v>
      </c>
      <c r="M335" s="442" t="s">
        <v>4108</v>
      </c>
      <c r="N335" s="98" t="s">
        <v>41</v>
      </c>
      <c r="AJ335" s="98" t="s">
        <v>41</v>
      </c>
    </row>
    <row r="336" spans="1:36" ht="43" outlineLevel="1" x14ac:dyDescent="0.5">
      <c r="A336" s="428" t="s">
        <v>3764</v>
      </c>
      <c r="B336" s="428" t="s">
        <v>434</v>
      </c>
      <c r="C336" s="428">
        <v>86</v>
      </c>
      <c r="D336" s="430"/>
      <c r="E336" s="437" t="s">
        <v>1369</v>
      </c>
      <c r="F336" s="429" t="s">
        <v>1369</v>
      </c>
      <c r="G336" s="429" t="s">
        <v>2771</v>
      </c>
      <c r="H336" s="429" t="s">
        <v>2801</v>
      </c>
      <c r="I336" s="429" t="s">
        <v>1385</v>
      </c>
      <c r="J336" s="429" t="s">
        <v>1386</v>
      </c>
      <c r="K336" s="429" t="s">
        <v>1387</v>
      </c>
      <c r="L336" s="429" t="s">
        <v>2434</v>
      </c>
      <c r="M336" s="442" t="s">
        <v>4108</v>
      </c>
      <c r="N336" s="98" t="s">
        <v>41</v>
      </c>
      <c r="AJ336" s="98" t="s">
        <v>41</v>
      </c>
    </row>
    <row r="337" spans="1:36" ht="215" outlineLevel="1" x14ac:dyDescent="0.5">
      <c r="A337" s="428" t="s">
        <v>3765</v>
      </c>
      <c r="B337" s="428" t="s">
        <v>434</v>
      </c>
      <c r="C337" s="428" t="s">
        <v>1601</v>
      </c>
      <c r="D337" s="430"/>
      <c r="E337" s="437" t="s">
        <v>3349</v>
      </c>
      <c r="F337" s="429" t="s">
        <v>3349</v>
      </c>
      <c r="G337" s="429" t="s">
        <v>2845</v>
      </c>
      <c r="H337" s="429" t="s">
        <v>2846</v>
      </c>
      <c r="I337" s="429" t="s">
        <v>2847</v>
      </c>
      <c r="J337" s="429" t="s">
        <v>2848</v>
      </c>
      <c r="K337" s="429" t="s">
        <v>2849</v>
      </c>
      <c r="L337" s="429" t="s">
        <v>2850</v>
      </c>
      <c r="M337" s="442" t="s">
        <v>4108</v>
      </c>
      <c r="N337" s="98" t="s">
        <v>41</v>
      </c>
      <c r="AJ337" s="98" t="s">
        <v>41</v>
      </c>
    </row>
    <row r="338" spans="1:36" outlineLevel="1" x14ac:dyDescent="0.5">
      <c r="A338" s="428" t="s">
        <v>3782</v>
      </c>
      <c r="B338" s="428" t="s">
        <v>434</v>
      </c>
      <c r="C338" s="428" t="s">
        <v>1602</v>
      </c>
      <c r="D338" s="430"/>
      <c r="E338" s="437" t="s">
        <v>1615</v>
      </c>
      <c r="F338" s="429" t="s">
        <v>1615</v>
      </c>
      <c r="G338" s="429" t="s">
        <v>2772</v>
      </c>
      <c r="H338" s="429" t="s">
        <v>2802</v>
      </c>
      <c r="I338" s="429" t="s">
        <v>1616</v>
      </c>
      <c r="J338" s="429" t="s">
        <v>1626</v>
      </c>
      <c r="K338" s="429" t="s">
        <v>1633</v>
      </c>
      <c r="L338" s="429" t="s">
        <v>2435</v>
      </c>
      <c r="M338" s="442" t="s">
        <v>4108</v>
      </c>
      <c r="N338" s="98" t="s">
        <v>41</v>
      </c>
      <c r="AJ338" s="98" t="s">
        <v>41</v>
      </c>
    </row>
    <row r="339" spans="1:36" outlineLevel="1" x14ac:dyDescent="0.5">
      <c r="A339" s="428" t="s">
        <v>3767</v>
      </c>
      <c r="B339" s="428" t="s">
        <v>434</v>
      </c>
      <c r="C339" s="428" t="s">
        <v>1603</v>
      </c>
      <c r="D339" s="430"/>
      <c r="E339" s="437" t="s">
        <v>1607</v>
      </c>
      <c r="F339" s="429" t="s">
        <v>1607</v>
      </c>
      <c r="G339" s="429" t="s">
        <v>1640</v>
      </c>
      <c r="H339" s="429" t="s">
        <v>1623</v>
      </c>
      <c r="I339" s="429" t="s">
        <v>1617</v>
      </c>
      <c r="J339" s="429" t="s">
        <v>1627</v>
      </c>
      <c r="K339" s="429" t="s">
        <v>1634</v>
      </c>
      <c r="L339" s="429" t="s">
        <v>2436</v>
      </c>
      <c r="M339" s="442" t="s">
        <v>4108</v>
      </c>
      <c r="N339" s="98" t="s">
        <v>41</v>
      </c>
      <c r="AJ339" s="98" t="s">
        <v>41</v>
      </c>
    </row>
    <row r="340" spans="1:36" outlineLevel="1" x14ac:dyDescent="0.5">
      <c r="A340" s="428" t="s">
        <v>3768</v>
      </c>
      <c r="B340" s="428" t="s">
        <v>434</v>
      </c>
      <c r="C340" s="428" t="s">
        <v>1604</v>
      </c>
      <c r="D340" s="430"/>
      <c r="E340" s="437" t="s">
        <v>1614</v>
      </c>
      <c r="F340" s="429" t="s">
        <v>1614</v>
      </c>
      <c r="G340" s="429" t="s">
        <v>1641</v>
      </c>
      <c r="H340" s="429" t="s">
        <v>2803</v>
      </c>
      <c r="I340" s="429" t="s">
        <v>1618</v>
      </c>
      <c r="J340" s="429" t="s">
        <v>1628</v>
      </c>
      <c r="K340" s="429" t="s">
        <v>1635</v>
      </c>
      <c r="L340" s="429" t="s">
        <v>2437</v>
      </c>
      <c r="M340" s="442" t="s">
        <v>4108</v>
      </c>
      <c r="N340" s="98" t="s">
        <v>41</v>
      </c>
      <c r="AJ340" s="98" t="s">
        <v>41</v>
      </c>
    </row>
    <row r="341" spans="1:36" outlineLevel="1" x14ac:dyDescent="0.5">
      <c r="A341" s="428" t="s">
        <v>3769</v>
      </c>
      <c r="B341" s="428" t="s">
        <v>434</v>
      </c>
      <c r="C341" s="428" t="s">
        <v>1605</v>
      </c>
      <c r="D341" s="430"/>
      <c r="E341" s="437" t="s">
        <v>1608</v>
      </c>
      <c r="F341" s="429" t="s">
        <v>1608</v>
      </c>
      <c r="G341" s="429" t="s">
        <v>1642</v>
      </c>
      <c r="H341" s="429" t="s">
        <v>1716</v>
      </c>
      <c r="I341" s="429" t="s">
        <v>1619</v>
      </c>
      <c r="J341" s="429" t="s">
        <v>1629</v>
      </c>
      <c r="K341" s="429" t="s">
        <v>1636</v>
      </c>
      <c r="L341" s="429" t="s">
        <v>2438</v>
      </c>
      <c r="M341" s="442" t="s">
        <v>4108</v>
      </c>
      <c r="N341" s="98" t="s">
        <v>41</v>
      </c>
      <c r="AJ341" s="98" t="s">
        <v>41</v>
      </c>
    </row>
    <row r="342" spans="1:36" outlineLevel="1" x14ac:dyDescent="0.5">
      <c r="A342" s="428" t="s">
        <v>3770</v>
      </c>
      <c r="B342" s="428" t="s">
        <v>434</v>
      </c>
      <c r="C342" s="428" t="s">
        <v>1606</v>
      </c>
      <c r="D342" s="430"/>
      <c r="E342" s="437" t="s">
        <v>1609</v>
      </c>
      <c r="F342" s="429" t="s">
        <v>1609</v>
      </c>
      <c r="G342" s="429" t="s">
        <v>1643</v>
      </c>
      <c r="H342" s="429" t="s">
        <v>1624</v>
      </c>
      <c r="I342" s="429" t="s">
        <v>1620</v>
      </c>
      <c r="J342" s="429" t="s">
        <v>1630</v>
      </c>
      <c r="K342" s="429" t="s">
        <v>1637</v>
      </c>
      <c r="L342" s="429" t="s">
        <v>2439</v>
      </c>
      <c r="M342" s="442" t="s">
        <v>4108</v>
      </c>
      <c r="N342" s="98" t="s">
        <v>41</v>
      </c>
      <c r="AJ342" s="98" t="s">
        <v>41</v>
      </c>
    </row>
    <row r="343" spans="1:36" outlineLevel="1" x14ac:dyDescent="0.5">
      <c r="A343" s="428" t="s">
        <v>3771</v>
      </c>
      <c r="B343" s="428" t="s">
        <v>434</v>
      </c>
      <c r="C343" s="428" t="s">
        <v>1611</v>
      </c>
      <c r="D343" s="430"/>
      <c r="E343" s="437" t="s">
        <v>1610</v>
      </c>
      <c r="F343" s="429" t="s">
        <v>1610</v>
      </c>
      <c r="G343" s="429" t="s">
        <v>1644</v>
      </c>
      <c r="H343" s="429" t="s">
        <v>2804</v>
      </c>
      <c r="I343" s="429" t="s">
        <v>1621</v>
      </c>
      <c r="J343" s="429" t="s">
        <v>1631</v>
      </c>
      <c r="K343" s="429" t="s">
        <v>1638</v>
      </c>
      <c r="L343" s="429" t="s">
        <v>2440</v>
      </c>
      <c r="M343" s="442" t="s">
        <v>4108</v>
      </c>
      <c r="N343" s="98" t="s">
        <v>41</v>
      </c>
      <c r="AJ343" s="98" t="s">
        <v>41</v>
      </c>
    </row>
    <row r="344" spans="1:36" ht="28.7" outlineLevel="1" x14ac:dyDescent="0.5">
      <c r="A344" s="428" t="s">
        <v>3772</v>
      </c>
      <c r="B344" s="428" t="s">
        <v>434</v>
      </c>
      <c r="C344" s="428" t="s">
        <v>1612</v>
      </c>
      <c r="D344" s="430"/>
      <c r="E344" s="437" t="s">
        <v>1613</v>
      </c>
      <c r="F344" s="429" t="s">
        <v>1613</v>
      </c>
      <c r="G344" s="429" t="s">
        <v>1645</v>
      </c>
      <c r="H344" s="429" t="s">
        <v>1625</v>
      </c>
      <c r="I344" s="429" t="s">
        <v>1622</v>
      </c>
      <c r="J344" s="429" t="s">
        <v>1632</v>
      </c>
      <c r="K344" s="429" t="s">
        <v>1639</v>
      </c>
      <c r="L344" s="429" t="s">
        <v>2441</v>
      </c>
      <c r="M344" s="442" t="s">
        <v>4108</v>
      </c>
      <c r="N344" s="98" t="s">
        <v>41</v>
      </c>
      <c r="AJ344" s="98" t="s">
        <v>41</v>
      </c>
    </row>
    <row r="345" spans="1:36" ht="143.35" outlineLevel="1" x14ac:dyDescent="0.5">
      <c r="A345" s="428" t="s">
        <v>3773</v>
      </c>
      <c r="B345" s="428" t="s">
        <v>434</v>
      </c>
      <c r="C345" s="428" t="s">
        <v>1689</v>
      </c>
      <c r="D345" s="430"/>
      <c r="E345" s="437" t="s">
        <v>3427</v>
      </c>
      <c r="F345" s="429" t="s">
        <v>3427</v>
      </c>
      <c r="G345" s="429" t="s">
        <v>3426</v>
      </c>
      <c r="H345" s="429" t="s">
        <v>3429</v>
      </c>
      <c r="I345" s="429" t="s">
        <v>3428</v>
      </c>
      <c r="J345" s="429" t="s">
        <v>3430</v>
      </c>
      <c r="K345" s="429" t="s">
        <v>3431</v>
      </c>
      <c r="L345" s="429" t="s">
        <v>3432</v>
      </c>
      <c r="M345" s="442" t="s">
        <v>4108</v>
      </c>
      <c r="N345" s="98" t="s">
        <v>41</v>
      </c>
      <c r="AJ345" s="98" t="s">
        <v>41</v>
      </c>
    </row>
    <row r="346" spans="1:36" ht="28.7" outlineLevel="1" x14ac:dyDescent="0.5">
      <c r="A346" s="428" t="s">
        <v>3774</v>
      </c>
      <c r="B346" s="428" t="s">
        <v>434</v>
      </c>
      <c r="C346" s="428" t="s">
        <v>1690</v>
      </c>
      <c r="D346" s="430"/>
      <c r="E346" s="437" t="s">
        <v>2816</v>
      </c>
      <c r="F346" s="429" t="s">
        <v>2816</v>
      </c>
      <c r="G346" s="429" t="s">
        <v>2817</v>
      </c>
      <c r="H346" s="429" t="s">
        <v>2818</v>
      </c>
      <c r="I346" s="429" t="s">
        <v>2819</v>
      </c>
      <c r="J346" s="429" t="s">
        <v>2820</v>
      </c>
      <c r="K346" s="429" t="s">
        <v>2821</v>
      </c>
      <c r="L346" s="429" t="s">
        <v>2822</v>
      </c>
      <c r="M346" s="442" t="s">
        <v>4108</v>
      </c>
      <c r="N346" s="98" t="s">
        <v>41</v>
      </c>
      <c r="AJ346" s="98" t="s">
        <v>41</v>
      </c>
    </row>
    <row r="347" spans="1:36" ht="28.7" outlineLevel="1" x14ac:dyDescent="0.5">
      <c r="A347" s="428" t="s">
        <v>3775</v>
      </c>
      <c r="B347" s="428" t="s">
        <v>434</v>
      </c>
      <c r="C347" s="428" t="s">
        <v>1691</v>
      </c>
      <c r="D347" s="430"/>
      <c r="E347" s="437" t="s">
        <v>2823</v>
      </c>
      <c r="F347" s="429" t="s">
        <v>2823</v>
      </c>
      <c r="G347" s="429" t="s">
        <v>2824</v>
      </c>
      <c r="H347" s="429" t="s">
        <v>2825</v>
      </c>
      <c r="I347" s="429" t="s">
        <v>2826</v>
      </c>
      <c r="J347" s="429" t="s">
        <v>2827</v>
      </c>
      <c r="K347" s="429" t="s">
        <v>2828</v>
      </c>
      <c r="L347" s="429" t="s">
        <v>2829</v>
      </c>
      <c r="M347" s="442" t="s">
        <v>4108</v>
      </c>
      <c r="N347" s="98" t="s">
        <v>41</v>
      </c>
      <c r="AJ347" s="98" t="s">
        <v>41</v>
      </c>
    </row>
    <row r="348" spans="1:36" ht="28.7" outlineLevel="1" x14ac:dyDescent="0.5">
      <c r="A348" s="428" t="s">
        <v>3776</v>
      </c>
      <c r="B348" s="428" t="s">
        <v>434</v>
      </c>
      <c r="C348" s="428" t="s">
        <v>1692</v>
      </c>
      <c r="D348" s="430"/>
      <c r="E348" s="437" t="s">
        <v>2830</v>
      </c>
      <c r="F348" s="429" t="s">
        <v>2830</v>
      </c>
      <c r="G348" s="429" t="s">
        <v>2831</v>
      </c>
      <c r="H348" s="429" t="s">
        <v>2832</v>
      </c>
      <c r="I348" s="429" t="s">
        <v>2833</v>
      </c>
      <c r="J348" s="429" t="s">
        <v>2834</v>
      </c>
      <c r="K348" s="429" t="s">
        <v>2835</v>
      </c>
      <c r="L348" s="429" t="s">
        <v>2836</v>
      </c>
      <c r="M348" s="442" t="s">
        <v>4108</v>
      </c>
      <c r="N348" s="98" t="s">
        <v>41</v>
      </c>
      <c r="AJ348" s="98" t="s">
        <v>41</v>
      </c>
    </row>
    <row r="349" spans="1:36" ht="28.7" outlineLevel="1" x14ac:dyDescent="0.5">
      <c r="A349" s="428" t="s">
        <v>3777</v>
      </c>
      <c r="B349" s="428" t="s">
        <v>434</v>
      </c>
      <c r="C349" s="428" t="s">
        <v>1693</v>
      </c>
      <c r="D349" s="430"/>
      <c r="E349" s="437" t="s">
        <v>2106</v>
      </c>
      <c r="F349" s="429" t="s">
        <v>2106</v>
      </c>
      <c r="G349" s="429" t="s">
        <v>2107</v>
      </c>
      <c r="H349" s="429" t="s">
        <v>2109</v>
      </c>
      <c r="I349" s="429" t="s">
        <v>2110</v>
      </c>
      <c r="J349" s="429" t="s">
        <v>2108</v>
      </c>
      <c r="K349" s="429" t="s">
        <v>2111</v>
      </c>
      <c r="L349" s="429" t="s">
        <v>2442</v>
      </c>
      <c r="M349" s="442" t="s">
        <v>4108</v>
      </c>
      <c r="N349" s="98" t="s">
        <v>41</v>
      </c>
      <c r="AJ349" s="98" t="s">
        <v>41</v>
      </c>
    </row>
    <row r="350" spans="1:36" outlineLevel="1" x14ac:dyDescent="0.5">
      <c r="A350" s="428" t="s">
        <v>3778</v>
      </c>
      <c r="B350" s="428" t="s">
        <v>434</v>
      </c>
      <c r="C350" s="428" t="s">
        <v>1694</v>
      </c>
      <c r="D350" s="430"/>
      <c r="E350" s="437" t="s">
        <v>1672</v>
      </c>
      <c r="F350" s="429" t="s">
        <v>1672</v>
      </c>
      <c r="G350" s="429" t="s">
        <v>1673</v>
      </c>
      <c r="H350" s="429" t="s">
        <v>2805</v>
      </c>
      <c r="I350" s="429" t="s">
        <v>1674</v>
      </c>
      <c r="J350" s="429" t="s">
        <v>1675</v>
      </c>
      <c r="K350" s="429" t="s">
        <v>1676</v>
      </c>
      <c r="L350" s="429" t="s">
        <v>2443</v>
      </c>
      <c r="M350" s="442" t="s">
        <v>4108</v>
      </c>
      <c r="N350" s="98" t="s">
        <v>41</v>
      </c>
      <c r="AJ350" s="98" t="s">
        <v>41</v>
      </c>
    </row>
    <row r="351" spans="1:36" outlineLevel="1" x14ac:dyDescent="0.5">
      <c r="A351" s="428" t="s">
        <v>3779</v>
      </c>
      <c r="B351" s="428" t="s">
        <v>434</v>
      </c>
      <c r="C351" s="428" t="s">
        <v>1695</v>
      </c>
      <c r="D351" s="430"/>
      <c r="E351" s="437" t="s">
        <v>1677</v>
      </c>
      <c r="F351" s="429" t="s">
        <v>1677</v>
      </c>
      <c r="G351" s="429" t="s">
        <v>1678</v>
      </c>
      <c r="H351" s="429" t="s">
        <v>1679</v>
      </c>
      <c r="I351" s="429" t="s">
        <v>1680</v>
      </c>
      <c r="J351" s="429" t="s">
        <v>1681</v>
      </c>
      <c r="K351" s="429" t="s">
        <v>1682</v>
      </c>
      <c r="L351" s="429" t="s">
        <v>2444</v>
      </c>
      <c r="M351" s="442" t="s">
        <v>4108</v>
      </c>
      <c r="N351" s="98" t="s">
        <v>41</v>
      </c>
      <c r="AJ351" s="98" t="s">
        <v>41</v>
      </c>
    </row>
    <row r="352" spans="1:36" outlineLevel="1" x14ac:dyDescent="0.5">
      <c r="A352" s="428" t="s">
        <v>3780</v>
      </c>
      <c r="B352" s="428" t="s">
        <v>434</v>
      </c>
      <c r="C352" s="428" t="s">
        <v>1696</v>
      </c>
      <c r="D352" s="430"/>
      <c r="E352" s="437" t="s">
        <v>1683</v>
      </c>
      <c r="F352" s="429" t="s">
        <v>1683</v>
      </c>
      <c r="G352" s="429" t="s">
        <v>1684</v>
      </c>
      <c r="H352" s="429" t="s">
        <v>1685</v>
      </c>
      <c r="I352" s="429" t="s">
        <v>1686</v>
      </c>
      <c r="J352" s="429" t="s">
        <v>1687</v>
      </c>
      <c r="K352" s="429" t="s">
        <v>1688</v>
      </c>
      <c r="L352" s="429" t="s">
        <v>2445</v>
      </c>
      <c r="M352" s="442" t="s">
        <v>4108</v>
      </c>
      <c r="N352" s="98" t="s">
        <v>41</v>
      </c>
      <c r="AJ352" s="98" t="s">
        <v>41</v>
      </c>
    </row>
    <row r="353" spans="1:36" outlineLevel="1" x14ac:dyDescent="0.5">
      <c r="A353" s="428" t="s">
        <v>3781</v>
      </c>
      <c r="B353" s="428" t="s">
        <v>434</v>
      </c>
      <c r="C353" s="428" t="s">
        <v>1699</v>
      </c>
      <c r="D353" s="430"/>
      <c r="E353" s="437" t="s">
        <v>1702</v>
      </c>
      <c r="F353" s="429" t="s">
        <v>1702</v>
      </c>
      <c r="G353" s="429" t="s">
        <v>1704</v>
      </c>
      <c r="H353" s="429" t="s">
        <v>2806</v>
      </c>
      <c r="I353" s="429" t="s">
        <v>1705</v>
      </c>
      <c r="J353" s="429" t="s">
        <v>1706</v>
      </c>
      <c r="K353" s="429" t="s">
        <v>1707</v>
      </c>
      <c r="L353" s="429" t="s">
        <v>2447</v>
      </c>
      <c r="M353" s="442" t="s">
        <v>4108</v>
      </c>
      <c r="N353" s="98" t="s">
        <v>41</v>
      </c>
      <c r="AJ353" s="98" t="s">
        <v>41</v>
      </c>
    </row>
    <row r="354" spans="1:36" outlineLevel="1" x14ac:dyDescent="0.5">
      <c r="A354" s="428" t="s">
        <v>3788</v>
      </c>
      <c r="B354" s="428" t="s">
        <v>434</v>
      </c>
      <c r="C354" s="428" t="s">
        <v>1700</v>
      </c>
      <c r="D354" s="430"/>
      <c r="E354" s="437" t="s">
        <v>3008</v>
      </c>
      <c r="F354" s="429" t="s">
        <v>3008</v>
      </c>
      <c r="G354" s="429" t="s">
        <v>3009</v>
      </c>
      <c r="H354" s="429" t="s">
        <v>3010</v>
      </c>
      <c r="I354" s="429" t="s">
        <v>3011</v>
      </c>
      <c r="J354" s="429" t="s">
        <v>3012</v>
      </c>
      <c r="K354" s="429" t="s">
        <v>3013</v>
      </c>
      <c r="L354" s="429" t="s">
        <v>3014</v>
      </c>
      <c r="M354" s="442" t="s">
        <v>4108</v>
      </c>
      <c r="N354" s="98" t="s">
        <v>41</v>
      </c>
      <c r="AJ354" s="98" t="s">
        <v>41</v>
      </c>
    </row>
    <row r="355" spans="1:36" outlineLevel="1" x14ac:dyDescent="0.5">
      <c r="A355" s="428" t="s">
        <v>3783</v>
      </c>
      <c r="B355" s="428" t="s">
        <v>434</v>
      </c>
      <c r="C355" s="428" t="s">
        <v>1701</v>
      </c>
      <c r="D355" s="430"/>
      <c r="E355" s="437" t="s">
        <v>1703</v>
      </c>
      <c r="F355" s="429" t="s">
        <v>1703</v>
      </c>
      <c r="G355" s="429" t="s">
        <v>3002</v>
      </c>
      <c r="H355" s="429" t="s">
        <v>3003</v>
      </c>
      <c r="I355" s="429" t="s">
        <v>3004</v>
      </c>
      <c r="J355" s="429" t="s">
        <v>3005</v>
      </c>
      <c r="K355" s="429" t="s">
        <v>3006</v>
      </c>
      <c r="L355" s="429" t="s">
        <v>3007</v>
      </c>
      <c r="M355" s="442" t="s">
        <v>4108</v>
      </c>
      <c r="N355" s="98" t="s">
        <v>41</v>
      </c>
      <c r="AJ355" s="98" t="s">
        <v>41</v>
      </c>
    </row>
    <row r="356" spans="1:36" outlineLevel="1" x14ac:dyDescent="0.5">
      <c r="A356" s="428" t="s">
        <v>3784</v>
      </c>
      <c r="B356" s="428" t="s">
        <v>434</v>
      </c>
      <c r="C356" s="428" t="s">
        <v>1708</v>
      </c>
      <c r="D356" s="430"/>
      <c r="E356" s="437" t="s">
        <v>1710</v>
      </c>
      <c r="F356" s="429" t="s">
        <v>1710</v>
      </c>
      <c r="G356" s="429" t="s">
        <v>2996</v>
      </c>
      <c r="H356" s="429" t="s">
        <v>2997</v>
      </c>
      <c r="I356" s="429" t="s">
        <v>2998</v>
      </c>
      <c r="J356" s="429" t="s">
        <v>2999</v>
      </c>
      <c r="K356" s="429" t="s">
        <v>3000</v>
      </c>
      <c r="L356" s="429" t="s">
        <v>3001</v>
      </c>
      <c r="M356" s="442" t="s">
        <v>4108</v>
      </c>
      <c r="N356" s="98" t="s">
        <v>41</v>
      </c>
      <c r="AJ356" s="98" t="s">
        <v>41</v>
      </c>
    </row>
    <row r="357" spans="1:36" outlineLevel="1" x14ac:dyDescent="0.5">
      <c r="A357" s="428" t="s">
        <v>3785</v>
      </c>
      <c r="B357" s="428" t="s">
        <v>434</v>
      </c>
      <c r="C357" s="428" t="s">
        <v>1709</v>
      </c>
      <c r="D357" s="430"/>
      <c r="E357" s="437" t="s">
        <v>1711</v>
      </c>
      <c r="F357" s="429" t="s">
        <v>1711</v>
      </c>
      <c r="G357" s="429" t="s">
        <v>1712</v>
      </c>
      <c r="H357" s="429" t="s">
        <v>2807</v>
      </c>
      <c r="I357" s="429" t="s">
        <v>1715</v>
      </c>
      <c r="J357" s="429" t="s">
        <v>1714</v>
      </c>
      <c r="K357" s="429" t="s">
        <v>1713</v>
      </c>
      <c r="L357" s="429" t="s">
        <v>2448</v>
      </c>
      <c r="M357" s="442" t="s">
        <v>4108</v>
      </c>
      <c r="N357" s="98" t="s">
        <v>41</v>
      </c>
      <c r="AJ357" s="98" t="s">
        <v>41</v>
      </c>
    </row>
    <row r="358" spans="1:36" ht="43" outlineLevel="1" x14ac:dyDescent="0.5">
      <c r="A358" s="428" t="s">
        <v>3786</v>
      </c>
      <c r="B358" s="428" t="s">
        <v>434</v>
      </c>
      <c r="C358" s="428">
        <v>91</v>
      </c>
      <c r="D358" s="430"/>
      <c r="E358" s="437" t="s">
        <v>1734</v>
      </c>
      <c r="F358" s="429" t="s">
        <v>1734</v>
      </c>
      <c r="G358" s="429" t="s">
        <v>1735</v>
      </c>
      <c r="H358" s="429" t="s">
        <v>1736</v>
      </c>
      <c r="I358" s="429" t="s">
        <v>1737</v>
      </c>
      <c r="J358" s="429" t="s">
        <v>1738</v>
      </c>
      <c r="K358" s="429" t="s">
        <v>1739</v>
      </c>
      <c r="L358" s="429" t="s">
        <v>2449</v>
      </c>
      <c r="M358" s="442" t="s">
        <v>4108</v>
      </c>
      <c r="N358" s="98" t="s">
        <v>41</v>
      </c>
      <c r="AJ358" s="98" t="s">
        <v>41</v>
      </c>
    </row>
    <row r="359" spans="1:36" outlineLevel="1" x14ac:dyDescent="0.5">
      <c r="A359" s="428" t="s">
        <v>1764</v>
      </c>
      <c r="B359" s="428" t="s">
        <v>434</v>
      </c>
      <c r="C359" s="428" t="s">
        <v>1885</v>
      </c>
      <c r="D359" s="430"/>
      <c r="E359" s="437" t="s">
        <v>1927</v>
      </c>
      <c r="F359" s="429" t="s">
        <v>1927</v>
      </c>
      <c r="G359" s="429" t="s">
        <v>1928</v>
      </c>
      <c r="H359" s="429" t="s">
        <v>1929</v>
      </c>
      <c r="I359" s="429" t="s">
        <v>1930</v>
      </c>
      <c r="J359" s="429" t="s">
        <v>1931</v>
      </c>
      <c r="K359" s="429" t="s">
        <v>1932</v>
      </c>
      <c r="L359" s="429" t="s">
        <v>2450</v>
      </c>
      <c r="M359" s="442" t="s">
        <v>4108</v>
      </c>
      <c r="N359" s="98" t="s">
        <v>41</v>
      </c>
      <c r="AJ359" s="98" t="s">
        <v>41</v>
      </c>
    </row>
    <row r="360" spans="1:36" outlineLevel="1" x14ac:dyDescent="0.5">
      <c r="A360" s="428" t="s">
        <v>1765</v>
      </c>
      <c r="B360" s="428" t="s">
        <v>434</v>
      </c>
      <c r="C360" s="428" t="s">
        <v>1886</v>
      </c>
      <c r="D360" s="430"/>
      <c r="E360" s="437" t="s">
        <v>1933</v>
      </c>
      <c r="F360" s="429" t="s">
        <v>1933</v>
      </c>
      <c r="G360" s="429" t="s">
        <v>1934</v>
      </c>
      <c r="H360" s="429" t="s">
        <v>1935</v>
      </c>
      <c r="I360" s="429" t="s">
        <v>1936</v>
      </c>
      <c r="J360" s="429" t="s">
        <v>1937</v>
      </c>
      <c r="K360" s="429" t="s">
        <v>1938</v>
      </c>
      <c r="L360" s="429" t="s">
        <v>2451</v>
      </c>
      <c r="M360" s="442" t="s">
        <v>4108</v>
      </c>
      <c r="N360" s="98" t="s">
        <v>41</v>
      </c>
      <c r="AJ360" s="98" t="s">
        <v>41</v>
      </c>
    </row>
    <row r="361" spans="1:36" outlineLevel="1" x14ac:dyDescent="0.5">
      <c r="A361" s="428" t="s">
        <v>1767</v>
      </c>
      <c r="B361" s="428" t="s">
        <v>434</v>
      </c>
      <c r="C361" s="428" t="s">
        <v>1887</v>
      </c>
      <c r="D361" s="430"/>
      <c r="E361" s="437" t="s">
        <v>1939</v>
      </c>
      <c r="F361" s="429" t="s">
        <v>1939</v>
      </c>
      <c r="G361" s="429" t="s">
        <v>1940</v>
      </c>
      <c r="H361" s="429" t="s">
        <v>1941</v>
      </c>
      <c r="I361" s="429" t="s">
        <v>1942</v>
      </c>
      <c r="J361" s="429" t="s">
        <v>1943</v>
      </c>
      <c r="K361" s="429" t="s">
        <v>1944</v>
      </c>
      <c r="L361" s="429" t="s">
        <v>2452</v>
      </c>
      <c r="M361" s="442" t="s">
        <v>4108</v>
      </c>
      <c r="N361" s="98" t="s">
        <v>41</v>
      </c>
      <c r="AJ361" s="98" t="s">
        <v>41</v>
      </c>
    </row>
    <row r="362" spans="1:36" outlineLevel="1" x14ac:dyDescent="0.5">
      <c r="A362" s="428" t="s">
        <v>1769</v>
      </c>
      <c r="B362" s="428" t="s">
        <v>434</v>
      </c>
      <c r="C362" s="428" t="s">
        <v>1888</v>
      </c>
      <c r="D362" s="430"/>
      <c r="E362" s="437" t="s">
        <v>1945</v>
      </c>
      <c r="F362" s="429" t="s">
        <v>1945</v>
      </c>
      <c r="G362" s="429" t="s">
        <v>1946</v>
      </c>
      <c r="H362" s="429" t="s">
        <v>2808</v>
      </c>
      <c r="I362" s="429" t="s">
        <v>1947</v>
      </c>
      <c r="J362" s="429" t="s">
        <v>1948</v>
      </c>
      <c r="K362" s="429" t="s">
        <v>1949</v>
      </c>
      <c r="L362" s="429" t="s">
        <v>2453</v>
      </c>
      <c r="M362" s="442" t="s">
        <v>4108</v>
      </c>
      <c r="N362" s="98" t="s">
        <v>41</v>
      </c>
      <c r="AJ362" s="98" t="s">
        <v>41</v>
      </c>
    </row>
    <row r="363" spans="1:36" outlineLevel="1" x14ac:dyDescent="0.5">
      <c r="A363" s="428" t="s">
        <v>1773</v>
      </c>
      <c r="B363" s="428" t="s">
        <v>434</v>
      </c>
      <c r="C363" s="428" t="s">
        <v>1889</v>
      </c>
      <c r="D363" s="430"/>
      <c r="E363" s="437" t="s">
        <v>1950</v>
      </c>
      <c r="F363" s="429" t="s">
        <v>1950</v>
      </c>
      <c r="G363" s="429" t="s">
        <v>1951</v>
      </c>
      <c r="H363" s="429" t="s">
        <v>1952</v>
      </c>
      <c r="I363" s="429" t="s">
        <v>1953</v>
      </c>
      <c r="J363" s="429" t="s">
        <v>1954</v>
      </c>
      <c r="K363" s="429" t="s">
        <v>1955</v>
      </c>
      <c r="L363" s="429" t="s">
        <v>2454</v>
      </c>
      <c r="M363" s="442" t="s">
        <v>4108</v>
      </c>
      <c r="N363" s="98" t="s">
        <v>41</v>
      </c>
      <c r="AJ363" s="98" t="s">
        <v>41</v>
      </c>
    </row>
    <row r="364" spans="1:36" outlineLevel="1" x14ac:dyDescent="0.5">
      <c r="A364" s="428" t="s">
        <v>1776</v>
      </c>
      <c r="B364" s="428" t="s">
        <v>434</v>
      </c>
      <c r="C364" s="428" t="s">
        <v>1890</v>
      </c>
      <c r="D364" s="430"/>
      <c r="E364" s="437" t="s">
        <v>1956</v>
      </c>
      <c r="F364" s="429" t="s">
        <v>1956</v>
      </c>
      <c r="G364" s="429" t="s">
        <v>1957</v>
      </c>
      <c r="H364" s="429" t="s">
        <v>2809</v>
      </c>
      <c r="I364" s="429" t="s">
        <v>1958</v>
      </c>
      <c r="J364" s="429" t="s">
        <v>1959</v>
      </c>
      <c r="K364" s="429" t="s">
        <v>1960</v>
      </c>
      <c r="L364" s="429" t="s">
        <v>2455</v>
      </c>
      <c r="M364" s="442" t="s">
        <v>4108</v>
      </c>
      <c r="N364" s="98" t="s">
        <v>41</v>
      </c>
      <c r="AJ364" s="98" t="s">
        <v>41</v>
      </c>
    </row>
    <row r="365" spans="1:36" outlineLevel="1" x14ac:dyDescent="0.5">
      <c r="A365" s="428" t="s">
        <v>1779</v>
      </c>
      <c r="B365" s="428" t="s">
        <v>434</v>
      </c>
      <c r="C365" s="428" t="s">
        <v>1891</v>
      </c>
      <c r="D365" s="430"/>
      <c r="E365" s="437" t="s">
        <v>1961</v>
      </c>
      <c r="F365" s="429" t="s">
        <v>1961</v>
      </c>
      <c r="G365" s="429" t="s">
        <v>1962</v>
      </c>
      <c r="H365" s="429" t="s">
        <v>1963</v>
      </c>
      <c r="I365" s="429" t="s">
        <v>1964</v>
      </c>
      <c r="J365" s="429" t="s">
        <v>1965</v>
      </c>
      <c r="K365" s="429" t="s">
        <v>1966</v>
      </c>
      <c r="L365" s="429" t="s">
        <v>2456</v>
      </c>
      <c r="M365" s="442" t="s">
        <v>4108</v>
      </c>
      <c r="N365" s="98" t="s">
        <v>41</v>
      </c>
      <c r="AJ365" s="98" t="s">
        <v>41</v>
      </c>
    </row>
    <row r="366" spans="1:36" outlineLevel="1" x14ac:dyDescent="0.5">
      <c r="A366" s="428" t="s">
        <v>1796</v>
      </c>
      <c r="B366" s="428" t="s">
        <v>434</v>
      </c>
      <c r="C366" s="428" t="s">
        <v>1892</v>
      </c>
      <c r="D366" s="430"/>
      <c r="E366" s="437" t="s">
        <v>1967</v>
      </c>
      <c r="F366" s="429" t="s">
        <v>1967</v>
      </c>
      <c r="G366" s="429" t="s">
        <v>1968</v>
      </c>
      <c r="H366" s="429" t="s">
        <v>1969</v>
      </c>
      <c r="I366" s="429" t="s">
        <v>1967</v>
      </c>
      <c r="J366" s="429" t="s">
        <v>1970</v>
      </c>
      <c r="K366" s="429" t="s">
        <v>1971</v>
      </c>
      <c r="L366" s="429" t="s">
        <v>2457</v>
      </c>
      <c r="M366" s="442" t="s">
        <v>4108</v>
      </c>
      <c r="N366" s="98" t="s">
        <v>41</v>
      </c>
      <c r="AJ366" s="98" t="s">
        <v>41</v>
      </c>
    </row>
    <row r="367" spans="1:36" outlineLevel="1" x14ac:dyDescent="0.5">
      <c r="A367" s="428" t="s">
        <v>3787</v>
      </c>
      <c r="B367" s="428" t="s">
        <v>434</v>
      </c>
      <c r="C367" s="428" t="s">
        <v>1893</v>
      </c>
      <c r="D367" s="430"/>
      <c r="E367" s="437" t="s">
        <v>2159</v>
      </c>
      <c r="F367" s="429" t="s">
        <v>2159</v>
      </c>
      <c r="G367" s="429" t="s">
        <v>2158</v>
      </c>
      <c r="H367" s="429" t="s">
        <v>2810</v>
      </c>
      <c r="I367" s="429" t="s">
        <v>2158</v>
      </c>
      <c r="J367" s="429" t="s">
        <v>2158</v>
      </c>
      <c r="K367" s="429" t="s">
        <v>2158</v>
      </c>
      <c r="L367" s="429" t="s">
        <v>2458</v>
      </c>
      <c r="M367" s="442" t="s">
        <v>4108</v>
      </c>
      <c r="N367" s="98" t="s">
        <v>41</v>
      </c>
      <c r="AJ367" s="98" t="s">
        <v>41</v>
      </c>
    </row>
    <row r="368" spans="1:36" outlineLevel="1" x14ac:dyDescent="0.5">
      <c r="A368" s="428" t="s">
        <v>1810</v>
      </c>
      <c r="B368" s="428" t="s">
        <v>434</v>
      </c>
      <c r="C368" s="428" t="s">
        <v>1894</v>
      </c>
      <c r="D368" s="430"/>
      <c r="E368" s="437" t="s">
        <v>1972</v>
      </c>
      <c r="F368" s="429" t="s">
        <v>1972</v>
      </c>
      <c r="G368" s="429" t="s">
        <v>1973</v>
      </c>
      <c r="H368" s="429" t="s">
        <v>1974</v>
      </c>
      <c r="I368" s="429" t="s">
        <v>1975</v>
      </c>
      <c r="J368" s="429" t="s">
        <v>1976</v>
      </c>
      <c r="K368" s="429" t="s">
        <v>1977</v>
      </c>
      <c r="L368" s="429" t="s">
        <v>2459</v>
      </c>
      <c r="M368" s="442" t="s">
        <v>4108</v>
      </c>
      <c r="N368" s="98" t="s">
        <v>41</v>
      </c>
      <c r="AJ368" s="98" t="s">
        <v>41</v>
      </c>
    </row>
    <row r="369" spans="1:36" outlineLevel="1" x14ac:dyDescent="0.5">
      <c r="A369" s="428" t="s">
        <v>1812</v>
      </c>
      <c r="B369" s="428" t="s">
        <v>434</v>
      </c>
      <c r="C369" s="428" t="s">
        <v>1895</v>
      </c>
      <c r="D369" s="430"/>
      <c r="E369" s="437" t="s">
        <v>1978</v>
      </c>
      <c r="F369" s="429" t="s">
        <v>1978</v>
      </c>
      <c r="G369" s="429" t="s">
        <v>1979</v>
      </c>
      <c r="H369" s="429" t="s">
        <v>1980</v>
      </c>
      <c r="I369" s="429" t="s">
        <v>1981</v>
      </c>
      <c r="J369" s="429" t="s">
        <v>1982</v>
      </c>
      <c r="K369" s="429" t="s">
        <v>1983</v>
      </c>
      <c r="L369" s="429" t="s">
        <v>2460</v>
      </c>
      <c r="M369" s="442" t="s">
        <v>4108</v>
      </c>
      <c r="N369" s="98" t="s">
        <v>41</v>
      </c>
      <c r="AJ369" s="98" t="s">
        <v>41</v>
      </c>
    </row>
    <row r="370" spans="1:36" outlineLevel="1" x14ac:dyDescent="0.5">
      <c r="A370" s="428" t="s">
        <v>1815</v>
      </c>
      <c r="B370" s="428" t="s">
        <v>434</v>
      </c>
      <c r="C370" s="428" t="s">
        <v>1896</v>
      </c>
      <c r="D370" s="430"/>
      <c r="E370" s="437" t="s">
        <v>1984</v>
      </c>
      <c r="F370" s="429" t="s">
        <v>1984</v>
      </c>
      <c r="G370" s="429" t="s">
        <v>1985</v>
      </c>
      <c r="H370" s="429" t="s">
        <v>2811</v>
      </c>
      <c r="I370" s="429" t="s">
        <v>1986</v>
      </c>
      <c r="J370" s="429" t="s">
        <v>1987</v>
      </c>
      <c r="K370" s="429" t="s">
        <v>1988</v>
      </c>
      <c r="L370" s="429" t="s">
        <v>2461</v>
      </c>
      <c r="M370" s="442" t="s">
        <v>4108</v>
      </c>
      <c r="N370" s="98" t="s">
        <v>41</v>
      </c>
      <c r="AJ370" s="98" t="s">
        <v>41</v>
      </c>
    </row>
    <row r="371" spans="1:36" outlineLevel="1" x14ac:dyDescent="0.5">
      <c r="A371" s="428" t="s">
        <v>1871</v>
      </c>
      <c r="B371" s="428" t="s">
        <v>434</v>
      </c>
      <c r="C371" s="428" t="s">
        <v>1897</v>
      </c>
      <c r="D371" s="430"/>
      <c r="E371" s="437" t="s">
        <v>1989</v>
      </c>
      <c r="F371" s="429" t="s">
        <v>1989</v>
      </c>
      <c r="G371" s="429" t="s">
        <v>1990</v>
      </c>
      <c r="H371" s="429" t="s">
        <v>1991</v>
      </c>
      <c r="I371" s="429" t="s">
        <v>1992</v>
      </c>
      <c r="J371" s="429" t="s">
        <v>1993</v>
      </c>
      <c r="K371" s="429" t="s">
        <v>1994</v>
      </c>
      <c r="L371" s="429" t="s">
        <v>2462</v>
      </c>
      <c r="M371" s="442" t="s">
        <v>4108</v>
      </c>
      <c r="N371" s="98" t="s">
        <v>41</v>
      </c>
      <c r="AJ371" s="98" t="s">
        <v>41</v>
      </c>
    </row>
    <row r="372" spans="1:36" outlineLevel="1" x14ac:dyDescent="0.5">
      <c r="A372" s="428" t="s">
        <v>1757</v>
      </c>
      <c r="B372" s="428" t="s">
        <v>434</v>
      </c>
      <c r="C372" s="428" t="s">
        <v>1898</v>
      </c>
      <c r="D372" s="430"/>
      <c r="E372" s="437" t="s">
        <v>1995</v>
      </c>
      <c r="F372" s="429" t="s">
        <v>1995</v>
      </c>
      <c r="G372" s="429" t="s">
        <v>1996</v>
      </c>
      <c r="H372" s="429" t="s">
        <v>1997</v>
      </c>
      <c r="I372" s="429" t="s">
        <v>1998</v>
      </c>
      <c r="J372" s="429" t="s">
        <v>1999</v>
      </c>
      <c r="K372" s="429" t="s">
        <v>2000</v>
      </c>
      <c r="L372" s="429" t="s">
        <v>2463</v>
      </c>
      <c r="M372" s="442" t="s">
        <v>4108</v>
      </c>
      <c r="N372" s="98" t="s">
        <v>41</v>
      </c>
      <c r="AJ372" s="98" t="s">
        <v>41</v>
      </c>
    </row>
    <row r="373" spans="1:36" outlineLevel="1" x14ac:dyDescent="0.5">
      <c r="A373" s="428" t="s">
        <v>1760</v>
      </c>
      <c r="B373" s="428" t="s">
        <v>434</v>
      </c>
      <c r="C373" s="428" t="s">
        <v>1899</v>
      </c>
      <c r="D373" s="430"/>
      <c r="E373" s="437" t="s">
        <v>2001</v>
      </c>
      <c r="F373" s="429" t="s">
        <v>2001</v>
      </c>
      <c r="G373" s="429" t="s">
        <v>2002</v>
      </c>
      <c r="H373" s="429" t="s">
        <v>2003</v>
      </c>
      <c r="I373" s="429" t="s">
        <v>2004</v>
      </c>
      <c r="J373" s="429" t="s">
        <v>2005</v>
      </c>
      <c r="K373" s="429" t="s">
        <v>2006</v>
      </c>
      <c r="L373" s="429" t="s">
        <v>2464</v>
      </c>
      <c r="M373" s="442" t="s">
        <v>4108</v>
      </c>
      <c r="N373" s="98" t="s">
        <v>41</v>
      </c>
      <c r="AJ373" s="98" t="s">
        <v>41</v>
      </c>
    </row>
    <row r="374" spans="1:36" outlineLevel="1" x14ac:dyDescent="0.5">
      <c r="A374" s="428" t="s">
        <v>3789</v>
      </c>
      <c r="B374" s="428" t="s">
        <v>434</v>
      </c>
      <c r="C374" s="428" t="s">
        <v>1900</v>
      </c>
      <c r="D374" s="430"/>
      <c r="E374" s="437" t="s">
        <v>2989</v>
      </c>
      <c r="F374" s="429" t="s">
        <v>2989</v>
      </c>
      <c r="G374" s="429" t="s">
        <v>2990</v>
      </c>
      <c r="H374" s="429" t="s">
        <v>2991</v>
      </c>
      <c r="I374" s="429" t="s">
        <v>2992</v>
      </c>
      <c r="J374" s="429" t="s">
        <v>2993</v>
      </c>
      <c r="K374" s="429" t="s">
        <v>2994</v>
      </c>
      <c r="L374" s="429" t="s">
        <v>2995</v>
      </c>
      <c r="M374" s="442" t="s">
        <v>4108</v>
      </c>
      <c r="N374" s="98" t="s">
        <v>41</v>
      </c>
      <c r="AJ374" s="98" t="s">
        <v>41</v>
      </c>
    </row>
    <row r="375" spans="1:36" outlineLevel="1" x14ac:dyDescent="0.5">
      <c r="A375" s="428" t="s">
        <v>1873</v>
      </c>
      <c r="B375" s="428" t="s">
        <v>434</v>
      </c>
      <c r="C375" s="428" t="s">
        <v>1901</v>
      </c>
      <c r="D375" s="430"/>
      <c r="E375" s="437" t="s">
        <v>2010</v>
      </c>
      <c r="F375" s="429" t="s">
        <v>2010</v>
      </c>
      <c r="G375" s="429" t="s">
        <v>2017</v>
      </c>
      <c r="H375" s="429" t="s">
        <v>2018</v>
      </c>
      <c r="I375" s="429" t="s">
        <v>2019</v>
      </c>
      <c r="J375" s="429" t="s">
        <v>2020</v>
      </c>
      <c r="K375" s="429" t="s">
        <v>2021</v>
      </c>
      <c r="L375" s="429" t="s">
        <v>2465</v>
      </c>
      <c r="M375" s="442" t="s">
        <v>4108</v>
      </c>
      <c r="N375" s="98" t="s">
        <v>41</v>
      </c>
      <c r="AJ375" s="98" t="s">
        <v>41</v>
      </c>
    </row>
    <row r="376" spans="1:36" outlineLevel="1" x14ac:dyDescent="0.5">
      <c r="A376" s="428" t="s">
        <v>1875</v>
      </c>
      <c r="B376" s="428" t="s">
        <v>434</v>
      </c>
      <c r="C376" s="428" t="s">
        <v>1902</v>
      </c>
      <c r="D376" s="430"/>
      <c r="E376" s="437" t="s">
        <v>2011</v>
      </c>
      <c r="F376" s="429" t="s">
        <v>2011</v>
      </c>
      <c r="G376" s="429" t="s">
        <v>2022</v>
      </c>
      <c r="H376" s="429" t="s">
        <v>2026</v>
      </c>
      <c r="I376" s="429" t="s">
        <v>2031</v>
      </c>
      <c r="J376" s="429" t="s">
        <v>2035</v>
      </c>
      <c r="K376" s="429" t="s">
        <v>2040</v>
      </c>
      <c r="L376" s="429" t="s">
        <v>2466</v>
      </c>
      <c r="M376" s="442" t="s">
        <v>4108</v>
      </c>
      <c r="N376" s="98" t="s">
        <v>41</v>
      </c>
      <c r="AJ376" s="98" t="s">
        <v>41</v>
      </c>
    </row>
    <row r="377" spans="1:36" outlineLevel="1" x14ac:dyDescent="0.5">
      <c r="A377" s="428" t="s">
        <v>1877</v>
      </c>
      <c r="B377" s="428" t="s">
        <v>434</v>
      </c>
      <c r="C377" s="428" t="s">
        <v>1903</v>
      </c>
      <c r="D377" s="430"/>
      <c r="E377" s="437" t="s">
        <v>2012</v>
      </c>
      <c r="F377" s="429" t="s">
        <v>2012</v>
      </c>
      <c r="G377" s="429" t="s">
        <v>2023</v>
      </c>
      <c r="H377" s="429" t="s">
        <v>2027</v>
      </c>
      <c r="I377" s="429" t="s">
        <v>2032</v>
      </c>
      <c r="J377" s="429" t="s">
        <v>2036</v>
      </c>
      <c r="K377" s="429" t="s">
        <v>2041</v>
      </c>
      <c r="L377" s="429" t="s">
        <v>2467</v>
      </c>
      <c r="M377" s="442" t="s">
        <v>4108</v>
      </c>
      <c r="N377" s="98" t="s">
        <v>41</v>
      </c>
      <c r="AJ377" s="98" t="s">
        <v>41</v>
      </c>
    </row>
    <row r="378" spans="1:36" outlineLevel="1" x14ac:dyDescent="0.5">
      <c r="A378" s="428" t="s">
        <v>1879</v>
      </c>
      <c r="B378" s="428" t="s">
        <v>434</v>
      </c>
      <c r="C378" s="428" t="s">
        <v>1904</v>
      </c>
      <c r="D378" s="430"/>
      <c r="E378" s="437" t="s">
        <v>2013</v>
      </c>
      <c r="F378" s="429" t="s">
        <v>2013</v>
      </c>
      <c r="G378" s="429" t="s">
        <v>2024</v>
      </c>
      <c r="H378" s="429" t="s">
        <v>2028</v>
      </c>
      <c r="I378" s="429" t="s">
        <v>2033</v>
      </c>
      <c r="J378" s="429" t="s">
        <v>2037</v>
      </c>
      <c r="K378" s="429" t="s">
        <v>2042</v>
      </c>
      <c r="L378" s="429" t="s">
        <v>2468</v>
      </c>
      <c r="M378" s="442" t="s">
        <v>4108</v>
      </c>
      <c r="N378" s="98" t="s">
        <v>41</v>
      </c>
      <c r="AJ378" s="98" t="s">
        <v>41</v>
      </c>
    </row>
    <row r="379" spans="1:36" outlineLevel="1" x14ac:dyDescent="0.5">
      <c r="A379" s="428" t="s">
        <v>1881</v>
      </c>
      <c r="B379" s="428" t="s">
        <v>434</v>
      </c>
      <c r="C379" s="428" t="s">
        <v>1905</v>
      </c>
      <c r="D379" s="430"/>
      <c r="E379" s="437" t="s">
        <v>2014</v>
      </c>
      <c r="F379" s="429" t="s">
        <v>2014</v>
      </c>
      <c r="G379" s="429" t="s">
        <v>2025</v>
      </c>
      <c r="H379" s="429" t="s">
        <v>2029</v>
      </c>
      <c r="I379" s="429" t="s">
        <v>2034</v>
      </c>
      <c r="J379" s="429" t="s">
        <v>2038</v>
      </c>
      <c r="K379" s="429" t="s">
        <v>2043</v>
      </c>
      <c r="L379" s="429" t="s">
        <v>2469</v>
      </c>
      <c r="M379" s="442" t="s">
        <v>4108</v>
      </c>
      <c r="N379" s="98" t="s">
        <v>41</v>
      </c>
      <c r="AJ379" s="98" t="s">
        <v>41</v>
      </c>
    </row>
    <row r="380" spans="1:36" outlineLevel="1" x14ac:dyDescent="0.5">
      <c r="A380" s="428" t="s">
        <v>3790</v>
      </c>
      <c r="B380" s="428" t="s">
        <v>434</v>
      </c>
      <c r="C380" s="428" t="s">
        <v>1906</v>
      </c>
      <c r="D380" s="430"/>
      <c r="E380" s="437" t="s">
        <v>2015</v>
      </c>
      <c r="F380" s="429" t="s">
        <v>2015</v>
      </c>
      <c r="G380" s="429" t="s">
        <v>2016</v>
      </c>
      <c r="H380" s="429" t="s">
        <v>2030</v>
      </c>
      <c r="I380" s="429" t="s">
        <v>2015</v>
      </c>
      <c r="J380" s="429" t="s">
        <v>2039</v>
      </c>
      <c r="K380" s="429" t="s">
        <v>2044</v>
      </c>
      <c r="L380" s="429" t="s">
        <v>2241</v>
      </c>
      <c r="M380" s="442" t="s">
        <v>4108</v>
      </c>
      <c r="N380" s="98" t="s">
        <v>41</v>
      </c>
      <c r="AJ380" s="98" t="s">
        <v>41</v>
      </c>
    </row>
    <row r="381" spans="1:36" outlineLevel="1" x14ac:dyDescent="0.5">
      <c r="A381" s="428" t="s">
        <v>1755</v>
      </c>
      <c r="B381" s="428" t="s">
        <v>434</v>
      </c>
      <c r="C381" s="428" t="s">
        <v>1907</v>
      </c>
      <c r="D381" s="430"/>
      <c r="E381" s="437" t="s">
        <v>2007</v>
      </c>
      <c r="F381" s="429" t="s">
        <v>2007</v>
      </c>
      <c r="G381" s="429" t="s">
        <v>2008</v>
      </c>
      <c r="H381" s="429" t="s">
        <v>2007</v>
      </c>
      <c r="I381" s="429" t="s">
        <v>2008</v>
      </c>
      <c r="J381" s="429" t="s">
        <v>2008</v>
      </c>
      <c r="K381" s="429" t="s">
        <v>2009</v>
      </c>
      <c r="L381" s="429" t="s">
        <v>2470</v>
      </c>
      <c r="M381" s="442" t="s">
        <v>4108</v>
      </c>
      <c r="N381" s="98" t="s">
        <v>41</v>
      </c>
      <c r="AJ381" s="98" t="s">
        <v>41</v>
      </c>
    </row>
    <row r="382" spans="1:36" outlineLevel="1" x14ac:dyDescent="0.5">
      <c r="A382" s="428" t="s">
        <v>2093</v>
      </c>
      <c r="B382" s="428" t="s">
        <v>434</v>
      </c>
      <c r="C382" s="428" t="s">
        <v>1908</v>
      </c>
      <c r="D382" s="430"/>
      <c r="E382" s="437" t="s">
        <v>2988</v>
      </c>
      <c r="F382" s="429" t="s">
        <v>2988</v>
      </c>
      <c r="G382" s="429" t="s">
        <v>2983</v>
      </c>
      <c r="H382" s="429" t="s">
        <v>2984</v>
      </c>
      <c r="I382" s="429" t="s">
        <v>2985</v>
      </c>
      <c r="J382" s="429" t="s">
        <v>2986</v>
      </c>
      <c r="K382" s="429" t="s">
        <v>2987</v>
      </c>
      <c r="L382" s="429" t="s">
        <v>2471</v>
      </c>
      <c r="M382" s="442" t="s">
        <v>4108</v>
      </c>
      <c r="N382" s="98" t="s">
        <v>41</v>
      </c>
      <c r="AJ382" s="98" t="s">
        <v>41</v>
      </c>
    </row>
    <row r="383" spans="1:36" outlineLevel="1" x14ac:dyDescent="0.5">
      <c r="A383" s="428" t="s">
        <v>3289</v>
      </c>
      <c r="B383" s="428" t="s">
        <v>434</v>
      </c>
      <c r="C383" s="428" t="s">
        <v>2116</v>
      </c>
      <c r="D383" s="430"/>
      <c r="E383" s="437" t="s">
        <v>3285</v>
      </c>
      <c r="F383" s="429" t="s">
        <v>3285</v>
      </c>
      <c r="G383" s="429" t="s">
        <v>3304</v>
      </c>
      <c r="H383" s="429" t="s">
        <v>3305</v>
      </c>
      <c r="I383" s="429" t="s">
        <v>3306</v>
      </c>
      <c r="J383" s="429" t="s">
        <v>3307</v>
      </c>
      <c r="K383" s="429" t="s">
        <v>3308</v>
      </c>
      <c r="L383" s="429" t="s">
        <v>3287</v>
      </c>
      <c r="M383" s="442" t="s">
        <v>4108</v>
      </c>
      <c r="N383" s="98" t="s">
        <v>41</v>
      </c>
      <c r="AJ383" s="98" t="s">
        <v>41</v>
      </c>
    </row>
    <row r="384" spans="1:36" outlineLevel="1" x14ac:dyDescent="0.5">
      <c r="A384" s="428" t="s">
        <v>3290</v>
      </c>
      <c r="B384" s="428" t="s">
        <v>434</v>
      </c>
      <c r="C384" s="428" t="s">
        <v>2127</v>
      </c>
      <c r="D384" s="430"/>
      <c r="E384" s="437" t="s">
        <v>3286</v>
      </c>
      <c r="F384" s="429" t="s">
        <v>3286</v>
      </c>
      <c r="G384" s="429" t="s">
        <v>3309</v>
      </c>
      <c r="H384" s="429" t="s">
        <v>3310</v>
      </c>
      <c r="I384" s="429" t="s">
        <v>3311</v>
      </c>
      <c r="J384" s="429" t="s">
        <v>3312</v>
      </c>
      <c r="K384" s="429" t="s">
        <v>3313</v>
      </c>
      <c r="L384" s="429" t="s">
        <v>3288</v>
      </c>
      <c r="M384" s="442" t="s">
        <v>4108</v>
      </c>
      <c r="N384" s="98" t="s">
        <v>41</v>
      </c>
      <c r="AJ384" s="98" t="s">
        <v>41</v>
      </c>
    </row>
    <row r="385" spans="1:36" outlineLevel="1" x14ac:dyDescent="0.5">
      <c r="A385" s="337" t="s">
        <v>4056</v>
      </c>
      <c r="B385" s="428" t="s">
        <v>434</v>
      </c>
      <c r="C385" s="428" t="s">
        <v>4057</v>
      </c>
      <c r="D385" s="430"/>
      <c r="E385" s="437" t="s">
        <v>3380</v>
      </c>
      <c r="F385" s="429" t="s">
        <v>3380</v>
      </c>
      <c r="G385" s="429" t="s">
        <v>3380</v>
      </c>
      <c r="H385" s="429" t="s">
        <v>3380</v>
      </c>
      <c r="I385" s="429" t="s">
        <v>4061</v>
      </c>
      <c r="J385" s="429" t="s">
        <v>4062</v>
      </c>
      <c r="K385" s="429" t="s">
        <v>4063</v>
      </c>
      <c r="L385" s="429" t="s">
        <v>4060</v>
      </c>
      <c r="M385" s="442" t="s">
        <v>4108</v>
      </c>
      <c r="N385" s="98" t="s">
        <v>41</v>
      </c>
      <c r="AJ385" s="98" t="s">
        <v>41</v>
      </c>
    </row>
    <row r="386" spans="1:36" outlineLevel="1" x14ac:dyDescent="0.5">
      <c r="A386" s="428" t="s">
        <v>4058</v>
      </c>
      <c r="B386" s="428" t="s">
        <v>434</v>
      </c>
      <c r="C386" s="428" t="s">
        <v>4059</v>
      </c>
      <c r="D386" s="430"/>
      <c r="E386" s="437" t="s">
        <v>4064</v>
      </c>
      <c r="F386" s="429" t="s">
        <v>4064</v>
      </c>
      <c r="G386" s="429"/>
      <c r="H386" s="429"/>
      <c r="I386" s="429"/>
      <c r="J386" s="429"/>
      <c r="K386" s="429"/>
      <c r="L386" s="429"/>
      <c r="M386" s="442" t="s">
        <v>4108</v>
      </c>
      <c r="N386" s="98" t="s">
        <v>41</v>
      </c>
      <c r="AJ386" s="98" t="s">
        <v>41</v>
      </c>
    </row>
    <row r="387" spans="1:36" outlineLevel="1" x14ac:dyDescent="0.5">
      <c r="A387" s="428" t="s">
        <v>3791</v>
      </c>
      <c r="B387" s="428" t="s">
        <v>434</v>
      </c>
      <c r="C387" s="428" t="s">
        <v>2138</v>
      </c>
      <c r="D387" s="430"/>
      <c r="E387" s="437" t="s">
        <v>2140</v>
      </c>
      <c r="F387" s="429" t="s">
        <v>2140</v>
      </c>
      <c r="G387" s="429" t="s">
        <v>2977</v>
      </c>
      <c r="H387" s="429" t="s">
        <v>2978</v>
      </c>
      <c r="I387" s="429" t="s">
        <v>2979</v>
      </c>
      <c r="J387" s="429" t="s">
        <v>2980</v>
      </c>
      <c r="K387" s="429" t="s">
        <v>2981</v>
      </c>
      <c r="L387" s="429" t="s">
        <v>2982</v>
      </c>
      <c r="M387" s="442" t="s">
        <v>4108</v>
      </c>
      <c r="N387" s="98" t="s">
        <v>41</v>
      </c>
      <c r="AJ387" s="98" t="s">
        <v>41</v>
      </c>
    </row>
    <row r="388" spans="1:36" outlineLevel="1" x14ac:dyDescent="0.5">
      <c r="A388" s="428" t="s">
        <v>3807</v>
      </c>
      <c r="B388" s="428" t="s">
        <v>434</v>
      </c>
      <c r="C388" s="428" t="s">
        <v>2139</v>
      </c>
      <c r="D388" s="430"/>
      <c r="E388" s="437" t="s">
        <v>2141</v>
      </c>
      <c r="F388" s="429" t="s">
        <v>2141</v>
      </c>
      <c r="G388" s="429" t="s">
        <v>2971</v>
      </c>
      <c r="H388" s="429" t="s">
        <v>2972</v>
      </c>
      <c r="I388" s="429" t="s">
        <v>2973</v>
      </c>
      <c r="J388" s="429" t="s">
        <v>2974</v>
      </c>
      <c r="K388" s="429" t="s">
        <v>2975</v>
      </c>
      <c r="L388" s="429" t="s">
        <v>2976</v>
      </c>
      <c r="M388" s="442" t="s">
        <v>4108</v>
      </c>
      <c r="N388" s="98" t="s">
        <v>41</v>
      </c>
    </row>
    <row r="389" spans="1:36" outlineLevel="1" x14ac:dyDescent="0.5">
      <c r="A389" s="428" t="s">
        <v>3792</v>
      </c>
      <c r="B389" s="428" t="s">
        <v>434</v>
      </c>
      <c r="C389" s="428" t="s">
        <v>2142</v>
      </c>
      <c r="D389" s="430"/>
      <c r="E389" s="437" t="s">
        <v>2144</v>
      </c>
      <c r="F389" s="429" t="s">
        <v>2144</v>
      </c>
      <c r="G389" s="429" t="s">
        <v>2149</v>
      </c>
      <c r="H389" s="429" t="s">
        <v>2148</v>
      </c>
      <c r="I389" s="429" t="s">
        <v>2145</v>
      </c>
      <c r="J389" s="429" t="s">
        <v>2146</v>
      </c>
      <c r="K389" s="429" t="s">
        <v>2147</v>
      </c>
      <c r="L389" s="429" t="s">
        <v>2474</v>
      </c>
      <c r="M389" s="442" t="s">
        <v>4108</v>
      </c>
      <c r="N389" s="98" t="s">
        <v>41</v>
      </c>
    </row>
    <row r="390" spans="1:36" outlineLevel="1" x14ac:dyDescent="0.5">
      <c r="A390" s="428" t="s">
        <v>3793</v>
      </c>
      <c r="B390" s="428" t="s">
        <v>434</v>
      </c>
      <c r="C390" s="428" t="s">
        <v>2143</v>
      </c>
      <c r="D390" s="430"/>
      <c r="E390" s="437" t="s">
        <v>2965</v>
      </c>
      <c r="F390" s="429" t="s">
        <v>2965</v>
      </c>
      <c r="G390" s="429" t="s">
        <v>2966</v>
      </c>
      <c r="H390" s="429" t="s">
        <v>2967</v>
      </c>
      <c r="I390" s="429" t="s">
        <v>2968</v>
      </c>
      <c r="J390" s="429" t="s">
        <v>2969</v>
      </c>
      <c r="K390" s="429" t="s">
        <v>2970</v>
      </c>
      <c r="L390" s="429" t="s">
        <v>2475</v>
      </c>
      <c r="M390" s="442" t="s">
        <v>4108</v>
      </c>
      <c r="N390" s="98" t="s">
        <v>41</v>
      </c>
    </row>
    <row r="391" spans="1:36" outlineLevel="1" x14ac:dyDescent="0.5">
      <c r="A391" s="339" t="s">
        <v>3794</v>
      </c>
      <c r="B391" s="428" t="s">
        <v>434</v>
      </c>
      <c r="C391" s="428">
        <v>94</v>
      </c>
      <c r="D391" s="430"/>
      <c r="E391" s="437" t="s">
        <v>2160</v>
      </c>
      <c r="F391" s="429" t="s">
        <v>2160</v>
      </c>
      <c r="G391" s="429" t="s">
        <v>2165</v>
      </c>
      <c r="H391" s="429" t="s">
        <v>2163</v>
      </c>
      <c r="I391" s="429" t="s">
        <v>2162</v>
      </c>
      <c r="J391" s="429" t="s">
        <v>2161</v>
      </c>
      <c r="K391" s="429" t="s">
        <v>2164</v>
      </c>
      <c r="L391" s="429" t="s">
        <v>2476</v>
      </c>
      <c r="M391" s="442" t="s">
        <v>4108</v>
      </c>
      <c r="N391" s="98" t="s">
        <v>41</v>
      </c>
    </row>
    <row r="392" spans="1:36" outlineLevel="1" collapsed="1" x14ac:dyDescent="0.5">
      <c r="A392" s="337" t="s">
        <v>3795</v>
      </c>
      <c r="B392" s="428" t="s">
        <v>434</v>
      </c>
      <c r="C392" s="428" t="s">
        <v>3189</v>
      </c>
      <c r="D392" s="430"/>
      <c r="E392" s="437" t="s">
        <v>2812</v>
      </c>
      <c r="F392" s="429" t="s">
        <v>2812</v>
      </c>
      <c r="G392" s="429" t="s">
        <v>2813</v>
      </c>
      <c r="H392" s="429" t="s">
        <v>2487</v>
      </c>
      <c r="I392" s="429" t="s">
        <v>2814</v>
      </c>
      <c r="J392" s="429" t="s">
        <v>2815</v>
      </c>
      <c r="K392" s="429" t="s">
        <v>2491</v>
      </c>
      <c r="L392" s="429" t="s">
        <v>2493</v>
      </c>
      <c r="M392" s="442" t="s">
        <v>4108</v>
      </c>
      <c r="N392" s="98" t="s">
        <v>41</v>
      </c>
      <c r="AJ392" s="98" t="s">
        <v>41</v>
      </c>
    </row>
    <row r="393" spans="1:36" outlineLevel="1" x14ac:dyDescent="0.5">
      <c r="A393" s="339" t="s">
        <v>3796</v>
      </c>
      <c r="B393" s="428" t="s">
        <v>434</v>
      </c>
      <c r="C393" s="428" t="s">
        <v>3190</v>
      </c>
      <c r="D393" s="430"/>
      <c r="E393" s="437" t="s">
        <v>2484</v>
      </c>
      <c r="F393" s="429" t="s">
        <v>2484</v>
      </c>
      <c r="G393" s="429" t="s">
        <v>2960</v>
      </c>
      <c r="H393" s="429" t="s">
        <v>2961</v>
      </c>
      <c r="I393" s="429" t="s">
        <v>2962</v>
      </c>
      <c r="J393" s="429" t="s">
        <v>2963</v>
      </c>
      <c r="K393" s="429" t="s">
        <v>2964</v>
      </c>
      <c r="L393" s="429" t="s">
        <v>2494</v>
      </c>
      <c r="M393" s="442" t="s">
        <v>4108</v>
      </c>
      <c r="N393" s="98" t="s">
        <v>41</v>
      </c>
      <c r="AJ393" s="98" t="s">
        <v>41</v>
      </c>
    </row>
    <row r="394" spans="1:36" outlineLevel="1" collapsed="1" x14ac:dyDescent="0.5">
      <c r="A394" s="337" t="s">
        <v>3797</v>
      </c>
      <c r="B394" s="428" t="s">
        <v>434</v>
      </c>
      <c r="C394" s="428" t="s">
        <v>3191</v>
      </c>
      <c r="D394" s="430"/>
      <c r="E394" s="437" t="s">
        <v>2485</v>
      </c>
      <c r="F394" s="429" t="s">
        <v>2485</v>
      </c>
      <c r="G394" s="429" t="s">
        <v>2486</v>
      </c>
      <c r="H394" s="429" t="s">
        <v>2488</v>
      </c>
      <c r="I394" s="429" t="s">
        <v>2489</v>
      </c>
      <c r="J394" s="429" t="s">
        <v>2490</v>
      </c>
      <c r="K394" s="429" t="s">
        <v>2492</v>
      </c>
      <c r="L394" s="429" t="s">
        <v>2495</v>
      </c>
      <c r="M394" s="442" t="s">
        <v>4108</v>
      </c>
      <c r="N394" s="98" t="s">
        <v>41</v>
      </c>
      <c r="AJ394" s="98" t="s">
        <v>41</v>
      </c>
    </row>
    <row r="395" spans="1:36" ht="28.7" outlineLevel="1" x14ac:dyDescent="0.5">
      <c r="A395" s="339" t="s">
        <v>3798</v>
      </c>
      <c r="B395" s="428" t="s">
        <v>434</v>
      </c>
      <c r="C395" s="428" t="s">
        <v>3187</v>
      </c>
      <c r="D395" s="430"/>
      <c r="E395" s="437" t="s">
        <v>3192</v>
      </c>
      <c r="F395" s="429" t="s">
        <v>3192</v>
      </c>
      <c r="G395" s="429" t="s">
        <v>3207</v>
      </c>
      <c r="H395" s="429" t="s">
        <v>3208</v>
      </c>
      <c r="I395" s="429" t="s">
        <v>3209</v>
      </c>
      <c r="J395" s="429" t="s">
        <v>3210</v>
      </c>
      <c r="K395" s="429" t="s">
        <v>3211</v>
      </c>
      <c r="L395" s="429" t="s">
        <v>3201</v>
      </c>
      <c r="M395" s="442" t="s">
        <v>4108</v>
      </c>
      <c r="N395" s="98" t="s">
        <v>41</v>
      </c>
      <c r="AJ395" s="98" t="s">
        <v>41</v>
      </c>
    </row>
    <row r="396" spans="1:36" outlineLevel="1" collapsed="1" x14ac:dyDescent="0.5">
      <c r="A396" s="337" t="s">
        <v>3799</v>
      </c>
      <c r="B396" s="428" t="s">
        <v>434</v>
      </c>
      <c r="C396" s="428" t="s">
        <v>3188</v>
      </c>
      <c r="D396" s="430"/>
      <c r="E396" s="437" t="s">
        <v>3200</v>
      </c>
      <c r="F396" s="429" t="s">
        <v>3200</v>
      </c>
      <c r="G396" s="429" t="s">
        <v>3212</v>
      </c>
      <c r="H396" s="429" t="s">
        <v>3213</v>
      </c>
      <c r="I396" s="429" t="s">
        <v>3214</v>
      </c>
      <c r="J396" s="429" t="s">
        <v>3215</v>
      </c>
      <c r="K396" s="429" t="s">
        <v>3216</v>
      </c>
      <c r="L396" s="429" t="s">
        <v>3202</v>
      </c>
      <c r="M396" s="442" t="s">
        <v>4108</v>
      </c>
      <c r="N396" s="98" t="s">
        <v>41</v>
      </c>
      <c r="AJ396" s="98" t="s">
        <v>41</v>
      </c>
    </row>
    <row r="397" spans="1:36" outlineLevel="1" x14ac:dyDescent="0.5">
      <c r="A397" s="339" t="s">
        <v>3800</v>
      </c>
      <c r="B397" s="428" t="s">
        <v>434</v>
      </c>
      <c r="C397" s="428" t="s">
        <v>3194</v>
      </c>
      <c r="D397" s="430"/>
      <c r="E397" s="437" t="s">
        <v>3193</v>
      </c>
      <c r="F397" s="429" t="s">
        <v>3193</v>
      </c>
      <c r="G397" s="429" t="s">
        <v>3217</v>
      </c>
      <c r="H397" s="429" t="s">
        <v>3218</v>
      </c>
      <c r="I397" s="429" t="s">
        <v>3219</v>
      </c>
      <c r="J397" s="429" t="s">
        <v>3220</v>
      </c>
      <c r="K397" s="429" t="s">
        <v>3221</v>
      </c>
      <c r="L397" s="429" t="s">
        <v>3203</v>
      </c>
      <c r="M397" s="442" t="s">
        <v>4108</v>
      </c>
      <c r="N397" s="98" t="s">
        <v>41</v>
      </c>
      <c r="AJ397" s="98" t="s">
        <v>41</v>
      </c>
    </row>
    <row r="398" spans="1:36" outlineLevel="1" x14ac:dyDescent="0.5">
      <c r="A398" s="337" t="s">
        <v>3801</v>
      </c>
      <c r="B398" s="428" t="s">
        <v>434</v>
      </c>
      <c r="C398" s="428" t="s">
        <v>3195</v>
      </c>
      <c r="D398" s="430"/>
      <c r="E398" s="437" t="s">
        <v>3178</v>
      </c>
      <c r="F398" s="429" t="s">
        <v>3178</v>
      </c>
      <c r="G398" s="429" t="s">
        <v>3222</v>
      </c>
      <c r="H398" s="429" t="s">
        <v>3223</v>
      </c>
      <c r="I398" s="429" t="s">
        <v>3224</v>
      </c>
      <c r="J398" s="429" t="s">
        <v>3225</v>
      </c>
      <c r="K398" s="429" t="s">
        <v>3226</v>
      </c>
      <c r="L398" s="429" t="s">
        <v>3204</v>
      </c>
      <c r="M398" s="442" t="s">
        <v>4108</v>
      </c>
      <c r="N398" s="98" t="s">
        <v>41</v>
      </c>
    </row>
    <row r="399" spans="1:36" outlineLevel="1" x14ac:dyDescent="0.5">
      <c r="A399" s="339" t="s">
        <v>3802</v>
      </c>
      <c r="B399" s="428" t="s">
        <v>434</v>
      </c>
      <c r="C399" s="428" t="s">
        <v>3197</v>
      </c>
      <c r="D399" s="430"/>
      <c r="E399" s="437" t="s">
        <v>3196</v>
      </c>
      <c r="F399" s="429" t="s">
        <v>3196</v>
      </c>
      <c r="G399" s="429" t="s">
        <v>3227</v>
      </c>
      <c r="H399" s="429" t="s">
        <v>3228</v>
      </c>
      <c r="I399" s="429" t="s">
        <v>3229</v>
      </c>
      <c r="J399" s="429" t="s">
        <v>3230</v>
      </c>
      <c r="K399" s="429" t="s">
        <v>3231</v>
      </c>
      <c r="L399" s="429" t="s">
        <v>3205</v>
      </c>
      <c r="M399" s="442" t="s">
        <v>4108</v>
      </c>
      <c r="N399" s="98" t="s">
        <v>41</v>
      </c>
    </row>
    <row r="400" spans="1:36" outlineLevel="1" x14ac:dyDescent="0.5">
      <c r="A400" s="337" t="s">
        <v>3803</v>
      </c>
      <c r="B400" s="428" t="s">
        <v>434</v>
      </c>
      <c r="C400" s="428" t="s">
        <v>3199</v>
      </c>
      <c r="D400" s="430"/>
      <c r="E400" s="437" t="s">
        <v>3198</v>
      </c>
      <c r="F400" s="429" t="s">
        <v>3198</v>
      </c>
      <c r="G400" s="429" t="s">
        <v>3232</v>
      </c>
      <c r="H400" s="429" t="s">
        <v>3233</v>
      </c>
      <c r="I400" s="429" t="s">
        <v>3234</v>
      </c>
      <c r="J400" s="429" t="s">
        <v>3235</v>
      </c>
      <c r="K400" s="429" t="s">
        <v>3236</v>
      </c>
      <c r="L400" s="429" t="s">
        <v>3206</v>
      </c>
      <c r="M400" s="442" t="s">
        <v>4108</v>
      </c>
      <c r="N400" s="98" t="s">
        <v>41</v>
      </c>
    </row>
    <row r="401" spans="1:14" outlineLevel="1" x14ac:dyDescent="0.5">
      <c r="A401" s="339" t="s">
        <v>3804</v>
      </c>
      <c r="B401" s="428" t="s">
        <v>434</v>
      </c>
      <c r="C401" s="428" t="s">
        <v>3284</v>
      </c>
      <c r="D401" s="430"/>
      <c r="E401" s="437" t="s">
        <v>2131</v>
      </c>
      <c r="F401" s="429" t="s">
        <v>2131</v>
      </c>
      <c r="G401" s="429" t="s">
        <v>2132</v>
      </c>
      <c r="H401" s="429" t="s">
        <v>2133</v>
      </c>
      <c r="I401" s="429" t="s">
        <v>2134</v>
      </c>
      <c r="J401" s="429" t="s">
        <v>2134</v>
      </c>
      <c r="K401" s="429" t="s">
        <v>2135</v>
      </c>
      <c r="L401" s="429" t="s">
        <v>2473</v>
      </c>
      <c r="M401" s="442" t="s">
        <v>4108</v>
      </c>
      <c r="N401" s="98" t="s">
        <v>41</v>
      </c>
    </row>
    <row r="402" spans="1:14" outlineLevel="1" x14ac:dyDescent="0.5">
      <c r="A402" s="337" t="s">
        <v>3805</v>
      </c>
      <c r="B402" s="428" t="s">
        <v>434</v>
      </c>
      <c r="C402" s="428" t="s">
        <v>3283</v>
      </c>
      <c r="D402" s="430"/>
      <c r="E402" s="437" t="s">
        <v>2117</v>
      </c>
      <c r="F402" s="429" t="s">
        <v>2117</v>
      </c>
      <c r="G402" s="429" t="s">
        <v>2118</v>
      </c>
      <c r="H402" s="429" t="s">
        <v>2120</v>
      </c>
      <c r="I402" s="429" t="s">
        <v>2121</v>
      </c>
      <c r="J402" s="429" t="s">
        <v>2119</v>
      </c>
      <c r="K402" s="429" t="s">
        <v>2122</v>
      </c>
      <c r="L402" s="429" t="s">
        <v>2472</v>
      </c>
      <c r="M402" s="442" t="s">
        <v>4108</v>
      </c>
      <c r="N402" s="98" t="s">
        <v>41</v>
      </c>
    </row>
    <row r="403" spans="1:14" outlineLevel="1" x14ac:dyDescent="0.5">
      <c r="A403" s="339" t="s">
        <v>3806</v>
      </c>
      <c r="B403" s="428" t="s">
        <v>434</v>
      </c>
      <c r="C403" s="428">
        <v>98</v>
      </c>
      <c r="D403" s="430"/>
      <c r="E403" s="437" t="s">
        <v>2945</v>
      </c>
      <c r="F403" s="429" t="s">
        <v>2945</v>
      </c>
      <c r="G403" s="429" t="s">
        <v>2946</v>
      </c>
      <c r="H403" s="429" t="s">
        <v>2951</v>
      </c>
      <c r="I403" s="429" t="s">
        <v>2950</v>
      </c>
      <c r="J403" s="429" t="s">
        <v>2949</v>
      </c>
      <c r="K403" s="429" t="s">
        <v>2948</v>
      </c>
      <c r="L403" s="429" t="s">
        <v>2947</v>
      </c>
      <c r="M403" s="442" t="s">
        <v>4108</v>
      </c>
    </row>
    <row r="404" spans="1:14" outlineLevel="1" x14ac:dyDescent="0.5">
      <c r="A404" s="337" t="s">
        <v>3809</v>
      </c>
      <c r="B404" s="428" t="s">
        <v>434</v>
      </c>
      <c r="C404" s="428" t="s">
        <v>3299</v>
      </c>
      <c r="D404" s="430"/>
      <c r="E404" s="437" t="s">
        <v>3301</v>
      </c>
      <c r="F404" s="429" t="s">
        <v>3301</v>
      </c>
      <c r="G404" s="429" t="s">
        <v>3319</v>
      </c>
      <c r="H404" s="429" t="s">
        <v>3320</v>
      </c>
      <c r="I404" s="429" t="s">
        <v>3321</v>
      </c>
      <c r="J404" s="429" t="s">
        <v>3322</v>
      </c>
      <c r="K404" s="429" t="s">
        <v>3323</v>
      </c>
      <c r="L404" s="429" t="s">
        <v>3324</v>
      </c>
      <c r="M404" s="442" t="s">
        <v>4108</v>
      </c>
    </row>
    <row r="405" spans="1:14" outlineLevel="1" x14ac:dyDescent="0.5">
      <c r="A405" s="339" t="s">
        <v>3808</v>
      </c>
      <c r="B405" s="428" t="s">
        <v>434</v>
      </c>
      <c r="C405" s="428" t="s">
        <v>3300</v>
      </c>
      <c r="D405" s="430"/>
      <c r="E405" s="437" t="s">
        <v>3302</v>
      </c>
      <c r="F405" s="429" t="s">
        <v>3302</v>
      </c>
      <c r="G405" s="429" t="s">
        <v>3314</v>
      </c>
      <c r="H405" s="429" t="s">
        <v>3315</v>
      </c>
      <c r="I405" s="429" t="s">
        <v>3316</v>
      </c>
      <c r="J405" s="429" t="s">
        <v>3317</v>
      </c>
      <c r="K405" s="429" t="s">
        <v>3318</v>
      </c>
      <c r="L405" s="429" t="s">
        <v>3303</v>
      </c>
      <c r="M405" s="442" t="s">
        <v>4108</v>
      </c>
    </row>
    <row r="406" spans="1:14" outlineLevel="1" x14ac:dyDescent="0.5">
      <c r="A406" s="339" t="s">
        <v>3832</v>
      </c>
      <c r="B406" s="428" t="s">
        <v>434</v>
      </c>
      <c r="C406" s="428" t="s">
        <v>3813</v>
      </c>
      <c r="D406" s="430"/>
      <c r="E406" s="437" t="s">
        <v>3815</v>
      </c>
      <c r="F406" s="429" t="s">
        <v>3815</v>
      </c>
      <c r="G406" s="429" t="s">
        <v>3817</v>
      </c>
      <c r="H406" s="429" t="s">
        <v>3818</v>
      </c>
      <c r="I406" s="429" t="s">
        <v>3819</v>
      </c>
      <c r="J406" s="429" t="s">
        <v>3820</v>
      </c>
      <c r="K406" s="429" t="s">
        <v>3821</v>
      </c>
      <c r="L406" s="429" t="s">
        <v>3816</v>
      </c>
      <c r="M406" s="442" t="s">
        <v>4108</v>
      </c>
    </row>
    <row r="407" spans="1:14" outlineLevel="1" x14ac:dyDescent="0.5">
      <c r="A407" s="339" t="s">
        <v>3833</v>
      </c>
      <c r="B407" s="428" t="s">
        <v>434</v>
      </c>
      <c r="C407" s="428" t="s">
        <v>3814</v>
      </c>
      <c r="D407" s="430"/>
      <c r="E407" s="437" t="s">
        <v>3822</v>
      </c>
      <c r="F407" s="429" t="s">
        <v>3822</v>
      </c>
      <c r="G407" s="429" t="s">
        <v>3823</v>
      </c>
      <c r="H407" s="429" t="s">
        <v>3824</v>
      </c>
      <c r="I407" s="429" t="s">
        <v>3825</v>
      </c>
      <c r="J407" s="429" t="s">
        <v>3826</v>
      </c>
      <c r="K407" s="429" t="s">
        <v>3827</v>
      </c>
      <c r="L407" s="429" t="s">
        <v>3828</v>
      </c>
      <c r="M407" s="442" t="s">
        <v>4108</v>
      </c>
    </row>
    <row r="408" spans="1:14" outlineLevel="1" x14ac:dyDescent="0.5">
      <c r="A408" s="339" t="s">
        <v>3891</v>
      </c>
      <c r="B408" s="428" t="s">
        <v>434</v>
      </c>
      <c r="C408" s="428" t="s">
        <v>3890</v>
      </c>
      <c r="D408" s="430"/>
      <c r="E408" s="437" t="s">
        <v>3892</v>
      </c>
      <c r="F408" s="429" t="s">
        <v>3892</v>
      </c>
      <c r="G408" s="429" t="s">
        <v>3893</v>
      </c>
      <c r="H408" s="429" t="s">
        <v>3894</v>
      </c>
      <c r="I408" s="429" t="s">
        <v>3895</v>
      </c>
      <c r="J408" s="429" t="s">
        <v>3896</v>
      </c>
      <c r="K408" s="429" t="s">
        <v>3897</v>
      </c>
      <c r="L408" s="429" t="s">
        <v>3898</v>
      </c>
      <c r="M408" s="442" t="s">
        <v>4108</v>
      </c>
    </row>
    <row r="409" spans="1:14" outlineLevel="1" x14ac:dyDescent="0.5">
      <c r="A409" s="339" t="s">
        <v>3891</v>
      </c>
      <c r="B409" s="428" t="s">
        <v>434</v>
      </c>
      <c r="C409" s="428" t="s">
        <v>4109</v>
      </c>
      <c r="D409" s="430"/>
      <c r="E409" s="437" t="s">
        <v>3901</v>
      </c>
      <c r="F409" s="429" t="s">
        <v>3901</v>
      </c>
      <c r="G409" s="429" t="s">
        <v>3919</v>
      </c>
      <c r="H409" s="429" t="s">
        <v>3920</v>
      </c>
      <c r="I409" s="429" t="s">
        <v>3921</v>
      </c>
      <c r="J409" s="429" t="s">
        <v>3922</v>
      </c>
      <c r="K409" s="429" t="s">
        <v>3918</v>
      </c>
      <c r="L409" s="429" t="s">
        <v>3923</v>
      </c>
      <c r="M409" s="442" t="s">
        <v>4108</v>
      </c>
    </row>
    <row r="410" spans="1:14" ht="28.7" outlineLevel="1" x14ac:dyDescent="0.5">
      <c r="A410" s="339" t="s">
        <v>3916</v>
      </c>
      <c r="B410" s="428" t="s">
        <v>434</v>
      </c>
      <c r="C410" s="428" t="s">
        <v>4110</v>
      </c>
      <c r="D410" s="430"/>
      <c r="E410" s="437" t="s">
        <v>3902</v>
      </c>
      <c r="F410" s="429" t="s">
        <v>3902</v>
      </c>
      <c r="G410" s="429" t="s">
        <v>3903</v>
      </c>
      <c r="H410" s="429" t="s">
        <v>3904</v>
      </c>
      <c r="I410" s="429" t="s">
        <v>3905</v>
      </c>
      <c r="J410" s="429" t="s">
        <v>3906</v>
      </c>
      <c r="K410" s="429" t="s">
        <v>3907</v>
      </c>
      <c r="L410" s="429" t="s">
        <v>3908</v>
      </c>
      <c r="M410" s="442" t="s">
        <v>4108</v>
      </c>
    </row>
    <row r="411" spans="1:14" ht="28.7" outlineLevel="1" x14ac:dyDescent="0.5">
      <c r="A411" s="339" t="s">
        <v>3917</v>
      </c>
      <c r="B411" s="428" t="s">
        <v>434</v>
      </c>
      <c r="C411" s="428" t="s">
        <v>4111</v>
      </c>
      <c r="D411" s="430"/>
      <c r="E411" s="437" t="s">
        <v>3909</v>
      </c>
      <c r="F411" s="429" t="s">
        <v>3909</v>
      </c>
      <c r="G411" s="429" t="s">
        <v>3910</v>
      </c>
      <c r="H411" s="429" t="s">
        <v>3911</v>
      </c>
      <c r="I411" s="429" t="s">
        <v>3912</v>
      </c>
      <c r="J411" s="429" t="s">
        <v>3913</v>
      </c>
      <c r="K411" s="429" t="s">
        <v>3914</v>
      </c>
      <c r="L411" s="429" t="s">
        <v>3915</v>
      </c>
      <c r="M411" s="442" t="s">
        <v>4108</v>
      </c>
    </row>
    <row r="412" spans="1:14" ht="71.7" outlineLevel="1" x14ac:dyDescent="0.5">
      <c r="A412" s="339" t="s">
        <v>4112</v>
      </c>
      <c r="B412" s="428" t="s">
        <v>434</v>
      </c>
      <c r="C412" s="428" t="s">
        <v>4113</v>
      </c>
      <c r="D412" s="430"/>
      <c r="E412" s="437" t="s">
        <v>4118</v>
      </c>
      <c r="F412" s="429" t="s">
        <v>4118</v>
      </c>
      <c r="G412" s="429" t="s">
        <v>4119</v>
      </c>
      <c r="H412" s="429" t="s">
        <v>4120</v>
      </c>
      <c r="I412" s="429" t="s">
        <v>4121</v>
      </c>
      <c r="J412" s="429" t="s">
        <v>4122</v>
      </c>
      <c r="K412" s="429" t="s">
        <v>4123</v>
      </c>
      <c r="L412" s="429" t="s">
        <v>4124</v>
      </c>
      <c r="M412" s="442" t="s">
        <v>4108</v>
      </c>
    </row>
    <row r="413" spans="1:14" x14ac:dyDescent="0.5">
      <c r="A413" s="264" t="s">
        <v>815</v>
      </c>
      <c r="B413" s="456" t="s">
        <v>3326</v>
      </c>
      <c r="C413" s="340"/>
      <c r="D413" s="329"/>
      <c r="E413" s="424" t="str">
        <f>IFERROR(IF(D413&lt;&gt;"",D413,HLOOKUP($E$2,$F$3:L413,ROW(D413)-1,0)),F413)</f>
        <v>FIN</v>
      </c>
      <c r="F413" s="424" t="s">
        <v>2952</v>
      </c>
      <c r="G413" s="424" t="s">
        <v>2953</v>
      </c>
      <c r="H413" s="424" t="s">
        <v>2955</v>
      </c>
      <c r="I413" s="424" t="s">
        <v>2956</v>
      </c>
      <c r="J413" s="424" t="s">
        <v>2957</v>
      </c>
      <c r="K413" s="424" t="s">
        <v>2958</v>
      </c>
      <c r="L413" s="424" t="s">
        <v>2954</v>
      </c>
      <c r="M413" s="424" t="str">
        <f>E413</f>
        <v>FIN</v>
      </c>
    </row>
  </sheetData>
  <sheetProtection algorithmName="SHA-512" hashValue="GwpKWFeqex1PtpT/NkByvgXxpVeqVR+ExXALEb4Gkgl2k/tCI/HohDm2SeqsEsc3XQw9XSflUk3BclwReyItWA==" saltValue="mH+QMOGuq7Zvk/g73pYOsA==" spinCount="100000" sheet="1" objects="1" scenarios="1" selectLockedCells="1" autoFilter="0"/>
  <sortState xmlns:xlrd2="http://schemas.microsoft.com/office/spreadsheetml/2017/richdata2" ref="O4:Q31">
    <sortCondition ref="Q4:Q58"/>
    <sortCondition ref="O4:O58"/>
  </sortState>
  <conditionalFormatting sqref="F413 F159:F180 F4:F14 F80:F99 F101:F131 F182:F209 F221:F298 F211:F219 F313:F316 F134:F147 F18:F28 F36:F76 F300:F311">
    <cfRule type="duplicateValues" dxfId="602" priority="39"/>
  </conditionalFormatting>
  <conditionalFormatting sqref="F387:F394 F317:F349 F353:F382">
    <cfRule type="duplicateValues" dxfId="601" priority="35"/>
  </conditionalFormatting>
  <conditionalFormatting sqref="F403">
    <cfRule type="duplicateValues" dxfId="600" priority="34"/>
  </conditionalFormatting>
  <conditionalFormatting sqref="F77">
    <cfRule type="duplicateValues" dxfId="599" priority="33"/>
  </conditionalFormatting>
  <conditionalFormatting sqref="F78">
    <cfRule type="duplicateValues" dxfId="598" priority="32"/>
  </conditionalFormatting>
  <conditionalFormatting sqref="F79">
    <cfRule type="duplicateValues" dxfId="597" priority="31"/>
  </conditionalFormatting>
  <conditionalFormatting sqref="F395:F396">
    <cfRule type="duplicateValues" dxfId="596" priority="28"/>
  </conditionalFormatting>
  <conditionalFormatting sqref="F397:F400">
    <cfRule type="duplicateValues" dxfId="595" priority="26"/>
  </conditionalFormatting>
  <conditionalFormatting sqref="F100">
    <cfRule type="duplicateValues" dxfId="594" priority="25"/>
  </conditionalFormatting>
  <conditionalFormatting sqref="F148 F150:F158">
    <cfRule type="duplicateValues" dxfId="593" priority="20"/>
  </conditionalFormatting>
  <conditionalFormatting sqref="F401:F402">
    <cfRule type="duplicateValues" dxfId="592" priority="19"/>
  </conditionalFormatting>
  <conditionalFormatting sqref="F181">
    <cfRule type="duplicateValues" dxfId="591" priority="17"/>
  </conditionalFormatting>
  <conditionalFormatting sqref="F404">
    <cfRule type="duplicateValues" dxfId="590" priority="16"/>
  </conditionalFormatting>
  <conditionalFormatting sqref="F220">
    <cfRule type="duplicateValues" dxfId="589" priority="14"/>
  </conditionalFormatting>
  <conditionalFormatting sqref="F210">
    <cfRule type="duplicateValues" dxfId="588" priority="12"/>
  </conditionalFormatting>
  <conditionalFormatting sqref="F312">
    <cfRule type="duplicateValues" dxfId="587" priority="11"/>
  </conditionalFormatting>
  <conditionalFormatting sqref="F132:F133">
    <cfRule type="duplicateValues" dxfId="586" priority="10"/>
  </conditionalFormatting>
  <conditionalFormatting sqref="F15">
    <cfRule type="duplicateValues" dxfId="585" priority="9"/>
  </conditionalFormatting>
  <conditionalFormatting sqref="F29:F35">
    <cfRule type="duplicateValues" dxfId="584" priority="7"/>
  </conditionalFormatting>
  <conditionalFormatting sqref="F16">
    <cfRule type="duplicateValues" dxfId="583" priority="6"/>
  </conditionalFormatting>
  <conditionalFormatting sqref="F17">
    <cfRule type="duplicateValues" dxfId="582" priority="5"/>
  </conditionalFormatting>
  <conditionalFormatting sqref="F405:F411">
    <cfRule type="duplicateValues" dxfId="581" priority="8235"/>
  </conditionalFormatting>
  <conditionalFormatting sqref="F383:F384">
    <cfRule type="duplicateValues" dxfId="580" priority="8290"/>
  </conditionalFormatting>
  <conditionalFormatting sqref="F386">
    <cfRule type="duplicateValues" dxfId="579" priority="3"/>
  </conditionalFormatting>
  <conditionalFormatting sqref="F412">
    <cfRule type="duplicateValues" dxfId="578" priority="2"/>
  </conditionalFormatting>
  <conditionalFormatting sqref="F299">
    <cfRule type="duplicateValues" dxfId="577"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3"/>
  <sheetViews>
    <sheetView showGridLines="0" showRowColHeaders="0" showZeros="0" tabSelected="1" zoomScale="122" zoomScaleNormal="122" workbookViewId="0">
      <pane xSplit="24" ySplit="43" topLeftCell="Y44" activePane="bottomRight" state="frozen"/>
      <selection pane="topRight" activeCell="Y1" sqref="Y1"/>
      <selection pane="bottomLeft" activeCell="A49" sqref="A49"/>
      <selection pane="bottomRight" activeCell="A26" sqref="A26"/>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09" t="s">
        <v>3079</v>
      </c>
      <c r="B1" s="305"/>
      <c r="C1" s="306"/>
      <c r="D1" s="306"/>
      <c r="E1" s="306"/>
      <c r="F1" s="306"/>
      <c r="G1" s="612" t="s">
        <v>40</v>
      </c>
      <c r="H1" s="612"/>
      <c r="I1" s="612"/>
      <c r="J1" s="612"/>
      <c r="K1" s="612"/>
      <c r="L1" s="612"/>
      <c r="M1" s="612"/>
      <c r="N1" s="612"/>
      <c r="O1" s="612"/>
      <c r="P1" s="612"/>
      <c r="Q1" s="612"/>
      <c r="R1" s="612"/>
      <c r="S1" s="612"/>
      <c r="T1" s="68"/>
      <c r="U1" s="68"/>
      <c r="V1" s="68"/>
      <c r="W1" s="68"/>
      <c r="X1" s="69"/>
    </row>
    <row r="2" spans="1:24" ht="30" customHeight="1" x14ac:dyDescent="0.5">
      <c r="A2" s="610"/>
      <c r="B2" s="307"/>
      <c r="C2" s="308"/>
      <c r="D2" s="309"/>
      <c r="E2" s="309"/>
      <c r="F2" s="309"/>
      <c r="G2" s="613"/>
      <c r="H2" s="613"/>
      <c r="I2" s="613"/>
      <c r="J2" s="613"/>
      <c r="K2" s="613"/>
      <c r="L2" s="613"/>
      <c r="M2" s="613"/>
      <c r="N2" s="613"/>
      <c r="O2" s="613"/>
      <c r="P2" s="613"/>
      <c r="Q2" s="613"/>
      <c r="R2" s="613"/>
      <c r="S2" s="613"/>
      <c r="T2" s="629" t="s">
        <v>4173</v>
      </c>
      <c r="U2" s="629"/>
      <c r="V2" s="629"/>
      <c r="W2" s="629"/>
      <c r="X2" s="310" t="s">
        <v>47</v>
      </c>
    </row>
    <row r="3" spans="1:24" ht="1.5" customHeight="1" x14ac:dyDescent="0.5">
      <c r="A3" s="610"/>
      <c r="B3" s="311"/>
      <c r="C3" s="309"/>
      <c r="D3" s="309"/>
      <c r="E3" s="309"/>
      <c r="F3" s="309"/>
      <c r="G3" s="613"/>
      <c r="H3" s="613"/>
      <c r="I3" s="613"/>
      <c r="J3" s="613"/>
      <c r="K3" s="613"/>
      <c r="L3" s="613"/>
      <c r="M3" s="613"/>
      <c r="N3" s="613"/>
      <c r="O3" s="613"/>
      <c r="P3" s="613"/>
      <c r="Q3" s="613"/>
      <c r="R3" s="613"/>
      <c r="S3" s="613"/>
      <c r="T3" s="261"/>
      <c r="U3" s="261"/>
      <c r="V3" s="261"/>
      <c r="W3" s="261"/>
      <c r="X3" s="312"/>
    </row>
    <row r="4" spans="1:24" ht="6" customHeight="1" x14ac:dyDescent="0.5">
      <c r="A4" s="610"/>
      <c r="B4" s="313"/>
      <c r="C4" s="20"/>
      <c r="D4" s="20"/>
      <c r="E4" s="20"/>
      <c r="F4" s="20"/>
      <c r="G4" s="20"/>
      <c r="H4" s="20"/>
      <c r="I4" s="20"/>
      <c r="J4" s="20"/>
      <c r="K4" s="20"/>
      <c r="L4" s="20"/>
      <c r="M4" s="20"/>
      <c r="N4" s="20"/>
      <c r="O4" s="20"/>
      <c r="P4" s="20"/>
      <c r="Q4" s="20"/>
      <c r="R4" s="20"/>
      <c r="S4" s="20"/>
      <c r="T4" s="20"/>
      <c r="U4" s="20"/>
      <c r="V4" s="20"/>
      <c r="W4" s="20"/>
      <c r="X4" s="70"/>
    </row>
    <row r="5" spans="1:24" ht="19.95" customHeight="1" x14ac:dyDescent="0.5">
      <c r="A5" s="610"/>
      <c r="B5" s="313"/>
      <c r="C5" s="634" t="s">
        <v>382</v>
      </c>
      <c r="D5" s="634"/>
      <c r="E5" s="634"/>
      <c r="F5" s="634"/>
      <c r="G5" s="20"/>
      <c r="H5" s="616" t="s">
        <v>32</v>
      </c>
      <c r="I5" s="616"/>
      <c r="J5" s="616"/>
      <c r="K5" s="616"/>
      <c r="L5" s="616"/>
      <c r="M5" s="616"/>
      <c r="N5" s="616"/>
      <c r="O5" s="616"/>
      <c r="P5" s="616"/>
      <c r="Q5" s="616"/>
      <c r="R5" s="616"/>
      <c r="S5" s="20"/>
      <c r="T5" s="635" t="s">
        <v>1163</v>
      </c>
      <c r="U5" s="635"/>
      <c r="V5" s="635"/>
      <c r="W5" s="635"/>
      <c r="X5" s="70"/>
    </row>
    <row r="6" spans="1:24" ht="6" customHeight="1" x14ac:dyDescent="0.5">
      <c r="A6" s="610"/>
      <c r="B6" s="313"/>
      <c r="C6" s="634"/>
      <c r="D6" s="634"/>
      <c r="E6" s="634"/>
      <c r="F6" s="634"/>
      <c r="G6" s="20"/>
      <c r="H6" s="20"/>
      <c r="I6" s="20"/>
      <c r="J6" s="20"/>
      <c r="K6" s="20"/>
      <c r="L6" s="20"/>
      <c r="M6" s="20"/>
      <c r="N6" s="20"/>
      <c r="O6" s="20"/>
      <c r="P6" s="20"/>
      <c r="Q6" s="20"/>
      <c r="R6" s="20"/>
      <c r="S6" s="20"/>
      <c r="T6" s="635"/>
      <c r="U6" s="635"/>
      <c r="V6" s="635"/>
      <c r="W6" s="635"/>
      <c r="X6" s="70"/>
    </row>
    <row r="7" spans="1:24" ht="19.95" customHeight="1" thickBot="1" x14ac:dyDescent="0.55000000000000004">
      <c r="A7" s="610"/>
      <c r="B7" s="313"/>
      <c r="C7" s="634"/>
      <c r="D7" s="634"/>
      <c r="E7" s="634"/>
      <c r="F7" s="634"/>
      <c r="G7" s="614"/>
      <c r="H7" s="614"/>
      <c r="I7" s="614"/>
      <c r="J7" s="615" t="s">
        <v>0</v>
      </c>
      <c r="K7" s="615"/>
      <c r="L7" s="615"/>
      <c r="M7" s="615"/>
      <c r="N7" s="615"/>
      <c r="O7" s="615"/>
      <c r="P7" s="615"/>
      <c r="Q7" s="614"/>
      <c r="R7" s="614"/>
      <c r="S7" s="614"/>
      <c r="T7" s="636" t="s">
        <v>2103</v>
      </c>
      <c r="U7" s="636"/>
      <c r="V7" s="636"/>
      <c r="W7" s="636"/>
      <c r="X7" s="70"/>
    </row>
    <row r="8" spans="1:24" ht="6" customHeight="1" thickTop="1" x14ac:dyDescent="0.5">
      <c r="A8" s="610"/>
      <c r="B8" s="313"/>
      <c r="C8" s="634"/>
      <c r="D8" s="634"/>
      <c r="E8" s="634"/>
      <c r="F8" s="634"/>
      <c r="G8" s="614"/>
      <c r="H8" s="614"/>
      <c r="I8" s="614"/>
      <c r="J8" s="20"/>
      <c r="K8" s="20"/>
      <c r="L8" s="20"/>
      <c r="M8" s="20"/>
      <c r="N8" s="20"/>
      <c r="O8" s="20"/>
      <c r="P8" s="20"/>
      <c r="Q8" s="614"/>
      <c r="R8" s="614"/>
      <c r="S8" s="614"/>
      <c r="T8" s="618" t="s">
        <v>1157</v>
      </c>
      <c r="U8" s="618"/>
      <c r="V8" s="618"/>
      <c r="W8" s="618"/>
      <c r="X8" s="70"/>
    </row>
    <row r="9" spans="1:24" ht="19.95" customHeight="1" thickBot="1" x14ac:dyDescent="0.55000000000000004">
      <c r="A9" s="611"/>
      <c r="B9" s="313"/>
      <c r="C9" s="634"/>
      <c r="D9" s="634"/>
      <c r="E9" s="634"/>
      <c r="F9" s="634"/>
      <c r="G9" s="614"/>
      <c r="H9" s="614"/>
      <c r="I9" s="614"/>
      <c r="J9" s="20"/>
      <c r="K9" s="616" t="s">
        <v>1</v>
      </c>
      <c r="L9" s="616"/>
      <c r="M9" s="616"/>
      <c r="N9" s="616"/>
      <c r="O9" s="616"/>
      <c r="P9" s="20"/>
      <c r="Q9" s="614"/>
      <c r="R9" s="614"/>
      <c r="S9" s="614"/>
      <c r="T9" s="619"/>
      <c r="U9" s="619"/>
      <c r="V9" s="619"/>
      <c r="W9" s="619"/>
      <c r="X9" s="70"/>
    </row>
    <row r="10" spans="1:24" ht="6" customHeight="1" thickBot="1" x14ac:dyDescent="0.55000000000000004">
      <c r="A10" s="637" t="s">
        <v>44</v>
      </c>
      <c r="B10" s="313"/>
      <c r="C10" s="20"/>
      <c r="D10" s="20"/>
      <c r="E10" s="20"/>
      <c r="F10" s="20"/>
      <c r="G10" s="614"/>
      <c r="H10" s="614"/>
      <c r="I10" s="614"/>
      <c r="J10" s="20"/>
      <c r="K10" s="20"/>
      <c r="L10" s="20"/>
      <c r="M10" s="20"/>
      <c r="N10" s="20"/>
      <c r="O10" s="20"/>
      <c r="P10" s="20"/>
      <c r="Q10" s="614"/>
      <c r="R10" s="614"/>
      <c r="S10" s="614"/>
      <c r="T10" s="620"/>
      <c r="U10" s="620"/>
      <c r="V10" s="620"/>
      <c r="W10" s="620"/>
      <c r="X10" s="70"/>
    </row>
    <row r="11" spans="1:24" ht="19.95" customHeight="1" thickTop="1" x14ac:dyDescent="0.5">
      <c r="A11" s="638"/>
      <c r="B11" s="313"/>
      <c r="C11" s="647" t="s">
        <v>2</v>
      </c>
      <c r="D11" s="647"/>
      <c r="E11" s="647"/>
      <c r="F11" s="647"/>
      <c r="G11" s="614"/>
      <c r="H11" s="614"/>
      <c r="I11" s="614"/>
      <c r="J11" s="20"/>
      <c r="K11" s="617" t="s">
        <v>43</v>
      </c>
      <c r="L11" s="617"/>
      <c r="M11" s="617"/>
      <c r="N11" s="617"/>
      <c r="O11" s="617"/>
      <c r="P11" s="314"/>
      <c r="Q11" s="614"/>
      <c r="R11" s="614"/>
      <c r="S11" s="614"/>
      <c r="T11" s="630" t="s">
        <v>4279</v>
      </c>
      <c r="U11" s="631"/>
      <c r="V11" s="631"/>
      <c r="W11" s="631"/>
      <c r="X11" s="70"/>
    </row>
    <row r="12" spans="1:24" ht="6" customHeight="1" thickBot="1" x14ac:dyDescent="0.55000000000000004">
      <c r="A12" s="638"/>
      <c r="B12" s="313"/>
      <c r="C12" s="20"/>
      <c r="D12" s="20"/>
      <c r="E12" s="20"/>
      <c r="F12" s="20"/>
      <c r="G12" s="614"/>
      <c r="H12" s="614"/>
      <c r="I12" s="614"/>
      <c r="J12" s="20"/>
      <c r="K12" s="20"/>
      <c r="L12" s="20"/>
      <c r="M12" s="20"/>
      <c r="N12" s="20"/>
      <c r="O12" s="20"/>
      <c r="P12" s="20"/>
      <c r="Q12" s="614"/>
      <c r="R12" s="614"/>
      <c r="S12" s="614"/>
      <c r="T12" s="20"/>
      <c r="U12" s="20"/>
      <c r="V12" s="20"/>
      <c r="W12" s="20"/>
      <c r="X12" s="70"/>
    </row>
    <row r="13" spans="1:24" ht="6" customHeight="1" thickTop="1" x14ac:dyDescent="0.5">
      <c r="A13" s="639" t="s">
        <v>4172</v>
      </c>
      <c r="B13" s="313"/>
      <c r="C13" s="20"/>
      <c r="D13" s="632" t="s">
        <v>395</v>
      </c>
      <c r="E13" s="632"/>
      <c r="F13" s="632"/>
      <c r="G13" s="632"/>
      <c r="H13" s="632"/>
      <c r="I13" s="632"/>
      <c r="J13" s="632"/>
      <c r="K13" s="632"/>
      <c r="L13" s="632"/>
      <c r="M13" s="632"/>
      <c r="N13" s="632"/>
      <c r="O13" s="632"/>
      <c r="P13" s="632"/>
      <c r="Q13" s="632"/>
      <c r="R13" s="632"/>
      <c r="S13" s="632"/>
      <c r="T13" s="632"/>
      <c r="U13" s="632"/>
      <c r="V13" s="632"/>
      <c r="W13" s="632"/>
      <c r="X13" s="70"/>
    </row>
    <row r="14" spans="1:24" ht="19.95" customHeight="1" x14ac:dyDescent="0.5">
      <c r="A14" s="640"/>
      <c r="B14" s="313"/>
      <c r="C14" s="20"/>
      <c r="D14" s="632"/>
      <c r="E14" s="632"/>
      <c r="F14" s="632"/>
      <c r="G14" s="632"/>
      <c r="H14" s="632"/>
      <c r="I14" s="632"/>
      <c r="J14" s="632"/>
      <c r="K14" s="632"/>
      <c r="L14" s="632"/>
      <c r="M14" s="632"/>
      <c r="N14" s="632"/>
      <c r="O14" s="632"/>
      <c r="P14" s="632"/>
      <c r="Q14" s="632"/>
      <c r="R14" s="632"/>
      <c r="S14" s="632"/>
      <c r="T14" s="632"/>
      <c r="U14" s="632"/>
      <c r="V14" s="632"/>
      <c r="W14" s="632"/>
      <c r="X14" s="70"/>
    </row>
    <row r="15" spans="1:24" ht="6" customHeight="1" thickBot="1" x14ac:dyDescent="0.55000000000000004">
      <c r="A15" s="641"/>
      <c r="B15" s="313"/>
      <c r="C15" s="20"/>
      <c r="D15" s="632"/>
      <c r="E15" s="632"/>
      <c r="F15" s="632"/>
      <c r="G15" s="632"/>
      <c r="H15" s="632"/>
      <c r="I15" s="632"/>
      <c r="J15" s="632"/>
      <c r="K15" s="632"/>
      <c r="L15" s="632"/>
      <c r="M15" s="632"/>
      <c r="N15" s="632"/>
      <c r="O15" s="632"/>
      <c r="P15" s="632"/>
      <c r="Q15" s="632"/>
      <c r="R15" s="632"/>
      <c r="S15" s="632"/>
      <c r="T15" s="632"/>
      <c r="U15" s="632"/>
      <c r="V15" s="632"/>
      <c r="W15" s="632"/>
      <c r="X15" s="70"/>
    </row>
    <row r="16" spans="1:24" ht="19.95" customHeight="1" thickTop="1" x14ac:dyDescent="0.5">
      <c r="B16" s="313"/>
      <c r="C16" s="20"/>
      <c r="D16" s="632"/>
      <c r="E16" s="632"/>
      <c r="F16" s="632"/>
      <c r="G16" s="632"/>
      <c r="H16" s="632"/>
      <c r="I16" s="632"/>
      <c r="J16" s="632"/>
      <c r="K16" s="632"/>
      <c r="L16" s="632"/>
      <c r="M16" s="632"/>
      <c r="N16" s="632"/>
      <c r="O16" s="632"/>
      <c r="P16" s="632"/>
      <c r="Q16" s="632"/>
      <c r="R16" s="632"/>
      <c r="S16" s="632"/>
      <c r="T16" s="632"/>
      <c r="U16" s="632"/>
      <c r="V16" s="632"/>
      <c r="W16" s="632"/>
      <c r="X16" s="70"/>
    </row>
    <row r="17" spans="1:24" ht="6" customHeight="1" x14ac:dyDescent="0.5">
      <c r="B17" s="313"/>
      <c r="C17" s="20"/>
      <c r="D17" s="632"/>
      <c r="E17" s="632"/>
      <c r="F17" s="632"/>
      <c r="G17" s="632"/>
      <c r="H17" s="632"/>
      <c r="I17" s="632"/>
      <c r="J17" s="632"/>
      <c r="K17" s="632"/>
      <c r="L17" s="632"/>
      <c r="M17" s="632"/>
      <c r="N17" s="632"/>
      <c r="O17" s="632"/>
      <c r="P17" s="632"/>
      <c r="Q17" s="632"/>
      <c r="R17" s="632"/>
      <c r="S17" s="632"/>
      <c r="T17" s="632"/>
      <c r="U17" s="632"/>
      <c r="V17" s="632"/>
      <c r="W17" s="632"/>
      <c r="X17" s="70"/>
    </row>
    <row r="18" spans="1:24" ht="19.95" customHeight="1" x14ac:dyDescent="0.5">
      <c r="B18" s="313"/>
      <c r="C18" s="20"/>
      <c r="D18" s="632"/>
      <c r="E18" s="632"/>
      <c r="F18" s="632"/>
      <c r="G18" s="632"/>
      <c r="H18" s="632"/>
      <c r="I18" s="632"/>
      <c r="J18" s="632"/>
      <c r="K18" s="632"/>
      <c r="L18" s="632"/>
      <c r="M18" s="632"/>
      <c r="N18" s="632"/>
      <c r="O18" s="632"/>
      <c r="P18" s="632"/>
      <c r="Q18" s="632"/>
      <c r="R18" s="632"/>
      <c r="S18" s="632"/>
      <c r="T18" s="632"/>
      <c r="U18" s="632"/>
      <c r="V18" s="632"/>
      <c r="W18" s="632"/>
      <c r="X18" s="70"/>
    </row>
    <row r="19" spans="1:24" ht="6" customHeight="1" x14ac:dyDescent="0.5">
      <c r="B19" s="313"/>
      <c r="C19" s="20"/>
      <c r="D19" s="632"/>
      <c r="E19" s="632"/>
      <c r="F19" s="632"/>
      <c r="G19" s="632"/>
      <c r="H19" s="632"/>
      <c r="I19" s="632"/>
      <c r="J19" s="632"/>
      <c r="K19" s="632"/>
      <c r="L19" s="632"/>
      <c r="M19" s="632"/>
      <c r="N19" s="632"/>
      <c r="O19" s="632"/>
      <c r="P19" s="632"/>
      <c r="Q19" s="632"/>
      <c r="R19" s="632"/>
      <c r="S19" s="632"/>
      <c r="T19" s="632"/>
      <c r="U19" s="632"/>
      <c r="V19" s="632"/>
      <c r="W19" s="632"/>
      <c r="X19" s="70"/>
    </row>
    <row r="20" spans="1:24" ht="19.95" customHeight="1" x14ac:dyDescent="0.5">
      <c r="A20" s="627" t="s">
        <v>3366</v>
      </c>
      <c r="B20" s="313"/>
      <c r="C20" s="20"/>
      <c r="D20" s="632"/>
      <c r="E20" s="632"/>
      <c r="F20" s="632"/>
      <c r="G20" s="632"/>
      <c r="H20" s="632"/>
      <c r="I20" s="632"/>
      <c r="J20" s="632"/>
      <c r="K20" s="632"/>
      <c r="L20" s="632"/>
      <c r="M20" s="632"/>
      <c r="N20" s="632"/>
      <c r="O20" s="632"/>
      <c r="P20" s="632"/>
      <c r="Q20" s="632"/>
      <c r="R20" s="632"/>
      <c r="S20" s="632"/>
      <c r="T20" s="632"/>
      <c r="U20" s="632"/>
      <c r="V20" s="632"/>
      <c r="W20" s="632"/>
      <c r="X20" s="70"/>
    </row>
    <row r="21" spans="1:24" ht="6" customHeight="1" x14ac:dyDescent="0.5">
      <c r="A21" s="627"/>
      <c r="B21" s="313"/>
      <c r="C21" s="20"/>
      <c r="D21" s="632"/>
      <c r="E21" s="632"/>
      <c r="F21" s="632"/>
      <c r="G21" s="632"/>
      <c r="H21" s="632"/>
      <c r="I21" s="632"/>
      <c r="J21" s="632"/>
      <c r="K21" s="632"/>
      <c r="L21" s="632"/>
      <c r="M21" s="632"/>
      <c r="N21" s="632"/>
      <c r="O21" s="632"/>
      <c r="P21" s="632"/>
      <c r="Q21" s="632"/>
      <c r="R21" s="632"/>
      <c r="S21" s="632"/>
      <c r="T21" s="632"/>
      <c r="U21" s="632"/>
      <c r="V21" s="632"/>
      <c r="W21" s="632"/>
      <c r="X21" s="70"/>
    </row>
    <row r="22" spans="1:24" ht="19.95" customHeight="1" x14ac:dyDescent="0.5">
      <c r="A22" s="627"/>
      <c r="B22" s="313"/>
      <c r="C22" s="20"/>
      <c r="D22" s="632"/>
      <c r="E22" s="632"/>
      <c r="F22" s="632"/>
      <c r="G22" s="632"/>
      <c r="H22" s="632"/>
      <c r="I22" s="632"/>
      <c r="J22" s="632"/>
      <c r="K22" s="632"/>
      <c r="L22" s="632"/>
      <c r="M22" s="632"/>
      <c r="N22" s="632"/>
      <c r="O22" s="632"/>
      <c r="P22" s="632"/>
      <c r="Q22" s="632"/>
      <c r="R22" s="632"/>
      <c r="S22" s="632"/>
      <c r="T22" s="632"/>
      <c r="U22" s="632"/>
      <c r="V22" s="632"/>
      <c r="W22" s="632"/>
      <c r="X22" s="70"/>
    </row>
    <row r="23" spans="1:24" ht="6" customHeight="1" x14ac:dyDescent="0.5">
      <c r="A23" s="627"/>
      <c r="B23" s="313"/>
      <c r="C23" s="20"/>
      <c r="D23" s="632"/>
      <c r="E23" s="632"/>
      <c r="F23" s="632"/>
      <c r="G23" s="632"/>
      <c r="H23" s="632"/>
      <c r="I23" s="632"/>
      <c r="J23" s="632"/>
      <c r="K23" s="632"/>
      <c r="L23" s="632"/>
      <c r="M23" s="632"/>
      <c r="N23" s="632"/>
      <c r="O23" s="632"/>
      <c r="P23" s="632"/>
      <c r="Q23" s="632"/>
      <c r="R23" s="632"/>
      <c r="S23" s="632"/>
      <c r="T23" s="632"/>
      <c r="U23" s="632"/>
      <c r="V23" s="632"/>
      <c r="W23" s="632"/>
      <c r="X23" s="70"/>
    </row>
    <row r="24" spans="1:24" ht="19.95" customHeight="1" x14ac:dyDescent="0.5">
      <c r="A24" s="627"/>
      <c r="B24" s="313"/>
      <c r="C24" s="20"/>
      <c r="D24" s="632"/>
      <c r="E24" s="632"/>
      <c r="F24" s="632"/>
      <c r="G24" s="632"/>
      <c r="H24" s="632"/>
      <c r="I24" s="632"/>
      <c r="J24" s="632"/>
      <c r="K24" s="632"/>
      <c r="L24" s="632"/>
      <c r="M24" s="632"/>
      <c r="N24" s="632"/>
      <c r="O24" s="632"/>
      <c r="P24" s="632"/>
      <c r="Q24" s="632"/>
      <c r="R24" s="632"/>
      <c r="S24" s="632"/>
      <c r="T24" s="632"/>
      <c r="U24" s="632"/>
      <c r="V24" s="632"/>
      <c r="W24" s="632"/>
      <c r="X24" s="70"/>
    </row>
    <row r="25" spans="1:24" ht="6" customHeight="1" thickBot="1" x14ac:dyDescent="0.55000000000000004">
      <c r="A25" s="628"/>
      <c r="B25" s="313"/>
      <c r="C25" s="20"/>
      <c r="D25" s="633"/>
      <c r="E25" s="633"/>
      <c r="F25" s="633"/>
      <c r="G25" s="633"/>
      <c r="H25" s="633"/>
      <c r="I25" s="633"/>
      <c r="J25" s="633"/>
      <c r="K25" s="633"/>
      <c r="L25" s="633"/>
      <c r="M25" s="633"/>
      <c r="N25" s="633"/>
      <c r="O25" s="633"/>
      <c r="P25" s="633"/>
      <c r="Q25" s="633"/>
      <c r="R25" s="633"/>
      <c r="S25" s="633"/>
      <c r="T25" s="633"/>
      <c r="U25" s="633"/>
      <c r="V25" s="633"/>
      <c r="W25" s="633"/>
      <c r="X25" s="70"/>
    </row>
    <row r="26" spans="1:24" ht="19.95" customHeight="1" thickBot="1" x14ac:dyDescent="0.55000000000000004">
      <c r="A26" s="420"/>
      <c r="B26" s="313"/>
      <c r="C26" s="20"/>
      <c r="D26" s="646" t="s">
        <v>1909</v>
      </c>
      <c r="E26" s="646"/>
      <c r="F26" s="646"/>
      <c r="G26" s="646"/>
      <c r="H26" s="646"/>
      <c r="I26" s="646"/>
      <c r="J26" s="646"/>
      <c r="K26" s="646"/>
      <c r="L26" s="646"/>
      <c r="M26" s="646"/>
      <c r="N26" s="646"/>
      <c r="O26" s="646"/>
      <c r="P26" s="646"/>
      <c r="Q26" s="646"/>
      <c r="R26" s="315"/>
      <c r="S26" s="315"/>
      <c r="T26" s="315"/>
      <c r="U26" s="315"/>
      <c r="V26" s="315"/>
      <c r="W26" s="315"/>
      <c r="X26" s="70"/>
    </row>
    <row r="27" spans="1:24" ht="6" customHeight="1" x14ac:dyDescent="0.5">
      <c r="A27" s="624" t="s">
        <v>3419</v>
      </c>
      <c r="B27" s="313"/>
      <c r="C27" s="20"/>
      <c r="D27" s="646"/>
      <c r="E27" s="646"/>
      <c r="F27" s="646"/>
      <c r="G27" s="646"/>
      <c r="H27" s="646"/>
      <c r="I27" s="646"/>
      <c r="J27" s="646"/>
      <c r="K27" s="646"/>
      <c r="L27" s="646"/>
      <c r="M27" s="646"/>
      <c r="N27" s="646"/>
      <c r="O27" s="646"/>
      <c r="P27" s="646"/>
      <c r="Q27" s="646"/>
      <c r="R27" s="315"/>
      <c r="S27" s="614"/>
      <c r="T27" s="614"/>
      <c r="U27" s="614"/>
      <c r="V27" s="614"/>
      <c r="W27" s="614"/>
      <c r="X27" s="70"/>
    </row>
    <row r="28" spans="1:24" ht="19.95" customHeight="1" x14ac:dyDescent="0.5">
      <c r="A28" s="625"/>
      <c r="B28" s="313"/>
      <c r="C28" s="20"/>
      <c r="D28" s="646"/>
      <c r="E28" s="646"/>
      <c r="F28" s="646"/>
      <c r="G28" s="646"/>
      <c r="H28" s="646"/>
      <c r="I28" s="646"/>
      <c r="J28" s="646"/>
      <c r="K28" s="646"/>
      <c r="L28" s="646"/>
      <c r="M28" s="646"/>
      <c r="N28" s="646"/>
      <c r="O28" s="646"/>
      <c r="P28" s="646"/>
      <c r="Q28" s="646"/>
      <c r="R28" s="315"/>
      <c r="S28" s="614"/>
      <c r="T28" s="614"/>
      <c r="U28" s="614"/>
      <c r="V28" s="614"/>
      <c r="W28" s="614"/>
      <c r="X28" s="70"/>
    </row>
    <row r="29" spans="1:24" ht="6" customHeight="1" x14ac:dyDescent="0.5">
      <c r="A29" s="625"/>
      <c r="B29" s="313"/>
      <c r="C29" s="20"/>
      <c r="D29" s="646"/>
      <c r="E29" s="646"/>
      <c r="F29" s="646"/>
      <c r="G29" s="646"/>
      <c r="H29" s="646"/>
      <c r="I29" s="646"/>
      <c r="J29" s="646"/>
      <c r="K29" s="646"/>
      <c r="L29" s="646"/>
      <c r="M29" s="646"/>
      <c r="N29" s="646"/>
      <c r="O29" s="646"/>
      <c r="P29" s="646"/>
      <c r="Q29" s="646"/>
      <c r="R29" s="20"/>
      <c r="S29" s="614"/>
      <c r="T29" s="614"/>
      <c r="U29" s="614"/>
      <c r="V29" s="614"/>
      <c r="W29" s="614"/>
      <c r="X29" s="70"/>
    </row>
    <row r="30" spans="1:24" ht="19.95" customHeight="1" x14ac:dyDescent="0.5">
      <c r="A30" s="625"/>
      <c r="B30" s="313"/>
      <c r="C30" s="20"/>
      <c r="D30" s="646"/>
      <c r="E30" s="646"/>
      <c r="F30" s="646"/>
      <c r="G30" s="646"/>
      <c r="H30" s="646"/>
      <c r="I30" s="646"/>
      <c r="J30" s="646"/>
      <c r="K30" s="646"/>
      <c r="L30" s="646"/>
      <c r="M30" s="646"/>
      <c r="N30" s="646"/>
      <c r="O30" s="646"/>
      <c r="P30" s="646"/>
      <c r="Q30" s="646"/>
      <c r="R30" s="20"/>
      <c r="S30" s="642" t="str">
        <f>"   "&amp;MID(T11,1,8)</f>
        <v xml:space="preserve">   V - 8.3 </v>
      </c>
      <c r="T30" s="642"/>
      <c r="U30" s="642"/>
      <c r="V30" s="642"/>
      <c r="W30" s="642"/>
      <c r="X30" s="643"/>
    </row>
    <row r="31" spans="1:24" ht="6" customHeight="1" thickBot="1" x14ac:dyDescent="0.55000000000000004">
      <c r="A31" s="626"/>
      <c r="B31" s="313"/>
      <c r="C31" s="20"/>
      <c r="D31" s="646"/>
      <c r="E31" s="646"/>
      <c r="F31" s="646"/>
      <c r="G31" s="646"/>
      <c r="H31" s="646"/>
      <c r="I31" s="646"/>
      <c r="J31" s="646"/>
      <c r="K31" s="646"/>
      <c r="L31" s="646"/>
      <c r="M31" s="646"/>
      <c r="N31" s="646"/>
      <c r="O31" s="646"/>
      <c r="P31" s="646"/>
      <c r="Q31" s="646"/>
      <c r="R31" s="20"/>
      <c r="S31" s="642"/>
      <c r="T31" s="642"/>
      <c r="U31" s="642"/>
      <c r="V31" s="642"/>
      <c r="W31" s="642"/>
      <c r="X31" s="643"/>
    </row>
    <row r="32" spans="1:24" ht="19.95" customHeight="1" thickBot="1" x14ac:dyDescent="0.55000000000000004">
      <c r="A32" s="420" t="s">
        <v>2232</v>
      </c>
      <c r="B32" s="313"/>
      <c r="C32" s="20"/>
      <c r="D32" s="646"/>
      <c r="E32" s="646"/>
      <c r="F32" s="646"/>
      <c r="G32" s="646"/>
      <c r="H32" s="646"/>
      <c r="I32" s="646"/>
      <c r="J32" s="646"/>
      <c r="K32" s="646"/>
      <c r="L32" s="646"/>
      <c r="M32" s="646"/>
      <c r="N32" s="646"/>
      <c r="O32" s="646"/>
      <c r="P32" s="646"/>
      <c r="Q32" s="646"/>
      <c r="R32" s="20"/>
      <c r="S32" s="642"/>
      <c r="T32" s="642"/>
      <c r="U32" s="642"/>
      <c r="V32" s="642"/>
      <c r="W32" s="642"/>
      <c r="X32" s="643"/>
    </row>
    <row r="33" spans="1:24" ht="6" customHeight="1" x14ac:dyDescent="0.5">
      <c r="A33" s="621" t="s">
        <v>3380</v>
      </c>
      <c r="B33" s="313"/>
      <c r="C33" s="20"/>
      <c r="D33" s="646"/>
      <c r="E33" s="646"/>
      <c r="F33" s="646"/>
      <c r="G33" s="646"/>
      <c r="H33" s="646"/>
      <c r="I33" s="646"/>
      <c r="J33" s="646"/>
      <c r="K33" s="646"/>
      <c r="L33" s="646"/>
      <c r="M33" s="646"/>
      <c r="N33" s="646"/>
      <c r="O33" s="646"/>
      <c r="P33" s="646"/>
      <c r="Q33" s="646"/>
      <c r="R33" s="20"/>
      <c r="S33" s="642"/>
      <c r="T33" s="642"/>
      <c r="U33" s="642"/>
      <c r="V33" s="642"/>
      <c r="W33" s="642"/>
      <c r="X33" s="643"/>
    </row>
    <row r="34" spans="1:24" ht="19.95" customHeight="1" x14ac:dyDescent="0.5">
      <c r="A34" s="622"/>
      <c r="B34" s="313"/>
      <c r="C34" s="20"/>
      <c r="D34" s="646"/>
      <c r="E34" s="646"/>
      <c r="F34" s="646"/>
      <c r="G34" s="646"/>
      <c r="H34" s="646"/>
      <c r="I34" s="646"/>
      <c r="J34" s="646"/>
      <c r="K34" s="646"/>
      <c r="L34" s="646"/>
      <c r="M34" s="646"/>
      <c r="N34" s="646"/>
      <c r="O34" s="646"/>
      <c r="P34" s="646"/>
      <c r="Q34" s="646"/>
      <c r="R34" s="20"/>
      <c r="S34" s="642"/>
      <c r="T34" s="642"/>
      <c r="U34" s="642"/>
      <c r="V34" s="642"/>
      <c r="W34" s="642"/>
      <c r="X34" s="643"/>
    </row>
    <row r="35" spans="1:24" ht="6" customHeight="1" thickBot="1" x14ac:dyDescent="0.55000000000000004">
      <c r="A35" s="623"/>
      <c r="B35" s="313"/>
      <c r="C35" s="20"/>
      <c r="D35" s="646"/>
      <c r="E35" s="646"/>
      <c r="F35" s="646"/>
      <c r="G35" s="646"/>
      <c r="H35" s="646"/>
      <c r="I35" s="646"/>
      <c r="J35" s="646"/>
      <c r="K35" s="646"/>
      <c r="L35" s="646"/>
      <c r="M35" s="646"/>
      <c r="N35" s="646"/>
      <c r="O35" s="646"/>
      <c r="P35" s="646"/>
      <c r="Q35" s="646"/>
      <c r="R35" s="20"/>
      <c r="S35" s="642"/>
      <c r="T35" s="642"/>
      <c r="U35" s="642"/>
      <c r="V35" s="642"/>
      <c r="W35" s="642"/>
      <c r="X35" s="643"/>
    </row>
    <row r="36" spans="1:24" ht="19.95" customHeight="1" thickBot="1" x14ac:dyDescent="0.55000000000000004">
      <c r="A36" s="420" t="s">
        <v>815</v>
      </c>
      <c r="B36" s="316"/>
      <c r="C36" s="71"/>
      <c r="D36" s="317"/>
      <c r="E36" s="71"/>
      <c r="F36" s="71"/>
      <c r="G36" s="71"/>
      <c r="H36" s="71"/>
      <c r="I36" s="71"/>
      <c r="J36" s="71"/>
      <c r="K36" s="71"/>
      <c r="L36" s="71"/>
      <c r="M36" s="71"/>
      <c r="N36" s="71"/>
      <c r="O36" s="71"/>
      <c r="P36" s="71"/>
      <c r="Q36" s="71"/>
      <c r="R36" s="71"/>
      <c r="S36" s="644"/>
      <c r="T36" s="644"/>
      <c r="U36" s="644"/>
      <c r="V36" s="644"/>
      <c r="W36" s="644"/>
      <c r="X36" s="645"/>
    </row>
    <row r="37" spans="1:24" ht="15" hidden="1" customHeight="1" x14ac:dyDescent="0.5">
      <c r="A37" s="556" t="s">
        <v>4067</v>
      </c>
      <c r="B37" s="341" t="s">
        <v>46</v>
      </c>
      <c r="C37" s="341" t="s">
        <v>3</v>
      </c>
      <c r="D37" s="341" t="b">
        <v>1</v>
      </c>
      <c r="E37" s="99" t="s">
        <v>3064</v>
      </c>
      <c r="F37" s="327">
        <v>6</v>
      </c>
      <c r="G37" s="426" t="s">
        <v>3454</v>
      </c>
      <c r="H37" s="326" t="s">
        <v>3834</v>
      </c>
      <c r="L37" t="s">
        <v>2232</v>
      </c>
      <c r="M37" s="99" t="s">
        <v>44</v>
      </c>
      <c r="O37" s="99"/>
    </row>
    <row r="38" spans="1:24" ht="15" hidden="1" customHeight="1" x14ac:dyDescent="0.5">
      <c r="L38" t="s">
        <v>815</v>
      </c>
    </row>
    <row r="39" spans="1:24" ht="15" hidden="1" customHeight="1" x14ac:dyDescent="0.5">
      <c r="A39" s="455" t="s">
        <v>2606</v>
      </c>
      <c r="R39" s="551">
        <f>IFERROR(HLOOKUP(Version_Pregunta,C40:P41,2,0),Version_Pregunta)</f>
        <v>0</v>
      </c>
      <c r="S39" s="554" t="s">
        <v>3810</v>
      </c>
      <c r="T39" s="542"/>
      <c r="U39" s="458"/>
    </row>
    <row r="40" spans="1:24" ht="15" hidden="1" customHeight="1" x14ac:dyDescent="0.5">
      <c r="C40" s="545" t="s">
        <v>2232</v>
      </c>
      <c r="D40" s="546" t="s">
        <v>2232</v>
      </c>
      <c r="E40" s="546" t="s">
        <v>2233</v>
      </c>
      <c r="F40" s="546" t="s">
        <v>2589</v>
      </c>
      <c r="G40" s="546" t="s">
        <v>2586</v>
      </c>
      <c r="H40" s="546" t="s">
        <v>2578</v>
      </c>
      <c r="I40" s="546" t="s">
        <v>2573</v>
      </c>
      <c r="J40" s="546" t="s">
        <v>2477</v>
      </c>
      <c r="K40" s="545" t="s">
        <v>815</v>
      </c>
      <c r="L40" s="546" t="s">
        <v>815</v>
      </c>
      <c r="M40" s="546" t="s">
        <v>892</v>
      </c>
      <c r="N40" s="546" t="s">
        <v>878</v>
      </c>
      <c r="O40" s="546" t="s">
        <v>844</v>
      </c>
      <c r="P40" s="547" t="s">
        <v>2323</v>
      </c>
      <c r="R40" s="552" t="str">
        <f>IFERROR(HLOOKUP(Mensaje_Aviso,C40:P41,2,0),Mensaje_Aviso)</f>
        <v>SÍ</v>
      </c>
      <c r="S40" s="141" t="s">
        <v>3812</v>
      </c>
      <c r="U40" s="543"/>
    </row>
    <row r="41" spans="1:24" ht="15" hidden="1" customHeight="1" x14ac:dyDescent="0.5">
      <c r="C41" s="548" t="str">
        <f>Z_BT_01_O</f>
        <v>SÍ</v>
      </c>
      <c r="D41" s="549" t="str">
        <f>Z_BT_01_O</f>
        <v>SÍ</v>
      </c>
      <c r="E41" s="549" t="str">
        <f>Z_BT_01_O</f>
        <v>SÍ</v>
      </c>
      <c r="F41" s="549" t="str">
        <f>Z_BT_01_O</f>
        <v>SÍ</v>
      </c>
      <c r="G41" s="549" t="str">
        <f>Z_BT_01_O</f>
        <v>SÍ</v>
      </c>
      <c r="H41" s="549" t="str">
        <f>Z_BT_01_O</f>
        <v>SÍ</v>
      </c>
      <c r="I41" s="549" t="str">
        <f>Z_BT_01_O</f>
        <v>SÍ</v>
      </c>
      <c r="J41" s="549" t="str">
        <f>Z_BT_01_O</f>
        <v>SÍ</v>
      </c>
      <c r="K41" s="548" t="str">
        <f>Z_BT_02_O</f>
        <v>NO</v>
      </c>
      <c r="L41" s="549" t="str">
        <f>Z_BT_02_O</f>
        <v>NO</v>
      </c>
      <c r="M41" s="549" t="str">
        <f>Z_BT_02_O</f>
        <v>NO</v>
      </c>
      <c r="N41" s="549" t="str">
        <f>Z_BT_02_O</f>
        <v>NO</v>
      </c>
      <c r="O41" s="549" t="str">
        <f>Z_BT_02_O</f>
        <v>NO</v>
      </c>
      <c r="P41" s="550" t="str">
        <f>Z_BT_02_O</f>
        <v>NO</v>
      </c>
      <c r="R41" s="553" t="str">
        <f>IFERROR(HLOOKUP(_ZOOM_Msg,C40:P41,2,0),_ZOOM_Msg)</f>
        <v>NO</v>
      </c>
      <c r="S41" s="555" t="s">
        <v>3811</v>
      </c>
      <c r="T41" s="544"/>
      <c r="U41" s="459"/>
    </row>
    <row r="42" spans="1:24" ht="10.1" hidden="1" customHeight="1" x14ac:dyDescent="0.5"/>
    <row r="43" spans="1:24" ht="9.6" hidden="1" customHeight="1" x14ac:dyDescent="0.5"/>
    <row r="44" spans="1:24" ht="3.35" customHeight="1" x14ac:dyDescent="0.5"/>
    <row r="410" spans="5:13" hidden="1" x14ac:dyDescent="0.5">
      <c r="E410">
        <v>0</v>
      </c>
      <c r="M410">
        <v>0</v>
      </c>
    </row>
    <row r="413" spans="5:13" hidden="1" x14ac:dyDescent="0.5">
      <c r="E413">
        <v>0</v>
      </c>
      <c r="M413">
        <v>0</v>
      </c>
    </row>
  </sheetData>
  <sheetProtection algorithmName="SHA-512" hashValue="yj7A8BrD6T3xQxBDfUdxhPofBZvtkd9j24oQhqkGiIE0beIfWfu3g6PFbU9WAm4nnOdCQ13qdH4/Mw75+S12iA==" saltValue="4qJuE98MzHM+hmJpmTBvtw==" spinCount="100000" sheet="1" objects="1" scenarios="1" selectLockedCells="1" autoFilter="0"/>
  <dataConsolidate/>
  <mergeCells count="24">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 ref="A1:A9"/>
    <mergeCell ref="G1:S3"/>
    <mergeCell ref="Q7:S12"/>
    <mergeCell ref="S27:W29"/>
    <mergeCell ref="J7:P7"/>
    <mergeCell ref="K9:O9"/>
    <mergeCell ref="K11:O11"/>
    <mergeCell ref="T8:W10"/>
  </mergeCells>
  <conditionalFormatting sqref="A36">
    <cfRule type="cellIs" dxfId="505" priority="6" operator="equal">
      <formula>""</formula>
    </cfRule>
  </conditionalFormatting>
  <conditionalFormatting sqref="A32">
    <cfRule type="cellIs" dxfId="504" priority="5" operator="equal">
      <formula>""</formula>
    </cfRule>
  </conditionalFormatting>
  <conditionalFormatting sqref="A26">
    <cfRule type="cellIs" dxfId="503"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M68"/>
  <sheetViews>
    <sheetView showGridLines="0" showRowColHeaders="0" zoomScale="129" zoomScaleNormal="129" workbookViewId="0">
      <pane xSplit="28" ySplit="67" topLeftCell="AC68" activePane="bottomRight" state="frozen"/>
      <selection pane="topRight" activeCell="AC1" sqref="AC1"/>
      <selection pane="bottomLeft" activeCell="A68" sqref="A68"/>
      <selection pane="bottomRight" activeCell="K13" sqref="K13:P13"/>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16384" width="5.64453125" hidden="1"/>
  </cols>
  <sheetData>
    <row r="1" spans="1:39" ht="1.2" customHeight="1" thickTop="1" thickBot="1" x14ac:dyDescent="0.55000000000000004">
      <c r="B1" s="665" t="s">
        <v>4174</v>
      </c>
      <c r="C1" s="666"/>
      <c r="D1" s="666"/>
      <c r="E1" s="666"/>
      <c r="F1" s="666"/>
      <c r="G1" s="666"/>
      <c r="H1" s="666"/>
      <c r="I1" s="666"/>
      <c r="J1" s="666"/>
      <c r="K1" s="666"/>
      <c r="L1" s="666"/>
      <c r="M1" s="666"/>
      <c r="N1" s="666"/>
      <c r="O1" s="666"/>
      <c r="P1" s="318"/>
      <c r="Q1" s="318"/>
      <c r="R1" s="318"/>
      <c r="S1" s="318"/>
      <c r="T1" s="318"/>
      <c r="U1" s="68"/>
      <c r="V1" s="68"/>
      <c r="W1" s="68"/>
      <c r="X1" s="69"/>
      <c r="Z1" s="528"/>
      <c r="AA1">
        <v>3</v>
      </c>
      <c r="AB1" s="83">
        <f>COUNTA(K7,S7,K9,S9,K13,K15,K17,K19,K21,D33)</f>
        <v>1</v>
      </c>
      <c r="AC1">
        <v>38</v>
      </c>
      <c r="AD1" t="s">
        <v>960</v>
      </c>
      <c r="AG1" t="s">
        <v>960</v>
      </c>
      <c r="AJ1" t="s">
        <v>960</v>
      </c>
    </row>
    <row r="2" spans="1:39" ht="30" customHeight="1" thickTop="1" thickBot="1" x14ac:dyDescent="0.55000000000000004">
      <c r="A2" s="412" t="s">
        <v>4045</v>
      </c>
      <c r="B2" s="667"/>
      <c r="C2" s="668"/>
      <c r="D2" s="668"/>
      <c r="E2" s="668"/>
      <c r="F2" s="668"/>
      <c r="G2" s="668"/>
      <c r="H2" s="668"/>
      <c r="I2" s="668"/>
      <c r="J2" s="668"/>
      <c r="K2" s="668"/>
      <c r="L2" s="668"/>
      <c r="M2" s="668"/>
      <c r="N2" s="668"/>
      <c r="O2" s="668"/>
      <c r="P2" s="529"/>
      <c r="Q2" s="530"/>
      <c r="R2" s="658" t="s">
        <v>3398</v>
      </c>
      <c r="S2" s="659"/>
      <c r="T2" s="319"/>
      <c r="U2" s="664" t="s">
        <v>4125</v>
      </c>
      <c r="V2" s="664"/>
      <c r="W2" s="664"/>
      <c r="X2" s="320" t="s">
        <v>47</v>
      </c>
      <c r="Y2" s="149" t="s">
        <v>955</v>
      </c>
      <c r="Z2" s="391" t="s">
        <v>960</v>
      </c>
      <c r="AB2" s="417">
        <v>28</v>
      </c>
      <c r="AD2">
        <v>20</v>
      </c>
      <c r="AG2">
        <v>8</v>
      </c>
      <c r="AJ2">
        <v>0</v>
      </c>
    </row>
    <row r="3" spans="1:39" ht="1.5" customHeight="1" thickTop="1" x14ac:dyDescent="0.5">
      <c r="B3" s="667"/>
      <c r="C3" s="668"/>
      <c r="D3" s="668"/>
      <c r="E3" s="668"/>
      <c r="F3" s="668"/>
      <c r="G3" s="668"/>
      <c r="H3" s="668"/>
      <c r="I3" s="668"/>
      <c r="J3" s="668"/>
      <c r="K3" s="668"/>
      <c r="L3" s="668"/>
      <c r="M3" s="668"/>
      <c r="N3" s="668"/>
      <c r="O3" s="668"/>
      <c r="P3" s="319"/>
      <c r="Q3" s="319"/>
      <c r="R3" s="319"/>
      <c r="S3" s="319"/>
      <c r="T3" s="319"/>
      <c r="U3" s="261"/>
      <c r="V3" s="261"/>
      <c r="W3" s="261"/>
      <c r="X3" s="312"/>
      <c r="Y3" s="82"/>
      <c r="Z3" s="528"/>
      <c r="AB3" s="83" t="s">
        <v>1697</v>
      </c>
      <c r="AD3">
        <v>0</v>
      </c>
      <c r="AG3">
        <v>0</v>
      </c>
      <c r="AJ3">
        <v>5</v>
      </c>
    </row>
    <row r="4" spans="1:39" ht="6" customHeight="1" x14ac:dyDescent="0.5">
      <c r="B4" s="34"/>
      <c r="C4" s="72"/>
      <c r="D4" s="72"/>
      <c r="E4" s="72"/>
      <c r="F4" s="72"/>
      <c r="G4" s="72"/>
      <c r="H4" s="72"/>
      <c r="I4" s="72"/>
      <c r="J4" s="72"/>
      <c r="K4" s="531"/>
      <c r="L4" s="321"/>
      <c r="M4" s="72"/>
      <c r="N4" s="72"/>
      <c r="O4" s="72"/>
      <c r="P4" s="72"/>
      <c r="Q4" s="72"/>
      <c r="R4" s="72"/>
      <c r="S4" s="72"/>
      <c r="T4" s="72"/>
      <c r="U4" s="72"/>
      <c r="V4" s="72"/>
      <c r="W4" s="72"/>
      <c r="X4" s="532"/>
      <c r="AA4" s="268"/>
      <c r="AB4" s="83" t="s">
        <v>1698</v>
      </c>
      <c r="AD4" s="514" t="s">
        <v>4073</v>
      </c>
      <c r="AG4" s="514" t="s">
        <v>4074</v>
      </c>
      <c r="AJ4" s="514" t="s">
        <v>4075</v>
      </c>
    </row>
    <row r="5" spans="1:39" ht="19.95" customHeight="1" x14ac:dyDescent="0.5">
      <c r="A5" s="413"/>
      <c r="B5" s="313"/>
      <c r="C5" s="671" t="s">
        <v>52</v>
      </c>
      <c r="D5" s="671"/>
      <c r="E5" s="652" t="s">
        <v>172</v>
      </c>
      <c r="F5" s="652"/>
      <c r="G5" s="652"/>
      <c r="H5" s="652"/>
      <c r="I5" s="652"/>
      <c r="J5" s="652"/>
      <c r="K5" s="648">
        <v>1</v>
      </c>
      <c r="L5" s="648"/>
      <c r="M5" s="648"/>
      <c r="N5" s="648"/>
      <c r="O5" s="648"/>
      <c r="P5" s="669">
        <v>3</v>
      </c>
      <c r="Q5" s="670"/>
      <c r="R5" s="663" t="s">
        <v>4278</v>
      </c>
      <c r="S5" s="663"/>
      <c r="T5" s="663"/>
      <c r="U5" s="663"/>
      <c r="V5" s="663"/>
      <c r="W5" s="663"/>
      <c r="X5" s="70"/>
      <c r="Y5" s="392" t="s">
        <v>4076</v>
      </c>
      <c r="Z5" s="393">
        <v>1</v>
      </c>
      <c r="AA5" s="392" t="s">
        <v>4086</v>
      </c>
      <c r="AB5" s="393">
        <v>11</v>
      </c>
      <c r="AD5" s="514" t="s">
        <v>4076</v>
      </c>
      <c r="AM5" s="514"/>
    </row>
    <row r="6" spans="1:39" ht="6" customHeight="1" thickBot="1" x14ac:dyDescent="0.55000000000000004">
      <c r="B6" s="313"/>
      <c r="C6" s="671"/>
      <c r="D6" s="671"/>
      <c r="E6" s="533"/>
      <c r="F6" s="533"/>
      <c r="G6" s="533"/>
      <c r="H6" s="533"/>
      <c r="I6" s="533"/>
      <c r="J6" s="534"/>
      <c r="K6" s="535"/>
      <c r="L6" s="533"/>
      <c r="M6" s="533"/>
      <c r="N6" s="533"/>
      <c r="O6" s="533"/>
      <c r="P6" s="533"/>
      <c r="Q6" s="533"/>
      <c r="R6" s="533"/>
      <c r="S6" s="533"/>
      <c r="T6" s="533"/>
      <c r="U6" s="533"/>
      <c r="V6" s="533"/>
      <c r="W6" s="533"/>
      <c r="X6" s="70"/>
      <c r="Y6" s="141"/>
      <c r="Z6" s="142"/>
      <c r="AA6" s="141"/>
      <c r="AB6" s="142"/>
      <c r="AD6" s="514" t="s">
        <v>4077</v>
      </c>
      <c r="AM6" s="514"/>
    </row>
    <row r="7" spans="1:39" ht="19.95" customHeight="1" thickTop="1" thickBot="1" x14ac:dyDescent="0.55000000000000004">
      <c r="B7" s="313"/>
      <c r="C7" s="671"/>
      <c r="D7" s="671"/>
      <c r="E7" s="652" t="s">
        <v>2517</v>
      </c>
      <c r="F7" s="652"/>
      <c r="G7" s="652"/>
      <c r="H7" s="652"/>
      <c r="I7" s="652"/>
      <c r="J7" s="652"/>
      <c r="K7" s="649"/>
      <c r="L7" s="650"/>
      <c r="M7" s="650"/>
      <c r="N7" s="650"/>
      <c r="O7" s="650"/>
      <c r="P7" s="652" t="s">
        <v>187</v>
      </c>
      <c r="Q7" s="652"/>
      <c r="R7" s="653"/>
      <c r="S7" s="654"/>
      <c r="T7" s="655"/>
      <c r="U7" s="655"/>
      <c r="V7" s="655"/>
      <c r="W7" s="656"/>
      <c r="X7" s="70"/>
      <c r="Y7" s="392" t="s">
        <v>4077</v>
      </c>
      <c r="Z7" s="393">
        <v>2</v>
      </c>
      <c r="AA7" s="392" t="s">
        <v>4087</v>
      </c>
      <c r="AB7" s="393">
        <v>12</v>
      </c>
      <c r="AD7" s="514" t="s">
        <v>4078</v>
      </c>
      <c r="AM7" s="514"/>
    </row>
    <row r="8" spans="1:39" ht="6" customHeight="1" thickTop="1" thickBot="1" x14ac:dyDescent="0.55000000000000004">
      <c r="B8" s="313"/>
      <c r="C8" s="671"/>
      <c r="D8" s="671"/>
      <c r="E8" s="533"/>
      <c r="F8" s="533"/>
      <c r="G8" s="533"/>
      <c r="H8" s="533"/>
      <c r="I8" s="533"/>
      <c r="J8" s="534"/>
      <c r="K8" s="533"/>
      <c r="L8" s="533"/>
      <c r="M8" s="533"/>
      <c r="N8" s="533"/>
      <c r="O8" s="533"/>
      <c r="P8" s="533"/>
      <c r="Q8" s="533"/>
      <c r="R8" s="30"/>
      <c r="S8" s="533"/>
      <c r="T8" s="533"/>
      <c r="U8" s="533"/>
      <c r="V8" s="533"/>
      <c r="W8" s="533"/>
      <c r="X8" s="70"/>
      <c r="Y8" s="141"/>
      <c r="Z8" s="142"/>
      <c r="AA8" s="141"/>
      <c r="AB8" s="142"/>
      <c r="AD8" s="514" t="s">
        <v>4079</v>
      </c>
      <c r="AM8" s="514"/>
    </row>
    <row r="9" spans="1:39" ht="19.95" customHeight="1" thickTop="1" thickBot="1" x14ac:dyDescent="0.55000000000000004">
      <c r="B9" s="313"/>
      <c r="C9" s="322" t="s">
        <v>4261</v>
      </c>
      <c r="D9" s="533"/>
      <c r="E9" s="652" t="s">
        <v>175</v>
      </c>
      <c r="F9" s="652"/>
      <c r="G9" s="652"/>
      <c r="H9" s="652"/>
      <c r="I9" s="652"/>
      <c r="J9" s="652"/>
      <c r="K9" s="650"/>
      <c r="L9" s="650"/>
      <c r="M9" s="650"/>
      <c r="N9" s="650"/>
      <c r="O9" s="650"/>
      <c r="P9" s="652" t="s">
        <v>187</v>
      </c>
      <c r="Q9" s="652"/>
      <c r="R9" s="653"/>
      <c r="S9" s="654"/>
      <c r="T9" s="655"/>
      <c r="U9" s="655"/>
      <c r="V9" s="655"/>
      <c r="W9" s="656"/>
      <c r="X9" s="70"/>
      <c r="Y9" s="392" t="s">
        <v>4078</v>
      </c>
      <c r="Z9" s="393">
        <v>3</v>
      </c>
      <c r="AA9" s="392" t="s">
        <v>4088</v>
      </c>
      <c r="AB9" s="393">
        <v>13</v>
      </c>
      <c r="AD9" s="514" t="s">
        <v>4080</v>
      </c>
      <c r="AM9" s="514"/>
    </row>
    <row r="10" spans="1:39" ht="6" customHeight="1" thickTop="1" x14ac:dyDescent="0.5">
      <c r="B10" s="313"/>
      <c r="C10" s="533"/>
      <c r="D10" s="533"/>
      <c r="E10" s="533"/>
      <c r="F10" s="533"/>
      <c r="G10" s="533"/>
      <c r="H10" s="533"/>
      <c r="I10" s="533"/>
      <c r="J10" s="534"/>
      <c r="K10" s="533"/>
      <c r="L10" s="533"/>
      <c r="M10" s="533"/>
      <c r="N10" s="533"/>
      <c r="O10" s="533"/>
      <c r="P10" s="533"/>
      <c r="Q10" s="533"/>
      <c r="R10" s="30"/>
      <c r="S10" s="533"/>
      <c r="T10" s="533"/>
      <c r="U10" s="533"/>
      <c r="V10" s="533"/>
      <c r="W10" s="533"/>
      <c r="X10" s="70"/>
      <c r="Y10" s="141"/>
      <c r="Z10" s="142"/>
      <c r="AA10" s="141"/>
      <c r="AB10" s="142"/>
      <c r="AD10" s="514" t="s">
        <v>4081</v>
      </c>
      <c r="AM10" s="514"/>
    </row>
    <row r="11" spans="1:39" ht="19.95" customHeight="1" x14ac:dyDescent="0.5">
      <c r="B11" s="313"/>
      <c r="C11" s="672" t="s">
        <v>4068</v>
      </c>
      <c r="D11" s="672"/>
      <c r="E11" s="652" t="s">
        <v>992</v>
      </c>
      <c r="F11" s="652"/>
      <c r="G11" s="652"/>
      <c r="H11" s="652"/>
      <c r="I11" s="652"/>
      <c r="J11" s="652"/>
      <c r="K11" s="652"/>
      <c r="L11" s="652"/>
      <c r="M11" s="652"/>
      <c r="N11" s="652"/>
      <c r="O11" s="113">
        <v>0.33333333333333331</v>
      </c>
      <c r="P11" s="652" t="s">
        <v>196</v>
      </c>
      <c r="Q11" s="652"/>
      <c r="R11" s="652"/>
      <c r="S11" s="264">
        <v>1</v>
      </c>
      <c r="T11" s="652" t="s">
        <v>169</v>
      </c>
      <c r="U11" s="652"/>
      <c r="V11" s="652"/>
      <c r="W11" s="264">
        <v>0</v>
      </c>
      <c r="X11" s="70"/>
      <c r="Y11" s="392" t="s">
        <v>4079</v>
      </c>
      <c r="Z11" s="393">
        <v>4</v>
      </c>
      <c r="AA11" s="392" t="s">
        <v>4089</v>
      </c>
      <c r="AB11" s="393">
        <v>14</v>
      </c>
      <c r="AD11" s="514" t="s">
        <v>4082</v>
      </c>
      <c r="AM11" s="514"/>
    </row>
    <row r="12" spans="1:39" ht="6" customHeight="1" thickBot="1" x14ac:dyDescent="0.55000000000000004">
      <c r="B12" s="313"/>
      <c r="C12" s="672"/>
      <c r="D12" s="672"/>
      <c r="E12" s="533"/>
      <c r="F12" s="533"/>
      <c r="G12" s="533"/>
      <c r="H12" s="533"/>
      <c r="I12" s="533"/>
      <c r="J12" s="534"/>
      <c r="K12" s="533"/>
      <c r="L12" s="533"/>
      <c r="M12" s="533"/>
      <c r="N12" s="533"/>
      <c r="O12" s="533"/>
      <c r="P12" s="533"/>
      <c r="Q12" s="533"/>
      <c r="R12" s="30"/>
      <c r="S12" s="533"/>
      <c r="T12" s="533"/>
      <c r="U12" s="533"/>
      <c r="V12" s="533"/>
      <c r="W12" s="533"/>
      <c r="X12" s="70"/>
      <c r="Y12" s="141"/>
      <c r="Z12" s="142"/>
      <c r="AA12" s="141"/>
      <c r="AB12" s="142"/>
      <c r="AD12" s="514" t="s">
        <v>4083</v>
      </c>
      <c r="AM12" s="514"/>
    </row>
    <row r="13" spans="1:39" ht="19.95" customHeight="1" thickTop="1" thickBot="1" x14ac:dyDescent="0.55000000000000004">
      <c r="B13" s="313"/>
      <c r="C13" s="672"/>
      <c r="D13" s="672"/>
      <c r="E13" s="652" t="s">
        <v>177</v>
      </c>
      <c r="F13" s="652"/>
      <c r="G13" s="652"/>
      <c r="H13" s="652"/>
      <c r="I13" s="652"/>
      <c r="J13" s="653"/>
      <c r="K13" s="660"/>
      <c r="L13" s="661"/>
      <c r="M13" s="661"/>
      <c r="N13" s="661"/>
      <c r="O13" s="661"/>
      <c r="P13" s="662"/>
      <c r="Q13" s="652" t="s">
        <v>178</v>
      </c>
      <c r="R13" s="652"/>
      <c r="S13" s="652"/>
      <c r="T13" s="652"/>
      <c r="U13" s="652"/>
      <c r="V13" s="652"/>
      <c r="W13" s="78"/>
      <c r="X13" s="70"/>
      <c r="Y13" s="392" t="s">
        <v>4080</v>
      </c>
      <c r="Z13" s="393">
        <v>5</v>
      </c>
      <c r="AA13" s="392" t="s">
        <v>4090</v>
      </c>
      <c r="AB13" s="393">
        <v>15</v>
      </c>
      <c r="AD13" s="514" t="s">
        <v>4084</v>
      </c>
      <c r="AM13" s="514"/>
    </row>
    <row r="14" spans="1:39" ht="6" customHeight="1" thickTop="1" thickBot="1" x14ac:dyDescent="0.55000000000000004">
      <c r="B14" s="313"/>
      <c r="C14" s="20"/>
      <c r="D14" s="533"/>
      <c r="E14" s="533"/>
      <c r="F14" s="533"/>
      <c r="G14" s="533"/>
      <c r="H14" s="533"/>
      <c r="I14" s="533"/>
      <c r="J14" s="534"/>
      <c r="K14" s="533"/>
      <c r="L14" s="533"/>
      <c r="M14" s="533"/>
      <c r="N14" s="533"/>
      <c r="O14" s="533"/>
      <c r="P14" s="533"/>
      <c r="Q14" s="533"/>
      <c r="R14" s="30"/>
      <c r="S14" s="533"/>
      <c r="T14" s="533"/>
      <c r="U14" s="533"/>
      <c r="V14" s="533"/>
      <c r="W14" s="533"/>
      <c r="X14" s="70"/>
      <c r="Y14" s="141"/>
      <c r="Z14" s="142"/>
      <c r="AA14" s="141"/>
      <c r="AB14" s="142"/>
      <c r="AD14" s="514" t="s">
        <v>4085</v>
      </c>
      <c r="AM14" s="514"/>
    </row>
    <row r="15" spans="1:39" ht="19.95" customHeight="1" thickTop="1" thickBot="1" x14ac:dyDescent="0.55000000000000004">
      <c r="B15" s="651" t="s">
        <v>179</v>
      </c>
      <c r="C15" s="652"/>
      <c r="D15" s="652"/>
      <c r="E15" s="652"/>
      <c r="F15" s="652"/>
      <c r="G15" s="652"/>
      <c r="H15" s="652"/>
      <c r="I15" s="652"/>
      <c r="J15" s="653"/>
      <c r="K15" s="660"/>
      <c r="L15" s="661"/>
      <c r="M15" s="661"/>
      <c r="N15" s="661"/>
      <c r="O15" s="661"/>
      <c r="P15" s="661"/>
      <c r="Q15" s="662"/>
      <c r="R15" s="678" t="s">
        <v>961</v>
      </c>
      <c r="S15" s="679"/>
      <c r="T15" s="679"/>
      <c r="U15" s="679"/>
      <c r="V15" s="679"/>
      <c r="W15" s="533"/>
      <c r="X15" s="70"/>
      <c r="Y15" s="392" t="s">
        <v>4081</v>
      </c>
      <c r="Z15" s="393">
        <v>6</v>
      </c>
      <c r="AA15" s="392" t="s">
        <v>4091</v>
      </c>
      <c r="AB15" s="393">
        <v>16</v>
      </c>
      <c r="AD15" s="514" t="s">
        <v>4086</v>
      </c>
      <c r="AM15" s="514"/>
    </row>
    <row r="16" spans="1:39" ht="6" customHeight="1" thickTop="1" thickBot="1" x14ac:dyDescent="0.55000000000000004">
      <c r="B16" s="313"/>
      <c r="C16" s="20"/>
      <c r="D16" s="533"/>
      <c r="E16" s="533"/>
      <c r="F16" s="533"/>
      <c r="G16" s="533"/>
      <c r="H16" s="533"/>
      <c r="I16" s="533"/>
      <c r="J16" s="534"/>
      <c r="K16" s="533"/>
      <c r="L16" s="533"/>
      <c r="M16" s="533"/>
      <c r="N16" s="533"/>
      <c r="O16" s="533"/>
      <c r="P16" s="533"/>
      <c r="Q16" s="533"/>
      <c r="R16" s="533"/>
      <c r="S16" s="533"/>
      <c r="T16" s="533"/>
      <c r="U16" s="533"/>
      <c r="V16" s="533"/>
      <c r="W16" s="533"/>
      <c r="X16" s="70"/>
      <c r="Y16" s="141"/>
      <c r="Z16" s="142"/>
      <c r="AA16" s="141"/>
      <c r="AB16" s="142"/>
      <c r="AD16" s="514" t="s">
        <v>4087</v>
      </c>
      <c r="AM16" s="514"/>
    </row>
    <row r="17" spans="2:39" ht="19.95" customHeight="1" thickTop="1" thickBot="1" x14ac:dyDescent="0.55000000000000004">
      <c r="B17" s="651" t="s">
        <v>180</v>
      </c>
      <c r="C17" s="652"/>
      <c r="D17" s="652"/>
      <c r="E17" s="652"/>
      <c r="F17" s="652"/>
      <c r="G17" s="652"/>
      <c r="H17" s="652"/>
      <c r="I17" s="652"/>
      <c r="J17" s="653"/>
      <c r="K17" s="660"/>
      <c r="L17" s="661"/>
      <c r="M17" s="661"/>
      <c r="N17" s="661"/>
      <c r="O17" s="661"/>
      <c r="P17" s="661"/>
      <c r="Q17" s="662"/>
      <c r="R17" s="323"/>
      <c r="S17" s="657" t="s">
        <v>42</v>
      </c>
      <c r="T17" s="657"/>
      <c r="U17" s="657"/>
      <c r="V17" s="657"/>
      <c r="W17" s="657"/>
      <c r="X17" s="70"/>
      <c r="Y17" s="392" t="s">
        <v>4082</v>
      </c>
      <c r="Z17" s="393">
        <v>7</v>
      </c>
      <c r="AA17" s="392" t="s">
        <v>4092</v>
      </c>
      <c r="AB17" s="393">
        <v>17</v>
      </c>
      <c r="AD17" s="514" t="s">
        <v>4088</v>
      </c>
      <c r="AM17" s="514"/>
    </row>
    <row r="18" spans="2:39" ht="6" customHeight="1" thickTop="1" thickBot="1" x14ac:dyDescent="0.55000000000000004">
      <c r="B18" s="313"/>
      <c r="C18" s="20"/>
      <c r="D18" s="533"/>
      <c r="E18" s="533"/>
      <c r="F18" s="533"/>
      <c r="G18" s="533"/>
      <c r="H18" s="533"/>
      <c r="I18" s="533"/>
      <c r="J18" s="534"/>
      <c r="K18" s="533"/>
      <c r="L18" s="533"/>
      <c r="M18" s="533"/>
      <c r="N18" s="533"/>
      <c r="O18" s="533"/>
      <c r="P18" s="533"/>
      <c r="Q18" s="533"/>
      <c r="R18" s="323"/>
      <c r="S18" s="324"/>
      <c r="T18" s="536"/>
      <c r="U18" s="536"/>
      <c r="V18" s="536"/>
      <c r="W18" s="536"/>
      <c r="X18" s="70"/>
      <c r="Y18" s="141"/>
      <c r="Z18" s="142"/>
      <c r="AA18" s="141"/>
      <c r="AB18" s="142"/>
      <c r="AD18" s="514" t="s">
        <v>4089</v>
      </c>
      <c r="AM18" s="514"/>
    </row>
    <row r="19" spans="2:39" ht="19.95" customHeight="1" thickTop="1" thickBot="1" x14ac:dyDescent="0.55000000000000004">
      <c r="B19" s="651" t="s">
        <v>181</v>
      </c>
      <c r="C19" s="652"/>
      <c r="D19" s="652"/>
      <c r="E19" s="652"/>
      <c r="F19" s="652"/>
      <c r="G19" s="652"/>
      <c r="H19" s="652"/>
      <c r="I19" s="652"/>
      <c r="J19" s="653"/>
      <c r="K19" s="660"/>
      <c r="L19" s="661"/>
      <c r="M19" s="661"/>
      <c r="N19" s="661"/>
      <c r="O19" s="661"/>
      <c r="P19" s="661"/>
      <c r="Q19" s="662"/>
      <c r="R19" s="323"/>
      <c r="S19" s="657" t="s">
        <v>2518</v>
      </c>
      <c r="T19" s="657"/>
      <c r="U19" s="657"/>
      <c r="V19" s="657"/>
      <c r="W19" s="657"/>
      <c r="X19" s="70"/>
      <c r="Y19" s="392" t="s">
        <v>4083</v>
      </c>
      <c r="Z19" s="393">
        <v>8</v>
      </c>
      <c r="AA19" s="392" t="s">
        <v>4093</v>
      </c>
      <c r="AB19" s="393">
        <v>18</v>
      </c>
      <c r="AD19" s="514" t="s">
        <v>4090</v>
      </c>
      <c r="AM19" s="514"/>
    </row>
    <row r="20" spans="2:39" ht="6" customHeight="1" thickTop="1" x14ac:dyDescent="0.5">
      <c r="B20" s="313"/>
      <c r="C20" s="20"/>
      <c r="D20" s="533"/>
      <c r="E20" s="533"/>
      <c r="F20" s="533"/>
      <c r="G20" s="533"/>
      <c r="H20" s="533"/>
      <c r="I20" s="533"/>
      <c r="J20" s="534"/>
      <c r="K20" s="533"/>
      <c r="L20" s="533"/>
      <c r="M20" s="533"/>
      <c r="N20" s="533"/>
      <c r="O20" s="533"/>
      <c r="P20" s="533"/>
      <c r="Q20" s="533"/>
      <c r="R20" s="533"/>
      <c r="S20" s="536"/>
      <c r="T20" s="536"/>
      <c r="U20" s="536"/>
      <c r="V20" s="536"/>
      <c r="W20" s="536"/>
      <c r="X20" s="70"/>
      <c r="Y20" s="141"/>
      <c r="Z20" s="142"/>
      <c r="AA20" s="141"/>
      <c r="AB20" s="142"/>
      <c r="AD20" s="514" t="s">
        <v>4091</v>
      </c>
      <c r="AM20" s="514"/>
    </row>
    <row r="21" spans="2:39" ht="19.95" customHeight="1" x14ac:dyDescent="0.5">
      <c r="B21" s="651" t="s">
        <v>182</v>
      </c>
      <c r="C21" s="652"/>
      <c r="D21" s="652"/>
      <c r="E21" s="652"/>
      <c r="F21" s="652"/>
      <c r="G21" s="652"/>
      <c r="H21" s="652"/>
      <c r="I21" s="652"/>
      <c r="J21" s="652"/>
      <c r="K21" s="689"/>
      <c r="L21" s="650"/>
      <c r="M21" s="650"/>
      <c r="N21" s="650"/>
      <c r="O21" s="650"/>
      <c r="P21" s="650"/>
      <c r="Q21" s="650"/>
      <c r="R21" s="533"/>
      <c r="S21" s="657" t="s">
        <v>145</v>
      </c>
      <c r="T21" s="657"/>
      <c r="U21" s="657"/>
      <c r="V21" s="657"/>
      <c r="W21" s="657"/>
      <c r="X21" s="70"/>
      <c r="Y21" s="392" t="s">
        <v>4084</v>
      </c>
      <c r="Z21" s="393">
        <v>9</v>
      </c>
      <c r="AA21" s="392" t="s">
        <v>4094</v>
      </c>
      <c r="AB21" s="393">
        <v>19</v>
      </c>
      <c r="AD21" s="514" t="s">
        <v>4092</v>
      </c>
      <c r="AM21" s="514"/>
    </row>
    <row r="22" spans="2:39" ht="6" customHeight="1" x14ac:dyDescent="0.5">
      <c r="B22" s="313"/>
      <c r="C22" s="20"/>
      <c r="D22" s="533"/>
      <c r="E22" s="533"/>
      <c r="F22" s="533"/>
      <c r="G22" s="533"/>
      <c r="H22" s="533"/>
      <c r="I22" s="533"/>
      <c r="J22" s="534"/>
      <c r="K22" s="533"/>
      <c r="L22" s="533"/>
      <c r="M22" s="533"/>
      <c r="N22" s="533"/>
      <c r="O22" s="533"/>
      <c r="P22" s="533"/>
      <c r="Q22" s="533"/>
      <c r="R22" s="533"/>
      <c r="S22" s="536"/>
      <c r="T22" s="536"/>
      <c r="U22" s="536"/>
      <c r="V22" s="536"/>
      <c r="W22" s="536"/>
      <c r="X22" s="70"/>
      <c r="Y22" s="141"/>
      <c r="Z22" s="142"/>
      <c r="AA22" s="141"/>
      <c r="AB22" s="142"/>
      <c r="AD22" s="514" t="s">
        <v>4093</v>
      </c>
      <c r="AM22" s="514"/>
    </row>
    <row r="23" spans="2:39" ht="19.95" customHeight="1" x14ac:dyDescent="0.5">
      <c r="B23" s="651" t="s">
        <v>184</v>
      </c>
      <c r="C23" s="652"/>
      <c r="D23" s="652"/>
      <c r="E23" s="652"/>
      <c r="F23" s="652"/>
      <c r="G23" s="652"/>
      <c r="H23" s="652"/>
      <c r="I23" s="652"/>
      <c r="J23" s="652"/>
      <c r="K23" s="248">
        <v>0</v>
      </c>
      <c r="L23" s="533"/>
      <c r="M23" s="691" t="str">
        <f>IFERROR(IF(OR(N_FIN_G&gt;P_Max,N_INI_G&lt;P_Min),Z_DG_29_2_O,
IF(OR(P_Min&lt;N_INI_G,P_Max&gt;N_FIN_G),Z_DG_29_1_O,"")),"")</f>
        <v/>
      </c>
      <c r="N23" s="691"/>
      <c r="O23" s="691"/>
      <c r="P23" s="691"/>
      <c r="Q23" s="691"/>
      <c r="R23" s="533"/>
      <c r="S23" s="657" t="s">
        <v>146</v>
      </c>
      <c r="T23" s="657"/>
      <c r="U23" s="657"/>
      <c r="V23" s="657"/>
      <c r="W23" s="657"/>
      <c r="X23" s="70"/>
      <c r="Y23" s="392" t="s">
        <v>4085</v>
      </c>
      <c r="Z23" s="393">
        <v>10</v>
      </c>
      <c r="AA23" s="392" t="s">
        <v>4095</v>
      </c>
      <c r="AB23" s="393">
        <v>20</v>
      </c>
      <c r="AD23" s="514" t="s">
        <v>4094</v>
      </c>
      <c r="AM23" s="514"/>
    </row>
    <row r="24" spans="2:39" ht="6" customHeight="1" x14ac:dyDescent="0.5">
      <c r="B24" s="313"/>
      <c r="C24" s="20"/>
      <c r="D24" s="533"/>
      <c r="E24" s="533"/>
      <c r="F24" s="533"/>
      <c r="G24" s="533"/>
      <c r="H24" s="533"/>
      <c r="I24" s="533"/>
      <c r="J24" s="534"/>
      <c r="K24" s="533"/>
      <c r="L24" s="533"/>
      <c r="M24" s="691"/>
      <c r="N24" s="691"/>
      <c r="O24" s="691"/>
      <c r="P24" s="691"/>
      <c r="Q24" s="691"/>
      <c r="R24" s="533"/>
      <c r="S24" s="536"/>
      <c r="T24" s="536"/>
      <c r="U24" s="536"/>
      <c r="V24" s="536"/>
      <c r="W24" s="536"/>
      <c r="X24" s="70"/>
      <c r="Y24" s="340"/>
      <c r="Z24" s="142"/>
      <c r="AA24" s="340"/>
      <c r="AB24" s="143"/>
      <c r="AD24" s="514" t="s">
        <v>4095</v>
      </c>
      <c r="AM24" s="514"/>
    </row>
    <row r="25" spans="2:39" ht="19.95" customHeight="1" x14ac:dyDescent="0.5">
      <c r="B25" s="651" t="s">
        <v>185</v>
      </c>
      <c r="C25" s="652"/>
      <c r="D25" s="652"/>
      <c r="E25" s="652"/>
      <c r="F25" s="652"/>
      <c r="G25" s="652"/>
      <c r="H25" s="652"/>
      <c r="I25" s="652"/>
      <c r="J25" s="652"/>
      <c r="K25" s="325">
        <v>0</v>
      </c>
      <c r="L25" s="533"/>
      <c r="M25" s="691"/>
      <c r="N25" s="691"/>
      <c r="O25" s="691"/>
      <c r="P25" s="691"/>
      <c r="Q25" s="691"/>
      <c r="R25" s="533"/>
      <c r="S25" s="657" t="s">
        <v>147</v>
      </c>
      <c r="T25" s="657"/>
      <c r="U25" s="657"/>
      <c r="V25" s="657"/>
      <c r="W25" s="657"/>
      <c r="X25" s="70"/>
      <c r="Y25" s="392" t="s">
        <v>4096</v>
      </c>
      <c r="Z25" s="393">
        <v>1</v>
      </c>
      <c r="AA25" s="392" t="s">
        <v>4102</v>
      </c>
      <c r="AB25" s="393">
        <v>7</v>
      </c>
      <c r="AG25" s="514" t="s">
        <v>4096</v>
      </c>
      <c r="AM25" s="514"/>
    </row>
    <row r="26" spans="2:39" ht="6" customHeight="1" thickBot="1" x14ac:dyDescent="0.55000000000000004">
      <c r="B26" s="313"/>
      <c r="C26" s="20"/>
      <c r="D26" s="533"/>
      <c r="E26" s="533"/>
      <c r="F26" s="533"/>
      <c r="G26" s="533"/>
      <c r="H26" s="533"/>
      <c r="I26" s="533"/>
      <c r="J26" s="534"/>
      <c r="K26" s="533"/>
      <c r="L26" s="533"/>
      <c r="M26" s="533"/>
      <c r="N26" s="533"/>
      <c r="O26" s="533"/>
      <c r="P26" s="533"/>
      <c r="Q26" s="533"/>
      <c r="R26" s="533"/>
      <c r="S26" s="536"/>
      <c r="T26" s="536"/>
      <c r="U26" s="536"/>
      <c r="V26" s="536"/>
      <c r="W26" s="536"/>
      <c r="X26" s="70"/>
      <c r="Y26" s="141"/>
      <c r="Z26" s="142"/>
      <c r="AA26" s="144"/>
      <c r="AB26" s="142"/>
      <c r="AG26" s="514" t="s">
        <v>4097</v>
      </c>
      <c r="AM26" s="514"/>
    </row>
    <row r="27" spans="2:39" ht="19.95" customHeight="1" x14ac:dyDescent="0.5">
      <c r="B27" s="651" t="s">
        <v>186</v>
      </c>
      <c r="C27" s="652"/>
      <c r="D27" s="652"/>
      <c r="E27" s="652"/>
      <c r="F27" s="652"/>
      <c r="G27" s="652"/>
      <c r="H27" s="652"/>
      <c r="I27" s="652"/>
      <c r="J27" s="652"/>
      <c r="K27" s="607" t="s">
        <v>11</v>
      </c>
      <c r="L27" s="533"/>
      <c r="M27" s="680" t="s">
        <v>2837</v>
      </c>
      <c r="N27" s="681"/>
      <c r="O27" s="681"/>
      <c r="P27" s="681"/>
      <c r="Q27" s="682"/>
      <c r="R27" s="533"/>
      <c r="S27" s="657" t="s">
        <v>148</v>
      </c>
      <c r="T27" s="657"/>
      <c r="U27" s="657"/>
      <c r="V27" s="657"/>
      <c r="W27" s="657"/>
      <c r="X27" s="70"/>
      <c r="Y27" s="392" t="s">
        <v>4097</v>
      </c>
      <c r="Z27" s="393">
        <v>2</v>
      </c>
      <c r="AA27" s="392" t="s">
        <v>4103</v>
      </c>
      <c r="AB27" s="393">
        <v>8</v>
      </c>
      <c r="AG27" s="514" t="s">
        <v>4098</v>
      </c>
      <c r="AM27" s="514"/>
    </row>
    <row r="28" spans="2:39" ht="6" customHeight="1" x14ac:dyDescent="0.5">
      <c r="B28" s="313"/>
      <c r="C28" s="20"/>
      <c r="D28" s="533"/>
      <c r="E28" s="533"/>
      <c r="F28" s="533"/>
      <c r="G28" s="533"/>
      <c r="H28" s="533"/>
      <c r="I28" s="533"/>
      <c r="J28" s="533"/>
      <c r="K28" s="533"/>
      <c r="L28" s="533"/>
      <c r="M28" s="683"/>
      <c r="N28" s="684"/>
      <c r="O28" s="684"/>
      <c r="P28" s="684"/>
      <c r="Q28" s="685"/>
      <c r="R28" s="533"/>
      <c r="S28" s="533"/>
      <c r="T28" s="533"/>
      <c r="U28" s="533"/>
      <c r="V28" s="533"/>
      <c r="W28" s="533"/>
      <c r="X28" s="70"/>
      <c r="Y28" s="141"/>
      <c r="Z28" s="142"/>
      <c r="AA28" s="144"/>
      <c r="AB28" s="142"/>
      <c r="AG28" s="514" t="s">
        <v>4099</v>
      </c>
      <c r="AM28" s="514"/>
    </row>
    <row r="29" spans="2:39" ht="19.95" customHeight="1" thickBot="1" x14ac:dyDescent="0.55000000000000004">
      <c r="B29" s="651" t="s">
        <v>1070</v>
      </c>
      <c r="C29" s="652"/>
      <c r="D29" s="652"/>
      <c r="E29" s="652"/>
      <c r="F29" s="652"/>
      <c r="G29" s="652"/>
      <c r="H29" s="652"/>
      <c r="I29" s="652"/>
      <c r="J29" s="652"/>
      <c r="K29" s="264" t="s">
        <v>7</v>
      </c>
      <c r="L29" s="533"/>
      <c r="M29" s="686"/>
      <c r="N29" s="687"/>
      <c r="O29" s="687"/>
      <c r="P29" s="687"/>
      <c r="Q29" s="688"/>
      <c r="R29" s="20"/>
      <c r="S29" s="657" t="s">
        <v>198</v>
      </c>
      <c r="T29" s="657"/>
      <c r="U29" s="657"/>
      <c r="V29" s="657"/>
      <c r="W29" s="657"/>
      <c r="X29" s="70"/>
      <c r="Y29" s="392" t="s">
        <v>4098</v>
      </c>
      <c r="Z29" s="393">
        <v>3</v>
      </c>
      <c r="AA29" s="392"/>
      <c r="AB29" s="393">
        <v>9</v>
      </c>
      <c r="AG29" s="514" t="s">
        <v>4100</v>
      </c>
      <c r="AM29" s="514"/>
    </row>
    <row r="30" spans="2:39" ht="6" customHeight="1" x14ac:dyDescent="0.5">
      <c r="B30" s="313"/>
      <c r="C30" s="20"/>
      <c r="D30" s="20"/>
      <c r="E30" s="20"/>
      <c r="F30" s="20"/>
      <c r="G30" s="20"/>
      <c r="H30" s="20"/>
      <c r="I30" s="20"/>
      <c r="J30" s="20"/>
      <c r="K30" s="20"/>
      <c r="L30" s="20"/>
      <c r="M30" s="20"/>
      <c r="N30" s="20"/>
      <c r="O30" s="20"/>
      <c r="P30" s="20"/>
      <c r="Q30" s="20"/>
      <c r="R30" s="20"/>
      <c r="S30" s="20"/>
      <c r="T30" s="20"/>
      <c r="U30" s="20"/>
      <c r="V30" s="20"/>
      <c r="W30" s="20"/>
      <c r="X30" s="70"/>
      <c r="Y30" s="141"/>
      <c r="Z30" s="142"/>
      <c r="AA30" s="144"/>
      <c r="AB30" s="142"/>
      <c r="AG30" s="514" t="s">
        <v>4101</v>
      </c>
      <c r="AM30" s="514"/>
    </row>
    <row r="31" spans="2:39" ht="19.95" customHeight="1" x14ac:dyDescent="0.5">
      <c r="B31" s="651" t="s">
        <v>950</v>
      </c>
      <c r="C31" s="652"/>
      <c r="D31" s="652"/>
      <c r="E31" s="652"/>
      <c r="F31" s="652"/>
      <c r="G31" s="652"/>
      <c r="H31" s="652"/>
      <c r="I31" s="652"/>
      <c r="J31" s="652"/>
      <c r="K31" s="652"/>
      <c r="L31" s="652"/>
      <c r="M31" s="652"/>
      <c r="N31" s="652"/>
      <c r="O31" s="652"/>
      <c r="P31" s="677" t="s">
        <v>815</v>
      </c>
      <c r="Q31" s="677"/>
      <c r="R31" s="20"/>
      <c r="S31" s="673"/>
      <c r="T31" s="673"/>
      <c r="U31" s="673"/>
      <c r="V31" s="673"/>
      <c r="W31" s="673"/>
      <c r="X31" s="674"/>
      <c r="Y31" s="392" t="s">
        <v>4099</v>
      </c>
      <c r="Z31" s="393">
        <v>4</v>
      </c>
      <c r="AA31" s="392"/>
      <c r="AB31" s="393">
        <v>10</v>
      </c>
      <c r="AG31" s="514" t="s">
        <v>4102</v>
      </c>
      <c r="AM31" s="514"/>
    </row>
    <row r="32" spans="2:39" ht="6" customHeight="1" x14ac:dyDescent="0.5">
      <c r="B32" s="313"/>
      <c r="C32" s="20"/>
      <c r="D32" s="533"/>
      <c r="E32" s="533"/>
      <c r="F32" s="533"/>
      <c r="G32" s="533"/>
      <c r="H32" s="533"/>
      <c r="I32" s="533"/>
      <c r="J32" s="534"/>
      <c r="K32" s="533"/>
      <c r="L32" s="533"/>
      <c r="M32" s="533"/>
      <c r="N32" s="533"/>
      <c r="O32" s="533"/>
      <c r="P32" s="533"/>
      <c r="Q32" s="533"/>
      <c r="R32" s="20"/>
      <c r="S32" s="673"/>
      <c r="T32" s="673"/>
      <c r="U32" s="673"/>
      <c r="V32" s="673"/>
      <c r="W32" s="673"/>
      <c r="X32" s="674"/>
      <c r="Y32" s="141"/>
      <c r="Z32" s="142"/>
      <c r="AA32" s="141"/>
      <c r="AB32" s="142"/>
      <c r="AG32" s="514" t="s">
        <v>4103</v>
      </c>
      <c r="AM32" s="514"/>
    </row>
    <row r="33" spans="1:39" ht="19.95" customHeight="1" x14ac:dyDescent="0.5">
      <c r="B33" s="313"/>
      <c r="C33" s="20"/>
      <c r="D33" s="690" t="s">
        <v>1585</v>
      </c>
      <c r="E33" s="690"/>
      <c r="F33" s="690"/>
      <c r="G33" s="690"/>
      <c r="H33" s="690"/>
      <c r="I33" s="690"/>
      <c r="J33" s="690"/>
      <c r="K33" s="690"/>
      <c r="L33" s="690"/>
      <c r="M33" s="690"/>
      <c r="N33" s="690"/>
      <c r="O33" s="690"/>
      <c r="P33" s="690"/>
      <c r="Q33" s="690"/>
      <c r="R33" s="20"/>
      <c r="S33" s="673"/>
      <c r="T33" s="673"/>
      <c r="U33" s="673"/>
      <c r="V33" s="673"/>
      <c r="W33" s="673"/>
      <c r="X33" s="674"/>
      <c r="Y33" s="392" t="s">
        <v>4100</v>
      </c>
      <c r="Z33" s="393">
        <v>5</v>
      </c>
      <c r="AA33" s="392"/>
      <c r="AB33" s="393">
        <v>11</v>
      </c>
    </row>
    <row r="34" spans="1:39" ht="6" customHeight="1" x14ac:dyDescent="0.5">
      <c r="B34" s="313"/>
      <c r="C34" s="20"/>
      <c r="D34" s="690"/>
      <c r="E34" s="690"/>
      <c r="F34" s="690"/>
      <c r="G34" s="690"/>
      <c r="H34" s="690"/>
      <c r="I34" s="690"/>
      <c r="J34" s="690"/>
      <c r="K34" s="690"/>
      <c r="L34" s="690"/>
      <c r="M34" s="690"/>
      <c r="N34" s="690"/>
      <c r="O34" s="690"/>
      <c r="P34" s="690"/>
      <c r="Q34" s="690"/>
      <c r="R34" s="20"/>
      <c r="S34" s="673"/>
      <c r="T34" s="673"/>
      <c r="U34" s="673"/>
      <c r="V34" s="673"/>
      <c r="W34" s="673"/>
      <c r="X34" s="674"/>
      <c r="Y34" s="141"/>
      <c r="Z34" s="142"/>
      <c r="AA34" s="141"/>
      <c r="AB34" s="142"/>
    </row>
    <row r="35" spans="1:39" ht="19.95" customHeight="1" x14ac:dyDescent="0.5">
      <c r="B35" s="313"/>
      <c r="C35" s="20"/>
      <c r="D35" s="690"/>
      <c r="E35" s="690"/>
      <c r="F35" s="690"/>
      <c r="G35" s="690"/>
      <c r="H35" s="690"/>
      <c r="I35" s="690"/>
      <c r="J35" s="690"/>
      <c r="K35" s="690"/>
      <c r="L35" s="690"/>
      <c r="M35" s="690"/>
      <c r="N35" s="690"/>
      <c r="O35" s="690"/>
      <c r="P35" s="690"/>
      <c r="Q35" s="690"/>
      <c r="R35" s="20"/>
      <c r="S35" s="673"/>
      <c r="T35" s="673"/>
      <c r="U35" s="673"/>
      <c r="V35" s="673"/>
      <c r="W35" s="673"/>
      <c r="X35" s="674"/>
      <c r="Y35" s="392" t="s">
        <v>4101</v>
      </c>
      <c r="Z35" s="393">
        <v>6</v>
      </c>
      <c r="AA35" s="392"/>
      <c r="AB35" s="393">
        <v>12</v>
      </c>
    </row>
    <row r="36" spans="1:39" ht="10.1" customHeight="1" thickBot="1" x14ac:dyDescent="0.55000000000000004">
      <c r="B36" s="150"/>
      <c r="C36" s="162"/>
      <c r="D36" s="71"/>
      <c r="E36" s="71"/>
      <c r="F36" s="71"/>
      <c r="G36" s="71"/>
      <c r="H36" s="71"/>
      <c r="I36" s="71"/>
      <c r="J36" s="71"/>
      <c r="K36" s="71"/>
      <c r="L36" s="71"/>
      <c r="M36" s="71"/>
      <c r="N36" s="71"/>
      <c r="O36" s="71"/>
      <c r="P36" s="71"/>
      <c r="Q36" s="71"/>
      <c r="R36" s="71"/>
      <c r="S36" s="675"/>
      <c r="T36" s="675"/>
      <c r="U36" s="675"/>
      <c r="V36" s="675"/>
      <c r="W36" s="675"/>
      <c r="X36" s="676"/>
    </row>
    <row r="37" spans="1:39" s="864" customFormat="1" ht="19.2" hidden="1" customHeight="1" thickTop="1" thickBot="1" x14ac:dyDescent="0.55000000000000004">
      <c r="A37" s="858"/>
      <c r="B37" s="859">
        <v>3</v>
      </c>
      <c r="C37" s="271">
        <v>4</v>
      </c>
      <c r="D37" s="860" t="s">
        <v>27</v>
      </c>
      <c r="E37" s="860"/>
      <c r="F37" s="860"/>
      <c r="G37" s="860"/>
      <c r="H37" s="860"/>
      <c r="I37" s="860"/>
      <c r="J37" s="272" t="s">
        <v>31</v>
      </c>
      <c r="K37" s="273" t="s">
        <v>4</v>
      </c>
      <c r="L37" s="861"/>
      <c r="M37" s="537" t="s">
        <v>24</v>
      </c>
      <c r="N37" s="537" t="s">
        <v>1372</v>
      </c>
      <c r="O37" s="538" t="s">
        <v>26</v>
      </c>
      <c r="P37" s="539" t="s">
        <v>25</v>
      </c>
      <c r="Q37" s="862" t="s">
        <v>5</v>
      </c>
      <c r="R37" s="860"/>
      <c r="S37" s="860"/>
      <c r="T37" s="860"/>
      <c r="U37" s="860"/>
      <c r="V37" s="860"/>
      <c r="W37" s="860"/>
      <c r="X37" s="863"/>
      <c r="Z37" s="858"/>
    </row>
    <row r="38" spans="1:39" s="864" customFormat="1" ht="14.7" hidden="1" thickTop="1" x14ac:dyDescent="0.5">
      <c r="A38" s="858"/>
      <c r="B38" s="865">
        <v>1</v>
      </c>
      <c r="C38" s="866"/>
      <c r="D38" s="866" t="s">
        <v>4270</v>
      </c>
      <c r="E38" s="866"/>
      <c r="F38" s="866"/>
      <c r="G38" s="866"/>
      <c r="H38" s="866"/>
      <c r="I38" s="866"/>
      <c r="J38" s="274" t="s">
        <v>3410</v>
      </c>
      <c r="K38" s="275" t="s">
        <v>6</v>
      </c>
      <c r="L38" s="276">
        <v>0</v>
      </c>
      <c r="M38" s="277">
        <v>0</v>
      </c>
      <c r="N38" s="278">
        <v>0</v>
      </c>
      <c r="O38" s="867">
        <v>0</v>
      </c>
      <c r="P38" s="868">
        <v>101</v>
      </c>
      <c r="Q38" s="279" t="s">
        <v>7</v>
      </c>
      <c r="R38" s="866"/>
      <c r="S38" s="866"/>
      <c r="T38" s="866"/>
      <c r="U38" s="280" t="s">
        <v>7</v>
      </c>
      <c r="V38" s="866"/>
      <c r="W38" s="866"/>
      <c r="X38" s="281">
        <v>6</v>
      </c>
      <c r="Y38" s="258">
        <v>0</v>
      </c>
      <c r="Z38" s="858"/>
    </row>
    <row r="39" spans="1:39" s="864" customFormat="1" ht="14.7" hidden="1" thickTop="1" x14ac:dyDescent="0.5">
      <c r="A39" s="858"/>
      <c r="B39" s="869">
        <v>2</v>
      </c>
      <c r="C39" s="870"/>
      <c r="D39" s="870" t="s">
        <v>4271</v>
      </c>
      <c r="E39" s="870"/>
      <c r="F39" s="870"/>
      <c r="G39" s="870"/>
      <c r="H39" s="870"/>
      <c r="I39" s="870"/>
      <c r="J39" s="282" t="s">
        <v>3409</v>
      </c>
      <c r="K39" s="283" t="s">
        <v>28</v>
      </c>
      <c r="L39" s="284">
        <v>0</v>
      </c>
      <c r="M39" s="285">
        <v>0</v>
      </c>
      <c r="N39" s="286">
        <v>0</v>
      </c>
      <c r="O39" s="871">
        <v>100</v>
      </c>
      <c r="P39" s="872">
        <v>201</v>
      </c>
      <c r="Q39" s="287" t="s">
        <v>19</v>
      </c>
      <c r="R39" s="870"/>
      <c r="S39" s="870"/>
      <c r="T39" s="870"/>
      <c r="U39" s="288"/>
      <c r="V39" s="289"/>
      <c r="W39" s="870"/>
      <c r="X39" s="290">
        <v>6</v>
      </c>
      <c r="Y39" s="258">
        <v>0</v>
      </c>
      <c r="Z39" s="858"/>
      <c r="AM39" s="873"/>
    </row>
    <row r="40" spans="1:39" s="864" customFormat="1" ht="14.7" hidden="1" thickTop="1" x14ac:dyDescent="0.5">
      <c r="A40" s="858"/>
      <c r="B40" s="869">
        <v>3</v>
      </c>
      <c r="C40" s="870"/>
      <c r="D40" s="870" t="s">
        <v>4272</v>
      </c>
      <c r="E40" s="870"/>
      <c r="F40" s="870"/>
      <c r="G40" s="870"/>
      <c r="H40" s="870"/>
      <c r="I40" s="870"/>
      <c r="J40" s="282" t="s">
        <v>1666</v>
      </c>
      <c r="K40" s="283" t="s">
        <v>8</v>
      </c>
      <c r="L40" s="284">
        <v>0</v>
      </c>
      <c r="M40" s="285">
        <v>0</v>
      </c>
      <c r="N40" s="286">
        <v>0</v>
      </c>
      <c r="O40" s="871">
        <v>0</v>
      </c>
      <c r="P40" s="872">
        <v>301</v>
      </c>
      <c r="Q40" s="287" t="s">
        <v>9</v>
      </c>
      <c r="R40" s="870"/>
      <c r="S40" s="870"/>
      <c r="T40" s="870"/>
      <c r="U40" s="288" t="s">
        <v>149</v>
      </c>
      <c r="V40" s="870"/>
      <c r="W40" s="870"/>
      <c r="X40" s="290">
        <v>2</v>
      </c>
      <c r="Y40" s="146" t="b">
        <v>0</v>
      </c>
      <c r="Z40" s="858"/>
    </row>
    <row r="41" spans="1:39" s="864" customFormat="1" ht="14.7" hidden="1" thickTop="1" x14ac:dyDescent="0.5">
      <c r="A41" s="858"/>
      <c r="B41" s="869">
        <v>4</v>
      </c>
      <c r="C41" s="870"/>
      <c r="D41" s="870" t="s">
        <v>4273</v>
      </c>
      <c r="E41" s="870"/>
      <c r="F41" s="870"/>
      <c r="G41" s="870"/>
      <c r="H41" s="870"/>
      <c r="I41" s="870"/>
      <c r="J41" s="282" t="s">
        <v>10</v>
      </c>
      <c r="K41" s="283" t="s">
        <v>67</v>
      </c>
      <c r="L41" s="284">
        <v>0</v>
      </c>
      <c r="M41" s="285">
        <v>0</v>
      </c>
      <c r="N41" s="286">
        <v>0</v>
      </c>
      <c r="O41" s="871">
        <v>100</v>
      </c>
      <c r="P41" s="872">
        <v>401</v>
      </c>
      <c r="Q41" s="287">
        <v>123</v>
      </c>
      <c r="R41" s="870"/>
      <c r="S41" s="870"/>
      <c r="T41" s="870"/>
      <c r="U41" s="291" t="s">
        <v>11</v>
      </c>
      <c r="V41" s="870"/>
      <c r="W41" s="870"/>
      <c r="X41" s="290">
        <v>24</v>
      </c>
      <c r="Y41" s="864" t="s">
        <v>815</v>
      </c>
      <c r="Z41" s="858"/>
    </row>
    <row r="42" spans="1:39" s="864" customFormat="1" ht="14.7" hidden="1" thickTop="1" x14ac:dyDescent="0.5">
      <c r="A42" s="858"/>
      <c r="B42" s="869">
        <v>5</v>
      </c>
      <c r="C42" s="870"/>
      <c r="D42" s="870" t="s">
        <v>4274</v>
      </c>
      <c r="E42" s="870"/>
      <c r="F42" s="870"/>
      <c r="G42" s="870"/>
      <c r="H42" s="870"/>
      <c r="I42" s="870"/>
      <c r="J42" s="282" t="s">
        <v>12</v>
      </c>
      <c r="K42" s="283" t="s">
        <v>13</v>
      </c>
      <c r="L42" s="284">
        <v>0</v>
      </c>
      <c r="M42" s="285">
        <v>0</v>
      </c>
      <c r="N42" s="286">
        <v>0</v>
      </c>
      <c r="O42" s="871">
        <v>100</v>
      </c>
      <c r="P42" s="872">
        <v>501</v>
      </c>
      <c r="Q42" s="287" t="s">
        <v>14</v>
      </c>
      <c r="R42" s="870"/>
      <c r="S42" s="870"/>
      <c r="T42" s="870"/>
      <c r="U42" s="291" t="s">
        <v>15</v>
      </c>
      <c r="V42" s="870"/>
      <c r="W42" s="870"/>
      <c r="X42" s="290">
        <v>24</v>
      </c>
      <c r="Y42" s="864" t="s">
        <v>915</v>
      </c>
      <c r="Z42" s="858"/>
    </row>
    <row r="43" spans="1:39" s="864" customFormat="1" ht="14.7" hidden="1" thickTop="1" x14ac:dyDescent="0.5">
      <c r="A43" s="858"/>
      <c r="B43" s="869">
        <v>6</v>
      </c>
      <c r="C43" s="870"/>
      <c r="D43" s="870" t="s">
        <v>4275</v>
      </c>
      <c r="E43" s="870"/>
      <c r="F43" s="870"/>
      <c r="G43" s="870"/>
      <c r="H43" s="870"/>
      <c r="I43" s="870"/>
      <c r="J43" s="282" t="s">
        <v>16</v>
      </c>
      <c r="K43" s="283" t="s">
        <v>17</v>
      </c>
      <c r="L43" s="284">
        <v>0</v>
      </c>
      <c r="M43" s="285">
        <v>0</v>
      </c>
      <c r="N43" s="286">
        <v>0</v>
      </c>
      <c r="O43" s="871">
        <v>100</v>
      </c>
      <c r="P43" s="872">
        <v>601</v>
      </c>
      <c r="Q43" s="287" t="s">
        <v>18</v>
      </c>
      <c r="R43" s="870"/>
      <c r="S43" s="870"/>
      <c r="T43" s="870"/>
      <c r="U43" s="288" t="s">
        <v>29</v>
      </c>
      <c r="V43" s="289"/>
      <c r="W43" s="870"/>
      <c r="X43" s="290">
        <v>24</v>
      </c>
      <c r="Y43" s="864" t="s">
        <v>916</v>
      </c>
      <c r="Z43" s="858"/>
      <c r="AJ43" s="864" t="s">
        <v>4104</v>
      </c>
      <c r="AM43" s="873"/>
    </row>
    <row r="44" spans="1:39" s="864" customFormat="1" ht="15" hidden="1" customHeight="1" x14ac:dyDescent="0.5">
      <c r="A44" s="858"/>
      <c r="B44" s="869">
        <v>7</v>
      </c>
      <c r="C44" s="870"/>
      <c r="D44" s="870" t="s">
        <v>4276</v>
      </c>
      <c r="E44" s="870"/>
      <c r="F44" s="870"/>
      <c r="G44" s="870"/>
      <c r="H44" s="870"/>
      <c r="I44" s="870"/>
      <c r="J44" s="282" t="s">
        <v>791</v>
      </c>
      <c r="K44" s="283" t="s">
        <v>790</v>
      </c>
      <c r="L44" s="284">
        <v>0</v>
      </c>
      <c r="M44" s="285">
        <v>0</v>
      </c>
      <c r="N44" s="286">
        <v>0</v>
      </c>
      <c r="O44" s="871">
        <v>-100</v>
      </c>
      <c r="P44" s="872">
        <v>701</v>
      </c>
      <c r="Q44" s="287"/>
      <c r="R44" s="870"/>
      <c r="S44" s="870"/>
      <c r="T44" s="870"/>
      <c r="U44" s="288" t="s">
        <v>30</v>
      </c>
      <c r="V44" s="289"/>
      <c r="W44" s="870"/>
      <c r="X44" s="290">
        <v>1</v>
      </c>
      <c r="Y44" s="864" t="s">
        <v>1578</v>
      </c>
      <c r="Z44" s="858"/>
      <c r="AJ44" s="864" t="s">
        <v>4105</v>
      </c>
    </row>
    <row r="45" spans="1:39" s="864" customFormat="1" ht="15" hidden="1" customHeight="1" thickBot="1" x14ac:dyDescent="0.55000000000000004">
      <c r="A45" s="858"/>
      <c r="B45" s="874">
        <v>8</v>
      </c>
      <c r="C45" s="875"/>
      <c r="D45" s="875" t="s">
        <v>4277</v>
      </c>
      <c r="E45" s="875"/>
      <c r="F45" s="875"/>
      <c r="G45" s="875"/>
      <c r="H45" s="875"/>
      <c r="I45" s="875"/>
      <c r="J45" s="292" t="s">
        <v>3074</v>
      </c>
      <c r="K45" s="293" t="s">
        <v>902</v>
      </c>
      <c r="L45" s="294">
        <v>0</v>
      </c>
      <c r="M45" s="285">
        <v>0</v>
      </c>
      <c r="N45" s="286">
        <v>0</v>
      </c>
      <c r="O45" s="871">
        <v>100</v>
      </c>
      <c r="P45" s="872">
        <v>801</v>
      </c>
      <c r="Q45" s="295"/>
      <c r="R45" s="875"/>
      <c r="S45" s="875"/>
      <c r="T45" s="875"/>
      <c r="U45" s="296"/>
      <c r="V45" s="297"/>
      <c r="W45" s="875"/>
      <c r="X45" s="876"/>
      <c r="Y45" s="864" t="s">
        <v>1585</v>
      </c>
      <c r="Z45" s="858"/>
      <c r="AJ45" s="864" t="s">
        <v>4106</v>
      </c>
    </row>
    <row r="46" spans="1:39" s="864" customFormat="1" ht="15" hidden="1" thickTop="1" thickBot="1" x14ac:dyDescent="0.55000000000000004">
      <c r="A46" s="858"/>
      <c r="B46" s="877">
        <v>1</v>
      </c>
      <c r="C46" s="878"/>
      <c r="D46" s="878"/>
      <c r="E46" s="878"/>
      <c r="F46" s="878"/>
      <c r="G46" s="298" t="str">
        <f>UPPER(Tipo_Cuestionario_Nom)</f>
        <v>OPCIÓN MÚLTIPLE 1R</v>
      </c>
      <c r="H46" s="878"/>
      <c r="I46" s="878"/>
      <c r="J46" s="299" t="str">
        <f>VLOOKUP($B$46,$B$38:$O$45,9,0)</f>
        <v>Opción Múltiple 1R</v>
      </c>
      <c r="K46" s="300" t="str">
        <f>VLOOKUP($B$46,$B$38:$O$45,10,0)</f>
        <v>OM</v>
      </c>
      <c r="L46" s="301">
        <v>0</v>
      </c>
      <c r="M46" s="300">
        <v>0</v>
      </c>
      <c r="N46" s="300">
        <v>0</v>
      </c>
      <c r="O46" s="302">
        <v>1</v>
      </c>
      <c r="P46" s="44">
        <v>1</v>
      </c>
      <c r="Q46" s="879" t="s">
        <v>20</v>
      </c>
      <c r="R46" s="878"/>
      <c r="S46" s="878"/>
      <c r="T46" s="878"/>
      <c r="U46" s="878"/>
      <c r="V46" s="878"/>
      <c r="W46" s="878"/>
      <c r="X46" s="303">
        <f>VLOOKUP(Tipo_Cuestionario_Num,$B$38:$X$45,23,0)</f>
        <v>6</v>
      </c>
      <c r="Y46" s="864" t="s">
        <v>1585</v>
      </c>
      <c r="Z46" s="858"/>
      <c r="AJ46" s="864" t="s">
        <v>4107</v>
      </c>
    </row>
    <row r="47" spans="1:39" s="864" customFormat="1" ht="9.6" hidden="1" customHeight="1" x14ac:dyDescent="0.5">
      <c r="A47" s="858"/>
      <c r="B47" s="870">
        <v>1</v>
      </c>
      <c r="C47" s="870"/>
      <c r="D47" s="870"/>
      <c r="E47" s="870"/>
      <c r="F47" s="870"/>
      <c r="G47" s="870"/>
      <c r="H47" s="870"/>
      <c r="I47" s="870"/>
      <c r="J47" s="870"/>
      <c r="K47" s="870"/>
      <c r="L47" s="870"/>
      <c r="M47" s="870"/>
      <c r="N47" s="870"/>
      <c r="O47" s="304" t="s">
        <v>21</v>
      </c>
      <c r="P47" s="880"/>
      <c r="Q47" s="870"/>
      <c r="R47" s="870"/>
      <c r="S47" s="870"/>
      <c r="T47" s="870"/>
      <c r="U47" s="870"/>
      <c r="V47" s="870"/>
      <c r="W47" s="870"/>
      <c r="X47" s="870"/>
      <c r="Y47" s="140" t="s">
        <v>4054</v>
      </c>
      <c r="Z47" s="858"/>
      <c r="AA47" s="140" t="s">
        <v>4055</v>
      </c>
    </row>
    <row r="48" spans="1:39" s="858" customFormat="1" ht="9.6" hidden="1" customHeight="1" x14ac:dyDescent="0.5">
      <c r="B48" s="881"/>
      <c r="C48" s="881"/>
      <c r="D48" s="881"/>
      <c r="E48" s="881"/>
      <c r="F48" s="881"/>
      <c r="G48" s="881"/>
      <c r="H48" s="881"/>
      <c r="I48" s="881"/>
      <c r="J48" s="881"/>
      <c r="K48" s="881"/>
      <c r="L48" s="881"/>
      <c r="M48" s="881"/>
      <c r="N48" s="881"/>
      <c r="O48" s="881"/>
      <c r="P48" s="881"/>
      <c r="Q48" s="881"/>
      <c r="R48" s="881"/>
      <c r="S48" s="881"/>
      <c r="T48" s="881"/>
      <c r="U48" s="881"/>
      <c r="V48" s="881"/>
      <c r="W48" s="881"/>
      <c r="X48" s="881"/>
      <c r="Y48" s="141" t="s">
        <v>4076</v>
      </c>
      <c r="AA48" s="141" t="s">
        <v>4096</v>
      </c>
      <c r="AJ48" s="858" t="s">
        <v>1585</v>
      </c>
      <c r="AM48" s="882"/>
    </row>
    <row r="49" spans="2:27" s="858" customFormat="1" ht="9.6" hidden="1" customHeight="1" x14ac:dyDescent="0.5">
      <c r="B49" s="881"/>
      <c r="C49" s="881"/>
      <c r="D49" s="881"/>
      <c r="E49" s="881"/>
      <c r="F49" s="881"/>
      <c r="G49" s="881"/>
      <c r="H49" s="881"/>
      <c r="I49" s="881"/>
      <c r="J49" s="881"/>
      <c r="K49" s="881"/>
      <c r="L49" s="881"/>
      <c r="M49" s="881"/>
      <c r="N49" s="881"/>
      <c r="O49" s="881"/>
      <c r="P49" s="881"/>
      <c r="Q49" s="881"/>
      <c r="R49" s="881"/>
      <c r="S49" s="881"/>
      <c r="T49" s="881"/>
      <c r="U49" s="881"/>
      <c r="V49" s="881"/>
      <c r="W49" s="881"/>
      <c r="X49" s="881"/>
      <c r="Y49" s="141" t="s">
        <v>4077</v>
      </c>
      <c r="AA49" s="141" t="s">
        <v>4097</v>
      </c>
    </row>
    <row r="50" spans="2:27" s="858" customFormat="1" ht="9.6" hidden="1" customHeight="1" x14ac:dyDescent="0.5">
      <c r="B50" s="881"/>
      <c r="C50" s="881"/>
      <c r="D50" s="881"/>
      <c r="E50" s="881"/>
      <c r="F50" s="881"/>
      <c r="G50" s="881"/>
      <c r="H50" s="881"/>
      <c r="I50" s="881"/>
      <c r="J50" s="881"/>
      <c r="K50" s="881"/>
      <c r="L50" s="881"/>
      <c r="M50" s="881"/>
      <c r="N50" s="881"/>
      <c r="O50" s="881"/>
      <c r="P50" s="881"/>
      <c r="Q50" s="881"/>
      <c r="R50" s="881"/>
      <c r="S50" s="881"/>
      <c r="T50" s="881"/>
      <c r="U50" s="881"/>
      <c r="V50" s="881"/>
      <c r="W50" s="881"/>
      <c r="X50" s="881"/>
      <c r="Y50" s="141" t="s">
        <v>4078</v>
      </c>
      <c r="AA50" s="141" t="s">
        <v>4098</v>
      </c>
    </row>
    <row r="51" spans="2:27" s="858" customFormat="1" ht="9.6" hidden="1" customHeight="1" x14ac:dyDescent="0.5">
      <c r="B51" s="881"/>
      <c r="C51" s="881"/>
      <c r="D51" s="881"/>
      <c r="E51" s="881"/>
      <c r="F51" s="881"/>
      <c r="G51" s="881"/>
      <c r="H51" s="881"/>
      <c r="I51" s="881"/>
      <c r="J51" s="881"/>
      <c r="K51" s="881"/>
      <c r="L51" s="881"/>
      <c r="M51" s="881"/>
      <c r="N51" s="881"/>
      <c r="O51" s="881"/>
      <c r="P51" s="881"/>
      <c r="Q51" s="881"/>
      <c r="R51" s="881"/>
      <c r="S51" s="881"/>
      <c r="T51" s="881"/>
      <c r="U51" s="881"/>
      <c r="V51" s="881"/>
      <c r="W51" s="881"/>
      <c r="X51" s="881"/>
      <c r="Y51" s="141" t="s">
        <v>4079</v>
      </c>
      <c r="AA51" s="141" t="s">
        <v>4099</v>
      </c>
    </row>
    <row r="52" spans="2:27" s="858" customFormat="1" ht="9.6" hidden="1" customHeight="1" x14ac:dyDescent="0.5">
      <c r="B52" s="881"/>
      <c r="C52" s="881"/>
      <c r="D52" s="881"/>
      <c r="E52" s="881"/>
      <c r="F52" s="881"/>
      <c r="G52" s="881"/>
      <c r="H52" s="881"/>
      <c r="I52" s="881"/>
      <c r="J52" s="881"/>
      <c r="K52" s="881"/>
      <c r="L52" s="881"/>
      <c r="M52" s="881"/>
      <c r="N52" s="881"/>
      <c r="O52" s="881"/>
      <c r="P52" s="881"/>
      <c r="Q52" s="881"/>
      <c r="R52" s="881"/>
      <c r="S52" s="881"/>
      <c r="T52" s="881"/>
      <c r="U52" s="881"/>
      <c r="V52" s="881"/>
      <c r="W52" s="881"/>
      <c r="X52" s="881"/>
      <c r="Y52" s="141" t="s">
        <v>4080</v>
      </c>
      <c r="AA52" s="141" t="s">
        <v>4100</v>
      </c>
    </row>
    <row r="53" spans="2:27" s="858" customFormat="1" ht="14.7" hidden="1" thickTop="1" x14ac:dyDescent="0.5">
      <c r="B53" s="881"/>
      <c r="C53" s="881"/>
      <c r="D53" s="881"/>
      <c r="E53" s="881"/>
      <c r="F53" s="881"/>
      <c r="G53" s="881"/>
      <c r="H53" s="881"/>
      <c r="I53" s="881"/>
      <c r="J53" s="881"/>
      <c r="K53" s="881"/>
      <c r="L53" s="881"/>
      <c r="M53" s="881"/>
      <c r="N53" s="881"/>
      <c r="O53" s="881"/>
      <c r="P53" s="881"/>
      <c r="Q53" s="881"/>
      <c r="R53" s="881"/>
      <c r="S53" s="881"/>
      <c r="T53" s="881"/>
      <c r="U53" s="881"/>
      <c r="V53" s="881"/>
      <c r="W53" s="881"/>
      <c r="X53" s="881"/>
      <c r="Y53" s="141" t="s">
        <v>4081</v>
      </c>
      <c r="AA53" s="141" t="s">
        <v>4101</v>
      </c>
    </row>
    <row r="54" spans="2:27" s="858" customFormat="1" ht="14.7" hidden="1" thickTop="1" x14ac:dyDescent="0.5">
      <c r="B54" s="881"/>
      <c r="C54" s="881"/>
      <c r="D54" s="881"/>
      <c r="E54" s="881"/>
      <c r="F54" s="881"/>
      <c r="G54" s="881"/>
      <c r="H54" s="881"/>
      <c r="I54" s="881"/>
      <c r="J54" s="881"/>
      <c r="K54" s="881"/>
      <c r="L54" s="881"/>
      <c r="M54" s="881"/>
      <c r="N54" s="881"/>
      <c r="O54" s="881"/>
      <c r="P54" s="881"/>
      <c r="Q54" s="881"/>
      <c r="R54" s="881"/>
      <c r="S54" s="881"/>
      <c r="T54" s="881"/>
      <c r="U54" s="881"/>
      <c r="V54" s="881"/>
      <c r="W54" s="881"/>
      <c r="X54" s="881"/>
      <c r="Y54" s="141" t="s">
        <v>4082</v>
      </c>
      <c r="AA54" s="141" t="s">
        <v>4102</v>
      </c>
    </row>
    <row r="55" spans="2:27" s="858" customFormat="1" ht="14.7" hidden="1" thickTop="1" x14ac:dyDescent="0.5">
      <c r="B55" s="881"/>
      <c r="C55" s="881"/>
      <c r="D55" s="881"/>
      <c r="E55" s="881"/>
      <c r="F55" s="881"/>
      <c r="G55" s="881"/>
      <c r="H55" s="881"/>
      <c r="I55" s="881"/>
      <c r="J55" s="881"/>
      <c r="K55" s="881"/>
      <c r="L55" s="881"/>
      <c r="M55" s="881"/>
      <c r="N55" s="881"/>
      <c r="O55" s="881"/>
      <c r="P55" s="881"/>
      <c r="Q55" s="881"/>
      <c r="R55" s="881"/>
      <c r="S55" s="881"/>
      <c r="T55" s="881"/>
      <c r="U55" s="881"/>
      <c r="V55" s="881"/>
      <c r="W55" s="881"/>
      <c r="X55" s="881"/>
      <c r="Y55" s="141" t="s">
        <v>4083</v>
      </c>
      <c r="AA55" s="141" t="s">
        <v>4103</v>
      </c>
    </row>
    <row r="56" spans="2:27" s="858" customFormat="1" ht="14.7" hidden="1" thickTop="1" x14ac:dyDescent="0.5">
      <c r="B56" s="881"/>
      <c r="C56" s="881"/>
      <c r="D56" s="881"/>
      <c r="E56" s="881"/>
      <c r="F56" s="881"/>
      <c r="G56" s="881"/>
      <c r="H56" s="881"/>
      <c r="I56" s="881"/>
      <c r="J56" s="881"/>
      <c r="K56" s="881"/>
      <c r="L56" s="881"/>
      <c r="M56" s="881"/>
      <c r="N56" s="881"/>
      <c r="O56" s="881"/>
      <c r="P56" s="881"/>
      <c r="Q56" s="881"/>
      <c r="R56" s="881"/>
      <c r="S56" s="881"/>
      <c r="T56" s="881"/>
      <c r="U56" s="881"/>
      <c r="V56" s="881"/>
      <c r="W56" s="881"/>
      <c r="X56" s="881"/>
      <c r="Y56" s="141" t="s">
        <v>4084</v>
      </c>
      <c r="AA56" s="141" t="s">
        <v>41</v>
      </c>
    </row>
    <row r="57" spans="2:27" s="858" customFormat="1" ht="14.7" hidden="1" thickTop="1" x14ac:dyDescent="0.5">
      <c r="Y57" s="141" t="s">
        <v>4085</v>
      </c>
      <c r="AA57" s="141" t="s">
        <v>41</v>
      </c>
    </row>
    <row r="58" spans="2:27" s="858" customFormat="1" ht="14.7" hidden="1" thickTop="1" x14ac:dyDescent="0.5">
      <c r="Y58" s="141" t="s">
        <v>4086</v>
      </c>
      <c r="AA58" s="141" t="s">
        <v>41</v>
      </c>
    </row>
    <row r="59" spans="2:27" s="858" customFormat="1" ht="14.7" hidden="1" thickTop="1" x14ac:dyDescent="0.5">
      <c r="Y59" s="141" t="s">
        <v>4087</v>
      </c>
      <c r="AA59" s="141" t="s">
        <v>41</v>
      </c>
    </row>
    <row r="60" spans="2:27" s="858" customFormat="1" ht="14.7" hidden="1" thickTop="1" x14ac:dyDescent="0.5">
      <c r="Y60" s="141" t="s">
        <v>4088</v>
      </c>
    </row>
    <row r="61" spans="2:27" s="858" customFormat="1" ht="14.7" hidden="1" thickTop="1" x14ac:dyDescent="0.5">
      <c r="Y61" s="141" t="s">
        <v>4089</v>
      </c>
    </row>
    <row r="62" spans="2:27" s="858" customFormat="1" ht="14.7" hidden="1" thickTop="1" x14ac:dyDescent="0.5">
      <c r="Y62" s="141" t="s">
        <v>4090</v>
      </c>
    </row>
    <row r="63" spans="2:27" s="858" customFormat="1" ht="14.7" hidden="1" thickTop="1" x14ac:dyDescent="0.5">
      <c r="Y63" s="141" t="s">
        <v>4091</v>
      </c>
    </row>
    <row r="64" spans="2:27" s="858" customFormat="1" ht="14.7" hidden="1" thickTop="1" x14ac:dyDescent="0.5">
      <c r="Y64" s="141" t="s">
        <v>4092</v>
      </c>
    </row>
    <row r="65" spans="25:25" s="858" customFormat="1" ht="14.7" hidden="1" thickTop="1" x14ac:dyDescent="0.5">
      <c r="Y65" s="141" t="s">
        <v>4093</v>
      </c>
    </row>
    <row r="66" spans="25:25" s="858" customFormat="1" ht="14.7" hidden="1" thickTop="1" x14ac:dyDescent="0.5">
      <c r="Y66" s="141" t="s">
        <v>4094</v>
      </c>
    </row>
    <row r="67" spans="25:25" s="858" customFormat="1" ht="14.7" hidden="1" thickTop="1" x14ac:dyDescent="0.5">
      <c r="Y67" s="141" t="s">
        <v>4095</v>
      </c>
    </row>
    <row r="68" spans="25:25" ht="3.35" customHeight="1" thickTop="1" x14ac:dyDescent="0.5"/>
  </sheetData>
  <sheetProtection algorithmName="SHA-512" hashValue="oGM4KLnoihNznsdx85YLDbgVQGk9CQOjKzvF+dGccxnd1Vk/i3TuGqr9B16jQl79rFL66HEqHiGyM3Q0DIX/Jw==" saltValue="XFbNutqvRzEukrnrGfYQog==" spinCount="100000" sheet="1" objects="1" scenarios="1" selectLockedCells="1" autoFilter="0"/>
  <dataConsolidate/>
  <mergeCells count="49">
    <mergeCell ref="B21:J21"/>
    <mergeCell ref="B27:J27"/>
    <mergeCell ref="D33:Q35"/>
    <mergeCell ref="B29:J29"/>
    <mergeCell ref="B23:J23"/>
    <mergeCell ref="B25:J25"/>
    <mergeCell ref="M23:Q25"/>
    <mergeCell ref="B31:O31"/>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K5:O5"/>
    <mergeCell ref="K7:O7"/>
    <mergeCell ref="K9:O9"/>
    <mergeCell ref="B19:J19"/>
    <mergeCell ref="P7:R7"/>
    <mergeCell ref="P9:R9"/>
    <mergeCell ref="E9:J9"/>
    <mergeCell ref="Q13:V13"/>
    <mergeCell ref="B17:J17"/>
    <mergeCell ref="S7:W7"/>
    <mergeCell ref="S17:W17"/>
  </mergeCells>
  <conditionalFormatting sqref="K29">
    <cfRule type="cellIs" dxfId="502" priority="64" operator="equal">
      <formula>""</formula>
    </cfRule>
  </conditionalFormatting>
  <conditionalFormatting sqref="K27">
    <cfRule type="cellIs" dxfId="501" priority="108" operator="equal">
      <formula>""</formula>
    </cfRule>
  </conditionalFormatting>
  <conditionalFormatting sqref="R5">
    <cfRule type="expression" dxfId="500" priority="56">
      <formula>OR(P_Min&lt;N_INI_G,P_Max&gt;N_FIN_G)</formula>
    </cfRule>
  </conditionalFormatting>
  <conditionalFormatting sqref="K25">
    <cfRule type="cellIs" dxfId="499" priority="174" operator="lessThan">
      <formula>$M$46</formula>
    </cfRule>
    <cfRule type="cellIs" dxfId="498" priority="175" operator="greaterThan">
      <formula>$N$46</formula>
    </cfRule>
  </conditionalFormatting>
  <conditionalFormatting sqref="K23">
    <cfRule type="cellIs" dxfId="497" priority="172" operator="greaterThan">
      <formula>$N$46</formula>
    </cfRule>
    <cfRule type="cellIs" dxfId="496" priority="173" operator="lessThan">
      <formula>M46</formula>
    </cfRule>
  </conditionalFormatting>
  <conditionalFormatting sqref="M23">
    <cfRule type="cellIs" dxfId="495" priority="171" stopIfTrue="1" operator="notEqual">
      <formula>""</formula>
    </cfRule>
  </conditionalFormatting>
  <conditionalFormatting sqref="P31:Q31 B31 K29 B29">
    <cfRule type="expression" dxfId="494" priority="208" stopIfTrue="1">
      <formula>AND($B$46&lt;&gt;$B$38,$B$46&lt;&gt;$B$39)</formula>
    </cfRule>
  </conditionalFormatting>
  <conditionalFormatting sqref="B27:K27">
    <cfRule type="expression" dxfId="493" priority="210" stopIfTrue="1">
      <formula>AND($B$46&lt;&gt;$B$38,$B$46&lt;&gt;$B$41,$B$46&lt;&gt;$B$43,$B$46&lt;&gt;$B$39)</formula>
    </cfRule>
  </conditionalFormatting>
  <conditionalFormatting sqref="Y7">
    <cfRule type="expression" dxfId="492" priority="54">
      <formula>AND(Y5="",Y7&lt;&gt;"")</formula>
    </cfRule>
  </conditionalFormatting>
  <conditionalFormatting sqref="Y9">
    <cfRule type="expression" dxfId="491" priority="52">
      <formula>AND(Y7="",Y9&lt;&gt;"")</formula>
    </cfRule>
  </conditionalFormatting>
  <conditionalFormatting sqref="Y11">
    <cfRule type="expression" dxfId="490" priority="51">
      <formula>AND(Y9="",Y11&lt;&gt;"")</formula>
    </cfRule>
  </conditionalFormatting>
  <conditionalFormatting sqref="Y13">
    <cfRule type="expression" dxfId="489" priority="50">
      <formula>AND(Y11="",Y13&lt;&gt;"")</formula>
    </cfRule>
  </conditionalFormatting>
  <conditionalFormatting sqref="Y15">
    <cfRule type="expression" dxfId="488" priority="49">
      <formula>AND(Y13="",Y15&lt;&gt;"")</formula>
    </cfRule>
  </conditionalFormatting>
  <conditionalFormatting sqref="Y17">
    <cfRule type="expression" dxfId="487" priority="48">
      <formula>AND(Y15="",Y17&lt;&gt;"")</formula>
    </cfRule>
  </conditionalFormatting>
  <conditionalFormatting sqref="Y19">
    <cfRule type="expression" dxfId="486" priority="47">
      <formula>AND(Y17="",Y19&lt;&gt;"")</formula>
    </cfRule>
  </conditionalFormatting>
  <conditionalFormatting sqref="Y21">
    <cfRule type="expression" dxfId="485" priority="46">
      <formula>AND(Y19="",Y21&lt;&gt;"")</formula>
    </cfRule>
  </conditionalFormatting>
  <conditionalFormatting sqref="Y23">
    <cfRule type="expression" dxfId="484" priority="45">
      <formula>AND(Y21="",Y23&lt;&gt;"")</formula>
    </cfRule>
  </conditionalFormatting>
  <conditionalFormatting sqref="AA5">
    <cfRule type="expression" dxfId="483" priority="44">
      <formula>AND(Y23="",AA5&lt;&gt;"")</formula>
    </cfRule>
  </conditionalFormatting>
  <conditionalFormatting sqref="AA7">
    <cfRule type="expression" dxfId="482" priority="43">
      <formula>AND(AA5="",AA7&lt;&gt;"")</formula>
    </cfRule>
  </conditionalFormatting>
  <conditionalFormatting sqref="AA9">
    <cfRule type="expression" dxfId="481" priority="42">
      <formula>AND(AA7="",AA9&lt;&gt;"")</formula>
    </cfRule>
  </conditionalFormatting>
  <conditionalFormatting sqref="AA11">
    <cfRule type="expression" dxfId="480" priority="41">
      <formula>AND(AA9="",AA11&lt;&gt;"")</formula>
    </cfRule>
  </conditionalFormatting>
  <conditionalFormatting sqref="AA13">
    <cfRule type="expression" dxfId="479" priority="40">
      <formula>AND(AA11="",AA13&lt;&gt;"")</formula>
    </cfRule>
  </conditionalFormatting>
  <conditionalFormatting sqref="AA15">
    <cfRule type="expression" dxfId="478" priority="39">
      <formula>AND(AA13="",AA15&lt;&gt;"")</formula>
    </cfRule>
  </conditionalFormatting>
  <conditionalFormatting sqref="AA17">
    <cfRule type="expression" dxfId="477" priority="38">
      <formula>AND(AA15="",AA17&lt;&gt;"")</formula>
    </cfRule>
  </conditionalFormatting>
  <conditionalFormatting sqref="AA19">
    <cfRule type="expression" dxfId="476" priority="37">
      <formula>AND(AA17="",AA19&lt;&gt;"")</formula>
    </cfRule>
  </conditionalFormatting>
  <conditionalFormatting sqref="AA21">
    <cfRule type="expression" dxfId="475" priority="36">
      <formula>AND(AA19="",AA21&lt;&gt;"")</formula>
    </cfRule>
  </conditionalFormatting>
  <conditionalFormatting sqref="AA23">
    <cfRule type="expression" dxfId="474" priority="35">
      <formula>AND(AA21="",AA23&lt;&gt;"")</formula>
    </cfRule>
  </conditionalFormatting>
  <conditionalFormatting sqref="Y27">
    <cfRule type="expression" dxfId="473" priority="34">
      <formula>AND(Y25="",Y27&lt;&gt;"")</formula>
    </cfRule>
  </conditionalFormatting>
  <conditionalFormatting sqref="Y29">
    <cfRule type="expression" dxfId="472" priority="33">
      <formula>AND(Y27="",Y29&lt;&gt;"")</formula>
    </cfRule>
  </conditionalFormatting>
  <conditionalFormatting sqref="Y31">
    <cfRule type="expression" dxfId="471" priority="32">
      <formula>AND(Y29="",Y31&lt;&gt;"")</formula>
    </cfRule>
  </conditionalFormatting>
  <conditionalFormatting sqref="Y33">
    <cfRule type="expression" dxfId="470" priority="31">
      <formula>AND(Y31="",Y33&lt;&gt;"")</formula>
    </cfRule>
  </conditionalFormatting>
  <conditionalFormatting sqref="Y35">
    <cfRule type="expression" dxfId="469" priority="30">
      <formula>AND(Y33="",Y35&lt;&gt;"")</formula>
    </cfRule>
  </conditionalFormatting>
  <conditionalFormatting sqref="AA27">
    <cfRule type="expression" dxfId="468" priority="28">
      <formula>AND(AA25="",AA27&lt;&gt;"")</formula>
    </cfRule>
  </conditionalFormatting>
  <conditionalFormatting sqref="AA29">
    <cfRule type="expression" dxfId="467" priority="27">
      <formula>AND(AA27="",AA29&lt;&gt;"")</formula>
    </cfRule>
  </conditionalFormatting>
  <conditionalFormatting sqref="AA31">
    <cfRule type="expression" dxfId="466" priority="26">
      <formula>AND(AA29="",AA31&lt;&gt;"")</formula>
    </cfRule>
  </conditionalFormatting>
  <conditionalFormatting sqref="AA33">
    <cfRule type="expression" dxfId="465" priority="25">
      <formula>AND(AA31="",AA33&lt;&gt;"")</formula>
    </cfRule>
  </conditionalFormatting>
  <conditionalFormatting sqref="AA35">
    <cfRule type="expression" dxfId="464" priority="24">
      <formula>AND(AA33="",AA35&lt;&gt;"")</formula>
    </cfRule>
  </conditionalFormatting>
  <conditionalFormatting sqref="AA25">
    <cfRule type="expression" dxfId="463" priority="23">
      <formula>AND(Y35="",AA25&lt;&gt;"")</formula>
    </cfRule>
  </conditionalFormatting>
  <conditionalFormatting sqref="P31">
    <cfRule type="cellIs" dxfId="462" priority="11" operator="equal">
      <formula>""</formula>
    </cfRule>
  </conditionalFormatting>
  <conditionalFormatting sqref="M27:Q29">
    <cfRule type="expression" dxfId="461" priority="1574">
      <formula>$M$23=""</formula>
    </cfRule>
  </conditionalFormatting>
  <conditionalFormatting sqref="D33:Q35">
    <cfRule type="expression" dxfId="460" priority="9">
      <formula>OR($P$31="NO",$K$5&gt;2)</formula>
    </cfRule>
  </conditionalFormatting>
  <conditionalFormatting sqref="Y2">
    <cfRule type="expression" dxfId="459" priority="7">
      <formula>$Z$2="OK"</formula>
    </cfRule>
  </conditionalFormatting>
  <conditionalFormatting sqref="AB5">
    <cfRule type="expression" dxfId="458" priority="6">
      <formula>$Z$2="OK"</formula>
    </cfRule>
  </conditionalFormatting>
  <conditionalFormatting sqref="AB35 AB33 AB31 AB29 AB27 AB25 AB7 AB9 AB11 AB13 AB15 AB17 AB19 AB21 AB23">
    <cfRule type="expression" dxfId="457" priority="5">
      <formula>$Z$2="OK"</formula>
    </cfRule>
  </conditionalFormatting>
  <conditionalFormatting sqref="K9:O9">
    <cfRule type="expression" dxfId="456" priority="1">
      <formula>AND($K$7="",$K$9&lt;&gt;"")</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0"/>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11" sqref="H11:W15"/>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52" width="0" hidden="1" customWidth="1"/>
    <col min="53" max="16384" width="2.64453125" hidden="1"/>
  </cols>
  <sheetData>
    <row r="1" spans="1:33" ht="1.5" customHeight="1" thickTop="1" x14ac:dyDescent="0.5">
      <c r="B1" s="717" t="s">
        <v>4175</v>
      </c>
      <c r="C1" s="718"/>
      <c r="D1" s="718"/>
      <c r="E1" s="718"/>
      <c r="F1" s="718"/>
      <c r="G1" s="718"/>
      <c r="H1" s="718"/>
      <c r="I1" s="718"/>
      <c r="J1" s="718"/>
      <c r="K1" s="718"/>
      <c r="L1" s="68"/>
      <c r="M1" s="68"/>
      <c r="N1" s="68"/>
      <c r="O1" s="68"/>
      <c r="P1" s="68"/>
      <c r="Q1" s="68"/>
      <c r="R1" s="68"/>
      <c r="S1" s="68"/>
      <c r="T1" s="68"/>
      <c r="U1" s="68"/>
      <c r="V1" s="68"/>
      <c r="W1" s="68"/>
      <c r="X1" s="69"/>
      <c r="Y1" s="1"/>
      <c r="Z1" s="1"/>
      <c r="AA1" s="163">
        <v>0</v>
      </c>
      <c r="AB1">
        <v>0</v>
      </c>
      <c r="AC1">
        <v>29</v>
      </c>
    </row>
    <row r="2" spans="1:33" ht="30" customHeight="1" x14ac:dyDescent="0.5">
      <c r="A2" s="418" t="s">
        <v>4045</v>
      </c>
      <c r="B2" s="719"/>
      <c r="C2" s="720"/>
      <c r="D2" s="720"/>
      <c r="E2" s="720"/>
      <c r="F2" s="720"/>
      <c r="G2" s="720"/>
      <c r="H2" s="720"/>
      <c r="I2" s="720"/>
      <c r="J2" s="720"/>
      <c r="K2" s="720"/>
      <c r="L2" s="714" t="s">
        <v>338</v>
      </c>
      <c r="M2" s="725"/>
      <c r="N2" s="713" t="s">
        <v>339</v>
      </c>
      <c r="O2" s="714"/>
      <c r="P2" s="713" t="s">
        <v>340</v>
      </c>
      <c r="Q2" s="714"/>
      <c r="R2" s="713" t="s">
        <v>341</v>
      </c>
      <c r="S2" s="714"/>
      <c r="T2" s="713" t="s">
        <v>342</v>
      </c>
      <c r="U2" s="714"/>
      <c r="V2" s="713" t="s">
        <v>3398</v>
      </c>
      <c r="W2" s="714"/>
      <c r="X2" s="87" t="s">
        <v>47</v>
      </c>
      <c r="Y2" s="149" t="s">
        <v>955</v>
      </c>
      <c r="Z2" s="391" t="s">
        <v>960</v>
      </c>
      <c r="AA2" s="163"/>
      <c r="AB2" s="414">
        <v>0</v>
      </c>
    </row>
    <row r="3" spans="1:33" ht="1.5" customHeight="1" x14ac:dyDescent="0.5">
      <c r="A3" s="414"/>
      <c r="B3" s="719" t="s" cm="1">
        <v>3900</v>
      </c>
      <c r="C3" s="720" t="s" cm="1">
        <v>3900</v>
      </c>
      <c r="D3" s="720" t="e" cm="1">
        <v>#REF!</v>
      </c>
      <c r="E3" s="720" t="s" cm="1">
        <v>3900</v>
      </c>
      <c r="F3" s="720" t="s" cm="1">
        <v>3900</v>
      </c>
      <c r="G3" s="720" t="s" cm="1">
        <v>3900</v>
      </c>
      <c r="H3" s="720" t="s" cm="1">
        <v>3900</v>
      </c>
      <c r="I3" s="720" t="s" cm="1">
        <v>3900</v>
      </c>
      <c r="J3" s="720" t="s" cm="1">
        <v>3900</v>
      </c>
      <c r="K3" s="720" t="s" cm="1">
        <v>3900</v>
      </c>
      <c r="L3" s="73"/>
      <c r="M3" s="74"/>
      <c r="N3" s="75"/>
      <c r="O3" s="76"/>
      <c r="P3" s="75"/>
      <c r="Q3" s="76"/>
      <c r="R3" s="75"/>
      <c r="S3" s="76"/>
      <c r="T3" s="75"/>
      <c r="U3" s="76"/>
      <c r="V3" s="75"/>
      <c r="W3" s="76"/>
      <c r="X3" s="77"/>
      <c r="Y3" s="1" t="s" cm="1">
        <v>3900</v>
      </c>
      <c r="Z3" s="1" t="s" cm="1">
        <v>3900</v>
      </c>
      <c r="AA3" s="163"/>
    </row>
    <row r="4" spans="1:33" ht="6" customHeight="1" x14ac:dyDescent="0.5">
      <c r="A4" s="414"/>
      <c r="B4" s="34"/>
      <c r="C4" s="36"/>
      <c r="D4" s="36"/>
      <c r="E4" s="36"/>
      <c r="F4" s="36"/>
      <c r="G4" s="36"/>
      <c r="H4" s="37"/>
      <c r="I4" s="38"/>
      <c r="J4" s="38"/>
      <c r="K4" s="38"/>
      <c r="L4" s="38"/>
      <c r="M4" s="735"/>
      <c r="N4" s="38"/>
      <c r="O4" s="38"/>
      <c r="P4" s="38"/>
      <c r="Q4" s="38"/>
      <c r="R4" s="38"/>
      <c r="S4" s="38"/>
      <c r="T4" s="37"/>
      <c r="U4" s="37"/>
      <c r="V4" s="37"/>
      <c r="W4" s="37"/>
      <c r="X4" s="39"/>
      <c r="Y4" s="79"/>
      <c r="Z4" s="1"/>
      <c r="AA4" s="514"/>
      <c r="AD4" s="514"/>
    </row>
    <row r="5" spans="1:33" ht="19.95" customHeight="1" x14ac:dyDescent="0.5">
      <c r="A5" s="415"/>
      <c r="B5" s="723" t="s">
        <v>195</v>
      </c>
      <c r="C5" s="724"/>
      <c r="D5" s="724"/>
      <c r="E5" s="724"/>
      <c r="F5" s="724"/>
      <c r="G5" s="724"/>
      <c r="H5" s="158">
        <v>101</v>
      </c>
      <c r="I5" s="652" t="s">
        <v>407</v>
      </c>
      <c r="J5" s="734"/>
      <c r="K5" s="734"/>
      <c r="L5" s="3">
        <v>100</v>
      </c>
      <c r="M5" s="735"/>
      <c r="N5" s="729" t="s">
        <v>4046</v>
      </c>
      <c r="O5" s="663"/>
      <c r="P5" s="663"/>
      <c r="Q5" s="730"/>
      <c r="R5" s="663" t="s">
        <v>4278</v>
      </c>
      <c r="S5" s="663"/>
      <c r="T5" s="663"/>
      <c r="U5" s="663"/>
      <c r="V5" s="663"/>
      <c r="W5" s="663"/>
      <c r="X5" s="29"/>
      <c r="Y5" s="527"/>
      <c r="Z5" s="391">
        <v>1</v>
      </c>
      <c r="AA5" s="540"/>
      <c r="AB5" s="391">
        <v>17</v>
      </c>
      <c r="AD5" s="514"/>
      <c r="AG5" s="514"/>
    </row>
    <row r="6" spans="1:33" ht="6" customHeight="1" thickBot="1" x14ac:dyDescent="0.55000000000000004">
      <c r="B6" s="21"/>
      <c r="C6" s="22"/>
      <c r="D6" s="22"/>
      <c r="E6" s="22"/>
      <c r="F6" s="22"/>
      <c r="G6" s="22"/>
      <c r="H6" s="23"/>
      <c r="I6" s="24"/>
      <c r="J6" s="24"/>
      <c r="K6" s="24"/>
      <c r="L6" s="24"/>
      <c r="M6" s="735"/>
      <c r="N6" s="24"/>
      <c r="O6" s="23"/>
      <c r="P6" s="24"/>
      <c r="Q6" s="35"/>
      <c r="R6" s="24"/>
      <c r="S6" s="20"/>
      <c r="T6" s="24"/>
      <c r="U6" s="321"/>
      <c r="V6" s="20"/>
      <c r="W6" s="20"/>
      <c r="X6" s="25"/>
      <c r="Y6" s="80"/>
      <c r="Z6" s="1"/>
      <c r="AA6" s="259"/>
      <c r="AB6" s="1"/>
    </row>
    <row r="7" spans="1:33" ht="19.95" customHeight="1" thickTop="1" thickBot="1" x14ac:dyDescent="0.55000000000000004">
      <c r="B7" s="723" t="s">
        <v>23</v>
      </c>
      <c r="C7" s="724"/>
      <c r="D7" s="724"/>
      <c r="E7" s="724"/>
      <c r="F7" s="724"/>
      <c r="G7" s="724"/>
      <c r="H7" s="716" t="s">
        <v>1204</v>
      </c>
      <c r="I7" s="716"/>
      <c r="J7" s="716"/>
      <c r="K7" s="716"/>
      <c r="L7" s="716"/>
      <c r="M7" s="716"/>
      <c r="N7" s="652" t="s">
        <v>963</v>
      </c>
      <c r="O7" s="652"/>
      <c r="P7" s="652"/>
      <c r="Q7" s="731"/>
      <c r="R7" s="732"/>
      <c r="S7" s="732"/>
      <c r="T7" s="732"/>
      <c r="U7" s="732"/>
      <c r="V7" s="732"/>
      <c r="W7" s="733"/>
      <c r="X7" s="29"/>
      <c r="Y7" s="388"/>
      <c r="Z7" s="391">
        <v>2</v>
      </c>
      <c r="AA7" s="541"/>
      <c r="AB7" s="391">
        <v>18</v>
      </c>
    </row>
    <row r="8" spans="1:33" ht="6" customHeight="1" thickTop="1" x14ac:dyDescent="0.5">
      <c r="B8" s="21"/>
      <c r="C8" s="22"/>
      <c r="D8" s="22"/>
      <c r="E8" s="22"/>
      <c r="F8" s="22"/>
      <c r="G8" s="24"/>
      <c r="H8" s="24"/>
      <c r="I8" s="23"/>
      <c r="J8" s="23"/>
      <c r="K8" s="23"/>
      <c r="L8" s="23"/>
      <c r="M8" s="24"/>
      <c r="N8" s="24"/>
      <c r="O8" s="20"/>
      <c r="P8" s="27"/>
      <c r="Q8" s="20"/>
      <c r="R8" s="20"/>
      <c r="S8" s="20"/>
      <c r="T8" s="20"/>
      <c r="U8" s="20"/>
      <c r="V8" s="20"/>
      <c r="W8" s="20"/>
      <c r="X8" s="25"/>
      <c r="Y8" s="43"/>
      <c r="Z8" s="1"/>
      <c r="AA8" s="43"/>
      <c r="AB8" s="1"/>
    </row>
    <row r="9" spans="1:33" ht="19.95" customHeight="1" x14ac:dyDescent="0.5">
      <c r="B9" s="651" t="s">
        <v>187</v>
      </c>
      <c r="C9" s="652"/>
      <c r="D9" s="652"/>
      <c r="E9" s="652"/>
      <c r="F9" s="652"/>
      <c r="G9" s="652"/>
      <c r="H9" s="715"/>
      <c r="I9" s="715"/>
      <c r="J9" s="715"/>
      <c r="K9" s="715"/>
      <c r="L9" s="715"/>
      <c r="M9" s="715"/>
      <c r="N9" s="652" t="s">
        <v>997</v>
      </c>
      <c r="O9" s="652"/>
      <c r="P9" s="652"/>
      <c r="Q9" s="159" t="s">
        <v>7</v>
      </c>
      <c r="R9" s="20"/>
      <c r="S9" s="20"/>
      <c r="T9" s="20"/>
      <c r="U9" s="20"/>
      <c r="V9" s="20"/>
      <c r="W9" s="20"/>
      <c r="X9" s="29"/>
      <c r="Y9" s="388"/>
      <c r="Z9" s="391">
        <v>3</v>
      </c>
      <c r="AA9" s="541"/>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c r="Z10" s="1"/>
      <c r="AA10" s="43"/>
      <c r="AB10" s="1"/>
    </row>
    <row r="11" spans="1:33" ht="19.95" customHeight="1" thickTop="1" x14ac:dyDescent="0.5">
      <c r="B11" s="651" t="s">
        <v>173</v>
      </c>
      <c r="C11" s="652"/>
      <c r="D11" s="652"/>
      <c r="E11" s="652"/>
      <c r="F11" s="652"/>
      <c r="G11" s="653"/>
      <c r="H11" s="695"/>
      <c r="I11" s="696"/>
      <c r="J11" s="696"/>
      <c r="K11" s="696"/>
      <c r="L11" s="696"/>
      <c r="M11" s="696"/>
      <c r="N11" s="696"/>
      <c r="O11" s="696"/>
      <c r="P11" s="696"/>
      <c r="Q11" s="696"/>
      <c r="R11" s="696"/>
      <c r="S11" s="696"/>
      <c r="T11" s="696"/>
      <c r="U11" s="696"/>
      <c r="V11" s="696"/>
      <c r="W11" s="697"/>
      <c r="X11" s="29"/>
      <c r="Y11" s="389"/>
      <c r="Z11" s="391">
        <v>4</v>
      </c>
      <c r="AA11" s="390"/>
      <c r="AB11" s="391">
        <v>20</v>
      </c>
    </row>
    <row r="12" spans="1:33" ht="6" customHeight="1" x14ac:dyDescent="0.5">
      <c r="B12" s="738"/>
      <c r="C12" s="739"/>
      <c r="D12" s="22"/>
      <c r="E12" s="36"/>
      <c r="F12" s="36"/>
      <c r="G12" s="37"/>
      <c r="H12" s="698"/>
      <c r="I12" s="699"/>
      <c r="J12" s="699"/>
      <c r="K12" s="699"/>
      <c r="L12" s="699"/>
      <c r="M12" s="699"/>
      <c r="N12" s="699"/>
      <c r="O12" s="699"/>
      <c r="P12" s="699"/>
      <c r="Q12" s="699"/>
      <c r="R12" s="699"/>
      <c r="S12" s="699"/>
      <c r="T12" s="699"/>
      <c r="U12" s="699"/>
      <c r="V12" s="699"/>
      <c r="W12" s="700"/>
      <c r="X12" s="25"/>
      <c r="Y12" s="43"/>
      <c r="Z12" s="1"/>
      <c r="AA12" s="43"/>
      <c r="AB12" s="1"/>
    </row>
    <row r="13" spans="1:33" ht="19.95" customHeight="1" x14ac:dyDescent="0.5">
      <c r="B13" s="738"/>
      <c r="C13" s="739"/>
      <c r="D13" s="721" t="s">
        <v>4069</v>
      </c>
      <c r="E13" s="722"/>
      <c r="F13" s="722"/>
      <c r="G13" s="722"/>
      <c r="H13" s="698"/>
      <c r="I13" s="699"/>
      <c r="J13" s="699"/>
      <c r="K13" s="699"/>
      <c r="L13" s="699"/>
      <c r="M13" s="699"/>
      <c r="N13" s="699"/>
      <c r="O13" s="699"/>
      <c r="P13" s="699"/>
      <c r="Q13" s="699"/>
      <c r="R13" s="699"/>
      <c r="S13" s="699"/>
      <c r="T13" s="699"/>
      <c r="U13" s="699"/>
      <c r="V13" s="699"/>
      <c r="W13" s="700"/>
      <c r="X13" s="29"/>
      <c r="Y13" s="389"/>
      <c r="Z13" s="391">
        <v>5</v>
      </c>
      <c r="AA13" s="390"/>
      <c r="AB13" s="391">
        <v>21</v>
      </c>
    </row>
    <row r="14" spans="1:33" ht="6" customHeight="1" x14ac:dyDescent="0.5">
      <c r="B14" s="738"/>
      <c r="C14" s="739"/>
      <c r="D14" s="22"/>
      <c r="E14" s="36"/>
      <c r="F14" s="36"/>
      <c r="G14" s="735"/>
      <c r="H14" s="698"/>
      <c r="I14" s="699"/>
      <c r="J14" s="699"/>
      <c r="K14" s="699"/>
      <c r="L14" s="699"/>
      <c r="M14" s="699"/>
      <c r="N14" s="699"/>
      <c r="O14" s="699"/>
      <c r="P14" s="699"/>
      <c r="Q14" s="699"/>
      <c r="R14" s="699"/>
      <c r="S14" s="699"/>
      <c r="T14" s="699"/>
      <c r="U14" s="699"/>
      <c r="V14" s="699"/>
      <c r="W14" s="700"/>
      <c r="X14" s="25"/>
      <c r="Y14" s="43"/>
      <c r="Z14" s="1"/>
      <c r="AA14" s="43"/>
      <c r="AB14" s="1"/>
    </row>
    <row r="15" spans="1:33" ht="19.95" customHeight="1" thickBot="1" x14ac:dyDescent="0.55000000000000004">
      <c r="B15" s="736"/>
      <c r="C15" s="737"/>
      <c r="D15" s="737"/>
      <c r="E15" s="737"/>
      <c r="F15" s="737"/>
      <c r="G15" s="735"/>
      <c r="H15" s="701"/>
      <c r="I15" s="702"/>
      <c r="J15" s="702"/>
      <c r="K15" s="702"/>
      <c r="L15" s="702"/>
      <c r="M15" s="702"/>
      <c r="N15" s="702"/>
      <c r="O15" s="702"/>
      <c r="P15" s="702"/>
      <c r="Q15" s="702"/>
      <c r="R15" s="702"/>
      <c r="S15" s="702"/>
      <c r="T15" s="702"/>
      <c r="U15" s="702"/>
      <c r="V15" s="702"/>
      <c r="W15" s="703"/>
      <c r="X15" s="29"/>
      <c r="Y15" s="389"/>
      <c r="Z15" s="391">
        <v>6</v>
      </c>
      <c r="AA15" s="390"/>
      <c r="AB15" s="391">
        <v>22</v>
      </c>
    </row>
    <row r="16" spans="1:33" ht="6" customHeight="1" thickTop="1" thickBot="1" x14ac:dyDescent="0.55000000000000004">
      <c r="B16" s="21"/>
      <c r="C16" s="22"/>
      <c r="D16" s="22"/>
      <c r="E16" s="36"/>
      <c r="F16" s="36"/>
      <c r="G16" s="735"/>
      <c r="H16" s="23"/>
      <c r="I16" s="24"/>
      <c r="J16" s="24"/>
      <c r="K16" s="24"/>
      <c r="L16" s="24"/>
      <c r="M16" s="24"/>
      <c r="N16" s="24"/>
      <c r="O16" s="24"/>
      <c r="P16" s="24"/>
      <c r="Q16" s="24"/>
      <c r="R16" s="24"/>
      <c r="S16" s="24"/>
      <c r="T16" s="23"/>
      <c r="U16" s="23"/>
      <c r="V16" s="23"/>
      <c r="W16" s="23"/>
      <c r="X16" s="25"/>
      <c r="Y16" s="43"/>
      <c r="Z16" s="1"/>
      <c r="AA16" s="43"/>
      <c r="AB16" s="1"/>
    </row>
    <row r="17" spans="2:28" ht="19.95" customHeight="1" thickTop="1" thickBot="1" x14ac:dyDescent="0.55000000000000004">
      <c r="B17" s="157">
        <v>1</v>
      </c>
      <c r="C17" s="679" t="s">
        <v>4264</v>
      </c>
      <c r="D17" s="679"/>
      <c r="E17" s="679"/>
      <c r="F17" s="679"/>
      <c r="G17" s="712"/>
      <c r="H17" s="726"/>
      <c r="I17" s="727"/>
      <c r="J17" s="727"/>
      <c r="K17" s="727"/>
      <c r="L17" s="727"/>
      <c r="M17" s="727"/>
      <c r="N17" s="727"/>
      <c r="O17" s="728"/>
      <c r="P17" s="419" t="s">
        <v>638</v>
      </c>
      <c r="Q17" s="112"/>
      <c r="R17" s="652" t="s">
        <v>363</v>
      </c>
      <c r="S17" s="653"/>
      <c r="T17" s="708"/>
      <c r="U17" s="709"/>
      <c r="V17" s="709"/>
      <c r="W17" s="710"/>
      <c r="X17" s="106"/>
      <c r="Y17" s="389"/>
      <c r="Z17" s="391">
        <v>7</v>
      </c>
      <c r="AA17" s="390"/>
      <c r="AB17" s="391">
        <v>23</v>
      </c>
    </row>
    <row r="18" spans="2:28" ht="6" customHeight="1" thickTop="1" thickBot="1" x14ac:dyDescent="0.55000000000000004">
      <c r="B18" s="157"/>
      <c r="C18" s="22"/>
      <c r="D18" s="22"/>
      <c r="E18" s="36"/>
      <c r="F18" s="36"/>
      <c r="G18" s="89"/>
      <c r="H18" s="23"/>
      <c r="I18" s="24"/>
      <c r="J18" s="24"/>
      <c r="K18" s="24"/>
      <c r="L18" s="24"/>
      <c r="M18" s="24"/>
      <c r="N18" s="24"/>
      <c r="O18" s="24"/>
      <c r="P18" s="24"/>
      <c r="Q18" s="24"/>
      <c r="R18" s="24"/>
      <c r="S18" s="24"/>
      <c r="T18" s="23"/>
      <c r="U18" s="23"/>
      <c r="V18" s="23"/>
      <c r="W18" s="23"/>
      <c r="X18" s="25"/>
      <c r="Y18" s="43"/>
      <c r="Z18" s="1"/>
      <c r="AA18" s="43"/>
      <c r="AB18" s="1"/>
    </row>
    <row r="19" spans="2:28" ht="19.95" customHeight="1" thickTop="1" thickBot="1" x14ac:dyDescent="0.55000000000000004">
      <c r="B19" s="157">
        <v>2</v>
      </c>
      <c r="C19" s="679" t="s">
        <v>4265</v>
      </c>
      <c r="D19" s="679"/>
      <c r="E19" s="679"/>
      <c r="F19" s="679"/>
      <c r="G19" s="712"/>
      <c r="H19" s="726"/>
      <c r="I19" s="727"/>
      <c r="J19" s="727"/>
      <c r="K19" s="727"/>
      <c r="L19" s="727"/>
      <c r="M19" s="727"/>
      <c r="N19" s="727"/>
      <c r="O19" s="728"/>
      <c r="P19" s="419" t="s">
        <v>638</v>
      </c>
      <c r="Q19" s="112"/>
      <c r="R19" s="652" t="s">
        <v>363</v>
      </c>
      <c r="S19" s="711"/>
      <c r="T19" s="708"/>
      <c r="U19" s="709"/>
      <c r="V19" s="709"/>
      <c r="W19" s="710"/>
      <c r="X19" s="106"/>
      <c r="Y19" s="389"/>
      <c r="Z19" s="391">
        <v>8</v>
      </c>
      <c r="AA19" s="390"/>
      <c r="AB19" s="391">
        <v>24</v>
      </c>
    </row>
    <row r="20" spans="2:28" ht="6" customHeight="1" thickTop="1" thickBot="1" x14ac:dyDescent="0.55000000000000004">
      <c r="B20" s="157"/>
      <c r="C20" s="22"/>
      <c r="D20" s="22"/>
      <c r="E20" s="22"/>
      <c r="F20" s="22"/>
      <c r="G20" s="22"/>
      <c r="H20" s="23"/>
      <c r="I20" s="24"/>
      <c r="J20" s="24"/>
      <c r="K20" s="24"/>
      <c r="L20" s="24"/>
      <c r="M20" s="24"/>
      <c r="N20" s="24"/>
      <c r="O20" s="24"/>
      <c r="P20" s="24"/>
      <c r="Q20" s="24"/>
      <c r="R20" s="24"/>
      <c r="S20" s="24"/>
      <c r="T20" s="23"/>
      <c r="U20" s="23"/>
      <c r="V20" s="23"/>
      <c r="W20" s="23"/>
      <c r="X20" s="25"/>
      <c r="Y20" s="43"/>
      <c r="Z20" s="1"/>
      <c r="AA20" s="43"/>
      <c r="AB20" s="1"/>
    </row>
    <row r="21" spans="2:28" ht="19.95" customHeight="1" thickTop="1" thickBot="1" x14ac:dyDescent="0.55000000000000004">
      <c r="B21" s="157">
        <v>3</v>
      </c>
      <c r="C21" s="679" t="s">
        <v>4266</v>
      </c>
      <c r="D21" s="679"/>
      <c r="E21" s="679"/>
      <c r="F21" s="679"/>
      <c r="G21" s="712"/>
      <c r="H21" s="708"/>
      <c r="I21" s="709"/>
      <c r="J21" s="709"/>
      <c r="K21" s="709"/>
      <c r="L21" s="709"/>
      <c r="M21" s="709"/>
      <c r="N21" s="709"/>
      <c r="O21" s="710"/>
      <c r="P21" s="419" t="s">
        <v>638</v>
      </c>
      <c r="Q21" s="112"/>
      <c r="R21" s="652" t="s">
        <v>363</v>
      </c>
      <c r="S21" s="711"/>
      <c r="T21" s="708"/>
      <c r="U21" s="709"/>
      <c r="V21" s="709"/>
      <c r="W21" s="710"/>
      <c r="X21" s="106"/>
      <c r="Y21" s="389"/>
      <c r="Z21" s="391">
        <v>9</v>
      </c>
      <c r="AA21" s="390"/>
      <c r="AB21" s="391">
        <v>25</v>
      </c>
    </row>
    <row r="22" spans="2:28" ht="6" customHeight="1" thickTop="1" thickBot="1" x14ac:dyDescent="0.55000000000000004">
      <c r="B22" s="157"/>
      <c r="C22" s="22"/>
      <c r="D22" s="22"/>
      <c r="E22" s="22"/>
      <c r="F22" s="22"/>
      <c r="G22" s="22"/>
      <c r="H22" s="23"/>
      <c r="I22" s="24"/>
      <c r="J22" s="24"/>
      <c r="K22" s="24"/>
      <c r="L22" s="24"/>
      <c r="M22" s="24"/>
      <c r="N22" s="24"/>
      <c r="O22" s="24"/>
      <c r="P22" s="24"/>
      <c r="Q22" s="24"/>
      <c r="R22" s="24"/>
      <c r="S22" s="24"/>
      <c r="T22" s="23"/>
      <c r="U22" s="23"/>
      <c r="V22" s="23"/>
      <c r="W22" s="23"/>
      <c r="X22" s="25"/>
      <c r="Y22" s="43"/>
      <c r="Z22" s="4"/>
      <c r="AA22" s="43"/>
      <c r="AB22" s="1"/>
    </row>
    <row r="23" spans="2:28" ht="19.95" customHeight="1" thickTop="1" thickBot="1" x14ac:dyDescent="0.55000000000000004">
      <c r="B23" s="157">
        <v>4</v>
      </c>
      <c r="C23" s="679" t="s">
        <v>4267</v>
      </c>
      <c r="D23" s="679"/>
      <c r="E23" s="679"/>
      <c r="F23" s="679"/>
      <c r="G23" s="712"/>
      <c r="H23" s="708"/>
      <c r="I23" s="709"/>
      <c r="J23" s="709"/>
      <c r="K23" s="709"/>
      <c r="L23" s="709"/>
      <c r="M23" s="709"/>
      <c r="N23" s="709"/>
      <c r="O23" s="710"/>
      <c r="P23" s="419" t="s">
        <v>638</v>
      </c>
      <c r="Q23" s="112"/>
      <c r="R23" s="652" t="s">
        <v>363</v>
      </c>
      <c r="S23" s="711"/>
      <c r="T23" s="708"/>
      <c r="U23" s="709"/>
      <c r="V23" s="709"/>
      <c r="W23" s="710"/>
      <c r="X23" s="106"/>
      <c r="Y23" s="389"/>
      <c r="Z23" s="391">
        <v>10</v>
      </c>
      <c r="AA23" s="390"/>
      <c r="AB23" s="391">
        <v>26</v>
      </c>
    </row>
    <row r="24" spans="2:28" ht="6" customHeight="1" thickTop="1" thickBot="1" x14ac:dyDescent="0.55000000000000004">
      <c r="B24" s="157"/>
      <c r="C24" s="22"/>
      <c r="D24" s="22"/>
      <c r="E24" s="22"/>
      <c r="F24" s="22"/>
      <c r="G24" s="22"/>
      <c r="H24" s="23"/>
      <c r="I24" s="24"/>
      <c r="J24" s="24"/>
      <c r="K24" s="24"/>
      <c r="L24" s="24"/>
      <c r="M24" s="24"/>
      <c r="N24" s="24"/>
      <c r="O24" s="24"/>
      <c r="P24" s="24"/>
      <c r="Q24" s="24"/>
      <c r="R24" s="24"/>
      <c r="S24" s="24"/>
      <c r="T24" s="23"/>
      <c r="U24" s="23"/>
      <c r="V24" s="23"/>
      <c r="W24" s="23"/>
      <c r="X24" s="29"/>
      <c r="Y24" s="1"/>
      <c r="Z24" s="4"/>
      <c r="AA24" s="1"/>
      <c r="AB24" s="1"/>
    </row>
    <row r="25" spans="2:28" ht="19.95" customHeight="1" thickTop="1" thickBot="1" x14ac:dyDescent="0.55000000000000004">
      <c r="B25" s="157">
        <v>5</v>
      </c>
      <c r="C25" s="679" t="s">
        <v>4268</v>
      </c>
      <c r="D25" s="679"/>
      <c r="E25" s="679"/>
      <c r="F25" s="679"/>
      <c r="G25" s="712"/>
      <c r="H25" s="708"/>
      <c r="I25" s="709"/>
      <c r="J25" s="709"/>
      <c r="K25" s="709"/>
      <c r="L25" s="709"/>
      <c r="M25" s="709"/>
      <c r="N25" s="709"/>
      <c r="O25" s="710"/>
      <c r="P25" s="419" t="s">
        <v>638</v>
      </c>
      <c r="Q25" s="112"/>
      <c r="R25" s="652" t="s">
        <v>363</v>
      </c>
      <c r="S25" s="711"/>
      <c r="T25" s="708"/>
      <c r="U25" s="709"/>
      <c r="V25" s="709"/>
      <c r="W25" s="710"/>
      <c r="X25" s="106"/>
      <c r="Y25" s="389"/>
      <c r="Z25" s="391">
        <v>11</v>
      </c>
      <c r="AA25" s="390"/>
      <c r="AB25" s="391">
        <v>27</v>
      </c>
    </row>
    <row r="26" spans="2:28" ht="6" customHeight="1" thickTop="1" thickBot="1" x14ac:dyDescent="0.55000000000000004">
      <c r="B26" s="157"/>
      <c r="C26" s="22"/>
      <c r="D26" s="22"/>
      <c r="E26" s="22"/>
      <c r="F26" s="22"/>
      <c r="G26" s="104"/>
      <c r="H26" s="23"/>
      <c r="I26" s="24"/>
      <c r="J26" s="24"/>
      <c r="K26" s="24"/>
      <c r="L26" s="24"/>
      <c r="M26" s="24"/>
      <c r="N26" s="24"/>
      <c r="O26" s="24"/>
      <c r="P26" s="24"/>
      <c r="Q26" s="24"/>
      <c r="R26" s="24"/>
      <c r="S26" s="24"/>
      <c r="T26" s="23"/>
      <c r="U26" s="23"/>
      <c r="V26" s="23"/>
      <c r="W26" s="23"/>
      <c r="X26" s="29"/>
      <c r="Y26" s="43"/>
      <c r="Z26" s="4"/>
      <c r="AA26" s="43"/>
      <c r="AB26" s="1"/>
    </row>
    <row r="27" spans="2:28" ht="19.95" customHeight="1" thickTop="1" thickBot="1" x14ac:dyDescent="0.55000000000000004">
      <c r="B27" s="157">
        <v>6</v>
      </c>
      <c r="C27" s="679" t="s">
        <v>4269</v>
      </c>
      <c r="D27" s="679"/>
      <c r="E27" s="679"/>
      <c r="F27" s="679"/>
      <c r="G27" s="712"/>
      <c r="H27" s="708"/>
      <c r="I27" s="709"/>
      <c r="J27" s="709"/>
      <c r="K27" s="709"/>
      <c r="L27" s="709"/>
      <c r="M27" s="709"/>
      <c r="N27" s="709"/>
      <c r="O27" s="710"/>
      <c r="P27" s="419" t="s">
        <v>638</v>
      </c>
      <c r="Q27" s="112"/>
      <c r="R27" s="652" t="s">
        <v>363</v>
      </c>
      <c r="S27" s="711"/>
      <c r="T27" s="708"/>
      <c r="U27" s="709"/>
      <c r="V27" s="709"/>
      <c r="W27" s="710"/>
      <c r="X27" s="106"/>
      <c r="Y27" s="389"/>
      <c r="Z27" s="391">
        <v>12</v>
      </c>
      <c r="AA27" s="390"/>
      <c r="AB27" s="391">
        <v>28</v>
      </c>
    </row>
    <row r="28" spans="2:28" ht="6" customHeight="1" thickTop="1" x14ac:dyDescent="0.5">
      <c r="B28" s="26"/>
      <c r="C28" s="30"/>
      <c r="D28" s="30"/>
      <c r="E28" s="30"/>
      <c r="F28" s="89"/>
      <c r="G28" s="27"/>
      <c r="H28" s="27"/>
      <c r="I28" s="27"/>
      <c r="J28" s="27"/>
      <c r="K28" s="27"/>
      <c r="L28" s="27"/>
      <c r="M28" s="27"/>
      <c r="N28" s="27"/>
      <c r="O28" s="27"/>
      <c r="P28" s="27"/>
      <c r="Q28" s="27"/>
      <c r="R28" s="27"/>
      <c r="S28" s="27"/>
      <c r="T28" s="27"/>
      <c r="U28" s="27"/>
      <c r="V28" s="27"/>
      <c r="W28" s="27"/>
      <c r="X28" s="29"/>
      <c r="Y28" s="43"/>
      <c r="Z28" s="4"/>
      <c r="AA28" s="43"/>
      <c r="AB28" s="1"/>
    </row>
    <row r="29" spans="2:28" ht="19.95" customHeight="1" x14ac:dyDescent="0.5">
      <c r="B29" s="26"/>
      <c r="C29" s="652" t="s">
        <v>4176</v>
      </c>
      <c r="D29" s="652"/>
      <c r="E29" s="652"/>
      <c r="F29" s="652"/>
      <c r="G29" s="652"/>
      <c r="H29" s="652"/>
      <c r="I29" s="652"/>
      <c r="J29" s="652"/>
      <c r="K29" s="652"/>
      <c r="L29" s="3">
        <v>0</v>
      </c>
      <c r="M29" s="419" t="s">
        <v>643</v>
      </c>
      <c r="N29" s="3">
        <v>0</v>
      </c>
      <c r="O29" s="652" t="s">
        <v>4177</v>
      </c>
      <c r="P29" s="652"/>
      <c r="Q29" s="652"/>
      <c r="R29" s="652"/>
      <c r="S29" s="652"/>
      <c r="T29" s="652"/>
      <c r="U29" s="3">
        <v>0</v>
      </c>
      <c r="V29" s="419" t="s">
        <v>643</v>
      </c>
      <c r="W29" s="3">
        <v>0</v>
      </c>
      <c r="X29" s="70"/>
      <c r="Y29" s="389"/>
      <c r="Z29" s="391">
        <v>13</v>
      </c>
      <c r="AA29" s="390"/>
      <c r="AB29" s="391">
        <v>29</v>
      </c>
    </row>
    <row r="30" spans="2:28" ht="6" customHeight="1" x14ac:dyDescent="0.5">
      <c r="B30" s="26"/>
      <c r="C30" s="30"/>
      <c r="D30" s="30"/>
      <c r="E30" s="30"/>
      <c r="F30" s="36">
        <v>1</v>
      </c>
      <c r="G30" s="27"/>
      <c r="H30" s="35"/>
      <c r="I30" s="35"/>
      <c r="J30" s="31"/>
      <c r="K30" s="31"/>
      <c r="L30" s="31"/>
      <c r="M30" s="31"/>
      <c r="N30" s="31"/>
      <c r="O30" s="31"/>
      <c r="P30" s="31"/>
      <c r="Q30" s="31"/>
      <c r="R30" s="20"/>
      <c r="S30" s="20"/>
      <c r="T30" s="20"/>
      <c r="U30" s="20"/>
      <c r="V30" s="20"/>
      <c r="W30" s="20"/>
      <c r="X30" s="70"/>
      <c r="Y30" s="43"/>
      <c r="Z30" s="4"/>
      <c r="AA30" s="43"/>
      <c r="AB30" s="1"/>
    </row>
    <row r="31" spans="2:28" ht="19.95" customHeight="1" thickBot="1" x14ac:dyDescent="0.55000000000000004">
      <c r="B31" s="26"/>
      <c r="C31" s="27"/>
      <c r="D31" s="27"/>
      <c r="E31" s="30"/>
      <c r="F31" s="36">
        <v>1</v>
      </c>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row>
    <row r="32" spans="2:28"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c r="Z32" s="1"/>
      <c r="AA32" s="43"/>
      <c r="AB32" s="1"/>
    </row>
    <row r="33" spans="2:33" ht="19.95" customHeight="1" thickTop="1" thickBot="1" x14ac:dyDescent="0.55000000000000004">
      <c r="B33" s="26"/>
      <c r="C33" s="671"/>
      <c r="D33" s="671"/>
      <c r="E33" s="30"/>
      <c r="F33" s="419" t="s">
        <v>636</v>
      </c>
      <c r="G33" s="705"/>
      <c r="H33" s="706"/>
      <c r="I33" s="706"/>
      <c r="J33" s="706"/>
      <c r="K33" s="707"/>
      <c r="L33" s="419" t="s">
        <v>634</v>
      </c>
      <c r="M33" s="705"/>
      <c r="N33" s="706"/>
      <c r="O33" s="706"/>
      <c r="P33" s="706"/>
      <c r="Q33" s="707"/>
      <c r="R33" s="20"/>
      <c r="S33" s="614"/>
      <c r="T33" s="614"/>
      <c r="U33" s="614"/>
      <c r="V33" s="614"/>
      <c r="W33" s="614"/>
      <c r="X33" s="692"/>
      <c r="Y33" s="389"/>
      <c r="Z33" s="391">
        <v>15</v>
      </c>
      <c r="AA33" s="390"/>
      <c r="AB33" s="391">
        <v>31</v>
      </c>
    </row>
    <row r="34" spans="2:33"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c r="Z34" s="1"/>
      <c r="AA34" s="43"/>
      <c r="AB34" s="1"/>
    </row>
    <row r="35" spans="2:33" ht="19.95" customHeight="1" thickTop="1" thickBot="1" x14ac:dyDescent="0.55000000000000004">
      <c r="B35" s="26"/>
      <c r="C35" s="671"/>
      <c r="D35" s="671"/>
      <c r="E35" s="30"/>
      <c r="F35" s="419" t="s">
        <v>637</v>
      </c>
      <c r="G35" s="705"/>
      <c r="H35" s="706"/>
      <c r="I35" s="706"/>
      <c r="J35" s="706"/>
      <c r="K35" s="707"/>
      <c r="L35" s="419" t="s">
        <v>635</v>
      </c>
      <c r="M35" s="705"/>
      <c r="N35" s="706"/>
      <c r="O35" s="706"/>
      <c r="P35" s="706"/>
      <c r="Q35" s="707"/>
      <c r="R35" s="20"/>
      <c r="S35" s="614"/>
      <c r="T35" s="614"/>
      <c r="U35" s="614"/>
      <c r="V35" s="614"/>
      <c r="W35" s="614"/>
      <c r="X35" s="692"/>
      <c r="Y35" s="389"/>
      <c r="Z35" s="391">
        <v>16</v>
      </c>
      <c r="AA35" s="390"/>
      <c r="AB35" s="391">
        <v>32</v>
      </c>
    </row>
    <row r="36" spans="2:33" ht="10.1"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c r="Z36" s="1"/>
      <c r="AA36" s="43"/>
      <c r="AB36" s="1"/>
      <c r="AG36" s="514"/>
    </row>
    <row r="37" spans="2:33" ht="10.1" hidden="1" customHeight="1" thickTop="1" x14ac:dyDescent="0.5">
      <c r="B37" s="1"/>
      <c r="C37" s="1"/>
      <c r="D37" s="1"/>
      <c r="E37" s="1"/>
      <c r="F37" s="1"/>
      <c r="G37" s="19">
        <v>100</v>
      </c>
      <c r="H37" s="19">
        <v>1</v>
      </c>
      <c r="I37" s="19">
        <v>-10</v>
      </c>
      <c r="J37" s="1"/>
      <c r="K37" s="1"/>
      <c r="L37" s="1"/>
      <c r="M37" s="145" t="b">
        <v>1</v>
      </c>
      <c r="N37" s="146" t="b">
        <v>0</v>
      </c>
      <c r="O37" s="1"/>
      <c r="P37" s="1"/>
      <c r="Q37" s="1"/>
      <c r="R37" s="1"/>
      <c r="S37" s="1"/>
      <c r="T37" s="1"/>
      <c r="U37" s="1"/>
      <c r="V37" s="1"/>
      <c r="W37" s="1"/>
      <c r="X37" s="1"/>
      <c r="Y37" s="1"/>
      <c r="Z37" s="1"/>
      <c r="AA37" s="514"/>
    </row>
    <row r="38" spans="2:33" ht="3.35" customHeight="1" thickTop="1" x14ac:dyDescent="0.5">
      <c r="B38" s="5"/>
      <c r="C38" s="5"/>
      <c r="D38" s="5"/>
      <c r="E38" s="5"/>
      <c r="F38" s="5"/>
      <c r="G38" s="5"/>
      <c r="H38" s="1"/>
      <c r="I38" s="1"/>
      <c r="J38" s="1"/>
      <c r="K38" s="83"/>
      <c r="L38" s="1"/>
      <c r="M38" s="1"/>
      <c r="N38" s="1"/>
      <c r="O38" s="1"/>
      <c r="P38" s="1"/>
      <c r="Q38" s="1"/>
      <c r="R38" s="1"/>
      <c r="S38" s="1"/>
      <c r="T38" s="1"/>
      <c r="U38" s="1"/>
      <c r="V38" s="1"/>
      <c r="W38" s="1"/>
      <c r="X38" s="1"/>
      <c r="Y38" s="1"/>
      <c r="Z38" s="1"/>
      <c r="AA38" s="514"/>
    </row>
    <row r="40" spans="2:33" hidden="1" x14ac:dyDescent="0.5">
      <c r="AD40" s="514"/>
      <c r="AG40" s="514"/>
    </row>
    <row r="41" spans="2:33" hidden="1" x14ac:dyDescent="0.5">
      <c r="AD41" s="514"/>
      <c r="AG41" s="514"/>
    </row>
    <row r="410" spans="5:13" hidden="1" x14ac:dyDescent="0.5">
      <c r="E410">
        <v>0</v>
      </c>
      <c r="M410">
        <v>0</v>
      </c>
    </row>
  </sheetData>
  <sheetProtection algorithmName="SHA-512" hashValue="FUvOFgXhij53zkcBXTZdW6Jzkx9+Js43crm9OIbG614Kpek1XymUlg0BsyU1Hea5haqNups+40o9G6phDlmEvQ==" saltValue="YVVcsx2HCCJNfBs6n9GcTA==" spinCount="100000" sheet="1" objects="1" scenarios="1" selectLockedCells="1" autoFilter="0"/>
  <mergeCells count="58">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T17:W17"/>
    <mergeCell ref="T19:W19"/>
    <mergeCell ref="R5:W5"/>
    <mergeCell ref="V2:W2"/>
    <mergeCell ref="T2:U2"/>
    <mergeCell ref="R2:S2"/>
    <mergeCell ref="Q7:W7"/>
    <mergeCell ref="R17:S17"/>
    <mergeCell ref="R19:S19"/>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455" priority="77" operator="greaterThan">
      <formula>1</formula>
    </cfRule>
  </conditionalFormatting>
  <conditionalFormatting sqref="L29">
    <cfRule type="cellIs" dxfId="454" priority="73" operator="notEqual">
      <formula>100</formula>
    </cfRule>
  </conditionalFormatting>
  <conditionalFormatting sqref="Q17">
    <cfRule type="containsErrors" dxfId="453" priority="44">
      <formula>ISERROR(Q17)</formula>
    </cfRule>
  </conditionalFormatting>
  <conditionalFormatting sqref="Q21">
    <cfRule type="containsErrors" dxfId="452" priority="10">
      <formula>ISERROR(Q21)</formula>
    </cfRule>
  </conditionalFormatting>
  <conditionalFormatting sqref="Q23">
    <cfRule type="containsErrors" dxfId="451" priority="9">
      <formula>ISERROR(Q23)</formula>
    </cfRule>
  </conditionalFormatting>
  <conditionalFormatting sqref="Q25">
    <cfRule type="containsErrors" dxfId="450" priority="8">
      <formula>ISERROR(Q25)</formula>
    </cfRule>
  </conditionalFormatting>
  <conditionalFormatting sqref="Q27">
    <cfRule type="containsErrors" dxfId="449" priority="7">
      <formula>ISERROR(Q27)</formula>
    </cfRule>
  </conditionalFormatting>
  <conditionalFormatting sqref="Q19">
    <cfRule type="containsErrors" dxfId="448" priority="6">
      <formula>ISERROR(Q19)</formula>
    </cfRule>
  </conditionalFormatting>
  <conditionalFormatting sqref="Y2">
    <cfRule type="expression" dxfId="447" priority="5">
      <formula>$Z$2="OK"</formula>
    </cfRule>
  </conditionalFormatting>
  <conditionalFormatting sqref="AB5:AB35">
    <cfRule type="expression" dxfId="446"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52" t="s">
        <v>4261</v>
      </c>
      <c r="B1" s="151"/>
      <c r="C1" s="151"/>
      <c r="D1" s="151"/>
      <c r="E1" s="151"/>
      <c r="F1" s="153" t="s">
        <v>4201</v>
      </c>
      <c r="G1" s="266" t="s">
        <v>4202</v>
      </c>
      <c r="H1" s="155">
        <f>COUNTA(Tabla_OM[Enunciado])</f>
        <v>0</v>
      </c>
      <c r="I1" s="154" t="s">
        <v>357</v>
      </c>
    </row>
    <row r="2" spans="1:37" s="246" customFormat="1" ht="50.1" customHeight="1" thickBot="1" x14ac:dyDescent="0.55000000000000004">
      <c r="A2" s="172" t="s">
        <v>23</v>
      </c>
      <c r="B2" s="238" t="s">
        <v>4204</v>
      </c>
      <c r="C2" s="238" t="s">
        <v>4205</v>
      </c>
      <c r="D2" s="239" t="s">
        <v>4206</v>
      </c>
      <c r="E2" s="239" t="s">
        <v>4207</v>
      </c>
      <c r="F2" s="178" t="s">
        <v>187</v>
      </c>
      <c r="G2" s="175" t="s">
        <v>4203</v>
      </c>
      <c r="H2" s="232" t="s">
        <v>1133</v>
      </c>
      <c r="I2" s="233" t="s">
        <v>1134</v>
      </c>
      <c r="J2" s="234" t="s">
        <v>1135</v>
      </c>
      <c r="K2" s="235" t="s">
        <v>1136</v>
      </c>
      <c r="L2" s="236" t="s">
        <v>1137</v>
      </c>
      <c r="M2" s="237" t="s">
        <v>1138</v>
      </c>
      <c r="N2" s="195" t="s">
        <v>1192</v>
      </c>
      <c r="O2" s="196" t="s">
        <v>1193</v>
      </c>
      <c r="P2" s="183" t="s">
        <v>1194</v>
      </c>
      <c r="Q2" s="197" t="s">
        <v>1195</v>
      </c>
      <c r="R2" s="198" t="s">
        <v>1196</v>
      </c>
      <c r="S2" s="199" t="s">
        <v>1197</v>
      </c>
      <c r="T2" s="240" t="s">
        <v>1139</v>
      </c>
      <c r="U2" s="241" t="s">
        <v>1140</v>
      </c>
      <c r="V2" s="242" t="s">
        <v>1141</v>
      </c>
      <c r="W2" s="243" t="s">
        <v>1142</v>
      </c>
      <c r="X2" s="244" t="s">
        <v>1143</v>
      </c>
      <c r="Y2" s="245" t="s">
        <v>1144</v>
      </c>
      <c r="Z2" s="199"/>
      <c r="AA2" s="199"/>
      <c r="AB2" s="199"/>
      <c r="AC2" s="199"/>
      <c r="AD2" s="199"/>
      <c r="AE2" s="199"/>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CHAR(COLUMN()+38)&amp;PREGUNTA_ACTUAL-(N_I_OM)+N_I_Tabla)="","",INDIRECT("A" &amp; CHAR(COLUMN()+38)&amp;PREGUNTA_ACTUAL-(N_I_OM)+N_I_Tabla)),"")</f>
        <v/>
      </c>
    </row>
    <row r="4" spans="1:37" s="227" customFormat="1" ht="11.7" hidden="1" x14ac:dyDescent="0.5">
      <c r="A4" s="45">
        <v>101</v>
      </c>
      <c r="B4" s="226">
        <v>6</v>
      </c>
      <c r="C4" s="453"/>
      <c r="D4" s="328"/>
      <c r="E4" s="328"/>
      <c r="F4" s="50"/>
      <c r="G4" s="220"/>
      <c r="H4" s="61"/>
      <c r="I4" s="62"/>
      <c r="J4" s="63"/>
      <c r="K4" s="64"/>
      <c r="L4" s="65"/>
      <c r="M4" s="66"/>
      <c r="N4" s="51"/>
      <c r="O4" s="52"/>
      <c r="P4" s="53"/>
      <c r="Q4" s="54"/>
      <c r="R4" s="55"/>
      <c r="S4" s="56"/>
      <c r="T4" s="61"/>
      <c r="U4" s="62"/>
      <c r="V4" s="63"/>
      <c r="W4" s="64"/>
      <c r="X4" s="65"/>
      <c r="Y4" s="66"/>
      <c r="Z4" s="56"/>
      <c r="AA4" s="56"/>
      <c r="AB4" s="56"/>
      <c r="AC4" s="56"/>
      <c r="AD4" s="56"/>
      <c r="AE4" s="56"/>
      <c r="AF4" s="57"/>
      <c r="AG4" s="58"/>
      <c r="AH4" s="59"/>
      <c r="AI4" s="60"/>
      <c r="AJ4" s="53"/>
    </row>
    <row r="5" spans="1:37" ht="9.9499999999999993" customHeight="1" thickTop="1" x14ac:dyDescent="0.5">
      <c r="A5" s="373" t="s">
        <v>1204</v>
      </c>
      <c r="B5" s="373" t="s">
        <v>1205</v>
      </c>
      <c r="C5" s="373" t="s">
        <v>1206</v>
      </c>
      <c r="D5" s="373" t="s">
        <v>1207</v>
      </c>
      <c r="E5" s="373" t="s">
        <v>1312</v>
      </c>
      <c r="F5" s="374" t="s">
        <v>1311</v>
      </c>
      <c r="G5" s="375" t="s">
        <v>22</v>
      </c>
      <c r="H5" s="375" t="s">
        <v>1133</v>
      </c>
      <c r="I5" s="375" t="s">
        <v>1134</v>
      </c>
      <c r="J5" s="375" t="s">
        <v>1135</v>
      </c>
      <c r="K5" s="375" t="s">
        <v>1136</v>
      </c>
      <c r="L5" s="375" t="s">
        <v>1137</v>
      </c>
      <c r="M5" s="375" t="s">
        <v>1138</v>
      </c>
      <c r="N5" s="374" t="s">
        <v>1192</v>
      </c>
      <c r="O5" s="374" t="s">
        <v>1193</v>
      </c>
      <c r="P5" s="374" t="s">
        <v>1194</v>
      </c>
      <c r="Q5" s="374" t="s">
        <v>1195</v>
      </c>
      <c r="R5" s="374" t="s">
        <v>1196</v>
      </c>
      <c r="S5" s="374" t="s">
        <v>1197</v>
      </c>
      <c r="T5" s="376" t="s">
        <v>1139</v>
      </c>
      <c r="U5" s="376" t="s">
        <v>1140</v>
      </c>
      <c r="V5" s="376" t="s">
        <v>1141</v>
      </c>
      <c r="W5" s="376" t="s">
        <v>1142</v>
      </c>
      <c r="X5" s="376" t="s">
        <v>1143</v>
      </c>
      <c r="Y5" s="376" t="s">
        <v>1144</v>
      </c>
      <c r="Z5" s="374" t="s">
        <v>1198</v>
      </c>
      <c r="AA5" s="374" t="s">
        <v>1199</v>
      </c>
      <c r="AB5" s="374" t="s">
        <v>1200</v>
      </c>
      <c r="AC5" s="374" t="s">
        <v>1201</v>
      </c>
      <c r="AD5" s="374" t="s">
        <v>1202</v>
      </c>
      <c r="AE5" s="374" t="s">
        <v>1203</v>
      </c>
      <c r="AF5" s="374" t="s">
        <v>1153</v>
      </c>
      <c r="AG5" s="374" t="s">
        <v>1154</v>
      </c>
      <c r="AH5" s="374" t="s">
        <v>1155</v>
      </c>
      <c r="AI5" s="374" t="s">
        <v>1156</v>
      </c>
      <c r="AJ5" s="374" t="s">
        <v>963</v>
      </c>
    </row>
    <row r="6" spans="1:37" x14ac:dyDescent="0.5">
      <c r="A6" s="509" t="str">
        <f>IFERROR(IF(Tabla_OM[[#This Row],[Enunciado]]="","",PREF_PREGUNTA&amp;IF(PREF_PREGUNTA="",""," - ")&amp;
IF(n_preg_ON_OM=TRUE,IF((N_I_OM+ROW()-N_I_Tabla)&gt;99,
IF((N_I_OM+ROW()-N_I_Tabla)&lt;100,"0",""),"")&amp;
IF((N_I_OM+ROW()-N_I_Tabla)&lt;10,"0","")&amp;(N_I_OM+ROW()-N_I_Tabla),""))&amp;
IF(Tabla_OM[[#This Row],[Descripcion]]&lt;&gt;""," "&amp;Tabla_OM[[#This Row],[Descripcion]],""),"")</f>
        <v/>
      </c>
      <c r="B6" s="105" t="str">
        <f>IF(COUNTIF(Tabla_OM[[#This Row],[Puntos 1]:[Puntos 6]],"&gt;0")=0,"",COUNTIF(Tabla_OM[[#This Row],[Puntos 1]:[Puntos 6]],"&gt;0"))</f>
        <v/>
      </c>
      <c r="C6" s="105" t="str">
        <f>IFERROR(MAX(COUNTA(Tabla_OM[[#This Row],[Respuesta 1]:[Respuesta 6]])-Tabla_OM[[#This Row],[NRC]],0),"")</f>
        <v/>
      </c>
      <c r="D6" s="105" t="str">
        <f>IF(SUMIF(Tabla_OM[[#This Row],[Puntos 1]:[Puntos 6]],"&gt;0")=0,"",SUMIF(Tabla_OM[[#This Row],[Puntos 1]:[Puntos 6]],"&gt;0"))</f>
        <v/>
      </c>
      <c r="E6" s="105" t="str">
        <f>IF(SUMIF(Tabla_OM[[#This Row],[Puntos 1]:[Puntos 6]],"&lt;0")=0,"",SUMIF(Tabla_OM[[#This Row],[Puntos 1]:[Puntos 6]],"&lt;0"))</f>
        <v/>
      </c>
      <c r="F6" s="50"/>
      <c r="G6" s="47"/>
      <c r="H6" s="557"/>
      <c r="I6" s="62"/>
      <c r="J6" s="63"/>
      <c r="K6" s="65"/>
      <c r="L6" s="65"/>
      <c r="M6" s="66"/>
      <c r="N6" s="51"/>
      <c r="O6" s="52"/>
      <c r="P6" s="53"/>
      <c r="Q6" s="54"/>
      <c r="R6" s="55"/>
      <c r="S6" s="56"/>
      <c r="T6" s="56"/>
      <c r="U6" s="56"/>
      <c r="V6" s="56"/>
      <c r="W6" s="56"/>
      <c r="X6" s="56"/>
      <c r="Y6" s="56"/>
      <c r="Z6" s="56"/>
      <c r="AA6" s="56"/>
      <c r="AB6" s="56"/>
      <c r="AC6" s="56"/>
      <c r="AD6" s="56"/>
      <c r="AE6" s="56"/>
      <c r="AF6" s="57"/>
      <c r="AG6" s="58"/>
      <c r="AH6" s="59"/>
      <c r="AI6" s="60"/>
      <c r="AJ6" s="53"/>
    </row>
  </sheetData>
  <sheetProtection algorithmName="SHA-512" hashValue="YlBZehOCU00Vr6f0xZLzr/wbZutc6LdMVTK9qGoMNRBHWILoD9q8d58G7Yv+8QefOVtj0JXxzHy3kzHWNrVTQA==" saltValue="NtC6k8esTC5WdDPtyksZ5w==" spinCount="100000" sheet="1" objects="1" scenarios="1" selectLockedCells="1" autoFilter="0"/>
  <conditionalFormatting sqref="Z4:AE4 F4:S4 F2:AJ2 F6:AJ6">
    <cfRule type="cellIs" dxfId="445" priority="1392" operator="equal">
      <formula>""</formula>
    </cfRule>
    <cfRule type="cellIs" dxfId="444" priority="1393" operator="equal">
      <formula>0</formula>
    </cfRule>
  </conditionalFormatting>
  <conditionalFormatting sqref="AF4:AI4">
    <cfRule type="cellIs" dxfId="443" priority="1302" operator="equal">
      <formula>""</formula>
    </cfRule>
    <cfRule type="cellIs" dxfId="442" priority="1303" operator="equal">
      <formula>0</formula>
    </cfRule>
  </conditionalFormatting>
  <conditionalFormatting sqref="T4:Y4">
    <cfRule type="cellIs" dxfId="441" priority="682" operator="equal">
      <formula>""</formula>
    </cfRule>
    <cfRule type="cellIs" dxfId="440" priority="683" operator="equal">
      <formula>0</formula>
    </cfRule>
  </conditionalFormatting>
  <conditionalFormatting sqref="AJ4">
    <cfRule type="cellIs" dxfId="439" priority="508" operator="equal">
      <formula>""</formula>
    </cfRule>
    <cfRule type="cellIs" dxfId="438" priority="509" operator="equal">
      <formula>0</formula>
    </cfRule>
  </conditionalFormatting>
  <conditionalFormatting sqref="A2">
    <cfRule type="cellIs" dxfId="437" priority="18" operator="equal">
      <formula>""</formula>
    </cfRule>
    <cfRule type="cellIs" dxfId="436" priority="19" operator="equal">
      <formula>0</formula>
    </cfRule>
  </conditionalFormatting>
  <conditionalFormatting sqref="F5:AJ5">
    <cfRule type="cellIs" dxfId="435" priority="14" operator="equal">
      <formula>""</formula>
    </cfRule>
    <cfRule type="cellIs" dxfId="434" priority="15" operator="equal">
      <formula>0</formula>
    </cfRule>
  </conditionalFormatting>
  <conditionalFormatting sqref="G6">
    <cfRule type="duplicateValues" dxfId="433" priority="15980"/>
  </conditionalFormatting>
  <dataValidations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L42"/>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30" width="11.41015625" hidden="1" customWidth="1"/>
    <col min="31" max="32" width="10.76171875" hidden="1" customWidth="1"/>
    <col min="33" max="33" width="11.41015625" hidden="1" customWidth="1"/>
    <col min="34" max="35" width="0" hidden="1" customWidth="1"/>
    <col min="36" max="36" width="11.41015625" hidden="1" customWidth="1"/>
    <col min="37" max="38" width="0" hidden="1" customWidth="1"/>
    <col min="39" max="16384" width="11.41015625" hidden="1"/>
  </cols>
  <sheetData>
    <row r="1" spans="1:33" ht="2.25" customHeight="1" x14ac:dyDescent="0.5">
      <c r="B1" s="769" t="s">
        <v>4178</v>
      </c>
      <c r="C1" s="770"/>
      <c r="D1" s="770"/>
      <c r="E1" s="770"/>
      <c r="F1" s="770"/>
      <c r="G1" s="770"/>
      <c r="H1" s="770"/>
      <c r="I1" s="770"/>
      <c r="J1" s="770"/>
      <c r="K1" s="770"/>
      <c r="L1" s="394"/>
      <c r="M1" s="394"/>
      <c r="N1" s="394"/>
      <c r="O1" s="394"/>
      <c r="P1" s="394"/>
      <c r="Q1" s="394"/>
      <c r="R1" s="394"/>
      <c r="S1" s="394"/>
      <c r="T1" s="394"/>
      <c r="U1" s="394"/>
      <c r="V1" s="394"/>
      <c r="W1" s="394"/>
      <c r="X1" s="395"/>
      <c r="Y1" s="1"/>
      <c r="Z1" s="1"/>
      <c r="AA1">
        <v>0</v>
      </c>
      <c r="AB1">
        <v>0</v>
      </c>
      <c r="AC1">
        <v>29</v>
      </c>
    </row>
    <row r="2" spans="1:33" ht="30" customHeight="1" x14ac:dyDescent="0.5">
      <c r="A2" s="412" t="s">
        <v>4045</v>
      </c>
      <c r="B2" s="771"/>
      <c r="C2" s="720"/>
      <c r="D2" s="720"/>
      <c r="E2" s="720"/>
      <c r="F2" s="720"/>
      <c r="G2" s="720"/>
      <c r="H2" s="720"/>
      <c r="I2" s="720"/>
      <c r="J2" s="720"/>
      <c r="K2" s="720"/>
      <c r="L2" s="768" t="s">
        <v>338</v>
      </c>
      <c r="M2" s="714"/>
      <c r="N2" s="772" t="s">
        <v>339</v>
      </c>
      <c r="O2" s="767"/>
      <c r="P2" s="765" t="s">
        <v>340</v>
      </c>
      <c r="Q2" s="767"/>
      <c r="R2" s="765" t="s">
        <v>341</v>
      </c>
      <c r="S2" s="767"/>
      <c r="T2" s="765" t="s">
        <v>342</v>
      </c>
      <c r="U2" s="767"/>
      <c r="V2" s="765" t="s">
        <v>3398</v>
      </c>
      <c r="W2" s="766"/>
      <c r="X2" s="396" t="s">
        <v>47</v>
      </c>
      <c r="Y2" s="149" t="s">
        <v>955</v>
      </c>
      <c r="Z2" s="391" t="s">
        <v>960</v>
      </c>
      <c r="AB2" s="414">
        <v>0</v>
      </c>
    </row>
    <row r="3" spans="1:33" ht="2.25" customHeight="1" x14ac:dyDescent="0.5">
      <c r="A3" s="415"/>
      <c r="B3" s="771"/>
      <c r="C3" s="720"/>
      <c r="D3" s="720"/>
      <c r="E3" s="720"/>
      <c r="F3" s="720"/>
      <c r="G3" s="720"/>
      <c r="H3" s="720"/>
      <c r="I3" s="720"/>
      <c r="J3" s="720"/>
      <c r="K3" s="720"/>
      <c r="L3" s="73"/>
      <c r="M3" s="74"/>
      <c r="N3" s="75"/>
      <c r="O3" s="76"/>
      <c r="P3" s="75"/>
      <c r="Q3" s="76"/>
      <c r="R3" s="75"/>
      <c r="S3" s="76"/>
      <c r="T3" s="75"/>
      <c r="U3" s="76"/>
      <c r="V3" s="75"/>
      <c r="W3" s="76"/>
      <c r="X3" s="397"/>
      <c r="Y3" s="1"/>
      <c r="Z3" s="1"/>
    </row>
    <row r="4" spans="1:33" ht="6" customHeight="1" x14ac:dyDescent="0.5">
      <c r="A4" s="415"/>
      <c r="B4" s="398"/>
      <c r="C4" s="36"/>
      <c r="D4" s="36"/>
      <c r="E4" s="36"/>
      <c r="F4" s="36"/>
      <c r="G4" s="36"/>
      <c r="H4" s="37"/>
      <c r="I4" s="38"/>
      <c r="J4" s="38"/>
      <c r="K4" s="38"/>
      <c r="L4" s="38"/>
      <c r="M4" s="735"/>
      <c r="N4" s="38"/>
      <c r="O4" s="38"/>
      <c r="P4" s="38"/>
      <c r="Q4" s="38"/>
      <c r="R4" s="38"/>
      <c r="S4" s="38"/>
      <c r="T4" s="37"/>
      <c r="U4" s="37"/>
      <c r="V4" s="37"/>
      <c r="W4" s="37"/>
      <c r="X4" s="399"/>
      <c r="Y4" s="79"/>
      <c r="Z4" s="1"/>
      <c r="AD4" s="514"/>
      <c r="AG4" s="514"/>
    </row>
    <row r="5" spans="1:33" ht="19.95" customHeight="1" x14ac:dyDescent="0.5">
      <c r="A5" s="415"/>
      <c r="B5" s="764" t="s">
        <v>195</v>
      </c>
      <c r="C5" s="724"/>
      <c r="D5" s="724"/>
      <c r="E5" s="724"/>
      <c r="F5" s="724"/>
      <c r="G5" s="724"/>
      <c r="H5" s="158">
        <v>201</v>
      </c>
      <c r="I5" s="652" t="s">
        <v>407</v>
      </c>
      <c r="J5" s="652"/>
      <c r="K5" s="652"/>
      <c r="L5" s="3">
        <v>200</v>
      </c>
      <c r="M5" s="735"/>
      <c r="N5" s="729" t="s">
        <v>4046</v>
      </c>
      <c r="O5" s="663"/>
      <c r="P5" s="663"/>
      <c r="Q5" s="730"/>
      <c r="R5" s="663" t="s">
        <v>4278</v>
      </c>
      <c r="S5" s="663"/>
      <c r="T5" s="663"/>
      <c r="U5" s="663"/>
      <c r="V5" s="663"/>
      <c r="W5" s="663"/>
      <c r="X5" s="400"/>
      <c r="Y5" s="390"/>
      <c r="Z5" s="391">
        <v>1</v>
      </c>
      <c r="AA5" s="390"/>
      <c r="AB5" s="391">
        <v>17</v>
      </c>
      <c r="AD5" s="514"/>
      <c r="AG5" s="514"/>
    </row>
    <row r="6" spans="1:33" ht="6" customHeight="1" thickBot="1" x14ac:dyDescent="0.55000000000000004">
      <c r="B6" s="401"/>
      <c r="C6" s="22"/>
      <c r="D6" s="22"/>
      <c r="E6" s="22"/>
      <c r="F6" s="22"/>
      <c r="G6" s="22"/>
      <c r="H6" s="23"/>
      <c r="I6" s="24"/>
      <c r="J6" s="24"/>
      <c r="K6" s="24"/>
      <c r="L6" s="24"/>
      <c r="M6" s="735"/>
      <c r="N6" s="24"/>
      <c r="O6" s="23"/>
      <c r="P6" s="24"/>
      <c r="Q6" s="35"/>
      <c r="R6" s="24"/>
      <c r="S6" s="20"/>
      <c r="T6" s="24"/>
      <c r="U6" s="321"/>
      <c r="V6" s="20"/>
      <c r="W6" s="20"/>
      <c r="X6" s="402"/>
      <c r="Y6" s="259"/>
      <c r="Z6" s="1"/>
      <c r="AA6" s="259"/>
      <c r="AB6" s="1"/>
      <c r="AD6" s="514"/>
    </row>
    <row r="7" spans="1:33" ht="19.95" customHeight="1" thickTop="1" thickBot="1" x14ac:dyDescent="0.55000000000000004">
      <c r="B7" s="764" t="s">
        <v>23</v>
      </c>
      <c r="C7" s="724"/>
      <c r="D7" s="724"/>
      <c r="E7" s="724"/>
      <c r="F7" s="724"/>
      <c r="G7" s="724"/>
      <c r="H7" s="716" t="s">
        <v>1204</v>
      </c>
      <c r="I7" s="716"/>
      <c r="J7" s="716"/>
      <c r="K7" s="716"/>
      <c r="L7" s="716"/>
      <c r="M7" s="716"/>
      <c r="N7" s="652" t="s">
        <v>963</v>
      </c>
      <c r="O7" s="652"/>
      <c r="P7" s="652"/>
      <c r="Q7" s="731"/>
      <c r="R7" s="732"/>
      <c r="S7" s="732"/>
      <c r="T7" s="732"/>
      <c r="U7" s="732"/>
      <c r="V7" s="732"/>
      <c r="W7" s="733"/>
      <c r="X7" s="400"/>
      <c r="Y7" s="390"/>
      <c r="Z7" s="391">
        <v>2</v>
      </c>
      <c r="AA7" s="390"/>
      <c r="AB7" s="391">
        <v>18</v>
      </c>
      <c r="AD7" s="514"/>
    </row>
    <row r="8" spans="1:33" ht="6" customHeight="1" thickTop="1" x14ac:dyDescent="0.5">
      <c r="B8" s="401"/>
      <c r="C8" s="22"/>
      <c r="D8" s="22"/>
      <c r="E8" s="22"/>
      <c r="F8" s="22"/>
      <c r="G8" s="24"/>
      <c r="H8" s="24"/>
      <c r="I8" s="23"/>
      <c r="J8" s="23"/>
      <c r="K8" s="23"/>
      <c r="L8" s="23"/>
      <c r="M8" s="24"/>
      <c r="N8" s="24"/>
      <c r="O8" s="20"/>
      <c r="P8" s="27"/>
      <c r="Q8" s="20"/>
      <c r="R8" s="20"/>
      <c r="S8" s="20"/>
      <c r="T8" s="20"/>
      <c r="U8" s="20"/>
      <c r="V8" s="20"/>
      <c r="W8" s="20"/>
      <c r="X8" s="402"/>
      <c r="Y8" s="43"/>
      <c r="Z8" s="1"/>
      <c r="AA8" s="43"/>
      <c r="AB8" s="1"/>
    </row>
    <row r="9" spans="1:33" ht="19.95" customHeight="1" x14ac:dyDescent="0.5">
      <c r="B9" s="773" t="s">
        <v>187</v>
      </c>
      <c r="C9" s="652"/>
      <c r="D9" s="652"/>
      <c r="E9" s="652"/>
      <c r="F9" s="652"/>
      <c r="G9" s="652"/>
      <c r="H9" s="715"/>
      <c r="I9" s="715"/>
      <c r="J9" s="715"/>
      <c r="K9" s="715"/>
      <c r="L9" s="715"/>
      <c r="M9" s="715"/>
      <c r="N9" s="652" t="s">
        <v>997</v>
      </c>
      <c r="O9" s="652"/>
      <c r="P9" s="652"/>
      <c r="Q9" s="159" t="s">
        <v>7</v>
      </c>
      <c r="R9" s="774" t="s">
        <v>3237</v>
      </c>
      <c r="S9" s="775"/>
      <c r="T9" s="775"/>
      <c r="U9" s="776"/>
      <c r="V9" s="776"/>
      <c r="W9" s="112"/>
      <c r="X9" s="400"/>
      <c r="Y9" s="390"/>
      <c r="Z9" s="391">
        <v>3</v>
      </c>
      <c r="AA9" s="390"/>
      <c r="AB9" s="391">
        <v>19</v>
      </c>
    </row>
    <row r="10" spans="1:33" ht="6" customHeight="1" thickBot="1" x14ac:dyDescent="0.55000000000000004">
      <c r="B10" s="401"/>
      <c r="C10" s="22"/>
      <c r="D10" s="22"/>
      <c r="E10" s="22"/>
      <c r="F10" s="22"/>
      <c r="G10" s="23"/>
      <c r="H10" s="23"/>
      <c r="I10" s="24"/>
      <c r="J10" s="24"/>
      <c r="K10" s="24"/>
      <c r="L10" s="24"/>
      <c r="M10" s="24"/>
      <c r="N10" s="24"/>
      <c r="O10" s="24"/>
      <c r="P10" s="24"/>
      <c r="Q10" s="24"/>
      <c r="R10" s="24"/>
      <c r="S10" s="24"/>
      <c r="T10" s="23"/>
      <c r="U10" s="23"/>
      <c r="V10" s="23"/>
      <c r="W10" s="23"/>
      <c r="X10" s="402"/>
      <c r="Y10" s="43"/>
      <c r="Z10" s="1"/>
      <c r="AA10" s="43"/>
      <c r="AB10" s="1"/>
    </row>
    <row r="11" spans="1:33" ht="19.95" customHeight="1" thickTop="1" x14ac:dyDescent="0.5">
      <c r="B11" s="773" t="s">
        <v>173</v>
      </c>
      <c r="C11" s="652"/>
      <c r="D11" s="652"/>
      <c r="E11" s="652"/>
      <c r="F11" s="652"/>
      <c r="G11" s="653"/>
      <c r="H11" s="752"/>
      <c r="I11" s="753"/>
      <c r="J11" s="753"/>
      <c r="K11" s="753"/>
      <c r="L11" s="753"/>
      <c r="M11" s="753"/>
      <c r="N11" s="753"/>
      <c r="O11" s="753"/>
      <c r="P11" s="753"/>
      <c r="Q11" s="753"/>
      <c r="R11" s="753"/>
      <c r="S11" s="753"/>
      <c r="T11" s="753"/>
      <c r="U11" s="753"/>
      <c r="V11" s="753"/>
      <c r="W11" s="754"/>
      <c r="X11" s="400"/>
      <c r="Y11" s="390"/>
      <c r="Z11" s="391">
        <v>4</v>
      </c>
      <c r="AA11" s="390"/>
      <c r="AB11" s="391">
        <v>20</v>
      </c>
    </row>
    <row r="12" spans="1:33" ht="6" customHeight="1" x14ac:dyDescent="0.5">
      <c r="B12" s="778"/>
      <c r="C12" s="739"/>
      <c r="D12" s="36"/>
      <c r="E12" s="36"/>
      <c r="F12" s="36"/>
      <c r="G12" s="37"/>
      <c r="H12" s="755"/>
      <c r="I12" s="756"/>
      <c r="J12" s="756"/>
      <c r="K12" s="756"/>
      <c r="L12" s="756"/>
      <c r="M12" s="756"/>
      <c r="N12" s="756"/>
      <c r="O12" s="756"/>
      <c r="P12" s="756"/>
      <c r="Q12" s="756"/>
      <c r="R12" s="756"/>
      <c r="S12" s="756"/>
      <c r="T12" s="756"/>
      <c r="U12" s="756"/>
      <c r="V12" s="756"/>
      <c r="W12" s="757"/>
      <c r="X12" s="402"/>
      <c r="Y12" s="43"/>
      <c r="Z12" s="1"/>
      <c r="AA12" s="43"/>
      <c r="AB12" s="1"/>
    </row>
    <row r="13" spans="1:33" ht="19.95" customHeight="1" x14ac:dyDescent="0.5">
      <c r="B13" s="778"/>
      <c r="C13" s="739"/>
      <c r="D13" s="722" t="s">
        <v>4069</v>
      </c>
      <c r="E13" s="722"/>
      <c r="F13" s="722"/>
      <c r="G13" s="722"/>
      <c r="H13" s="755"/>
      <c r="I13" s="756"/>
      <c r="J13" s="756"/>
      <c r="K13" s="756"/>
      <c r="L13" s="756"/>
      <c r="M13" s="756"/>
      <c r="N13" s="756"/>
      <c r="O13" s="756"/>
      <c r="P13" s="756"/>
      <c r="Q13" s="756"/>
      <c r="R13" s="756"/>
      <c r="S13" s="756"/>
      <c r="T13" s="756"/>
      <c r="U13" s="756"/>
      <c r="V13" s="756"/>
      <c r="W13" s="757"/>
      <c r="X13" s="400"/>
      <c r="Y13" s="390"/>
      <c r="Z13" s="391">
        <v>5</v>
      </c>
      <c r="AA13" s="390"/>
      <c r="AB13" s="391">
        <v>21</v>
      </c>
    </row>
    <row r="14" spans="1:33" ht="6" customHeight="1" x14ac:dyDescent="0.5">
      <c r="B14" s="778"/>
      <c r="C14" s="739"/>
      <c r="D14" s="36"/>
      <c r="E14" s="36"/>
      <c r="F14" s="36"/>
      <c r="G14" s="735"/>
      <c r="H14" s="755"/>
      <c r="I14" s="756"/>
      <c r="J14" s="756"/>
      <c r="K14" s="756"/>
      <c r="L14" s="756"/>
      <c r="M14" s="756"/>
      <c r="N14" s="756"/>
      <c r="O14" s="756"/>
      <c r="P14" s="756"/>
      <c r="Q14" s="756"/>
      <c r="R14" s="756"/>
      <c r="S14" s="756"/>
      <c r="T14" s="756"/>
      <c r="U14" s="756"/>
      <c r="V14" s="756"/>
      <c r="W14" s="757"/>
      <c r="X14" s="402"/>
      <c r="Y14" s="43"/>
      <c r="Z14" s="1"/>
      <c r="AA14" s="43"/>
      <c r="AB14" s="1"/>
    </row>
    <row r="15" spans="1:33" ht="19.95" customHeight="1" thickBot="1" x14ac:dyDescent="0.55000000000000004">
      <c r="B15" s="777"/>
      <c r="C15" s="737"/>
      <c r="D15" s="737"/>
      <c r="E15" s="737"/>
      <c r="F15" s="737"/>
      <c r="G15" s="735"/>
      <c r="H15" s="758"/>
      <c r="I15" s="759"/>
      <c r="J15" s="759"/>
      <c r="K15" s="759"/>
      <c r="L15" s="759"/>
      <c r="M15" s="759"/>
      <c r="N15" s="759"/>
      <c r="O15" s="759"/>
      <c r="P15" s="759"/>
      <c r="Q15" s="759"/>
      <c r="R15" s="759"/>
      <c r="S15" s="759"/>
      <c r="T15" s="759"/>
      <c r="U15" s="759"/>
      <c r="V15" s="759"/>
      <c r="W15" s="760"/>
      <c r="X15" s="400"/>
      <c r="Y15" s="390"/>
      <c r="Z15" s="391">
        <v>6</v>
      </c>
      <c r="AA15" s="390"/>
      <c r="AB15" s="391">
        <v>22</v>
      </c>
    </row>
    <row r="16" spans="1:33" ht="6" customHeight="1" thickTop="1" thickBot="1" x14ac:dyDescent="0.55000000000000004">
      <c r="B16" s="401"/>
      <c r="C16" s="22"/>
      <c r="D16" s="36"/>
      <c r="E16" s="36"/>
      <c r="F16" s="36"/>
      <c r="G16" s="735"/>
      <c r="H16" s="23"/>
      <c r="I16" s="24"/>
      <c r="J16" s="24"/>
      <c r="K16" s="24"/>
      <c r="L16" s="24"/>
      <c r="M16" s="24"/>
      <c r="N16" s="24"/>
      <c r="O16" s="24"/>
      <c r="P16" s="24"/>
      <c r="Q16" s="24"/>
      <c r="R16" s="24"/>
      <c r="S16" s="24"/>
      <c r="T16" s="23"/>
      <c r="U16" s="23"/>
      <c r="V16" s="23"/>
      <c r="W16" s="23"/>
      <c r="X16" s="402"/>
      <c r="Y16" s="43"/>
      <c r="Z16" s="1"/>
      <c r="AA16" s="43"/>
      <c r="AB16" s="1"/>
    </row>
    <row r="17" spans="2:28" ht="19.95" customHeight="1" thickTop="1" thickBot="1" x14ac:dyDescent="0.55000000000000004">
      <c r="B17" s="403">
        <v>1</v>
      </c>
      <c r="C17" s="679" t="s">
        <v>4264</v>
      </c>
      <c r="D17" s="679"/>
      <c r="E17" s="679"/>
      <c r="F17" s="679"/>
      <c r="G17" s="712"/>
      <c r="H17" s="726"/>
      <c r="I17" s="727"/>
      <c r="J17" s="727"/>
      <c r="K17" s="727"/>
      <c r="L17" s="727"/>
      <c r="M17" s="727"/>
      <c r="N17" s="727"/>
      <c r="O17" s="728"/>
      <c r="P17" s="419" t="s">
        <v>638</v>
      </c>
      <c r="Q17" s="112"/>
      <c r="R17" s="652" t="s">
        <v>363</v>
      </c>
      <c r="S17" s="653"/>
      <c r="T17" s="761"/>
      <c r="U17" s="762"/>
      <c r="V17" s="762"/>
      <c r="W17" s="763"/>
      <c r="X17" s="404"/>
      <c r="Y17" s="390"/>
      <c r="Z17" s="391">
        <v>7</v>
      </c>
      <c r="AA17" s="390"/>
      <c r="AB17" s="391">
        <v>23</v>
      </c>
    </row>
    <row r="18" spans="2:28" ht="6" customHeight="1" thickTop="1" thickBot="1" x14ac:dyDescent="0.55000000000000004">
      <c r="B18" s="403"/>
      <c r="C18" s="22"/>
      <c r="D18" s="22"/>
      <c r="E18" s="36"/>
      <c r="F18" s="36"/>
      <c r="G18" s="89"/>
      <c r="H18" s="23"/>
      <c r="I18" s="24"/>
      <c r="J18" s="24"/>
      <c r="K18" s="24"/>
      <c r="L18" s="24"/>
      <c r="M18" s="24"/>
      <c r="N18" s="24"/>
      <c r="O18" s="24"/>
      <c r="P18" s="24"/>
      <c r="Q18" s="24"/>
      <c r="R18" s="24"/>
      <c r="S18" s="24"/>
      <c r="T18" s="23"/>
      <c r="U18" s="23"/>
      <c r="V18" s="23"/>
      <c r="W18" s="23"/>
      <c r="X18" s="402"/>
      <c r="Y18" s="43"/>
      <c r="Z18" s="1"/>
      <c r="AA18" s="43"/>
      <c r="AB18" s="1"/>
    </row>
    <row r="19" spans="2:28" ht="19.95" customHeight="1" thickTop="1" thickBot="1" x14ac:dyDescent="0.55000000000000004">
      <c r="B19" s="403">
        <v>2</v>
      </c>
      <c r="C19" s="679" t="s">
        <v>4265</v>
      </c>
      <c r="D19" s="734"/>
      <c r="E19" s="734"/>
      <c r="F19" s="734"/>
      <c r="G19" s="711"/>
      <c r="H19" s="746"/>
      <c r="I19" s="747"/>
      <c r="J19" s="747"/>
      <c r="K19" s="747"/>
      <c r="L19" s="747"/>
      <c r="M19" s="747"/>
      <c r="N19" s="747"/>
      <c r="O19" s="748"/>
      <c r="P19" s="419" t="s">
        <v>638</v>
      </c>
      <c r="Q19" s="112"/>
      <c r="R19" s="652" t="s">
        <v>363</v>
      </c>
      <c r="S19" s="711"/>
      <c r="T19" s="761"/>
      <c r="U19" s="762"/>
      <c r="V19" s="762"/>
      <c r="W19" s="763"/>
      <c r="X19" s="404"/>
      <c r="Y19" s="390"/>
      <c r="Z19" s="391">
        <v>8</v>
      </c>
      <c r="AA19" s="390"/>
      <c r="AB19" s="391">
        <v>24</v>
      </c>
    </row>
    <row r="20" spans="2:28" ht="6" customHeight="1" thickTop="1" thickBot="1" x14ac:dyDescent="0.55000000000000004">
      <c r="B20" s="403"/>
      <c r="C20" s="22"/>
      <c r="D20" s="22"/>
      <c r="E20" s="22"/>
      <c r="F20" s="22"/>
      <c r="G20" s="22"/>
      <c r="H20" s="23"/>
      <c r="I20" s="24"/>
      <c r="J20" s="24"/>
      <c r="K20" s="24"/>
      <c r="L20" s="24"/>
      <c r="M20" s="24"/>
      <c r="N20" s="24"/>
      <c r="O20" s="24"/>
      <c r="P20" s="24"/>
      <c r="Q20" s="24"/>
      <c r="R20" s="24"/>
      <c r="S20" s="24"/>
      <c r="T20" s="23"/>
      <c r="U20" s="23"/>
      <c r="V20" s="23"/>
      <c r="W20" s="23"/>
      <c r="X20" s="402"/>
      <c r="Y20" s="43"/>
      <c r="Z20" s="1"/>
      <c r="AA20" s="43"/>
      <c r="AB20" s="1"/>
    </row>
    <row r="21" spans="2:28" ht="19.95" customHeight="1" thickTop="1" thickBot="1" x14ac:dyDescent="0.55000000000000004">
      <c r="B21" s="403">
        <v>3</v>
      </c>
      <c r="C21" s="679" t="s">
        <v>4266</v>
      </c>
      <c r="D21" s="734"/>
      <c r="E21" s="734"/>
      <c r="F21" s="734"/>
      <c r="G21" s="711"/>
      <c r="H21" s="749"/>
      <c r="I21" s="750"/>
      <c r="J21" s="750"/>
      <c r="K21" s="750"/>
      <c r="L21" s="750"/>
      <c r="M21" s="750"/>
      <c r="N21" s="750"/>
      <c r="O21" s="751"/>
      <c r="P21" s="419" t="s">
        <v>638</v>
      </c>
      <c r="Q21" s="112"/>
      <c r="R21" s="652" t="s">
        <v>363</v>
      </c>
      <c r="S21" s="711"/>
      <c r="T21" s="761"/>
      <c r="U21" s="762"/>
      <c r="V21" s="762"/>
      <c r="W21" s="763"/>
      <c r="X21" s="404"/>
      <c r="Y21" s="390"/>
      <c r="Z21" s="391">
        <v>9</v>
      </c>
      <c r="AA21" s="390"/>
      <c r="AB21" s="391">
        <v>25</v>
      </c>
    </row>
    <row r="22" spans="2:28" ht="6" customHeight="1" thickTop="1" thickBot="1" x14ac:dyDescent="0.55000000000000004">
      <c r="B22" s="403"/>
      <c r="C22" s="22"/>
      <c r="D22" s="22"/>
      <c r="E22" s="22"/>
      <c r="F22" s="22"/>
      <c r="G22" s="22"/>
      <c r="H22" s="23"/>
      <c r="I22" s="24"/>
      <c r="J22" s="24"/>
      <c r="K22" s="24"/>
      <c r="L22" s="24"/>
      <c r="M22" s="24"/>
      <c r="N22" s="24"/>
      <c r="O22" s="24"/>
      <c r="P22" s="24"/>
      <c r="Q22" s="24"/>
      <c r="R22" s="24"/>
      <c r="S22" s="24"/>
      <c r="T22" s="23"/>
      <c r="U22" s="23"/>
      <c r="V22" s="23"/>
      <c r="W22" s="23"/>
      <c r="X22" s="402"/>
      <c r="Y22" s="43"/>
      <c r="Z22" s="4"/>
      <c r="AA22" s="43"/>
      <c r="AB22" s="4"/>
    </row>
    <row r="23" spans="2:28" ht="19.95" customHeight="1" thickTop="1" thickBot="1" x14ac:dyDescent="0.55000000000000004">
      <c r="B23" s="403">
        <v>4</v>
      </c>
      <c r="C23" s="679" t="s">
        <v>4267</v>
      </c>
      <c r="D23" s="734"/>
      <c r="E23" s="734"/>
      <c r="F23" s="734"/>
      <c r="G23" s="711"/>
      <c r="H23" s="749"/>
      <c r="I23" s="750"/>
      <c r="J23" s="750"/>
      <c r="K23" s="750"/>
      <c r="L23" s="750"/>
      <c r="M23" s="750"/>
      <c r="N23" s="750"/>
      <c r="O23" s="751"/>
      <c r="P23" s="419" t="s">
        <v>638</v>
      </c>
      <c r="Q23" s="112"/>
      <c r="R23" s="652" t="s">
        <v>363</v>
      </c>
      <c r="S23" s="711"/>
      <c r="T23" s="761"/>
      <c r="U23" s="762"/>
      <c r="V23" s="762"/>
      <c r="W23" s="763"/>
      <c r="X23" s="404"/>
      <c r="Y23" s="390"/>
      <c r="Z23" s="391">
        <v>10</v>
      </c>
      <c r="AA23" s="390"/>
      <c r="AB23" s="391">
        <v>26</v>
      </c>
    </row>
    <row r="24" spans="2:28" ht="6" customHeight="1" thickTop="1" thickBot="1" x14ac:dyDescent="0.55000000000000004">
      <c r="B24" s="403"/>
      <c r="C24" s="22"/>
      <c r="D24" s="22"/>
      <c r="E24" s="22"/>
      <c r="F24" s="22"/>
      <c r="G24" s="22"/>
      <c r="H24" s="23"/>
      <c r="I24" s="24"/>
      <c r="J24" s="24"/>
      <c r="K24" s="24"/>
      <c r="L24" s="24"/>
      <c r="M24" s="24"/>
      <c r="N24" s="24"/>
      <c r="O24" s="24"/>
      <c r="P24" s="24"/>
      <c r="Q24" s="24"/>
      <c r="R24" s="24"/>
      <c r="S24" s="24"/>
      <c r="T24" s="23"/>
      <c r="U24" s="23"/>
      <c r="V24" s="23"/>
      <c r="W24" s="23"/>
      <c r="X24" s="400"/>
      <c r="Y24" s="1"/>
      <c r="Z24" s="4"/>
      <c r="AA24" s="1"/>
      <c r="AB24" s="4"/>
    </row>
    <row r="25" spans="2:28" ht="19.95" customHeight="1" thickTop="1" thickBot="1" x14ac:dyDescent="0.55000000000000004">
      <c r="B25" s="403">
        <v>5</v>
      </c>
      <c r="C25" s="679" t="s">
        <v>4268</v>
      </c>
      <c r="D25" s="734"/>
      <c r="E25" s="734"/>
      <c r="F25" s="734"/>
      <c r="G25" s="711"/>
      <c r="H25" s="749"/>
      <c r="I25" s="750"/>
      <c r="J25" s="750"/>
      <c r="K25" s="750"/>
      <c r="L25" s="750"/>
      <c r="M25" s="750"/>
      <c r="N25" s="750"/>
      <c r="O25" s="751"/>
      <c r="P25" s="419" t="s">
        <v>638</v>
      </c>
      <c r="Q25" s="112"/>
      <c r="R25" s="652" t="s">
        <v>363</v>
      </c>
      <c r="S25" s="711"/>
      <c r="T25" s="761"/>
      <c r="U25" s="762"/>
      <c r="V25" s="762"/>
      <c r="W25" s="763"/>
      <c r="X25" s="404"/>
      <c r="Y25" s="390"/>
      <c r="Z25" s="391">
        <v>11</v>
      </c>
      <c r="AA25" s="390"/>
      <c r="AB25" s="391">
        <v>27</v>
      </c>
    </row>
    <row r="26" spans="2:28" ht="6" customHeight="1" thickTop="1" thickBot="1" x14ac:dyDescent="0.55000000000000004">
      <c r="B26" s="403"/>
      <c r="C26" s="22"/>
      <c r="D26" s="22"/>
      <c r="E26" s="22"/>
      <c r="F26" s="22"/>
      <c r="G26" s="104"/>
      <c r="H26" s="23"/>
      <c r="I26" s="24"/>
      <c r="J26" s="24"/>
      <c r="K26" s="24"/>
      <c r="L26" s="24"/>
      <c r="M26" s="24"/>
      <c r="N26" s="24"/>
      <c r="O26" s="24"/>
      <c r="P26" s="24"/>
      <c r="Q26" s="24"/>
      <c r="R26" s="24"/>
      <c r="S26" s="24"/>
      <c r="T26" s="23"/>
      <c r="U26" s="23"/>
      <c r="V26" s="23"/>
      <c r="W26" s="23"/>
      <c r="X26" s="400"/>
      <c r="Y26" s="43"/>
      <c r="Z26" s="4"/>
      <c r="AA26" s="43"/>
      <c r="AB26" s="4"/>
    </row>
    <row r="27" spans="2:28" ht="19.95" customHeight="1" thickTop="1" thickBot="1" x14ac:dyDescent="0.55000000000000004">
      <c r="B27" s="403">
        <v>6</v>
      </c>
      <c r="C27" s="679" t="s">
        <v>4269</v>
      </c>
      <c r="D27" s="734"/>
      <c r="E27" s="734"/>
      <c r="F27" s="734"/>
      <c r="G27" s="711"/>
      <c r="H27" s="708"/>
      <c r="I27" s="709"/>
      <c r="J27" s="709"/>
      <c r="K27" s="709"/>
      <c r="L27" s="709"/>
      <c r="M27" s="709"/>
      <c r="N27" s="709"/>
      <c r="O27" s="710"/>
      <c r="P27" s="419" t="s">
        <v>638</v>
      </c>
      <c r="Q27" s="112"/>
      <c r="R27" s="652" t="s">
        <v>363</v>
      </c>
      <c r="S27" s="711"/>
      <c r="T27" s="761"/>
      <c r="U27" s="762"/>
      <c r="V27" s="762"/>
      <c r="W27" s="763"/>
      <c r="X27" s="404"/>
      <c r="Y27" s="390"/>
      <c r="Z27" s="391">
        <v>12</v>
      </c>
      <c r="AA27" s="390"/>
      <c r="AB27" s="391">
        <v>28</v>
      </c>
    </row>
    <row r="28" spans="2:28" ht="6" customHeight="1" thickTop="1" x14ac:dyDescent="0.5">
      <c r="B28" s="405"/>
      <c r="C28" s="30"/>
      <c r="D28" s="30"/>
      <c r="E28" s="30"/>
      <c r="F28" s="30"/>
      <c r="G28" s="27"/>
      <c r="H28" s="23"/>
      <c r="I28" s="28"/>
      <c r="J28" s="28"/>
      <c r="K28" s="28"/>
      <c r="L28" s="28"/>
      <c r="M28" s="28"/>
      <c r="N28" s="28"/>
      <c r="O28" s="28"/>
      <c r="P28" s="24"/>
      <c r="Q28" s="24"/>
      <c r="R28" s="28"/>
      <c r="S28" s="28"/>
      <c r="T28" s="28"/>
      <c r="U28" s="28"/>
      <c r="V28" s="28"/>
      <c r="W28" s="28"/>
      <c r="X28" s="400"/>
      <c r="Y28" s="43"/>
      <c r="Z28" s="4"/>
      <c r="AA28" s="43"/>
      <c r="AB28" s="4"/>
    </row>
    <row r="29" spans="2:28" ht="19.95" customHeight="1" x14ac:dyDescent="0.5">
      <c r="B29" s="405"/>
      <c r="C29" s="652" t="s">
        <v>4176</v>
      </c>
      <c r="D29" s="734"/>
      <c r="E29" s="734"/>
      <c r="F29" s="734"/>
      <c r="G29" s="734"/>
      <c r="H29" s="734"/>
      <c r="I29" s="734"/>
      <c r="J29" s="734"/>
      <c r="K29" s="734"/>
      <c r="L29" s="3">
        <v>0</v>
      </c>
      <c r="M29" s="419" t="s">
        <v>643</v>
      </c>
      <c r="N29" s="3">
        <v>0</v>
      </c>
      <c r="O29" s="652" t="s">
        <v>4177</v>
      </c>
      <c r="P29" s="734"/>
      <c r="Q29" s="734"/>
      <c r="R29" s="734"/>
      <c r="S29" s="734"/>
      <c r="T29" s="734"/>
      <c r="U29" s="3">
        <v>0</v>
      </c>
      <c r="V29" s="421" t="s">
        <v>643</v>
      </c>
      <c r="W29" s="3">
        <v>0</v>
      </c>
      <c r="X29" s="406"/>
      <c r="Y29" s="390"/>
      <c r="Z29" s="391">
        <v>13</v>
      </c>
      <c r="AA29" s="390"/>
      <c r="AB29" s="391">
        <v>29</v>
      </c>
    </row>
    <row r="30" spans="2:28" ht="6" customHeight="1" x14ac:dyDescent="0.5">
      <c r="B30" s="405"/>
      <c r="C30" s="30"/>
      <c r="D30" s="30"/>
      <c r="E30" s="30"/>
      <c r="F30" s="36">
        <v>1</v>
      </c>
      <c r="G30" s="27"/>
      <c r="H30" s="35"/>
      <c r="I30" s="35"/>
      <c r="J30" s="31"/>
      <c r="K30" s="31"/>
      <c r="L30" s="31"/>
      <c r="M30" s="31"/>
      <c r="N30" s="31"/>
      <c r="O30" s="31"/>
      <c r="P30" s="31"/>
      <c r="Q30" s="31"/>
      <c r="R30" s="20"/>
      <c r="S30" s="20"/>
      <c r="T30" s="20"/>
      <c r="U30" s="20"/>
      <c r="V30" s="20"/>
      <c r="W30" s="20"/>
      <c r="X30" s="406"/>
      <c r="Y30" s="43"/>
      <c r="Z30" s="4"/>
      <c r="AA30" s="43"/>
      <c r="AB30" s="4"/>
    </row>
    <row r="31" spans="2:28" ht="19.95" customHeight="1" thickBot="1" x14ac:dyDescent="0.55000000000000004">
      <c r="B31" s="405"/>
      <c r="C31" s="27"/>
      <c r="D31" s="27"/>
      <c r="E31" s="30"/>
      <c r="F31" s="36">
        <v>1</v>
      </c>
      <c r="G31" s="704" t="s">
        <v>639</v>
      </c>
      <c r="H31" s="704"/>
      <c r="I31" s="704"/>
      <c r="J31" s="704"/>
      <c r="K31" s="704"/>
      <c r="L31" s="704"/>
      <c r="M31" s="704"/>
      <c r="N31" s="704"/>
      <c r="O31" s="704"/>
      <c r="P31" s="704"/>
      <c r="Q31" s="704"/>
      <c r="R31" s="20"/>
      <c r="S31" s="614"/>
      <c r="T31" s="614"/>
      <c r="U31" s="614"/>
      <c r="V31" s="614"/>
      <c r="W31" s="614"/>
      <c r="X31" s="740"/>
      <c r="Y31" s="390"/>
      <c r="Z31" s="391">
        <v>14</v>
      </c>
      <c r="AA31" s="390"/>
      <c r="AB31" s="391">
        <v>30</v>
      </c>
    </row>
    <row r="32" spans="2:28" ht="6" customHeight="1" thickBot="1" x14ac:dyDescent="0.55000000000000004">
      <c r="B32" s="405"/>
      <c r="C32" s="671" t="s">
        <v>52</v>
      </c>
      <c r="D32" s="671"/>
      <c r="E32" s="30"/>
      <c r="F32" s="36"/>
      <c r="G32" s="35"/>
      <c r="H32" s="35"/>
      <c r="I32" s="35"/>
      <c r="J32" s="31"/>
      <c r="K32" s="31"/>
      <c r="L32" s="31"/>
      <c r="M32" s="35"/>
      <c r="N32" s="31"/>
      <c r="O32" s="31"/>
      <c r="P32" s="31"/>
      <c r="Q32" s="31"/>
      <c r="R32" s="20"/>
      <c r="S32" s="614"/>
      <c r="T32" s="614"/>
      <c r="U32" s="614"/>
      <c r="V32" s="614"/>
      <c r="W32" s="614"/>
      <c r="X32" s="740"/>
      <c r="Y32" s="43"/>
      <c r="Z32" s="1"/>
      <c r="AA32" s="43"/>
      <c r="AB32" s="1"/>
    </row>
    <row r="33" spans="2:30" ht="19.95" customHeight="1" thickTop="1" thickBot="1" x14ac:dyDescent="0.55000000000000004">
      <c r="B33" s="405"/>
      <c r="C33" s="671"/>
      <c r="D33" s="671"/>
      <c r="E33" s="30"/>
      <c r="F33" s="421" t="s">
        <v>636</v>
      </c>
      <c r="G33" s="743"/>
      <c r="H33" s="744"/>
      <c r="I33" s="744"/>
      <c r="J33" s="744"/>
      <c r="K33" s="745"/>
      <c r="L33" s="421" t="s">
        <v>634</v>
      </c>
      <c r="M33" s="743"/>
      <c r="N33" s="744"/>
      <c r="O33" s="744"/>
      <c r="P33" s="744"/>
      <c r="Q33" s="745"/>
      <c r="R33" s="20"/>
      <c r="S33" s="614"/>
      <c r="T33" s="614"/>
      <c r="U33" s="614"/>
      <c r="V33" s="614"/>
      <c r="W33" s="614"/>
      <c r="X33" s="740"/>
      <c r="Y33" s="390"/>
      <c r="Z33" s="391">
        <v>15</v>
      </c>
      <c r="AA33" s="390"/>
      <c r="AB33" s="391">
        <v>31</v>
      </c>
    </row>
    <row r="34" spans="2:30" ht="6" customHeight="1" thickTop="1" thickBot="1" x14ac:dyDescent="0.55000000000000004">
      <c r="B34" s="405"/>
      <c r="C34" s="671"/>
      <c r="D34" s="671"/>
      <c r="E34" s="30"/>
      <c r="F34" s="36"/>
      <c r="G34" s="35"/>
      <c r="H34" s="35"/>
      <c r="I34" s="35"/>
      <c r="J34" s="31"/>
      <c r="K34" s="31"/>
      <c r="L34" s="31"/>
      <c r="M34" s="35"/>
      <c r="N34" s="31"/>
      <c r="O34" s="31"/>
      <c r="P34" s="31"/>
      <c r="Q34" s="31"/>
      <c r="R34" s="20"/>
      <c r="S34" s="614"/>
      <c r="T34" s="614"/>
      <c r="U34" s="614"/>
      <c r="V34" s="614"/>
      <c r="W34" s="614"/>
      <c r="X34" s="740"/>
      <c r="Y34" s="43"/>
      <c r="Z34" s="1"/>
      <c r="AA34" s="43"/>
      <c r="AB34" s="1"/>
    </row>
    <row r="35" spans="2:30" ht="19.95" customHeight="1" thickTop="1" thickBot="1" x14ac:dyDescent="0.55000000000000004">
      <c r="B35" s="405"/>
      <c r="C35" s="671"/>
      <c r="D35" s="671"/>
      <c r="E35" s="30"/>
      <c r="F35" s="421" t="s">
        <v>637</v>
      </c>
      <c r="G35" s="743"/>
      <c r="H35" s="744"/>
      <c r="I35" s="744"/>
      <c r="J35" s="744"/>
      <c r="K35" s="745"/>
      <c r="L35" s="421" t="s">
        <v>635</v>
      </c>
      <c r="M35" s="743"/>
      <c r="N35" s="744"/>
      <c r="O35" s="744"/>
      <c r="P35" s="744"/>
      <c r="Q35" s="745"/>
      <c r="R35" s="20"/>
      <c r="S35" s="614"/>
      <c r="T35" s="614"/>
      <c r="U35" s="614"/>
      <c r="V35" s="614"/>
      <c r="W35" s="614"/>
      <c r="X35" s="740"/>
      <c r="Y35" s="390"/>
      <c r="Z35" s="391">
        <v>16</v>
      </c>
      <c r="AA35" s="390"/>
      <c r="AB35" s="391">
        <v>32</v>
      </c>
    </row>
    <row r="36" spans="2:30" ht="9.9499999999999993" customHeight="1" thickTop="1" thickBot="1" x14ac:dyDescent="0.55000000000000004">
      <c r="B36" s="407"/>
      <c r="C36" s="408" t="s">
        <v>4261</v>
      </c>
      <c r="D36" s="409"/>
      <c r="E36" s="409"/>
      <c r="F36" s="410">
        <v>4</v>
      </c>
      <c r="G36" s="409"/>
      <c r="H36" s="409"/>
      <c r="I36" s="409"/>
      <c r="J36" s="409"/>
      <c r="K36" s="409"/>
      <c r="L36" s="409"/>
      <c r="M36" s="409"/>
      <c r="N36" s="409"/>
      <c r="O36" s="409"/>
      <c r="P36" s="409"/>
      <c r="Q36" s="409"/>
      <c r="R36" s="411"/>
      <c r="S36" s="741"/>
      <c r="T36" s="741"/>
      <c r="U36" s="741"/>
      <c r="V36" s="741"/>
      <c r="W36" s="741"/>
      <c r="X36" s="742"/>
      <c r="Y36" s="43"/>
      <c r="Z36" s="1"/>
      <c r="AA36" s="43"/>
      <c r="AB36" s="1"/>
    </row>
    <row r="37" spans="2:30" ht="15.75" hidden="1" customHeight="1" x14ac:dyDescent="0.5">
      <c r="B37" s="1"/>
      <c r="C37" s="1"/>
      <c r="D37" s="1"/>
      <c r="E37" s="1"/>
      <c r="F37" s="1"/>
      <c r="G37" s="19">
        <v>200</v>
      </c>
      <c r="H37" s="19">
        <v>1</v>
      </c>
      <c r="I37" s="19">
        <v>-10</v>
      </c>
      <c r="J37" s="1"/>
      <c r="K37" s="1"/>
      <c r="L37" s="1"/>
      <c r="M37" s="146" t="b">
        <v>1</v>
      </c>
      <c r="N37" s="146" t="b">
        <v>0</v>
      </c>
      <c r="O37" s="1"/>
      <c r="P37" s="1"/>
      <c r="Q37" s="1"/>
      <c r="R37" s="1"/>
      <c r="S37" s="1"/>
      <c r="T37" s="1"/>
      <c r="U37" s="1"/>
      <c r="V37" s="1"/>
      <c r="W37" s="1"/>
      <c r="X37" s="1"/>
      <c r="Y37" s="1"/>
      <c r="Z37" s="1"/>
    </row>
    <row r="38" spans="2:30" ht="4.95" customHeight="1" x14ac:dyDescent="0.5">
      <c r="B38" s="1"/>
      <c r="C38" s="1"/>
      <c r="D38" s="1"/>
      <c r="E38" s="1"/>
      <c r="F38" s="1"/>
      <c r="G38" s="1"/>
      <c r="H38" s="1"/>
      <c r="I38" s="1"/>
      <c r="J38" s="1"/>
      <c r="K38" s="1"/>
      <c r="L38" s="1"/>
      <c r="M38" s="1"/>
      <c r="N38" s="1"/>
      <c r="O38" s="1"/>
      <c r="P38" s="1"/>
      <c r="Q38" s="1"/>
      <c r="R38" s="1"/>
      <c r="S38" s="1"/>
      <c r="T38" s="1"/>
      <c r="U38" s="1"/>
      <c r="V38" s="1"/>
      <c r="W38" s="1"/>
      <c r="X38" s="1"/>
      <c r="Y38" s="1"/>
      <c r="Z38" s="1"/>
    </row>
    <row r="40" spans="2:30" hidden="1" x14ac:dyDescent="0.5">
      <c r="AD40" s="514"/>
    </row>
    <row r="41" spans="2:30" hidden="1" x14ac:dyDescent="0.5">
      <c r="AD41" s="514"/>
    </row>
    <row r="42" spans="2:30" hidden="1" x14ac:dyDescent="0.5">
      <c r="AD42" s="514"/>
    </row>
  </sheetData>
  <sheetProtection algorithmName="SHA-512" hashValue="9LcR/myzq5RCbnGs520bqmsPrjGmhpPT3fJZHw6qdreuLnYvm77ua5trFC+M9QFv+Ib0tX2B+POolRJsIOA43g==" saltValue="uGpaw+SwGV0X3GhK2/qz9A==" spinCount="100000" sheet="1" objects="1" scenarios="1" selectLockedCells="1" autoFilter="0"/>
  <mergeCells count="59">
    <mergeCell ref="D13:G13"/>
    <mergeCell ref="B9:G9"/>
    <mergeCell ref="R9:V9"/>
    <mergeCell ref="R17:S17"/>
    <mergeCell ref="C17:G17"/>
    <mergeCell ref="B11:G11"/>
    <mergeCell ref="B15:F15"/>
    <mergeCell ref="G14:G16"/>
    <mergeCell ref="B12:C14"/>
    <mergeCell ref="N9:P9"/>
    <mergeCell ref="T17:W17"/>
    <mergeCell ref="H17:O17"/>
    <mergeCell ref="M4:M6"/>
    <mergeCell ref="N7:P7"/>
    <mergeCell ref="N5:Q5"/>
    <mergeCell ref="H7:M7"/>
    <mergeCell ref="L2:M2"/>
    <mergeCell ref="B1:K3"/>
    <mergeCell ref="N2:O2"/>
    <mergeCell ref="V2:W2"/>
    <mergeCell ref="T2:U2"/>
    <mergeCell ref="R2:S2"/>
    <mergeCell ref="P2:Q2"/>
    <mergeCell ref="R27:S27"/>
    <mergeCell ref="R19:S19"/>
    <mergeCell ref="R21:S21"/>
    <mergeCell ref="R23:S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H27:O27"/>
    <mergeCell ref="C19:G19"/>
    <mergeCell ref="C21:G21"/>
    <mergeCell ref="C23:G23"/>
    <mergeCell ref="C25:G25"/>
    <mergeCell ref="C27:G27"/>
    <mergeCell ref="H19:O19"/>
    <mergeCell ref="H21:O21"/>
    <mergeCell ref="H23:O23"/>
    <mergeCell ref="S31:X36"/>
    <mergeCell ref="G31:Q31"/>
    <mergeCell ref="C32:D35"/>
    <mergeCell ref="G35:K35"/>
    <mergeCell ref="M33:Q33"/>
    <mergeCell ref="M35:Q35"/>
    <mergeCell ref="G33:K33"/>
  </mergeCells>
  <conditionalFormatting sqref="Q17">
    <cfRule type="containsErrors" dxfId="394" priority="18">
      <formula>ISERROR(Q17)</formula>
    </cfRule>
  </conditionalFormatting>
  <conditionalFormatting sqref="Q27">
    <cfRule type="containsErrors" dxfId="393" priority="16">
      <formula>ISERROR(Q27)</formula>
    </cfRule>
  </conditionalFormatting>
  <conditionalFormatting sqref="Q25">
    <cfRule type="containsErrors" dxfId="392" priority="15">
      <formula>ISERROR(Q25)</formula>
    </cfRule>
  </conditionalFormatting>
  <conditionalFormatting sqref="Q23">
    <cfRule type="containsErrors" dxfId="391" priority="14">
      <formula>ISERROR(Q23)</formula>
    </cfRule>
  </conditionalFormatting>
  <conditionalFormatting sqref="Q21">
    <cfRule type="containsErrors" dxfId="390" priority="13">
      <formula>ISERROR(Q21)</formula>
    </cfRule>
  </conditionalFormatting>
  <conditionalFormatting sqref="Q19">
    <cfRule type="containsErrors" dxfId="389" priority="12">
      <formula>ISERROR(Q19)</formula>
    </cfRule>
  </conditionalFormatting>
  <conditionalFormatting sqref="L29">
    <cfRule type="cellIs" dxfId="388" priority="11" operator="notEqual">
      <formula>100</formula>
    </cfRule>
  </conditionalFormatting>
  <conditionalFormatting sqref="Y2">
    <cfRule type="expression" dxfId="387" priority="7">
      <formula>$Z$2="OK"</formula>
    </cfRule>
  </conditionalFormatting>
  <conditionalFormatting sqref="W9">
    <cfRule type="cellIs" dxfId="386" priority="5" operator="lessThan">
      <formula>COUNTIFS(Q17:Q27,"&gt;0")</formula>
    </cfRule>
  </conditionalFormatting>
  <conditionalFormatting sqref="AB5:AB35">
    <cfRule type="expression" dxfId="385" priority="1">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3 T17 T21 T19 T27 T25"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xr:uid="{00000000-0002-0000-0500-000007000000}">
      <formula1>"+100,+100/2,+100/3,+100/4,+100/5,0,-100,-100/2,-100/3,-100/4,-100/5"</formula1>
    </dataValidation>
    <dataValidation type="whole" allowBlank="1" showInputMessage="1" showErrorMessage="1" sqref="H5" xr:uid="{00000000-0002-0000-0500-000008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9000000}">
      <formula1>"2,3,4,5"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4233</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568">
        <f>COUNTA('Datos O2'!$G$6:$G$6)</f>
        <v>0</v>
      </c>
      <c r="I1" s="154" t="s">
        <v>357</v>
      </c>
    </row>
    <row r="2" spans="1:37" s="246" customFormat="1" ht="50.1" customHeight="1" thickBot="1" x14ac:dyDescent="0.55000000000000004">
      <c r="A2" s="165" t="s">
        <v>23</v>
      </c>
      <c r="B2" s="238" t="s">
        <v>4204</v>
      </c>
      <c r="C2" s="238" t="s">
        <v>4205</v>
      </c>
      <c r="D2" s="239" t="s">
        <v>4206</v>
      </c>
      <c r="E2" s="239" t="s">
        <v>4207</v>
      </c>
      <c r="F2" s="178" t="s">
        <v>187</v>
      </c>
      <c r="G2" s="175" t="s">
        <v>4208</v>
      </c>
      <c r="H2" s="232" t="s">
        <v>1133</v>
      </c>
      <c r="I2" s="233" t="s">
        <v>1134</v>
      </c>
      <c r="J2" s="234" t="s">
        <v>1135</v>
      </c>
      <c r="K2" s="235" t="s">
        <v>1136</v>
      </c>
      <c r="L2" s="236" t="s">
        <v>1137</v>
      </c>
      <c r="M2" s="237" t="s">
        <v>1138</v>
      </c>
      <c r="N2" s="195" t="s">
        <v>1192</v>
      </c>
      <c r="O2" s="196" t="s">
        <v>1193</v>
      </c>
      <c r="P2" s="183" t="s">
        <v>1194</v>
      </c>
      <c r="Q2" s="197" t="s">
        <v>1195</v>
      </c>
      <c r="R2" s="198" t="s">
        <v>1196</v>
      </c>
      <c r="S2" s="199" t="s">
        <v>1197</v>
      </c>
      <c r="T2" s="240" t="s">
        <v>1139</v>
      </c>
      <c r="U2" s="241" t="s">
        <v>1140</v>
      </c>
      <c r="V2" s="242" t="s">
        <v>1141</v>
      </c>
      <c r="W2" s="243" t="s">
        <v>1142</v>
      </c>
      <c r="X2" s="244" t="s">
        <v>1143</v>
      </c>
      <c r="Y2" s="245" t="s">
        <v>1144</v>
      </c>
      <c r="Z2" s="356" t="s">
        <v>3237</v>
      </c>
      <c r="AA2" s="199">
        <f>'Datos OM'!AA2</f>
        <v>0</v>
      </c>
      <c r="AB2" s="199">
        <f>'Datos OM'!AB2</f>
        <v>0</v>
      </c>
      <c r="AC2" s="199">
        <f>'Datos OM'!AC2</f>
        <v>0</v>
      </c>
      <c r="AD2" s="199">
        <f>'Datos OM'!AD2</f>
        <v>0</v>
      </c>
      <c r="AE2" s="199">
        <f>'Datos OM'!AE2</f>
        <v>0</v>
      </c>
      <c r="AF2" s="179" t="s">
        <v>1153</v>
      </c>
      <c r="AG2" s="180" t="s">
        <v>1154</v>
      </c>
      <c r="AH2" s="181" t="s">
        <v>1155</v>
      </c>
      <c r="AI2" s="182" t="s">
        <v>1156</v>
      </c>
      <c r="AJ2" s="183" t="s">
        <v>963</v>
      </c>
    </row>
    <row r="3" spans="1:37" s="227"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227" t="str">
        <f ca="1">IFERROR(IF(INDIRECT("A" &amp; CHAR(COLUMN()+38)&amp;PREGUNTA_ACTUAL-(N_I_O2)+N_I_Tabla)="","",INDIRECT("A" &amp; CHAR(COLUMN()+38)&amp;PREGUNTA_ACTUAL-(N_I_O2)+N_I_Tabla)),"")</f>
        <v/>
      </c>
    </row>
    <row r="4" spans="1:37" s="227" customFormat="1" ht="11.7" hidden="1" x14ac:dyDescent="0.5">
      <c r="A4" s="45">
        <v>201</v>
      </c>
      <c r="B4" s="226">
        <f>N_I_Tabla</f>
        <v>6</v>
      </c>
      <c r="C4" s="454"/>
      <c r="D4" s="328"/>
      <c r="E4" s="328"/>
      <c r="F4" s="50"/>
      <c r="G4" s="220"/>
      <c r="H4" s="61"/>
      <c r="I4" s="62"/>
      <c r="J4" s="63"/>
      <c r="K4" s="64"/>
      <c r="L4" s="65"/>
      <c r="M4" s="66"/>
      <c r="N4" s="51"/>
      <c r="O4" s="52"/>
      <c r="P4" s="53"/>
      <c r="Q4" s="54"/>
      <c r="R4" s="55"/>
      <c r="S4" s="56"/>
      <c r="T4" s="107"/>
      <c r="U4" s="103"/>
      <c r="V4" s="108"/>
      <c r="W4" s="109"/>
      <c r="X4" s="110"/>
      <c r="Y4" s="111"/>
      <c r="Z4" s="451"/>
      <c r="AA4" s="56"/>
      <c r="AB4" s="56"/>
      <c r="AC4" s="56"/>
      <c r="AD4" s="56"/>
      <c r="AE4" s="56"/>
      <c r="AF4" s="57"/>
      <c r="AG4" s="58"/>
      <c r="AH4" s="59"/>
      <c r="AI4" s="60"/>
      <c r="AJ4" s="53"/>
    </row>
    <row r="5" spans="1:37" ht="9.9499999999999993" customHeight="1" thickTop="1" x14ac:dyDescent="0.5">
      <c r="A5" s="358" t="s">
        <v>1204</v>
      </c>
      <c r="B5" s="358" t="s">
        <v>1205</v>
      </c>
      <c r="C5" s="358" t="s">
        <v>1206</v>
      </c>
      <c r="D5" s="358" t="s">
        <v>1207</v>
      </c>
      <c r="E5" s="358" t="s">
        <v>1312</v>
      </c>
      <c r="F5" s="359" t="s">
        <v>1311</v>
      </c>
      <c r="G5" s="360" t="s">
        <v>22</v>
      </c>
      <c r="H5" s="360" t="s">
        <v>1133</v>
      </c>
      <c r="I5" s="360" t="s">
        <v>1134</v>
      </c>
      <c r="J5" s="360" t="s">
        <v>1135</v>
      </c>
      <c r="K5" s="360" t="s">
        <v>1136</v>
      </c>
      <c r="L5" s="360" t="s">
        <v>1137</v>
      </c>
      <c r="M5" s="360" t="s">
        <v>1138</v>
      </c>
      <c r="N5" s="359" t="s">
        <v>1192</v>
      </c>
      <c r="O5" s="359" t="s">
        <v>1193</v>
      </c>
      <c r="P5" s="359" t="s">
        <v>1194</v>
      </c>
      <c r="Q5" s="359" t="s">
        <v>1195</v>
      </c>
      <c r="R5" s="359" t="s">
        <v>1196</v>
      </c>
      <c r="S5" s="359" t="s">
        <v>1197</v>
      </c>
      <c r="T5" s="361" t="s">
        <v>1139</v>
      </c>
      <c r="U5" s="361" t="s">
        <v>1140</v>
      </c>
      <c r="V5" s="361" t="s">
        <v>1141</v>
      </c>
      <c r="W5" s="361" t="s">
        <v>1142</v>
      </c>
      <c r="X5" s="361" t="s">
        <v>1143</v>
      </c>
      <c r="Y5" s="361" t="s">
        <v>1144</v>
      </c>
      <c r="Z5" s="361" t="s">
        <v>1198</v>
      </c>
      <c r="AA5" s="359" t="s">
        <v>1199</v>
      </c>
      <c r="AB5" s="359" t="s">
        <v>1200</v>
      </c>
      <c r="AC5" s="359" t="s">
        <v>1201</v>
      </c>
      <c r="AD5" s="359" t="s">
        <v>1202</v>
      </c>
      <c r="AE5" s="359" t="s">
        <v>1203</v>
      </c>
      <c r="AF5" s="359" t="s">
        <v>1153</v>
      </c>
      <c r="AG5" s="359" t="s">
        <v>1154</v>
      </c>
      <c r="AH5" s="359" t="s">
        <v>1155</v>
      </c>
      <c r="AI5" s="359" t="s">
        <v>1156</v>
      </c>
      <c r="AJ5" s="359" t="s">
        <v>963</v>
      </c>
    </row>
    <row r="6" spans="1:37" x14ac:dyDescent="0.5">
      <c r="A6" s="509" t="str">
        <f>IFERROR(IF(Tabla_O2[[#This Row],[Enunciado]]="","",PREF_PREGUNTA&amp;IF(PREF_PREGUNTA="",""," - ")&amp;
IF(n_preg_ON_O2=TRUE,IF((N_I_O2+ROW()-N_I_Tabla)&gt;99,
IF((N_I_O2+ROW()-N_I_Tabla)&lt;100,"0",""),"")&amp;
IF((N_I_O2+ROW()-N_I_Tabla)&lt;10,"0","")&amp;(N_I_O2+ROW()-N_I_Tabla),""))&amp;
IF(Tabla_O2[[#This Row],[Descripcion]]&lt;&gt;""," "&amp;Tabla_O2[[#This Row],[Descripcion]],""),"")</f>
        <v/>
      </c>
      <c r="B6" s="105" t="str">
        <f>IF(COUNTIF(Tabla_O2[[#This Row],[Puntos 1]:[Puntos 6]],"&gt;0")=0,"",COUNTIF(Tabla_O2[[#This Row],[Puntos 1]:[Puntos 6]],"&gt;0"))</f>
        <v/>
      </c>
      <c r="C6" s="105" t="str">
        <f>IFERROR(MAX(COUNTA(Tabla_O2[[#This Row],[Respuesta 1]:[Respuesta 6]])-Tabla_O2[[#This Row],[NRC]],0),"")</f>
        <v/>
      </c>
      <c r="D6" s="105" t="str">
        <f>IF(SUMIF(Tabla_O2[[#This Row],[Puntos 1]:[Puntos 6]],"&gt;0")=0,"",SUMIF(Tabla_O2[[#This Row],[Puntos 1]:[Puntos 6]],"&gt;0"))</f>
        <v/>
      </c>
      <c r="E6" s="105" t="str">
        <f>IF(SUMIF(Tabla_O2[[#This Row],[Puntos 1]:[Puntos 6]],"&lt;0")=0,"",SUMIF(Tabla_O2[[#This Row],[Puntos 1]:[Puntos 6]],"&lt;0"))</f>
        <v/>
      </c>
      <c r="F6" s="562"/>
      <c r="G6" s="47"/>
      <c r="H6" s="61"/>
      <c r="I6" s="62"/>
      <c r="J6" s="63"/>
      <c r="K6" s="64"/>
      <c r="L6" s="65"/>
      <c r="M6" s="66"/>
      <c r="N6" s="51"/>
      <c r="O6" s="52"/>
      <c r="P6" s="53"/>
      <c r="Q6" s="54"/>
      <c r="R6" s="55"/>
      <c r="S6" s="56"/>
      <c r="T6" s="107"/>
      <c r="U6" s="103"/>
      <c r="V6" s="108"/>
      <c r="W6" s="109"/>
      <c r="X6" s="110"/>
      <c r="Y6" s="111"/>
      <c r="Z6" s="451"/>
      <c r="AA6" s="56"/>
      <c r="AB6" s="56"/>
      <c r="AC6" s="56"/>
      <c r="AD6" s="56"/>
      <c r="AE6" s="56"/>
      <c r="AF6" s="57"/>
      <c r="AG6" s="58"/>
      <c r="AH6" s="59"/>
      <c r="AI6" s="60"/>
      <c r="AJ6" s="53"/>
    </row>
  </sheetData>
  <sheetProtection algorithmName="SHA-512" hashValue="VXAd0X/eqiZs/AkHiPu6zmr/rkrfzb9gymWLpMbF2aKOdAizEeGQxc/KCkmKDN+TouFNNh8JFTZ0OIemeMisJQ==" saltValue="YByVBM+Q6W4t7McNWxLkZQ==" spinCount="100000" sheet="1" objects="1" scenarios="1" selectLockedCells="1" autoFilter="0"/>
  <conditionalFormatting sqref="F4:S4 F2:AJ2 Z4:AE4 F6:AJ6">
    <cfRule type="cellIs" dxfId="384" priority="974" operator="equal">
      <formula>""</formula>
    </cfRule>
    <cfRule type="cellIs" dxfId="383" priority="975" operator="equal">
      <formula>0</formula>
    </cfRule>
  </conditionalFormatting>
  <conditionalFormatting sqref="AF4:AI4">
    <cfRule type="cellIs" dxfId="382" priority="966" operator="equal">
      <formula>""</formula>
    </cfRule>
    <cfRule type="cellIs" dxfId="381" priority="967" operator="equal">
      <formula>0</formula>
    </cfRule>
  </conditionalFormatting>
  <conditionalFormatting sqref="T4:Y4">
    <cfRule type="cellIs" dxfId="380" priority="468" operator="equal">
      <formula>""</formula>
    </cfRule>
    <cfRule type="cellIs" dxfId="379" priority="469" operator="equal">
      <formula>0</formula>
    </cfRule>
  </conditionalFormatting>
  <conditionalFormatting sqref="AJ4">
    <cfRule type="cellIs" dxfId="378" priority="266" operator="equal">
      <formula>""</formula>
    </cfRule>
    <cfRule type="cellIs" dxfId="377" priority="267" operator="equal">
      <formula>0</formula>
    </cfRule>
  </conditionalFormatting>
  <conditionalFormatting sqref="F5:S5 AA5:AJ5">
    <cfRule type="cellIs" dxfId="376" priority="6" operator="equal">
      <formula>""</formula>
    </cfRule>
    <cfRule type="cellIs" dxfId="375" priority="7" operator="equal">
      <formula>0</formula>
    </cfRule>
  </conditionalFormatting>
  <conditionalFormatting sqref="T5:Z5">
    <cfRule type="cellIs" dxfId="374" priority="3" operator="equal">
      <formula>""</formula>
    </cfRule>
    <cfRule type="cellIs" dxfId="373" priority="4" operator="equal">
      <formula>0</formula>
    </cfRule>
  </conditionalFormatting>
  <conditionalFormatting sqref="G6">
    <cfRule type="duplicateValues" dxfId="372" priority="15981"/>
  </conditionalFormatting>
  <dataValidations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D42"/>
  <sheetViews>
    <sheetView showGridLines="0" showRowColHeaders="0" zoomScale="119" zoomScaleNormal="119" workbookViewId="0">
      <pane xSplit="28" ySplit="39" topLeftCell="AC40" activePane="bottomRight" state="frozen"/>
      <selection pane="topRight" activeCell="AC1" sqref="AC1"/>
      <selection pane="bottomLeft" activeCell="A40" sqref="A40"/>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17" t="s">
        <v>4179</v>
      </c>
      <c r="C1" s="718"/>
      <c r="D1" s="718"/>
      <c r="E1" s="718"/>
      <c r="F1" s="718"/>
      <c r="G1" s="718"/>
      <c r="H1" s="718"/>
      <c r="I1" s="718"/>
      <c r="J1" s="718"/>
      <c r="K1" s="718"/>
      <c r="L1" s="68"/>
      <c r="M1" s="68"/>
      <c r="N1" s="68"/>
      <c r="O1" s="68"/>
      <c r="P1" s="68"/>
      <c r="Q1" s="68"/>
      <c r="R1" s="68"/>
      <c r="S1" s="68"/>
      <c r="T1" s="68"/>
      <c r="U1" s="68"/>
      <c r="V1" s="68"/>
      <c r="W1" s="68"/>
      <c r="X1" s="69"/>
      <c r="AA1" s="1">
        <v>0</v>
      </c>
      <c r="AB1" s="1">
        <v>0</v>
      </c>
      <c r="AC1" s="163">
        <v>29</v>
      </c>
    </row>
    <row r="2" spans="1:30" ht="30" customHeight="1" x14ac:dyDescent="0.5">
      <c r="A2" s="412" t="s">
        <v>4045</v>
      </c>
      <c r="B2" s="719"/>
      <c r="C2" s="720"/>
      <c r="D2" s="720"/>
      <c r="E2" s="720"/>
      <c r="F2" s="720"/>
      <c r="G2" s="720"/>
      <c r="H2" s="720"/>
      <c r="I2" s="720"/>
      <c r="J2" s="720"/>
      <c r="K2" s="720"/>
      <c r="L2" s="714" t="s">
        <v>338</v>
      </c>
      <c r="M2" s="725"/>
      <c r="N2" s="772" t="s">
        <v>339</v>
      </c>
      <c r="O2" s="767"/>
      <c r="P2" s="765" t="s">
        <v>340</v>
      </c>
      <c r="Q2" s="767"/>
      <c r="R2" s="765" t="s">
        <v>341</v>
      </c>
      <c r="S2" s="767"/>
      <c r="T2" s="765" t="s">
        <v>342</v>
      </c>
      <c r="U2" s="767"/>
      <c r="V2" s="765" t="s">
        <v>3398</v>
      </c>
      <c r="W2" s="766"/>
      <c r="X2" s="87" t="s">
        <v>47</v>
      </c>
      <c r="Y2" s="149" t="s">
        <v>955</v>
      </c>
      <c r="Z2" s="391" t="s">
        <v>960</v>
      </c>
      <c r="AB2" s="416">
        <v>0</v>
      </c>
      <c r="AC2" s="163"/>
    </row>
    <row r="3" spans="1:30" ht="2.25" customHeight="1" x14ac:dyDescent="0.5">
      <c r="B3" s="719"/>
      <c r="C3" s="720"/>
      <c r="D3" s="720"/>
      <c r="E3" s="720"/>
      <c r="F3" s="720"/>
      <c r="G3" s="720"/>
      <c r="H3" s="720"/>
      <c r="I3" s="720"/>
      <c r="J3" s="720"/>
      <c r="K3" s="720"/>
      <c r="L3" s="73"/>
      <c r="M3" s="74"/>
      <c r="N3" s="75"/>
      <c r="O3" s="76"/>
      <c r="P3" s="75"/>
      <c r="Q3" s="76"/>
      <c r="R3" s="75"/>
      <c r="S3" s="76"/>
      <c r="T3" s="75"/>
      <c r="U3" s="76"/>
      <c r="V3" s="75"/>
      <c r="W3" s="76"/>
      <c r="X3" s="77"/>
      <c r="AB3" s="83" t="s">
        <v>1697</v>
      </c>
      <c r="AC3" s="163"/>
    </row>
    <row r="4" spans="1:30" ht="6" customHeight="1" x14ac:dyDescent="0.5">
      <c r="B4" s="34"/>
      <c r="C4" s="36"/>
      <c r="D4" s="36"/>
      <c r="E4" s="36"/>
      <c r="F4" s="36"/>
      <c r="G4" s="36"/>
      <c r="H4" s="37"/>
      <c r="I4" s="38"/>
      <c r="J4" s="38"/>
      <c r="K4" s="38"/>
      <c r="L4" s="38"/>
      <c r="M4" s="794"/>
      <c r="N4" s="38"/>
      <c r="O4" s="38"/>
      <c r="P4" s="38"/>
      <c r="Q4" s="38"/>
      <c r="R4" s="38"/>
      <c r="S4" s="38"/>
      <c r="T4" s="37"/>
      <c r="U4" s="37"/>
      <c r="V4" s="37"/>
      <c r="W4" s="37"/>
      <c r="X4" s="39"/>
      <c r="Y4" s="79"/>
      <c r="AB4" s="83" t="s">
        <v>1698</v>
      </c>
      <c r="AC4" s="163"/>
      <c r="AD4" s="514"/>
    </row>
    <row r="5" spans="1:30" ht="19.95" customHeight="1" x14ac:dyDescent="0.5">
      <c r="B5" s="651" t="s">
        <v>195</v>
      </c>
      <c r="C5" s="652"/>
      <c r="D5" s="652"/>
      <c r="E5" s="652"/>
      <c r="F5" s="652"/>
      <c r="G5" s="652"/>
      <c r="H5" s="158">
        <v>301</v>
      </c>
      <c r="I5" s="652" t="s">
        <v>407</v>
      </c>
      <c r="J5" s="652"/>
      <c r="K5" s="652"/>
      <c r="L5" s="3">
        <v>300</v>
      </c>
      <c r="M5" s="795"/>
      <c r="N5" s="729" t="s">
        <v>4046</v>
      </c>
      <c r="O5" s="663"/>
      <c r="P5" s="663"/>
      <c r="Q5" s="730"/>
      <c r="R5" s="729" t="s">
        <v>4278</v>
      </c>
      <c r="S5" s="663"/>
      <c r="T5" s="663"/>
      <c r="U5" s="663"/>
      <c r="V5" s="663"/>
      <c r="W5" s="663"/>
      <c r="X5" s="29"/>
      <c r="Y5" s="389"/>
      <c r="Z5" s="391">
        <v>1</v>
      </c>
      <c r="AA5" s="390"/>
      <c r="AB5" s="391">
        <v>17</v>
      </c>
      <c r="AC5" s="163"/>
      <c r="AD5" s="514"/>
    </row>
    <row r="6" spans="1:30" ht="6" customHeight="1" thickBot="1" x14ac:dyDescent="0.55000000000000004">
      <c r="B6" s="21"/>
      <c r="C6" s="22"/>
      <c r="D6" s="22"/>
      <c r="E6" s="22"/>
      <c r="F6" s="22"/>
      <c r="G6" s="22"/>
      <c r="H6" s="23"/>
      <c r="I6" s="24"/>
      <c r="J6" s="24"/>
      <c r="K6" s="24"/>
      <c r="L6" s="24"/>
      <c r="M6" s="795"/>
      <c r="N6" s="24"/>
      <c r="O6" s="23"/>
      <c r="P6" s="28"/>
      <c r="Q6" s="24"/>
      <c r="R6" s="24"/>
      <c r="S6" s="20"/>
      <c r="T6" s="20"/>
      <c r="U6" s="20"/>
      <c r="V6" s="23"/>
      <c r="W6" s="23"/>
      <c r="X6" s="25"/>
      <c r="Y6" s="80"/>
      <c r="AD6" s="514"/>
    </row>
    <row r="7" spans="1:30" ht="19.95" customHeight="1" thickTop="1" thickBot="1" x14ac:dyDescent="0.55000000000000004">
      <c r="B7" s="723" t="s">
        <v>23</v>
      </c>
      <c r="C7" s="724"/>
      <c r="D7" s="724"/>
      <c r="E7" s="724"/>
      <c r="F7" s="724"/>
      <c r="G7" s="724"/>
      <c r="H7" s="716" t="s">
        <v>1204</v>
      </c>
      <c r="I7" s="716"/>
      <c r="J7" s="716"/>
      <c r="K7" s="716"/>
      <c r="L7" s="716"/>
      <c r="M7" s="716"/>
      <c r="N7" s="652" t="s">
        <v>963</v>
      </c>
      <c r="O7" s="652"/>
      <c r="P7" s="652"/>
      <c r="Q7" s="731"/>
      <c r="R7" s="732"/>
      <c r="S7" s="732"/>
      <c r="T7" s="732"/>
      <c r="U7" s="732"/>
      <c r="V7" s="732"/>
      <c r="W7" s="733"/>
      <c r="X7" s="29"/>
      <c r="Y7" s="389"/>
      <c r="Z7" s="391">
        <v>2</v>
      </c>
      <c r="AA7" s="390"/>
      <c r="AB7" s="391">
        <v>18</v>
      </c>
      <c r="AD7" s="514"/>
    </row>
    <row r="8" spans="1:30" ht="6" customHeight="1" thickTop="1" x14ac:dyDescent="0.5">
      <c r="B8" s="21"/>
      <c r="C8" s="22"/>
      <c r="D8" s="22"/>
      <c r="E8" s="22"/>
      <c r="F8" s="22"/>
      <c r="G8" s="24"/>
      <c r="H8" s="24"/>
      <c r="I8" s="23"/>
      <c r="J8" s="23"/>
      <c r="K8" s="23"/>
      <c r="L8" s="23"/>
      <c r="M8" s="24"/>
      <c r="N8" s="24"/>
      <c r="O8" s="20"/>
      <c r="P8" s="28"/>
      <c r="Q8" s="24"/>
      <c r="R8" s="20"/>
      <c r="S8" s="20"/>
      <c r="T8" s="20"/>
      <c r="U8" s="20"/>
      <c r="V8" s="793"/>
      <c r="W8" s="793"/>
      <c r="X8" s="25"/>
      <c r="Y8" s="43"/>
      <c r="AD8" s="514"/>
    </row>
    <row r="9" spans="1:30" ht="19.95" customHeight="1" x14ac:dyDescent="0.5">
      <c r="B9" s="651" t="s">
        <v>187</v>
      </c>
      <c r="C9" s="652"/>
      <c r="D9" s="652"/>
      <c r="E9" s="652"/>
      <c r="F9" s="652"/>
      <c r="G9" s="652"/>
      <c r="H9" s="715"/>
      <c r="I9" s="715"/>
      <c r="J9" s="715"/>
      <c r="K9" s="715"/>
      <c r="L9" s="715"/>
      <c r="M9" s="715"/>
      <c r="N9" s="20"/>
      <c r="O9" s="33"/>
      <c r="P9" s="28"/>
      <c r="Q9" s="28"/>
      <c r="R9" s="20"/>
      <c r="S9" s="20"/>
      <c r="T9" s="20"/>
      <c r="U9" s="20"/>
      <c r="V9" s="792"/>
      <c r="W9" s="792"/>
      <c r="X9" s="29"/>
      <c r="Y9" s="389"/>
      <c r="Z9" s="391">
        <v>3</v>
      </c>
      <c r="AA9" s="390"/>
      <c r="AB9" s="391">
        <v>19</v>
      </c>
    </row>
    <row r="10" spans="1:30" ht="6" customHeight="1" thickBot="1" x14ac:dyDescent="0.55000000000000004">
      <c r="B10" s="21"/>
      <c r="C10" s="22"/>
      <c r="D10" s="22"/>
      <c r="E10" s="22"/>
      <c r="F10" s="22"/>
      <c r="G10" s="22"/>
      <c r="H10" s="23"/>
      <c r="I10" s="24"/>
      <c r="J10" s="24"/>
      <c r="K10" s="24"/>
      <c r="L10" s="24"/>
      <c r="M10" s="24"/>
      <c r="N10" s="24"/>
      <c r="O10" s="24"/>
      <c r="P10" s="24"/>
      <c r="Q10" s="24"/>
      <c r="R10" s="24"/>
      <c r="S10" s="24"/>
      <c r="T10" s="23"/>
      <c r="U10" s="23"/>
      <c r="V10" s="23"/>
      <c r="W10" s="23"/>
      <c r="X10" s="25"/>
      <c r="Y10" s="43"/>
    </row>
    <row r="11" spans="1:30" ht="19.95" customHeight="1" thickTop="1" x14ac:dyDescent="0.5">
      <c r="B11" s="651" t="s">
        <v>173</v>
      </c>
      <c r="C11" s="652"/>
      <c r="D11" s="652"/>
      <c r="E11" s="652"/>
      <c r="F11" s="652"/>
      <c r="G11" s="653"/>
      <c r="H11" s="783"/>
      <c r="I11" s="784"/>
      <c r="J11" s="784"/>
      <c r="K11" s="784"/>
      <c r="L11" s="784"/>
      <c r="M11" s="784"/>
      <c r="N11" s="784"/>
      <c r="O11" s="784"/>
      <c r="P11" s="784"/>
      <c r="Q11" s="784"/>
      <c r="R11" s="784"/>
      <c r="S11" s="784"/>
      <c r="T11" s="784"/>
      <c r="U11" s="784"/>
      <c r="V11" s="784"/>
      <c r="W11" s="785"/>
      <c r="X11" s="29"/>
      <c r="Y11" s="389"/>
      <c r="Z11" s="391">
        <v>4</v>
      </c>
      <c r="AA11" s="390"/>
      <c r="AB11" s="391">
        <v>20</v>
      </c>
    </row>
    <row r="12" spans="1:30" ht="6" customHeight="1" x14ac:dyDescent="0.5">
      <c r="B12" s="738"/>
      <c r="C12" s="739"/>
      <c r="D12" s="22"/>
      <c r="E12" s="36"/>
      <c r="F12" s="36"/>
      <c r="G12" s="37"/>
      <c r="H12" s="786"/>
      <c r="I12" s="787"/>
      <c r="J12" s="787"/>
      <c r="K12" s="787"/>
      <c r="L12" s="787"/>
      <c r="M12" s="787"/>
      <c r="N12" s="787"/>
      <c r="O12" s="787"/>
      <c r="P12" s="787"/>
      <c r="Q12" s="787"/>
      <c r="R12" s="787"/>
      <c r="S12" s="787"/>
      <c r="T12" s="787"/>
      <c r="U12" s="787"/>
      <c r="V12" s="787"/>
      <c r="W12" s="788"/>
      <c r="X12" s="25"/>
      <c r="Y12" s="43"/>
    </row>
    <row r="13" spans="1:30" ht="19.95" customHeight="1" x14ac:dyDescent="0.5">
      <c r="B13" s="738"/>
      <c r="C13" s="739"/>
      <c r="D13" s="635" t="s">
        <v>4069</v>
      </c>
      <c r="E13" s="635"/>
      <c r="F13" s="635"/>
      <c r="G13" s="781"/>
      <c r="H13" s="786"/>
      <c r="I13" s="787"/>
      <c r="J13" s="787"/>
      <c r="K13" s="787"/>
      <c r="L13" s="787"/>
      <c r="M13" s="787"/>
      <c r="N13" s="787"/>
      <c r="O13" s="787"/>
      <c r="P13" s="787"/>
      <c r="Q13" s="787"/>
      <c r="R13" s="787"/>
      <c r="S13" s="787"/>
      <c r="T13" s="787"/>
      <c r="U13" s="787"/>
      <c r="V13" s="787"/>
      <c r="W13" s="788"/>
      <c r="X13" s="29"/>
      <c r="Y13" s="389"/>
      <c r="Z13" s="391">
        <v>5</v>
      </c>
      <c r="AA13" s="390"/>
      <c r="AB13" s="391">
        <v>21</v>
      </c>
    </row>
    <row r="14" spans="1:30" ht="6" customHeight="1" x14ac:dyDescent="0.5">
      <c r="B14" s="738"/>
      <c r="C14" s="739"/>
      <c r="D14" s="22"/>
      <c r="E14" s="36"/>
      <c r="F14" s="36"/>
      <c r="G14" s="780"/>
      <c r="H14" s="786"/>
      <c r="I14" s="787"/>
      <c r="J14" s="787"/>
      <c r="K14" s="787"/>
      <c r="L14" s="787"/>
      <c r="M14" s="787"/>
      <c r="N14" s="787"/>
      <c r="O14" s="787"/>
      <c r="P14" s="787"/>
      <c r="Q14" s="787"/>
      <c r="R14" s="787"/>
      <c r="S14" s="787"/>
      <c r="T14" s="787"/>
      <c r="U14" s="787"/>
      <c r="V14" s="787"/>
      <c r="W14" s="788"/>
      <c r="X14" s="25"/>
      <c r="Y14" s="43"/>
    </row>
    <row r="15" spans="1:30" ht="19.95" customHeight="1" x14ac:dyDescent="0.5">
      <c r="B15" s="651"/>
      <c r="C15" s="652"/>
      <c r="D15" s="652"/>
      <c r="E15" s="652"/>
      <c r="F15" s="652"/>
      <c r="G15" s="780"/>
      <c r="H15" s="786"/>
      <c r="I15" s="787"/>
      <c r="J15" s="787"/>
      <c r="K15" s="787"/>
      <c r="L15" s="787"/>
      <c r="M15" s="787"/>
      <c r="N15" s="787"/>
      <c r="O15" s="787"/>
      <c r="P15" s="787"/>
      <c r="Q15" s="787"/>
      <c r="R15" s="787"/>
      <c r="S15" s="787"/>
      <c r="T15" s="787"/>
      <c r="U15" s="787"/>
      <c r="V15" s="787"/>
      <c r="W15" s="788"/>
      <c r="X15" s="29"/>
      <c r="Y15" s="389"/>
      <c r="Z15" s="391">
        <v>6</v>
      </c>
      <c r="AA15" s="390"/>
      <c r="AB15" s="391">
        <v>22</v>
      </c>
    </row>
    <row r="16" spans="1:30" ht="6" customHeight="1" x14ac:dyDescent="0.5">
      <c r="B16" s="21"/>
      <c r="C16" s="22"/>
      <c r="D16" s="22"/>
      <c r="E16" s="22"/>
      <c r="F16" s="22"/>
      <c r="G16" s="780"/>
      <c r="H16" s="786"/>
      <c r="I16" s="787"/>
      <c r="J16" s="787"/>
      <c r="K16" s="787"/>
      <c r="L16" s="787"/>
      <c r="M16" s="787"/>
      <c r="N16" s="787"/>
      <c r="O16" s="787"/>
      <c r="P16" s="787"/>
      <c r="Q16" s="787"/>
      <c r="R16" s="787"/>
      <c r="S16" s="787"/>
      <c r="T16" s="787"/>
      <c r="U16" s="787"/>
      <c r="V16" s="787"/>
      <c r="W16" s="788"/>
      <c r="X16" s="25"/>
      <c r="Y16" s="43"/>
    </row>
    <row r="17" spans="2:30" ht="19.95" customHeight="1" x14ac:dyDescent="0.5">
      <c r="B17" s="26"/>
      <c r="C17" s="27"/>
      <c r="D17" s="27"/>
      <c r="E17" s="27"/>
      <c r="F17" s="27"/>
      <c r="G17" s="22"/>
      <c r="H17" s="786"/>
      <c r="I17" s="787"/>
      <c r="J17" s="787"/>
      <c r="K17" s="787"/>
      <c r="L17" s="787"/>
      <c r="M17" s="787"/>
      <c r="N17" s="787"/>
      <c r="O17" s="787"/>
      <c r="P17" s="787"/>
      <c r="Q17" s="787"/>
      <c r="R17" s="787"/>
      <c r="S17" s="787"/>
      <c r="T17" s="787"/>
      <c r="U17" s="787"/>
      <c r="V17" s="787"/>
      <c r="W17" s="788"/>
      <c r="X17" s="29"/>
      <c r="Y17" s="389"/>
      <c r="Z17" s="391">
        <v>7</v>
      </c>
      <c r="AA17" s="390"/>
      <c r="AB17" s="391">
        <v>23</v>
      </c>
    </row>
    <row r="18" spans="2:30" ht="6" customHeight="1" x14ac:dyDescent="0.5">
      <c r="B18" s="21"/>
      <c r="C18" s="22"/>
      <c r="D18" s="22"/>
      <c r="E18" s="22"/>
      <c r="F18" s="22"/>
      <c r="G18" s="22"/>
      <c r="H18" s="786"/>
      <c r="I18" s="787"/>
      <c r="J18" s="787"/>
      <c r="K18" s="787"/>
      <c r="L18" s="787"/>
      <c r="M18" s="787"/>
      <c r="N18" s="787"/>
      <c r="O18" s="787"/>
      <c r="P18" s="787"/>
      <c r="Q18" s="787"/>
      <c r="R18" s="787"/>
      <c r="S18" s="787"/>
      <c r="T18" s="787"/>
      <c r="U18" s="787"/>
      <c r="V18" s="787"/>
      <c r="W18" s="788"/>
      <c r="X18" s="25"/>
      <c r="Y18" s="43"/>
    </row>
    <row r="19" spans="2:30" ht="19.95" customHeight="1" x14ac:dyDescent="0.5">
      <c r="B19" s="26"/>
      <c r="C19" s="27"/>
      <c r="D19" s="27"/>
      <c r="E19" s="27"/>
      <c r="F19" s="27"/>
      <c r="G19" s="27"/>
      <c r="H19" s="786"/>
      <c r="I19" s="787"/>
      <c r="J19" s="787"/>
      <c r="K19" s="787"/>
      <c r="L19" s="787"/>
      <c r="M19" s="787"/>
      <c r="N19" s="787"/>
      <c r="O19" s="787"/>
      <c r="P19" s="787"/>
      <c r="Q19" s="787"/>
      <c r="R19" s="787"/>
      <c r="S19" s="787"/>
      <c r="T19" s="787"/>
      <c r="U19" s="787"/>
      <c r="V19" s="787"/>
      <c r="W19" s="788"/>
      <c r="X19" s="29"/>
      <c r="Y19" s="389"/>
      <c r="Z19" s="391">
        <v>8</v>
      </c>
      <c r="AA19" s="390"/>
      <c r="AB19" s="391">
        <v>24</v>
      </c>
    </row>
    <row r="20" spans="2:30" ht="6" customHeight="1" x14ac:dyDescent="0.5">
      <c r="B20" s="21"/>
      <c r="C20" s="22"/>
      <c r="D20" s="22"/>
      <c r="E20" s="22"/>
      <c r="F20" s="22"/>
      <c r="G20" s="22"/>
      <c r="H20" s="786"/>
      <c r="I20" s="787"/>
      <c r="J20" s="787"/>
      <c r="K20" s="787"/>
      <c r="L20" s="787"/>
      <c r="M20" s="787"/>
      <c r="N20" s="787"/>
      <c r="O20" s="787"/>
      <c r="P20" s="787"/>
      <c r="Q20" s="787"/>
      <c r="R20" s="787"/>
      <c r="S20" s="787"/>
      <c r="T20" s="787"/>
      <c r="U20" s="787"/>
      <c r="V20" s="787"/>
      <c r="W20" s="788"/>
      <c r="X20" s="25"/>
      <c r="Y20" s="43"/>
    </row>
    <row r="21" spans="2:30" ht="19.95" customHeight="1" x14ac:dyDescent="0.5">
      <c r="B21" s="26"/>
      <c r="C21" s="27"/>
      <c r="D21" s="27"/>
      <c r="E21" s="27"/>
      <c r="F21" s="88"/>
      <c r="G21" s="23"/>
      <c r="H21" s="786"/>
      <c r="I21" s="787"/>
      <c r="J21" s="787"/>
      <c r="K21" s="787"/>
      <c r="L21" s="787"/>
      <c r="M21" s="787"/>
      <c r="N21" s="787"/>
      <c r="O21" s="787"/>
      <c r="P21" s="787"/>
      <c r="Q21" s="787"/>
      <c r="R21" s="787"/>
      <c r="S21" s="787"/>
      <c r="T21" s="787"/>
      <c r="U21" s="787"/>
      <c r="V21" s="787"/>
      <c r="W21" s="788"/>
      <c r="X21" s="29"/>
      <c r="Y21" s="389"/>
      <c r="Z21" s="391">
        <v>9</v>
      </c>
      <c r="AA21" s="390"/>
      <c r="AB21" s="391">
        <v>25</v>
      </c>
    </row>
    <row r="22" spans="2:30" ht="6" customHeight="1" x14ac:dyDescent="0.5">
      <c r="B22" s="21"/>
      <c r="C22" s="22"/>
      <c r="D22" s="22"/>
      <c r="E22" s="22"/>
      <c r="F22" s="22"/>
      <c r="G22" s="22"/>
      <c r="H22" s="786"/>
      <c r="I22" s="787"/>
      <c r="J22" s="787"/>
      <c r="K22" s="787"/>
      <c r="L22" s="787"/>
      <c r="M22" s="787"/>
      <c r="N22" s="787"/>
      <c r="O22" s="787"/>
      <c r="P22" s="787"/>
      <c r="Q22" s="787"/>
      <c r="R22" s="787"/>
      <c r="S22" s="787"/>
      <c r="T22" s="787"/>
      <c r="U22" s="787"/>
      <c r="V22" s="787"/>
      <c r="W22" s="788"/>
      <c r="X22" s="25"/>
      <c r="Y22" s="43"/>
      <c r="Z22" s="4"/>
      <c r="AD22" s="514"/>
    </row>
    <row r="23" spans="2:30" ht="19.95" customHeight="1" x14ac:dyDescent="0.5">
      <c r="B23" s="26"/>
      <c r="C23" s="27"/>
      <c r="D23" s="27"/>
      <c r="E23" s="27"/>
      <c r="F23" s="27"/>
      <c r="G23" s="27"/>
      <c r="H23" s="786"/>
      <c r="I23" s="787"/>
      <c r="J23" s="787"/>
      <c r="K23" s="787"/>
      <c r="L23" s="787"/>
      <c r="M23" s="787"/>
      <c r="N23" s="787"/>
      <c r="O23" s="787"/>
      <c r="P23" s="787"/>
      <c r="Q23" s="787"/>
      <c r="R23" s="787"/>
      <c r="S23" s="787"/>
      <c r="T23" s="787"/>
      <c r="U23" s="787"/>
      <c r="V23" s="787"/>
      <c r="W23" s="788"/>
      <c r="X23" s="29"/>
      <c r="Y23" s="389"/>
      <c r="Z23" s="391">
        <v>10</v>
      </c>
      <c r="AA23" s="390"/>
      <c r="AB23" s="391">
        <v>26</v>
      </c>
      <c r="AD23" s="514"/>
    </row>
    <row r="24" spans="2:30" ht="6" customHeight="1" x14ac:dyDescent="0.5">
      <c r="B24" s="26"/>
      <c r="C24" s="27"/>
      <c r="D24" s="27"/>
      <c r="E24" s="27"/>
      <c r="F24" s="27"/>
      <c r="G24" s="27"/>
      <c r="H24" s="786"/>
      <c r="I24" s="787"/>
      <c r="J24" s="787"/>
      <c r="K24" s="787"/>
      <c r="L24" s="787"/>
      <c r="M24" s="787"/>
      <c r="N24" s="787"/>
      <c r="O24" s="787"/>
      <c r="P24" s="787"/>
      <c r="Q24" s="787"/>
      <c r="R24" s="787"/>
      <c r="S24" s="787"/>
      <c r="T24" s="787"/>
      <c r="U24" s="787"/>
      <c r="V24" s="787"/>
      <c r="W24" s="788"/>
      <c r="X24" s="29"/>
      <c r="Z24" s="4"/>
      <c r="AD24" s="514"/>
    </row>
    <row r="25" spans="2:30" ht="19.95" customHeight="1" thickBot="1" x14ac:dyDescent="0.55000000000000004">
      <c r="B25" s="26"/>
      <c r="C25" s="27"/>
      <c r="D25" s="27"/>
      <c r="E25" s="27"/>
      <c r="F25" s="27"/>
      <c r="G25" s="27"/>
      <c r="H25" s="789"/>
      <c r="I25" s="790"/>
      <c r="J25" s="790"/>
      <c r="K25" s="790"/>
      <c r="L25" s="790"/>
      <c r="M25" s="790"/>
      <c r="N25" s="790"/>
      <c r="O25" s="790"/>
      <c r="P25" s="790"/>
      <c r="Q25" s="790"/>
      <c r="R25" s="790"/>
      <c r="S25" s="790"/>
      <c r="T25" s="790"/>
      <c r="U25" s="790"/>
      <c r="V25" s="790"/>
      <c r="W25" s="791"/>
      <c r="X25" s="29"/>
      <c r="Y25" s="389"/>
      <c r="Z25" s="391">
        <v>11</v>
      </c>
      <c r="AA25" s="390"/>
      <c r="AB25" s="391">
        <v>27</v>
      </c>
    </row>
    <row r="26" spans="2:30" ht="6" customHeight="1" thickTop="1" thickBot="1" x14ac:dyDescent="0.55000000000000004">
      <c r="B26" s="26"/>
      <c r="C26" s="30"/>
      <c r="D26" s="30"/>
      <c r="E26" s="30"/>
      <c r="F26" s="30"/>
      <c r="G26" s="27"/>
      <c r="H26" s="23"/>
      <c r="I26" s="24"/>
      <c r="J26" s="24"/>
      <c r="K26" s="24"/>
      <c r="L26" s="24"/>
      <c r="M26" s="24"/>
      <c r="N26" s="24"/>
      <c r="O26" s="24"/>
      <c r="P26" s="24"/>
      <c r="Q26" s="24"/>
      <c r="R26" s="24"/>
      <c r="S26" s="24"/>
      <c r="T26" s="23"/>
      <c r="U26" s="24"/>
      <c r="V26" s="24"/>
      <c r="W26" s="24"/>
      <c r="X26" s="29"/>
      <c r="Y26" s="43"/>
      <c r="Z26" s="4"/>
    </row>
    <row r="27" spans="2:30" ht="19.95" customHeight="1" thickTop="1" thickBot="1" x14ac:dyDescent="0.55000000000000004">
      <c r="B27" s="26"/>
      <c r="C27" s="652" t="s">
        <v>405</v>
      </c>
      <c r="D27" s="652"/>
      <c r="E27" s="652"/>
      <c r="F27" s="652"/>
      <c r="G27" s="652"/>
      <c r="H27" s="782"/>
      <c r="I27" s="782"/>
      <c r="J27" s="782"/>
      <c r="K27" s="782"/>
      <c r="L27" s="782"/>
      <c r="M27" s="782"/>
      <c r="N27" s="782"/>
      <c r="O27" s="782"/>
      <c r="P27" s="775" t="s">
        <v>363</v>
      </c>
      <c r="Q27" s="775"/>
      <c r="R27" s="775"/>
      <c r="S27" s="779"/>
      <c r="T27" s="708"/>
      <c r="U27" s="709"/>
      <c r="V27" s="709"/>
      <c r="W27" s="710"/>
      <c r="X27" s="29"/>
      <c r="Y27" s="389"/>
      <c r="Z27" s="391">
        <v>12</v>
      </c>
      <c r="AA27" s="390"/>
      <c r="AB27" s="391">
        <v>28</v>
      </c>
    </row>
    <row r="28" spans="2:30" ht="6" customHeight="1" thickTop="1" thickBot="1" x14ac:dyDescent="0.55000000000000004">
      <c r="B28" s="26"/>
      <c r="C28" s="30"/>
      <c r="D28" s="30"/>
      <c r="E28" s="30"/>
      <c r="F28" s="30"/>
      <c r="G28" s="27"/>
      <c r="H28" s="23"/>
      <c r="I28" s="24"/>
      <c r="J28" s="24"/>
      <c r="K28" s="24"/>
      <c r="L28" s="24"/>
      <c r="M28" s="24"/>
      <c r="N28" s="24"/>
      <c r="O28" s="24"/>
      <c r="P28" s="24"/>
      <c r="Q28" s="24"/>
      <c r="R28" s="24"/>
      <c r="S28" s="24"/>
      <c r="T28" s="23"/>
      <c r="U28" s="23"/>
      <c r="V28" s="23"/>
      <c r="W28" s="23"/>
      <c r="X28" s="29"/>
      <c r="Y28" s="43"/>
      <c r="Z28" s="4"/>
    </row>
    <row r="29" spans="2:30" ht="19.95" customHeight="1" thickTop="1" thickBot="1" x14ac:dyDescent="0.55000000000000004">
      <c r="B29" s="26"/>
      <c r="C29" s="27"/>
      <c r="D29" s="27"/>
      <c r="E29" s="30"/>
      <c r="F29" s="88"/>
      <c r="G29" s="35"/>
      <c r="H29" s="652" t="s">
        <v>1210</v>
      </c>
      <c r="I29" s="652"/>
      <c r="J29" s="652"/>
      <c r="K29" s="652"/>
      <c r="L29" s="652"/>
      <c r="M29" s="652"/>
      <c r="N29" s="652"/>
      <c r="O29" s="652"/>
      <c r="P29" s="652"/>
      <c r="Q29" s="652"/>
      <c r="R29" s="652"/>
      <c r="S29" s="653"/>
      <c r="T29" s="708"/>
      <c r="U29" s="709"/>
      <c r="V29" s="709"/>
      <c r="W29" s="710"/>
      <c r="X29" s="70"/>
      <c r="Y29" s="389"/>
      <c r="Z29" s="391">
        <v>13</v>
      </c>
      <c r="AA29" s="390"/>
      <c r="AB29" s="391">
        <v>29</v>
      </c>
    </row>
    <row r="30" spans="2:30" ht="6" customHeight="1" thickTop="1" x14ac:dyDescent="0.5">
      <c r="B30" s="26"/>
      <c r="C30" s="30"/>
      <c r="D30" s="30"/>
      <c r="E30" s="30"/>
      <c r="F30" s="36">
        <v>1</v>
      </c>
      <c r="G30" s="27"/>
      <c r="H30" s="23"/>
      <c r="I30" s="24"/>
      <c r="J30" s="24"/>
      <c r="K30" s="24"/>
      <c r="L30" s="24"/>
      <c r="M30" s="24"/>
      <c r="N30" s="24"/>
      <c r="O30" s="24"/>
      <c r="P30" s="24"/>
      <c r="Q30" s="24"/>
      <c r="R30" s="24"/>
      <c r="S30" s="24"/>
      <c r="T30" s="23"/>
      <c r="U30" s="23"/>
      <c r="V30" s="23"/>
      <c r="W30" s="23"/>
      <c r="X30" s="70"/>
      <c r="Y30" s="43"/>
      <c r="Z30" s="4"/>
    </row>
    <row r="31" spans="2:30" ht="19.95" customHeight="1" thickBot="1" x14ac:dyDescent="0.55000000000000004">
      <c r="B31" s="26"/>
      <c r="C31" s="27"/>
      <c r="D31" s="27"/>
      <c r="E31" s="30"/>
      <c r="F31" s="36"/>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row>
    <row r="32" spans="2:30"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row>
    <row r="33" spans="1:30" ht="19.95" customHeight="1" thickTop="1" thickBot="1" x14ac:dyDescent="0.55000000000000004">
      <c r="B33" s="26"/>
      <c r="C33" s="671"/>
      <c r="D33" s="671"/>
      <c r="E33" s="30"/>
      <c r="F33" s="419" t="s">
        <v>636</v>
      </c>
      <c r="G33" s="708"/>
      <c r="H33" s="709"/>
      <c r="I33" s="709"/>
      <c r="J33" s="709"/>
      <c r="K33" s="710"/>
      <c r="L33" s="419" t="s">
        <v>634</v>
      </c>
      <c r="M33" s="708"/>
      <c r="N33" s="709"/>
      <c r="O33" s="709"/>
      <c r="P33" s="709"/>
      <c r="Q33" s="710"/>
      <c r="R33" s="20"/>
      <c r="S33" s="614"/>
      <c r="T33" s="614"/>
      <c r="U33" s="614"/>
      <c r="V33" s="614"/>
      <c r="W33" s="614"/>
      <c r="X33" s="692"/>
      <c r="Y33" s="389"/>
      <c r="Z33" s="391">
        <v>15</v>
      </c>
      <c r="AA33" s="390"/>
      <c r="AB33" s="391">
        <v>31</v>
      </c>
    </row>
    <row r="34" spans="1:30"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row>
    <row r="35" spans="1:30" ht="19.95" customHeight="1" thickTop="1" thickBot="1" x14ac:dyDescent="0.55000000000000004">
      <c r="B35" s="26"/>
      <c r="C35" s="671"/>
      <c r="D35" s="671"/>
      <c r="E35" s="30"/>
      <c r="F35" s="419" t="s">
        <v>637</v>
      </c>
      <c r="G35" s="708"/>
      <c r="H35" s="709"/>
      <c r="I35" s="709"/>
      <c r="J35" s="709"/>
      <c r="K35" s="710"/>
      <c r="L35" s="419" t="s">
        <v>635</v>
      </c>
      <c r="M35" s="708"/>
      <c r="N35" s="709"/>
      <c r="O35" s="709"/>
      <c r="P35" s="709"/>
      <c r="Q35" s="710"/>
      <c r="R35" s="20"/>
      <c r="S35" s="614"/>
      <c r="T35" s="614"/>
      <c r="U35" s="614"/>
      <c r="V35" s="614"/>
      <c r="W35" s="614"/>
      <c r="X35" s="692"/>
      <c r="Y35" s="389"/>
      <c r="Z35" s="391">
        <v>16</v>
      </c>
      <c r="AA35" s="390"/>
      <c r="AB35" s="391">
        <v>32</v>
      </c>
    </row>
    <row r="36" spans="1: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row>
    <row r="37" spans="1:30" ht="15.75" customHeight="1" thickTop="1" x14ac:dyDescent="0.5">
      <c r="A37" s="1"/>
      <c r="G37" s="19">
        <v>300</v>
      </c>
      <c r="I37" s="160" t="s">
        <v>11</v>
      </c>
      <c r="J37" s="160" t="s">
        <v>15</v>
      </c>
      <c r="M37" s="146" t="b">
        <v>1</v>
      </c>
      <c r="N37" s="146" t="b">
        <v>0</v>
      </c>
    </row>
    <row r="38" spans="1:30" ht="15.75" customHeight="1" x14ac:dyDescent="0.5">
      <c r="A38" s="1"/>
      <c r="B38" s="5"/>
      <c r="C38" s="5"/>
      <c r="D38" s="5"/>
      <c r="E38" s="161"/>
      <c r="F38" s="161"/>
      <c r="G38" s="5"/>
      <c r="I38" s="569" t="s">
        <v>617</v>
      </c>
      <c r="J38" s="569" t="s">
        <v>521</v>
      </c>
      <c r="M38" s="1">
        <v>0</v>
      </c>
    </row>
    <row r="39" spans="1:30" x14ac:dyDescent="0.5">
      <c r="A39" s="1"/>
      <c r="I39" s="1" t="b">
        <v>1</v>
      </c>
      <c r="J39" s="1" t="b">
        <v>0</v>
      </c>
      <c r="AD39" s="514"/>
    </row>
    <row r="40" spans="1:30" ht="5.0999999999999996" customHeight="1" x14ac:dyDescent="0.5">
      <c r="A40" s="1"/>
      <c r="AD40" s="514"/>
    </row>
    <row r="41" spans="1:30" hidden="1" x14ac:dyDescent="0.5">
      <c r="G41" s="4"/>
      <c r="H41" s="4"/>
      <c r="I41" s="4"/>
      <c r="J41" s="4"/>
      <c r="K41" s="4"/>
      <c r="L41" s="4"/>
      <c r="M41" s="4"/>
      <c r="N41" s="4"/>
      <c r="O41" s="4"/>
    </row>
    <row r="42" spans="1:30" hidden="1" x14ac:dyDescent="0.5">
      <c r="G42" s="4"/>
      <c r="H42" s="4"/>
      <c r="I42" s="4"/>
      <c r="J42" s="4"/>
      <c r="K42" s="4"/>
      <c r="L42" s="4"/>
      <c r="M42" s="4"/>
      <c r="N42" s="4"/>
      <c r="O42" s="4"/>
    </row>
  </sheetData>
  <sheetProtection algorithmName="SHA-512" hashValue="W/8jsC6pfQSTIxNe22fcc16B8xewjL6wZTVHd5DN9Jbt7vAJOQ2YOwTGudY2obQ53Bo1K5bP0FETuoIYj8k8vA==" saltValue="jKrVmge2O26er/J0uooM8Q==" spinCount="100000" sheet="1" objects="1" scenarios="1" selectLockedCells="1" autoFilter="0"/>
  <mergeCells count="39">
    <mergeCell ref="V2:W2"/>
    <mergeCell ref="T2:U2"/>
    <mergeCell ref="B1:K3"/>
    <mergeCell ref="B11:G11"/>
    <mergeCell ref="I5:K5"/>
    <mergeCell ref="M4:M6"/>
    <mergeCell ref="N5:Q5"/>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H29:S29"/>
    <mergeCell ref="T29:W29"/>
    <mergeCell ref="P27:S27"/>
    <mergeCell ref="N7:P7"/>
    <mergeCell ref="C27:G27"/>
    <mergeCell ref="B12:C14"/>
    <mergeCell ref="B15:F15"/>
    <mergeCell ref="G14:G16"/>
    <mergeCell ref="B9:G9"/>
    <mergeCell ref="D13:G13"/>
    <mergeCell ref="G33:K33"/>
    <mergeCell ref="M33:Q33"/>
    <mergeCell ref="G35:K35"/>
    <mergeCell ref="M35:Q35"/>
    <mergeCell ref="S31:X36"/>
    <mergeCell ref="G31:Q31"/>
  </mergeCells>
  <conditionalFormatting sqref="Y2">
    <cfRule type="expression" dxfId="334" priority="3">
      <formula>$Z$2="OK"</formula>
    </cfRule>
  </conditionalFormatting>
  <conditionalFormatting sqref="AB5:AB35">
    <cfRule type="expression" dxfId="333" priority="2">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155">
        <f>COUNTA(Tabla_VF[Enunciado])</f>
        <v>0</v>
      </c>
      <c r="I1" s="154" t="s">
        <v>357</v>
      </c>
      <c r="J1" s="176"/>
      <c r="AF1" s="154"/>
    </row>
    <row r="2" spans="1:37" ht="49.5" customHeight="1" thickBot="1" x14ac:dyDescent="0.55000000000000004">
      <c r="A2" s="165" t="s">
        <v>23</v>
      </c>
      <c r="B2" s="164"/>
      <c r="C2" s="166"/>
      <c r="D2" s="167"/>
      <c r="E2" s="167"/>
      <c r="F2" s="178" t="s">
        <v>187</v>
      </c>
      <c r="G2" s="175" t="s">
        <v>4209</v>
      </c>
      <c r="H2" s="232" t="s">
        <v>405</v>
      </c>
      <c r="I2" s="233" t="s">
        <v>363</v>
      </c>
      <c r="J2" s="234" t="s">
        <v>1210</v>
      </c>
      <c r="K2" s="197"/>
      <c r="L2" s="198"/>
      <c r="M2" s="199"/>
      <c r="N2" s="195"/>
      <c r="O2" s="196"/>
      <c r="P2" s="183"/>
      <c r="Q2" s="197"/>
      <c r="R2" s="198"/>
      <c r="S2" s="199"/>
      <c r="T2" s="199"/>
      <c r="U2" s="199"/>
      <c r="V2" s="199"/>
      <c r="W2" s="199"/>
      <c r="X2" s="199"/>
      <c r="Y2" s="199"/>
      <c r="Z2" s="199"/>
      <c r="AA2" s="199"/>
      <c r="AB2" s="199"/>
      <c r="AC2" s="199"/>
      <c r="AD2" s="199"/>
      <c r="AE2" s="199"/>
      <c r="AF2" s="179" t="s">
        <v>1153</v>
      </c>
      <c r="AG2" s="180" t="s">
        <v>1154</v>
      </c>
      <c r="AH2" s="181" t="s">
        <v>1155</v>
      </c>
      <c r="AI2" s="182" t="s">
        <v>1156</v>
      </c>
      <c r="AJ2" s="183" t="s">
        <v>963</v>
      </c>
    </row>
    <row r="3" spans="1:37" ht="14.7"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t="str">
        <f ca="1">IFERROR(IF(INDIRECT("A" &amp; CHAR(COLUMN()+38)&amp;PREGUNTA_ACTUAL-(N_I_VF)+N_I_Tabla)="","",INDIRECT("A" &amp; CHAR(COLUMN()+38)&amp;PREGUNTA_ACTUAL-(N_I_VF)+N_I_Tabla)),"")</f>
        <v/>
      </c>
    </row>
    <row r="4" spans="1:37" hidden="1" x14ac:dyDescent="0.5">
      <c r="A4" s="45">
        <v>301</v>
      </c>
      <c r="B4" s="226">
        <f>N_I_Tabla</f>
        <v>6</v>
      </c>
      <c r="C4" s="225"/>
      <c r="D4" s="265"/>
      <c r="E4" s="265"/>
      <c r="F4" s="50"/>
      <c r="G4" s="220"/>
      <c r="H4" s="51"/>
      <c r="I4" s="52"/>
      <c r="J4" s="53"/>
      <c r="K4" s="54"/>
      <c r="L4" s="55"/>
      <c r="M4" s="56"/>
      <c r="N4" s="51"/>
      <c r="O4" s="52"/>
      <c r="P4" s="53"/>
      <c r="Q4" s="54"/>
      <c r="R4" s="55"/>
      <c r="S4" s="56"/>
      <c r="T4" s="56"/>
      <c r="U4" s="56"/>
      <c r="V4" s="56"/>
      <c r="W4" s="56"/>
      <c r="X4" s="56"/>
      <c r="Y4" s="56"/>
      <c r="Z4" s="56"/>
      <c r="AA4" s="56"/>
      <c r="AB4" s="56"/>
      <c r="AC4" s="56"/>
      <c r="AD4" s="56"/>
      <c r="AE4" s="56"/>
      <c r="AF4" s="57"/>
      <c r="AG4" s="58"/>
      <c r="AH4" s="59"/>
      <c r="AI4" s="60"/>
      <c r="AJ4" s="53"/>
    </row>
    <row r="5" spans="1:37" ht="9.9499999999999993" customHeight="1" thickTop="1" x14ac:dyDescent="0.5">
      <c r="A5" s="359" t="s">
        <v>1204</v>
      </c>
      <c r="B5" s="362" t="s">
        <v>1316</v>
      </c>
      <c r="C5" s="362" t="s">
        <v>1313</v>
      </c>
      <c r="D5" s="362" t="s">
        <v>1314</v>
      </c>
      <c r="E5" s="362" t="s">
        <v>1315</v>
      </c>
      <c r="F5" s="363" t="s">
        <v>1311</v>
      </c>
      <c r="G5" s="360" t="s">
        <v>22</v>
      </c>
      <c r="H5" s="363" t="s">
        <v>1209</v>
      </c>
      <c r="I5" s="363" t="s">
        <v>363</v>
      </c>
      <c r="J5" s="363" t="s">
        <v>1210</v>
      </c>
      <c r="K5" s="363" t="s">
        <v>1190</v>
      </c>
      <c r="L5" s="363" t="s">
        <v>1211</v>
      </c>
      <c r="M5" s="363" t="s">
        <v>1212</v>
      </c>
      <c r="N5" s="363" t="s">
        <v>1213</v>
      </c>
      <c r="O5" s="363" t="s">
        <v>1214</v>
      </c>
      <c r="P5" s="363" t="s">
        <v>1215</v>
      </c>
      <c r="Q5" s="363" t="s">
        <v>1216</v>
      </c>
      <c r="R5" s="363" t="s">
        <v>1217</v>
      </c>
      <c r="S5" s="363" t="s">
        <v>1218</v>
      </c>
      <c r="T5" s="363" t="s">
        <v>1219</v>
      </c>
      <c r="U5" s="363" t="s">
        <v>1220</v>
      </c>
      <c r="V5" s="363" t="s">
        <v>1221</v>
      </c>
      <c r="W5" s="363" t="s">
        <v>1222</v>
      </c>
      <c r="X5" s="363" t="s">
        <v>1223</v>
      </c>
      <c r="Y5" s="363" t="s">
        <v>1224</v>
      </c>
      <c r="Z5" s="363" t="s">
        <v>1225</v>
      </c>
      <c r="AA5" s="363" t="s">
        <v>1226</v>
      </c>
      <c r="AB5" s="363" t="s">
        <v>1227</v>
      </c>
      <c r="AC5" s="363" t="s">
        <v>1228</v>
      </c>
      <c r="AD5" s="363" t="s">
        <v>1229</v>
      </c>
      <c r="AE5" s="363" t="s">
        <v>1230</v>
      </c>
      <c r="AF5" s="363" t="s">
        <v>1153</v>
      </c>
      <c r="AG5" s="363" t="s">
        <v>1154</v>
      </c>
      <c r="AH5" s="363" t="s">
        <v>1155</v>
      </c>
      <c r="AI5" s="363" t="s">
        <v>1156</v>
      </c>
      <c r="AJ5" s="363" t="s">
        <v>963</v>
      </c>
    </row>
    <row r="6" spans="1:37" x14ac:dyDescent="0.5">
      <c r="A6" s="460" t="str">
        <f>IFERROR(IF(Tabla_VF[[#This Row],[Enunciado]]="","",PREF_PREGUNTA&amp;IF(PREF_PREGUNTA="",""," - ")&amp;
IF(n_preg_ON_VF=TRUE,IF((N_I_VF+ROW()-N_I_Tabla)&gt;99,
IF((N_I_VF+ROW()-N_I_Tabla)&lt;100,"0",""),"")&amp;
IF((N_I_VF+ROW()-N_I_Tabla)&lt;10,"0","")&amp;(N_I_VF+ROW()-N_I_Tabla),""))&amp;
IF(Tabla_VF[[#This Row],[Descripcion]]&lt;&gt;""," "&amp;Tabla_VF[[#This Row],[Descripcion]],""),"")</f>
        <v/>
      </c>
      <c r="B6" s="481"/>
      <c r="C6" s="482"/>
      <c r="D6" s="483"/>
      <c r="E6" s="483"/>
      <c r="F6" s="478"/>
      <c r="G6" s="463"/>
      <c r="H6" s="608"/>
      <c r="I6" s="469"/>
      <c r="J6" s="470"/>
      <c r="K6" s="471"/>
      <c r="L6" s="472"/>
      <c r="M6" s="473"/>
      <c r="N6" s="468"/>
      <c r="O6" s="469"/>
      <c r="P6" s="470"/>
      <c r="Q6" s="471"/>
      <c r="R6" s="472"/>
      <c r="S6" s="473"/>
      <c r="T6" s="473"/>
      <c r="U6" s="473"/>
      <c r="V6" s="473"/>
      <c r="W6" s="473"/>
      <c r="X6" s="473"/>
      <c r="Y6" s="473"/>
      <c r="Z6" s="473"/>
      <c r="AA6" s="473"/>
      <c r="AB6" s="473"/>
      <c r="AC6" s="473"/>
      <c r="AD6" s="473"/>
      <c r="AE6" s="473"/>
      <c r="AF6" s="474"/>
      <c r="AG6" s="475"/>
      <c r="AH6" s="476"/>
      <c r="AI6" s="477"/>
      <c r="AJ6" s="470"/>
    </row>
  </sheetData>
  <sheetProtection algorithmName="SHA-512" hashValue="qtZhJ55jsHjCf5qbEqlOof+WKihAaGxG/pDfEWZdzy5yI6+hEu1IWuTDphO0APH8u+xgC9zqds1w8lSePyNdhw==" saltValue="tT8g2mcXxhRBhROd7JbtaA==" spinCount="100000" sheet="1" objects="1" scenarios="1" selectLockedCells="1" autoFilter="0"/>
  <conditionalFormatting sqref="B2:AJ2 F4:AI4 B6:AJ6">
    <cfRule type="cellIs" dxfId="332" priority="408" operator="equal">
      <formula>""</formula>
    </cfRule>
    <cfRule type="cellIs" dxfId="331" priority="409" operator="equal">
      <formula>0</formula>
    </cfRule>
  </conditionalFormatting>
  <conditionalFormatting sqref="AJ4">
    <cfRule type="cellIs" dxfId="330" priority="148" operator="equal">
      <formula>""</formula>
    </cfRule>
    <cfRule type="cellIs" dxfId="329" priority="149" operator="equal">
      <formula>0</formula>
    </cfRule>
  </conditionalFormatting>
  <conditionalFormatting sqref="B5:AJ5">
    <cfRule type="cellIs" dxfId="328" priority="2" operator="equal">
      <formula>""</formula>
    </cfRule>
    <cfRule type="cellIs" dxfId="327" priority="3" operator="equal">
      <formula>0</formula>
    </cfRule>
  </conditionalFormatting>
  <conditionalFormatting sqref="G6">
    <cfRule type="duplicateValues" dxfId="326" priority="15982"/>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G40"/>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3" ht="2.25" customHeight="1" thickTop="1" x14ac:dyDescent="0.5">
      <c r="B1" s="798" t="s">
        <v>4180</v>
      </c>
      <c r="C1" s="799"/>
      <c r="D1" s="799"/>
      <c r="E1" s="799"/>
      <c r="F1" s="799"/>
      <c r="G1" s="799"/>
      <c r="H1" s="799"/>
      <c r="I1" s="799"/>
      <c r="J1" s="799"/>
      <c r="K1" s="799"/>
      <c r="L1" s="68"/>
      <c r="M1" s="68"/>
      <c r="N1" s="68"/>
      <c r="O1" s="68"/>
      <c r="P1" s="68"/>
      <c r="Q1" s="68"/>
      <c r="R1" s="68"/>
      <c r="S1" s="68"/>
      <c r="T1" s="68"/>
      <c r="U1" s="68"/>
      <c r="V1" s="68"/>
      <c r="W1" s="68"/>
      <c r="X1" s="69"/>
      <c r="AA1" s="1">
        <v>0</v>
      </c>
      <c r="AB1" s="1">
        <v>0</v>
      </c>
      <c r="AC1">
        <v>29</v>
      </c>
    </row>
    <row r="2" spans="1:33" ht="30" customHeight="1" x14ac:dyDescent="0.5">
      <c r="A2" s="412" t="s">
        <v>4045</v>
      </c>
      <c r="B2" s="800"/>
      <c r="C2" s="801"/>
      <c r="D2" s="801"/>
      <c r="E2" s="801"/>
      <c r="F2" s="801"/>
      <c r="G2" s="801"/>
      <c r="H2" s="801"/>
      <c r="I2" s="801"/>
      <c r="J2" s="801"/>
      <c r="K2" s="801"/>
      <c r="L2" s="768" t="s">
        <v>338</v>
      </c>
      <c r="M2" s="714"/>
      <c r="N2" s="772" t="s">
        <v>339</v>
      </c>
      <c r="O2" s="767"/>
      <c r="P2" s="765" t="s">
        <v>340</v>
      </c>
      <c r="Q2" s="767"/>
      <c r="R2" s="765" t="s">
        <v>341</v>
      </c>
      <c r="S2" s="767"/>
      <c r="T2" s="765" t="s">
        <v>342</v>
      </c>
      <c r="U2" s="767"/>
      <c r="V2" s="765" t="s">
        <v>3398</v>
      </c>
      <c r="W2" s="766"/>
      <c r="X2" s="87" t="s">
        <v>47</v>
      </c>
      <c r="Y2" s="149" t="s">
        <v>955</v>
      </c>
      <c r="Z2" s="391" t="s">
        <v>960</v>
      </c>
      <c r="AB2" s="416">
        <v>0</v>
      </c>
    </row>
    <row r="3" spans="1:33" ht="2.25" customHeight="1" x14ac:dyDescent="0.5">
      <c r="B3" s="800"/>
      <c r="C3" s="801"/>
      <c r="D3" s="801"/>
      <c r="E3" s="801"/>
      <c r="F3" s="801"/>
      <c r="G3" s="801"/>
      <c r="H3" s="801"/>
      <c r="I3" s="801"/>
      <c r="J3" s="801"/>
      <c r="K3" s="801"/>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94"/>
      <c r="N4" s="38"/>
      <c r="O4" s="38"/>
      <c r="P4" s="38"/>
      <c r="Q4" s="38"/>
      <c r="R4" s="38"/>
      <c r="S4" s="38"/>
      <c r="T4" s="37"/>
      <c r="U4" s="37"/>
      <c r="V4" s="37"/>
      <c r="W4" s="37"/>
      <c r="X4" s="39"/>
      <c r="Y4" s="79"/>
      <c r="AB4" s="83" t="s">
        <v>1698</v>
      </c>
      <c r="AD4" s="514"/>
      <c r="AG4" s="514"/>
    </row>
    <row r="5" spans="1:33" ht="19.95" customHeight="1" x14ac:dyDescent="0.5">
      <c r="B5" s="723" t="s">
        <v>195</v>
      </c>
      <c r="C5" s="724"/>
      <c r="D5" s="724"/>
      <c r="E5" s="724"/>
      <c r="F5" s="724"/>
      <c r="G5" s="724"/>
      <c r="H5" s="158">
        <v>401</v>
      </c>
      <c r="I5" s="652" t="s">
        <v>407</v>
      </c>
      <c r="J5" s="652"/>
      <c r="K5" s="652"/>
      <c r="L5" s="3">
        <v>400</v>
      </c>
      <c r="M5" s="794"/>
      <c r="N5" s="729" t="s">
        <v>4046</v>
      </c>
      <c r="O5" s="663"/>
      <c r="P5" s="663"/>
      <c r="Q5" s="730"/>
      <c r="R5" s="729" t="s">
        <v>4278</v>
      </c>
      <c r="S5" s="663"/>
      <c r="T5" s="663"/>
      <c r="U5" s="663"/>
      <c r="V5" s="663"/>
      <c r="W5" s="663"/>
      <c r="X5" s="29"/>
      <c r="Y5" s="389"/>
      <c r="Z5" s="391">
        <v>1</v>
      </c>
      <c r="AA5" s="390"/>
      <c r="AB5" s="391">
        <v>17</v>
      </c>
      <c r="AD5" s="514"/>
    </row>
    <row r="6" spans="1:33" ht="6" customHeight="1" thickBot="1" x14ac:dyDescent="0.55000000000000004">
      <c r="B6" s="21"/>
      <c r="C6" s="22"/>
      <c r="D6" s="22"/>
      <c r="E6" s="22"/>
      <c r="F6" s="22"/>
      <c r="G6" s="22"/>
      <c r="H6" s="23"/>
      <c r="I6" s="24"/>
      <c r="J6" s="24"/>
      <c r="K6" s="24"/>
      <c r="L6" s="24"/>
      <c r="M6" s="794"/>
      <c r="N6" s="24"/>
      <c r="O6" s="23"/>
      <c r="P6" s="24"/>
      <c r="Q6" s="24"/>
      <c r="R6" s="24"/>
      <c r="S6" s="20"/>
      <c r="T6" s="20"/>
      <c r="U6" s="20"/>
      <c r="V6" s="23"/>
      <c r="W6" s="23"/>
      <c r="X6" s="25"/>
      <c r="Y6" s="80"/>
    </row>
    <row r="7" spans="1:33" ht="19.95" customHeight="1" thickTop="1" thickBot="1" x14ac:dyDescent="0.55000000000000004">
      <c r="B7" s="723" t="s">
        <v>23</v>
      </c>
      <c r="C7" s="724"/>
      <c r="D7" s="724"/>
      <c r="E7" s="724"/>
      <c r="F7" s="724"/>
      <c r="G7" s="724"/>
      <c r="H7" s="716" t="s">
        <v>1204</v>
      </c>
      <c r="I7" s="716"/>
      <c r="J7" s="716"/>
      <c r="K7" s="716"/>
      <c r="L7" s="716"/>
      <c r="M7" s="716"/>
      <c r="N7" s="652" t="s">
        <v>963</v>
      </c>
      <c r="O7" s="652"/>
      <c r="P7" s="652"/>
      <c r="Q7" s="731"/>
      <c r="R7" s="732"/>
      <c r="S7" s="732"/>
      <c r="T7" s="732"/>
      <c r="U7" s="732"/>
      <c r="V7" s="732"/>
      <c r="W7" s="733"/>
      <c r="X7" s="29"/>
      <c r="Y7" s="389"/>
      <c r="Z7" s="391">
        <v>2</v>
      </c>
      <c r="AA7" s="390"/>
      <c r="AB7" s="391">
        <v>18</v>
      </c>
    </row>
    <row r="8" spans="1:33" ht="6" customHeight="1" thickTop="1" x14ac:dyDescent="0.5">
      <c r="B8" s="21"/>
      <c r="C8" s="22"/>
      <c r="D8" s="22"/>
      <c r="E8" s="22"/>
      <c r="F8" s="22"/>
      <c r="G8" s="24"/>
      <c r="H8" s="24"/>
      <c r="I8" s="23"/>
      <c r="J8" s="23"/>
      <c r="K8" s="23"/>
      <c r="L8" s="23"/>
      <c r="M8" s="24"/>
      <c r="N8" s="24"/>
      <c r="O8" s="20"/>
      <c r="P8" s="20"/>
      <c r="Q8" s="24"/>
      <c r="R8" s="20"/>
      <c r="S8" s="20"/>
      <c r="T8" s="20"/>
      <c r="U8" s="20"/>
      <c r="V8" s="27"/>
      <c r="W8" s="27"/>
      <c r="X8" s="25"/>
      <c r="Y8" s="43"/>
    </row>
    <row r="9" spans="1:33" ht="19.95" customHeight="1" x14ac:dyDescent="0.5">
      <c r="B9" s="651" t="s">
        <v>187</v>
      </c>
      <c r="C9" s="652"/>
      <c r="D9" s="652"/>
      <c r="E9" s="652"/>
      <c r="F9" s="652"/>
      <c r="G9" s="652"/>
      <c r="H9" s="715"/>
      <c r="I9" s="715"/>
      <c r="J9" s="715"/>
      <c r="K9" s="715"/>
      <c r="L9" s="715"/>
      <c r="M9" s="715"/>
      <c r="N9" s="20"/>
      <c r="O9" s="33"/>
      <c r="P9" s="24"/>
      <c r="Q9" s="28"/>
      <c r="R9" s="20"/>
      <c r="S9" s="20"/>
      <c r="T9" s="20"/>
      <c r="U9" s="20"/>
      <c r="V9" s="27"/>
      <c r="W9" s="27"/>
      <c r="X9" s="29"/>
      <c r="Y9" s="389"/>
      <c r="Z9" s="391">
        <v>3</v>
      </c>
      <c r="AA9" s="390"/>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7"/>
      <c r="W10" s="27"/>
      <c r="X10" s="25"/>
      <c r="Y10" s="43"/>
    </row>
    <row r="11" spans="1:33" ht="19.95" customHeight="1" thickTop="1" x14ac:dyDescent="0.5">
      <c r="B11" s="651" t="s">
        <v>173</v>
      </c>
      <c r="C11" s="652"/>
      <c r="D11" s="652"/>
      <c r="E11" s="652"/>
      <c r="F11" s="652"/>
      <c r="G11" s="653"/>
      <c r="H11" s="695"/>
      <c r="I11" s="696"/>
      <c r="J11" s="696"/>
      <c r="K11" s="696"/>
      <c r="L11" s="696"/>
      <c r="M11" s="696"/>
      <c r="N11" s="696"/>
      <c r="O11" s="696"/>
      <c r="P11" s="696"/>
      <c r="Q11" s="696"/>
      <c r="R11" s="696"/>
      <c r="S11" s="696"/>
      <c r="T11" s="696"/>
      <c r="U11" s="696"/>
      <c r="V11" s="696"/>
      <c r="W11" s="697"/>
      <c r="X11" s="29"/>
      <c r="Y11" s="389"/>
      <c r="Z11" s="391">
        <v>4</v>
      </c>
      <c r="AA11" s="390"/>
      <c r="AB11" s="391">
        <v>20</v>
      </c>
    </row>
    <row r="12" spans="1:33" ht="6" customHeight="1" x14ac:dyDescent="0.5">
      <c r="B12" s="738"/>
      <c r="C12" s="739"/>
      <c r="D12" s="22"/>
      <c r="E12" s="36"/>
      <c r="F12" s="36"/>
      <c r="G12" s="37"/>
      <c r="H12" s="698"/>
      <c r="I12" s="699"/>
      <c r="J12" s="699"/>
      <c r="K12" s="699"/>
      <c r="L12" s="699"/>
      <c r="M12" s="699"/>
      <c r="N12" s="699"/>
      <c r="O12" s="699"/>
      <c r="P12" s="699"/>
      <c r="Q12" s="699"/>
      <c r="R12" s="699"/>
      <c r="S12" s="699"/>
      <c r="T12" s="699"/>
      <c r="U12" s="699"/>
      <c r="V12" s="699"/>
      <c r="W12" s="700"/>
      <c r="X12" s="25"/>
      <c r="Y12" s="43"/>
    </row>
    <row r="13" spans="1:33" ht="19.95" customHeight="1" x14ac:dyDescent="0.5">
      <c r="B13" s="738"/>
      <c r="C13" s="739"/>
      <c r="D13" s="635" t="s">
        <v>4069</v>
      </c>
      <c r="E13" s="635"/>
      <c r="F13" s="635"/>
      <c r="G13" s="635"/>
      <c r="H13" s="698"/>
      <c r="I13" s="699"/>
      <c r="J13" s="699"/>
      <c r="K13" s="699"/>
      <c r="L13" s="699"/>
      <c r="M13" s="699"/>
      <c r="N13" s="699"/>
      <c r="O13" s="699"/>
      <c r="P13" s="699"/>
      <c r="Q13" s="699"/>
      <c r="R13" s="699"/>
      <c r="S13" s="699"/>
      <c r="T13" s="699"/>
      <c r="U13" s="699"/>
      <c r="V13" s="699"/>
      <c r="W13" s="700"/>
      <c r="X13" s="29"/>
      <c r="Y13" s="389"/>
      <c r="Z13" s="391">
        <v>5</v>
      </c>
      <c r="AA13" s="390"/>
      <c r="AB13" s="391">
        <v>21</v>
      </c>
    </row>
    <row r="14" spans="1:33" ht="6" customHeight="1" x14ac:dyDescent="0.5">
      <c r="B14" s="738"/>
      <c r="C14" s="739"/>
      <c r="D14" s="22"/>
      <c r="E14" s="36"/>
      <c r="F14" s="36"/>
      <c r="G14" s="735"/>
      <c r="H14" s="698"/>
      <c r="I14" s="699"/>
      <c r="J14" s="699"/>
      <c r="K14" s="699"/>
      <c r="L14" s="699"/>
      <c r="M14" s="699"/>
      <c r="N14" s="699"/>
      <c r="O14" s="699"/>
      <c r="P14" s="699"/>
      <c r="Q14" s="699"/>
      <c r="R14" s="699"/>
      <c r="S14" s="699"/>
      <c r="T14" s="699"/>
      <c r="U14" s="699"/>
      <c r="V14" s="699"/>
      <c r="W14" s="700"/>
      <c r="X14" s="39"/>
      <c r="Y14" s="43"/>
    </row>
    <row r="15" spans="1:33" ht="19.95" customHeight="1" thickBot="1" x14ac:dyDescent="0.55000000000000004">
      <c r="B15" s="651"/>
      <c r="C15" s="652"/>
      <c r="D15" s="652"/>
      <c r="E15" s="652"/>
      <c r="F15" s="652"/>
      <c r="G15" s="735"/>
      <c r="H15" s="701"/>
      <c r="I15" s="702"/>
      <c r="J15" s="702"/>
      <c r="K15" s="702"/>
      <c r="L15" s="702"/>
      <c r="M15" s="702"/>
      <c r="N15" s="702"/>
      <c r="O15" s="702"/>
      <c r="P15" s="702"/>
      <c r="Q15" s="702"/>
      <c r="R15" s="702"/>
      <c r="S15" s="702"/>
      <c r="T15" s="702"/>
      <c r="U15" s="702"/>
      <c r="V15" s="702"/>
      <c r="W15" s="703"/>
      <c r="X15" s="29"/>
      <c r="Y15" s="389"/>
      <c r="Z15" s="391">
        <v>6</v>
      </c>
      <c r="AA15" s="390"/>
      <c r="AB15" s="391">
        <v>22</v>
      </c>
    </row>
    <row r="16" spans="1:33" ht="6" customHeight="1" thickTop="1" x14ac:dyDescent="0.5">
      <c r="B16" s="34"/>
      <c r="C16" s="22"/>
      <c r="D16" s="22"/>
      <c r="E16" s="22"/>
      <c r="F16" s="22"/>
      <c r="G16" s="735"/>
      <c r="H16" s="23"/>
      <c r="I16" s="24"/>
      <c r="J16" s="24"/>
      <c r="K16" s="24"/>
      <c r="L16" s="24"/>
      <c r="M16" s="24"/>
      <c r="N16" s="24"/>
      <c r="O16" s="24"/>
      <c r="P16" s="24"/>
      <c r="Q16" s="24"/>
      <c r="R16" s="24"/>
      <c r="S16" s="24"/>
      <c r="T16" s="23"/>
      <c r="U16" s="23"/>
      <c r="V16" s="23"/>
      <c r="W16" s="23"/>
      <c r="X16" s="39"/>
      <c r="Y16" s="43"/>
    </row>
    <row r="17" spans="2:28" ht="19.95" customHeight="1" x14ac:dyDescent="0.5">
      <c r="B17" s="26"/>
      <c r="C17" s="27"/>
      <c r="D17" s="27"/>
      <c r="E17" s="36"/>
      <c r="F17" s="802" t="s">
        <v>4181</v>
      </c>
      <c r="G17" s="802"/>
      <c r="H17" s="802"/>
      <c r="I17" s="802"/>
      <c r="J17" s="803" t="s">
        <v>4182</v>
      </c>
      <c r="K17" s="803"/>
      <c r="L17" s="803"/>
      <c r="M17" s="803"/>
      <c r="N17" s="40"/>
      <c r="O17" s="40"/>
      <c r="P17" s="802" t="s">
        <v>4181</v>
      </c>
      <c r="Q17" s="802"/>
      <c r="R17" s="802"/>
      <c r="S17" s="802"/>
      <c r="T17" s="803" t="s">
        <v>4182</v>
      </c>
      <c r="U17" s="803"/>
      <c r="V17" s="803"/>
      <c r="W17" s="803"/>
      <c r="X17" s="29"/>
      <c r="Y17" s="389"/>
      <c r="Z17" s="391">
        <v>7</v>
      </c>
      <c r="AA17" s="390"/>
      <c r="AB17" s="391">
        <v>23</v>
      </c>
    </row>
    <row r="18" spans="2:28" ht="6" customHeight="1" thickBot="1" x14ac:dyDescent="0.55000000000000004">
      <c r="B18" s="34"/>
      <c r="C18" s="35"/>
      <c r="D18" s="35"/>
      <c r="E18" s="36"/>
      <c r="F18" s="35"/>
      <c r="G18" s="36"/>
      <c r="H18" s="37"/>
      <c r="I18" s="38"/>
      <c r="J18" s="38"/>
      <c r="K18" s="38"/>
      <c r="L18" s="38"/>
      <c r="M18" s="38"/>
      <c r="N18" s="38"/>
      <c r="O18" s="38"/>
      <c r="P18" s="38"/>
      <c r="Q18" s="38"/>
      <c r="R18" s="38"/>
      <c r="S18" s="38"/>
      <c r="T18" s="38"/>
      <c r="U18" s="38"/>
      <c r="V18" s="38"/>
      <c r="W18" s="38"/>
      <c r="X18" s="39"/>
      <c r="Y18" s="43"/>
    </row>
    <row r="19" spans="2:28" ht="19.95" customHeight="1" thickTop="1" thickBot="1" x14ac:dyDescent="0.55000000000000004">
      <c r="B19" s="26"/>
      <c r="C19" s="652" t="s">
        <v>4183</v>
      </c>
      <c r="D19" s="652"/>
      <c r="E19" s="653"/>
      <c r="F19" s="726"/>
      <c r="G19" s="727"/>
      <c r="H19" s="727"/>
      <c r="I19" s="728"/>
      <c r="J19" s="796"/>
      <c r="K19" s="782"/>
      <c r="L19" s="782"/>
      <c r="M19" s="782"/>
      <c r="N19" s="652" t="s">
        <v>4184</v>
      </c>
      <c r="O19" s="711"/>
      <c r="P19" s="804"/>
      <c r="Q19" s="727"/>
      <c r="R19" s="727"/>
      <c r="S19" s="728"/>
      <c r="T19" s="796"/>
      <c r="U19" s="782"/>
      <c r="V19" s="782"/>
      <c r="W19" s="782"/>
      <c r="X19" s="29"/>
      <c r="Y19" s="389"/>
      <c r="Z19" s="391">
        <v>8</v>
      </c>
      <c r="AA19" s="390"/>
      <c r="AB19" s="391">
        <v>24</v>
      </c>
    </row>
    <row r="20" spans="2:28" ht="6" customHeight="1" thickTop="1" thickBot="1" x14ac:dyDescent="0.55000000000000004">
      <c r="B20" s="34"/>
      <c r="C20" s="35"/>
      <c r="D20" s="35"/>
      <c r="E20" s="35"/>
      <c r="F20" s="101"/>
      <c r="G20" s="101"/>
      <c r="H20" s="102"/>
      <c r="I20" s="102"/>
      <c r="J20" s="102"/>
      <c r="K20" s="102"/>
      <c r="L20" s="102"/>
      <c r="M20" s="102"/>
      <c r="N20" s="38"/>
      <c r="O20" s="38"/>
      <c r="P20" s="102"/>
      <c r="Q20" s="102"/>
      <c r="R20" s="102"/>
      <c r="S20" s="102"/>
      <c r="T20" s="102"/>
      <c r="U20" s="102"/>
      <c r="V20" s="102"/>
      <c r="W20" s="102"/>
      <c r="X20" s="39"/>
      <c r="Y20" s="43"/>
    </row>
    <row r="21" spans="2:28" ht="19.95" customHeight="1" thickTop="1" thickBot="1" x14ac:dyDescent="0.55000000000000004">
      <c r="B21" s="26"/>
      <c r="C21" s="652" t="s">
        <v>4185</v>
      </c>
      <c r="D21" s="734"/>
      <c r="E21" s="711"/>
      <c r="F21" s="726"/>
      <c r="G21" s="727"/>
      <c r="H21" s="727"/>
      <c r="I21" s="728"/>
      <c r="J21" s="796"/>
      <c r="K21" s="782"/>
      <c r="L21" s="782"/>
      <c r="M21" s="782"/>
      <c r="N21" s="652" t="s">
        <v>4186</v>
      </c>
      <c r="O21" s="711"/>
      <c r="P21" s="708"/>
      <c r="Q21" s="709"/>
      <c r="R21" s="709"/>
      <c r="S21" s="710"/>
      <c r="T21" s="797"/>
      <c r="U21" s="715"/>
      <c r="V21" s="715"/>
      <c r="W21" s="715"/>
      <c r="X21" s="29"/>
      <c r="Y21" s="389"/>
      <c r="Z21" s="391">
        <v>9</v>
      </c>
      <c r="AA21" s="390"/>
      <c r="AB21" s="391">
        <v>25</v>
      </c>
    </row>
    <row r="22" spans="2:28" ht="6" customHeight="1" thickTop="1" thickBot="1" x14ac:dyDescent="0.55000000000000004">
      <c r="B22" s="34"/>
      <c r="C22" s="35"/>
      <c r="D22" s="35"/>
      <c r="E22" s="35"/>
      <c r="F22" s="101"/>
      <c r="G22" s="101"/>
      <c r="H22" s="102"/>
      <c r="I22" s="102"/>
      <c r="J22" s="102"/>
      <c r="K22" s="102"/>
      <c r="L22" s="102"/>
      <c r="M22" s="102"/>
      <c r="N22" s="38"/>
      <c r="O22" s="35"/>
      <c r="P22" s="102"/>
      <c r="Q22" s="102"/>
      <c r="R22" s="102"/>
      <c r="S22" s="102"/>
      <c r="T22" s="102"/>
      <c r="U22" s="102"/>
      <c r="V22" s="102"/>
      <c r="W22" s="102"/>
      <c r="X22" s="39"/>
      <c r="Y22" s="43"/>
      <c r="Z22" s="4"/>
    </row>
    <row r="23" spans="2:28" ht="19.95" customHeight="1" thickTop="1" thickBot="1" x14ac:dyDescent="0.55000000000000004">
      <c r="B23" s="26"/>
      <c r="C23" s="652" t="s">
        <v>4187</v>
      </c>
      <c r="D23" s="734"/>
      <c r="E23" s="711"/>
      <c r="F23" s="708"/>
      <c r="G23" s="709"/>
      <c r="H23" s="709"/>
      <c r="I23" s="710"/>
      <c r="J23" s="797"/>
      <c r="K23" s="715"/>
      <c r="L23" s="715"/>
      <c r="M23" s="715"/>
      <c r="N23" s="652" t="s">
        <v>4188</v>
      </c>
      <c r="O23" s="711"/>
      <c r="P23" s="708"/>
      <c r="Q23" s="709"/>
      <c r="R23" s="709"/>
      <c r="S23" s="710"/>
      <c r="T23" s="797"/>
      <c r="U23" s="715"/>
      <c r="V23" s="715"/>
      <c r="W23" s="715"/>
      <c r="X23" s="29"/>
      <c r="Y23" s="389"/>
      <c r="Z23" s="391">
        <v>10</v>
      </c>
      <c r="AA23" s="390"/>
      <c r="AB23" s="391">
        <v>26</v>
      </c>
    </row>
    <row r="24" spans="2:28" ht="6" customHeight="1" thickTop="1" thickBot="1" x14ac:dyDescent="0.55000000000000004">
      <c r="B24" s="34"/>
      <c r="C24" s="35"/>
      <c r="D24" s="35"/>
      <c r="E24" s="35"/>
      <c r="F24" s="101"/>
      <c r="G24" s="101"/>
      <c r="H24" s="102"/>
      <c r="I24" s="102"/>
      <c r="J24" s="102"/>
      <c r="K24" s="102"/>
      <c r="L24" s="102"/>
      <c r="M24" s="102"/>
      <c r="N24" s="38"/>
      <c r="O24" s="35"/>
      <c r="P24" s="102"/>
      <c r="Q24" s="102"/>
      <c r="R24" s="102"/>
      <c r="S24" s="102"/>
      <c r="T24" s="102"/>
      <c r="U24" s="102"/>
      <c r="V24" s="102"/>
      <c r="W24" s="102"/>
      <c r="X24" s="39"/>
      <c r="Z24" s="4"/>
    </row>
    <row r="25" spans="2:28" ht="19.95" customHeight="1" thickTop="1" thickBot="1" x14ac:dyDescent="0.55000000000000004">
      <c r="B25" s="26"/>
      <c r="C25" s="652" t="s">
        <v>4189</v>
      </c>
      <c r="D25" s="734"/>
      <c r="E25" s="711"/>
      <c r="F25" s="708"/>
      <c r="G25" s="709"/>
      <c r="H25" s="709"/>
      <c r="I25" s="710"/>
      <c r="J25" s="797"/>
      <c r="K25" s="715"/>
      <c r="L25" s="715"/>
      <c r="M25" s="715"/>
      <c r="N25" s="652" t="s">
        <v>4190</v>
      </c>
      <c r="O25" s="711"/>
      <c r="P25" s="708"/>
      <c r="Q25" s="709"/>
      <c r="R25" s="709"/>
      <c r="S25" s="710"/>
      <c r="T25" s="797"/>
      <c r="U25" s="715"/>
      <c r="V25" s="715"/>
      <c r="W25" s="715"/>
      <c r="X25" s="29"/>
      <c r="Y25" s="389"/>
      <c r="Z25" s="391">
        <v>11</v>
      </c>
      <c r="AA25" s="390"/>
      <c r="AB25" s="391">
        <v>27</v>
      </c>
    </row>
    <row r="26" spans="2:28" ht="6" customHeight="1" thickTop="1" thickBot="1" x14ac:dyDescent="0.55000000000000004">
      <c r="B26" s="34"/>
      <c r="C26" s="35"/>
      <c r="D26" s="35"/>
      <c r="E26" s="35"/>
      <c r="F26" s="101"/>
      <c r="G26" s="101"/>
      <c r="H26" s="102"/>
      <c r="I26" s="102"/>
      <c r="J26" s="102"/>
      <c r="K26" s="102"/>
      <c r="L26" s="102"/>
      <c r="M26" s="102"/>
      <c r="N26" s="38"/>
      <c r="O26" s="35"/>
      <c r="P26" s="102"/>
      <c r="Q26" s="102"/>
      <c r="R26" s="102"/>
      <c r="S26" s="102"/>
      <c r="T26" s="102"/>
      <c r="U26" s="102"/>
      <c r="V26" s="102"/>
      <c r="W26" s="102"/>
      <c r="X26" s="39"/>
      <c r="Y26" s="43"/>
      <c r="Z26" s="4"/>
    </row>
    <row r="27" spans="2:28" ht="19.95" customHeight="1" thickTop="1" thickBot="1" x14ac:dyDescent="0.55000000000000004">
      <c r="B27" s="34"/>
      <c r="C27" s="652" t="s">
        <v>4191</v>
      </c>
      <c r="D27" s="734"/>
      <c r="E27" s="711"/>
      <c r="F27" s="708"/>
      <c r="G27" s="709"/>
      <c r="H27" s="709"/>
      <c r="I27" s="710"/>
      <c r="J27" s="797"/>
      <c r="K27" s="715"/>
      <c r="L27" s="715"/>
      <c r="M27" s="715"/>
      <c r="N27" s="652" t="s">
        <v>4192</v>
      </c>
      <c r="O27" s="711"/>
      <c r="P27" s="708"/>
      <c r="Q27" s="709"/>
      <c r="R27" s="709"/>
      <c r="S27" s="710"/>
      <c r="T27" s="797"/>
      <c r="U27" s="715"/>
      <c r="V27" s="715"/>
      <c r="W27" s="715"/>
      <c r="X27" s="39"/>
      <c r="Y27" s="389"/>
      <c r="Z27" s="391">
        <v>12</v>
      </c>
      <c r="AA27" s="390"/>
      <c r="AB27" s="391">
        <v>28</v>
      </c>
    </row>
    <row r="28" spans="2:28" ht="6" customHeight="1" thickTop="1" thickBot="1" x14ac:dyDescent="0.55000000000000004">
      <c r="B28" s="34"/>
      <c r="C28" s="35"/>
      <c r="D28" s="35"/>
      <c r="E28" s="35"/>
      <c r="F28" s="101"/>
      <c r="G28" s="101"/>
      <c r="H28" s="102"/>
      <c r="I28" s="102"/>
      <c r="J28" s="102"/>
      <c r="K28" s="102"/>
      <c r="L28" s="102"/>
      <c r="M28" s="102"/>
      <c r="N28" s="38"/>
      <c r="O28" s="35"/>
      <c r="P28" s="102"/>
      <c r="Q28" s="102"/>
      <c r="R28" s="102"/>
      <c r="S28" s="102"/>
      <c r="T28" s="102"/>
      <c r="U28" s="102"/>
      <c r="V28" s="102"/>
      <c r="W28" s="102"/>
      <c r="X28" s="39"/>
      <c r="Y28" s="43"/>
      <c r="Z28" s="4"/>
    </row>
    <row r="29" spans="2:28" ht="19.95" customHeight="1" thickTop="1" thickBot="1" x14ac:dyDescent="0.55000000000000004">
      <c r="B29" s="26"/>
      <c r="C29" s="652" t="s">
        <v>4193</v>
      </c>
      <c r="D29" s="734"/>
      <c r="E29" s="711"/>
      <c r="F29" s="708"/>
      <c r="G29" s="709"/>
      <c r="H29" s="709"/>
      <c r="I29" s="710"/>
      <c r="J29" s="797"/>
      <c r="K29" s="715"/>
      <c r="L29" s="715"/>
      <c r="M29" s="715"/>
      <c r="N29" s="652" t="s">
        <v>4194</v>
      </c>
      <c r="O29" s="711"/>
      <c r="P29" s="708"/>
      <c r="Q29" s="709"/>
      <c r="R29" s="709"/>
      <c r="S29" s="710"/>
      <c r="T29" s="797"/>
      <c r="U29" s="715"/>
      <c r="V29" s="715"/>
      <c r="W29" s="715"/>
      <c r="X29" s="70"/>
      <c r="Y29" s="389"/>
      <c r="Z29" s="391">
        <v>13</v>
      </c>
      <c r="AA29" s="390"/>
      <c r="AB29" s="391">
        <v>29</v>
      </c>
    </row>
    <row r="30" spans="2:28" ht="6" customHeight="1" thickTop="1" x14ac:dyDescent="0.5">
      <c r="B30" s="26"/>
      <c r="C30" s="30"/>
      <c r="D30" s="30"/>
      <c r="E30" s="30"/>
      <c r="F30" s="36"/>
      <c r="G30" s="27"/>
      <c r="H30" s="35"/>
      <c r="I30" s="35"/>
      <c r="J30" s="31"/>
      <c r="K30" s="31"/>
      <c r="L30" s="31"/>
      <c r="M30" s="31"/>
      <c r="N30" s="31"/>
      <c r="O30" s="31"/>
      <c r="P30" s="31"/>
      <c r="Q30" s="31"/>
      <c r="R30" s="20"/>
      <c r="S30" s="20" t="s">
        <v>4039</v>
      </c>
      <c r="T30" s="20"/>
      <c r="U30" s="20"/>
      <c r="V30" s="20"/>
      <c r="W30" s="20"/>
      <c r="X30" s="70"/>
      <c r="Y30" s="43"/>
      <c r="Z30" s="4"/>
    </row>
    <row r="31" spans="2:28" ht="19.95" customHeight="1" thickBot="1" x14ac:dyDescent="0.55000000000000004">
      <c r="B31" s="26"/>
      <c r="C31" s="27"/>
      <c r="D31" s="27"/>
      <c r="E31" s="30"/>
      <c r="F31" s="36">
        <v>1</v>
      </c>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row>
    <row r="32" spans="2:28"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row>
    <row r="33" spans="2:30" ht="19.95" customHeight="1" thickTop="1" thickBot="1" x14ac:dyDescent="0.55000000000000004">
      <c r="B33" s="26"/>
      <c r="C33" s="671"/>
      <c r="D33" s="671"/>
      <c r="E33" s="30"/>
      <c r="F33" s="419" t="s">
        <v>636</v>
      </c>
      <c r="G33" s="705"/>
      <c r="H33" s="706"/>
      <c r="I33" s="706"/>
      <c r="J33" s="706"/>
      <c r="K33" s="707"/>
      <c r="L33" s="419" t="s">
        <v>634</v>
      </c>
      <c r="M33" s="705"/>
      <c r="N33" s="706"/>
      <c r="O33" s="706"/>
      <c r="P33" s="706"/>
      <c r="Q33" s="707"/>
      <c r="R33" s="20"/>
      <c r="S33" s="614"/>
      <c r="T33" s="614"/>
      <c r="U33" s="614"/>
      <c r="V33" s="614"/>
      <c r="W33" s="614"/>
      <c r="X33" s="692"/>
      <c r="Y33" s="389"/>
      <c r="Z33" s="391">
        <v>15</v>
      </c>
      <c r="AA33" s="390"/>
      <c r="AB33" s="391">
        <v>31</v>
      </c>
    </row>
    <row r="34" spans="2:30"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row>
    <row r="35" spans="2:30" ht="19.95" customHeight="1" thickTop="1" thickBot="1" x14ac:dyDescent="0.55000000000000004">
      <c r="B35" s="26"/>
      <c r="C35" s="671"/>
      <c r="D35" s="671"/>
      <c r="E35" s="30"/>
      <c r="F35" s="419" t="s">
        <v>637</v>
      </c>
      <c r="G35" s="705"/>
      <c r="H35" s="706"/>
      <c r="I35" s="706"/>
      <c r="J35" s="706"/>
      <c r="K35" s="707"/>
      <c r="L35" s="419" t="s">
        <v>635</v>
      </c>
      <c r="M35" s="705"/>
      <c r="N35" s="706"/>
      <c r="O35" s="706"/>
      <c r="P35" s="706"/>
      <c r="Q35" s="707"/>
      <c r="R35" s="20"/>
      <c r="S35" s="614"/>
      <c r="T35" s="614"/>
      <c r="U35" s="614"/>
      <c r="V35" s="614"/>
      <c r="W35" s="614"/>
      <c r="X35" s="692"/>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row>
    <row r="37" spans="2:30" ht="15.75" hidden="1" customHeight="1" thickTop="1" x14ac:dyDescent="0.5">
      <c r="G37" s="19">
        <v>400</v>
      </c>
      <c r="M37" s="147" t="b">
        <v>1</v>
      </c>
      <c r="N37" s="19" t="b">
        <v>0</v>
      </c>
    </row>
    <row r="38" spans="2:30" ht="5.0999999999999996" customHeight="1" thickTop="1" x14ac:dyDescent="0.5">
      <c r="B38" s="5"/>
      <c r="C38" s="5"/>
      <c r="D38" s="5"/>
      <c r="E38" s="5"/>
      <c r="F38" s="5"/>
      <c r="G38" s="5"/>
    </row>
    <row r="40" spans="2:30" hidden="1" x14ac:dyDescent="0.5">
      <c r="AD40" s="514"/>
    </row>
  </sheetData>
  <sheetProtection algorithmName="SHA-512" hashValue="ESsh1v3T0U9aAQ2m5fNznfzf5diPdmR8tW8rmyEZPsVRC0QSH/i3aAEf5xrqIh4kNps6ADaee3bQ+8yT84CzoA==" saltValue="I6UfRLEdPqti97aHZvl41w==" spinCount="100000" sheet="1" objects="1" scenarios="1" selectLockedCells="1" autoFilter="0"/>
  <mergeCells count="71">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F17:I17"/>
    <mergeCell ref="J17:M17"/>
    <mergeCell ref="P17:S17"/>
    <mergeCell ref="F19:I19"/>
    <mergeCell ref="T19:W19"/>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B5:G5"/>
    <mergeCell ref="B7:G7"/>
    <mergeCell ref="B9:G9"/>
    <mergeCell ref="B11:G11"/>
    <mergeCell ref="B12:C14"/>
    <mergeCell ref="D13:G13"/>
  </mergeCells>
  <conditionalFormatting sqref="Y2">
    <cfRule type="expression" dxfId="288" priority="3">
      <formula>$Z$2="OK"</formula>
    </cfRule>
  </conditionalFormatting>
  <conditionalFormatting sqref="AB5:AB35">
    <cfRule type="expression" dxfId="287"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52" t="s">
        <v>4261</v>
      </c>
      <c r="B1" s="85"/>
      <c r="C1" s="86"/>
      <c r="D1" s="151"/>
      <c r="E1" s="151"/>
      <c r="F1" s="153" t="s">
        <v>4201</v>
      </c>
      <c r="G1" s="266" t="s">
        <v>4202</v>
      </c>
      <c r="H1" s="568">
        <f>COUNTA('Datos EM'!$G$6:$G$6)</f>
        <v>0</v>
      </c>
      <c r="I1" s="154" t="s">
        <v>357</v>
      </c>
    </row>
    <row r="2" spans="1:37" ht="49.5" customHeight="1" thickBot="1" x14ac:dyDescent="0.55000000000000004">
      <c r="A2" s="165" t="s">
        <v>23</v>
      </c>
      <c r="B2" s="164" t="s">
        <v>69</v>
      </c>
      <c r="C2" s="166"/>
      <c r="D2" s="167"/>
      <c r="E2" s="167"/>
      <c r="F2" s="178" t="s">
        <v>187</v>
      </c>
      <c r="G2" s="175" t="s">
        <v>4210</v>
      </c>
      <c r="H2" s="232" t="s">
        <v>4211</v>
      </c>
      <c r="I2" s="232" t="s">
        <v>4212</v>
      </c>
      <c r="J2" s="233" t="s">
        <v>4213</v>
      </c>
      <c r="K2" s="233" t="s">
        <v>4214</v>
      </c>
      <c r="L2" s="234" t="s">
        <v>4215</v>
      </c>
      <c r="M2" s="234" t="s">
        <v>4216</v>
      </c>
      <c r="N2" s="235" t="s">
        <v>4217</v>
      </c>
      <c r="O2" s="235" t="s">
        <v>4218</v>
      </c>
      <c r="P2" s="236" t="s">
        <v>4219</v>
      </c>
      <c r="Q2" s="236" t="s">
        <v>4220</v>
      </c>
      <c r="R2" s="237" t="s">
        <v>4221</v>
      </c>
      <c r="S2" s="237" t="s">
        <v>4222</v>
      </c>
      <c r="T2" s="232" t="s">
        <v>4223</v>
      </c>
      <c r="U2" s="232" t="s">
        <v>4224</v>
      </c>
      <c r="V2" s="233" t="s">
        <v>4225</v>
      </c>
      <c r="W2" s="233" t="s">
        <v>4226</v>
      </c>
      <c r="X2" s="234" t="s">
        <v>4227</v>
      </c>
      <c r="Y2" s="234" t="s">
        <v>4228</v>
      </c>
      <c r="Z2" s="235" t="s">
        <v>4229</v>
      </c>
      <c r="AA2" s="235" t="s">
        <v>4230</v>
      </c>
      <c r="AB2" s="236" t="s">
        <v>4231</v>
      </c>
      <c r="AC2" s="236" t="s">
        <v>4232</v>
      </c>
      <c r="AD2" s="237" t="s">
        <v>4233</v>
      </c>
      <c r="AE2" s="237" t="s">
        <v>4234</v>
      </c>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CHAR(COLUMN()+38)&amp;PREGUNTA_ACTUAL-(N_I_EM)+N_I_Tabla)="","",INDIRECT("A" &amp; CHAR(COLUMN()+38)&amp;PREGUNTA_ACTUAL-(N_I_EM)+N_I_Tabla)),"")</f>
        <v/>
      </c>
    </row>
    <row r="4" spans="1:37" s="227" customFormat="1" ht="11.7" hidden="1" x14ac:dyDescent="0.5">
      <c r="A4" s="45">
        <v>401</v>
      </c>
      <c r="B4" s="226">
        <f>N_I_Tabla</f>
        <v>6</v>
      </c>
      <c r="C4" s="225"/>
      <c r="D4" s="224"/>
      <c r="E4" s="224"/>
      <c r="F4" s="50"/>
      <c r="G4" s="220"/>
      <c r="H4" s="61"/>
      <c r="I4" s="61"/>
      <c r="J4" s="62"/>
      <c r="K4" s="62"/>
      <c r="L4" s="63"/>
      <c r="M4" s="63"/>
      <c r="N4" s="64"/>
      <c r="O4" s="64"/>
      <c r="P4" s="65"/>
      <c r="Q4" s="65"/>
      <c r="R4" s="66"/>
      <c r="S4" s="66"/>
      <c r="T4" s="61"/>
      <c r="U4" s="61"/>
      <c r="V4" s="62"/>
      <c r="W4" s="62"/>
      <c r="X4" s="63"/>
      <c r="Y4" s="63"/>
      <c r="Z4" s="64"/>
      <c r="AA4" s="64"/>
      <c r="AB4" s="65"/>
      <c r="AC4" s="65"/>
      <c r="AD4" s="66"/>
      <c r="AE4" s="66"/>
      <c r="AF4" s="57"/>
      <c r="AG4" s="58"/>
      <c r="AH4" s="59"/>
      <c r="AI4" s="60"/>
      <c r="AJ4" s="53"/>
    </row>
    <row r="5" spans="1:37" ht="9.9499999999999993" customHeight="1" thickTop="1" x14ac:dyDescent="0.5">
      <c r="A5" s="359" t="s">
        <v>1204</v>
      </c>
      <c r="B5" s="358" t="s">
        <v>1255</v>
      </c>
      <c r="C5" s="364" t="s">
        <v>1313</v>
      </c>
      <c r="D5" s="364" t="s">
        <v>1314</v>
      </c>
      <c r="E5" s="364" t="s">
        <v>1315</v>
      </c>
      <c r="F5" s="359" t="s">
        <v>1311</v>
      </c>
      <c r="G5" s="360" t="s">
        <v>22</v>
      </c>
      <c r="H5" s="360" t="s">
        <v>1231</v>
      </c>
      <c r="I5" s="360" t="s">
        <v>1232</v>
      </c>
      <c r="J5" s="360" t="s">
        <v>1233</v>
      </c>
      <c r="K5" s="360" t="s">
        <v>1234</v>
      </c>
      <c r="L5" s="360" t="s">
        <v>1235</v>
      </c>
      <c r="M5" s="360" t="s">
        <v>1236</v>
      </c>
      <c r="N5" s="360" t="s">
        <v>1237</v>
      </c>
      <c r="O5" s="360" t="s">
        <v>1238</v>
      </c>
      <c r="P5" s="360" t="s">
        <v>1239</v>
      </c>
      <c r="Q5" s="360" t="s">
        <v>1240</v>
      </c>
      <c r="R5" s="360" t="s">
        <v>1241</v>
      </c>
      <c r="S5" s="360" t="s">
        <v>1242</v>
      </c>
      <c r="T5" s="360" t="s">
        <v>1243</v>
      </c>
      <c r="U5" s="360" t="s">
        <v>1244</v>
      </c>
      <c r="V5" s="360" t="s">
        <v>1245</v>
      </c>
      <c r="W5" s="360" t="s">
        <v>1246</v>
      </c>
      <c r="X5" s="360" t="s">
        <v>1247</v>
      </c>
      <c r="Y5" s="360" t="s">
        <v>1248</v>
      </c>
      <c r="Z5" s="360" t="s">
        <v>1249</v>
      </c>
      <c r="AA5" s="360" t="s">
        <v>1250</v>
      </c>
      <c r="AB5" s="360" t="s">
        <v>1251</v>
      </c>
      <c r="AC5" s="360" t="s">
        <v>1252</v>
      </c>
      <c r="AD5" s="360" t="s">
        <v>1253</v>
      </c>
      <c r="AE5" s="360" t="s">
        <v>1254</v>
      </c>
      <c r="AF5" s="359" t="s">
        <v>1153</v>
      </c>
      <c r="AG5" s="359" t="s">
        <v>1154</v>
      </c>
      <c r="AH5" s="359" t="s">
        <v>1155</v>
      </c>
      <c r="AI5" s="359" t="s">
        <v>1156</v>
      </c>
      <c r="AJ5" s="359" t="s">
        <v>963</v>
      </c>
      <c r="AK5" t="s">
        <v>1208</v>
      </c>
    </row>
    <row r="6" spans="1:37" x14ac:dyDescent="0.5">
      <c r="A6" s="460" t="str">
        <f>IFERROR(IF(Tabla_EM[[#This Row],[Enunciado]]="","",PREF_PREGUNTA&amp;IF(PREF_PREGUNTA="",""," - ")&amp;
IF(n_preg_ON_EM=TRUE,IF((N_I_EM+ROW()-N_I_Tabla)&gt;99,
IF((N_I_EM+ROW()-N_I_Tabla)&lt;100,"0",""),"")&amp;
IF((N_I_EM+ROW()-N_I_Tabla)&lt;10,"0","")&amp;(N_I_EM+ROW()-N_I_Tabla),""))&amp;
IF(Tabla_EM[[#This Row],[Descripcion]]&lt;&gt;""," "&amp;Tabla_EM[[#This Row],[Descripcion]],""),"")</f>
        <v/>
      </c>
      <c r="B6" s="461" t="str">
        <f>IFERROR(IF(COUNTA(Tabla_EM[[#This Row],[Pareja 01.1]:[Pareja 12.2]])=0,"",COUNTA(Tabla_EM[[#This Row],[Pareja 01.1]:[Pareja 12.2]])/2),"")</f>
        <v/>
      </c>
      <c r="C6" s="484"/>
      <c r="D6" s="485"/>
      <c r="E6" s="485"/>
      <c r="F6" s="462"/>
      <c r="G6" s="486"/>
      <c r="H6" s="479"/>
      <c r="I6" s="479"/>
      <c r="J6" s="464"/>
      <c r="K6" s="464"/>
      <c r="L6" s="465"/>
      <c r="M6" s="465"/>
      <c r="N6" s="480"/>
      <c r="O6" s="480"/>
      <c r="P6" s="466"/>
      <c r="Q6" s="466"/>
      <c r="R6" s="467"/>
      <c r="S6" s="467"/>
      <c r="T6" s="479"/>
      <c r="U6" s="479"/>
      <c r="V6" s="464"/>
      <c r="W6" s="464"/>
      <c r="X6" s="465"/>
      <c r="Y6" s="465"/>
      <c r="Z6" s="480"/>
      <c r="AA6" s="480"/>
      <c r="AB6" s="466"/>
      <c r="AC6" s="466"/>
      <c r="AD6" s="467"/>
      <c r="AE6" s="467"/>
      <c r="AF6" s="474"/>
      <c r="AG6" s="475"/>
      <c r="AH6" s="476"/>
      <c r="AI6" s="477"/>
      <c r="AJ6" s="470"/>
    </row>
  </sheetData>
  <sheetProtection algorithmName="SHA-512" hashValue="ynQg8yIXb/Z8hC6dtF3wPk1072NMnPmMbZxLfTAf+md/Ha2blURMeXDzMAeiLbKKMNoEqau/yiUdR+A2htBLbg==" saltValue="LCwq2YkGwsoRgdrgbB6g1w==" spinCount="100000" sheet="1" objects="1" scenarios="1" selectLockedCells="1" autoFilter="0"/>
  <conditionalFormatting sqref="AF2:AJ2 C2:G2 F4:G4 C6:G6 AF6:AJ6">
    <cfRule type="cellIs" dxfId="286" priority="1567" operator="equal">
      <formula>""</formula>
    </cfRule>
    <cfRule type="cellIs" dxfId="285" priority="1568" operator="equal">
      <formula>0</formula>
    </cfRule>
  </conditionalFormatting>
  <conditionalFormatting sqref="H2:Q2 H4:Q4 H6:Q6">
    <cfRule type="cellIs" dxfId="284" priority="1554" stopIfTrue="1" operator="equal">
      <formula>0</formula>
    </cfRule>
  </conditionalFormatting>
  <conditionalFormatting sqref="R4:S4 R2:AE2 R6:AE6">
    <cfRule type="cellIs" dxfId="283" priority="1558" operator="equal">
      <formula>0</formula>
    </cfRule>
  </conditionalFormatting>
  <conditionalFormatting sqref="Y4:AC4 T4:W4">
    <cfRule type="cellIs" dxfId="282" priority="1557" operator="equal">
      <formula>0</formula>
    </cfRule>
  </conditionalFormatting>
  <conditionalFormatting sqref="X4">
    <cfRule type="cellIs" dxfId="281" priority="1556" operator="equal">
      <formula>0</formula>
    </cfRule>
  </conditionalFormatting>
  <conditionalFormatting sqref="AD4:AE4">
    <cfRule type="cellIs" dxfId="280" priority="1555" operator="equal">
      <formula>0</formula>
    </cfRule>
  </conditionalFormatting>
  <conditionalFormatting sqref="AF4:AI4">
    <cfRule type="cellIs" dxfId="279" priority="645" operator="equal">
      <formula>""</formula>
    </cfRule>
    <cfRule type="cellIs" dxfId="278" priority="646" operator="equal">
      <formula>0</formula>
    </cfRule>
  </conditionalFormatting>
  <conditionalFormatting sqref="AJ4">
    <cfRule type="cellIs" dxfId="277" priority="313" operator="equal">
      <formula>""</formula>
    </cfRule>
    <cfRule type="cellIs" dxfId="276" priority="314" operator="equal">
      <formula>0</formula>
    </cfRule>
  </conditionalFormatting>
  <conditionalFormatting sqref="AF5:AJ5 C5:G5">
    <cfRule type="cellIs" dxfId="275" priority="24" operator="equal">
      <formula>""</formula>
    </cfRule>
    <cfRule type="cellIs" dxfId="274" priority="25" operator="equal">
      <formula>0</formula>
    </cfRule>
  </conditionalFormatting>
  <conditionalFormatting sqref="H5:Q5">
    <cfRule type="cellIs" dxfId="273" priority="22" stopIfTrue="1" operator="equal">
      <formula>0</formula>
    </cfRule>
  </conditionalFormatting>
  <conditionalFormatting sqref="R5:AE5">
    <cfRule type="cellIs" dxfId="272" priority="23" operator="equal">
      <formula>0</formula>
    </cfRule>
  </conditionalFormatting>
  <conditionalFormatting sqref="G6">
    <cfRule type="duplicateValues" dxfId="271" priority="15983"/>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G41"/>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3" ht="2.25" customHeight="1" thickTop="1" x14ac:dyDescent="0.5">
      <c r="B1" s="798" t="s">
        <v>4195</v>
      </c>
      <c r="C1" s="799"/>
      <c r="D1" s="799"/>
      <c r="E1" s="799"/>
      <c r="F1" s="799"/>
      <c r="G1" s="799"/>
      <c r="H1" s="799"/>
      <c r="I1" s="799"/>
      <c r="J1" s="799"/>
      <c r="K1" s="799"/>
      <c r="L1" s="68"/>
      <c r="M1" s="68"/>
      <c r="N1" s="68"/>
      <c r="O1" s="68"/>
      <c r="P1" s="68"/>
      <c r="Q1" s="68"/>
      <c r="R1" s="68"/>
      <c r="S1" s="68"/>
      <c r="T1" s="68"/>
      <c r="U1" s="68"/>
      <c r="V1" s="68"/>
      <c r="W1" s="68"/>
      <c r="X1" s="69"/>
      <c r="AA1" s="1">
        <v>0</v>
      </c>
      <c r="AB1" s="1">
        <v>0</v>
      </c>
      <c r="AC1">
        <v>29</v>
      </c>
    </row>
    <row r="2" spans="1:33" ht="30" customHeight="1" x14ac:dyDescent="0.5">
      <c r="A2" s="412" t="s">
        <v>4045</v>
      </c>
      <c r="B2" s="800"/>
      <c r="C2" s="801"/>
      <c r="D2" s="801"/>
      <c r="E2" s="801"/>
      <c r="F2" s="801"/>
      <c r="G2" s="801"/>
      <c r="H2" s="801"/>
      <c r="I2" s="801"/>
      <c r="J2" s="801"/>
      <c r="K2" s="801"/>
      <c r="L2" s="768" t="s">
        <v>338</v>
      </c>
      <c r="M2" s="714"/>
      <c r="N2" s="772" t="s">
        <v>339</v>
      </c>
      <c r="O2" s="767"/>
      <c r="P2" s="765" t="s">
        <v>340</v>
      </c>
      <c r="Q2" s="767"/>
      <c r="R2" s="765" t="s">
        <v>341</v>
      </c>
      <c r="S2" s="767"/>
      <c r="T2" s="765" t="s">
        <v>342</v>
      </c>
      <c r="U2" s="767"/>
      <c r="V2" s="765" t="s">
        <v>3398</v>
      </c>
      <c r="W2" s="766"/>
      <c r="X2" s="87" t="s">
        <v>47</v>
      </c>
      <c r="Y2" s="149" t="s">
        <v>955</v>
      </c>
      <c r="Z2" s="391" t="s">
        <v>960</v>
      </c>
      <c r="AB2" s="416">
        <v>0</v>
      </c>
    </row>
    <row r="3" spans="1:33" ht="2.25" customHeight="1" x14ac:dyDescent="0.5">
      <c r="B3" s="800"/>
      <c r="C3" s="801"/>
      <c r="D3" s="801"/>
      <c r="E3" s="801"/>
      <c r="F3" s="801"/>
      <c r="G3" s="801"/>
      <c r="H3" s="801"/>
      <c r="I3" s="801"/>
      <c r="J3" s="801"/>
      <c r="K3" s="801"/>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94"/>
      <c r="N4" s="38"/>
      <c r="O4" s="38"/>
      <c r="P4" s="38"/>
      <c r="Q4" s="38"/>
      <c r="R4" s="38"/>
      <c r="S4" s="38"/>
      <c r="T4" s="37"/>
      <c r="U4" s="37"/>
      <c r="V4" s="37" t="str">
        <f>IF('Formulario RC'!$T23="","",'Formulario RC'!$T23)</f>
        <v/>
      </c>
      <c r="W4" s="37"/>
      <c r="X4" s="39"/>
      <c r="Y4" s="79"/>
      <c r="AB4" s="83" t="s">
        <v>1698</v>
      </c>
      <c r="AD4" s="514"/>
      <c r="AG4" s="514"/>
    </row>
    <row r="5" spans="1:33" ht="19.95" customHeight="1" x14ac:dyDescent="0.5">
      <c r="B5" s="723" t="s">
        <v>195</v>
      </c>
      <c r="C5" s="724"/>
      <c r="D5" s="724"/>
      <c r="E5" s="724"/>
      <c r="F5" s="724"/>
      <c r="G5" s="724"/>
      <c r="H5" s="158">
        <v>501</v>
      </c>
      <c r="I5" s="652" t="s">
        <v>407</v>
      </c>
      <c r="J5" s="652"/>
      <c r="K5" s="652"/>
      <c r="L5" s="3">
        <v>500</v>
      </c>
      <c r="M5" s="794"/>
      <c r="N5" s="729" t="s">
        <v>4046</v>
      </c>
      <c r="O5" s="663"/>
      <c r="P5" s="663"/>
      <c r="Q5" s="730"/>
      <c r="R5" s="729" t="s">
        <v>4278</v>
      </c>
      <c r="S5" s="663"/>
      <c r="T5" s="663"/>
      <c r="U5" s="663"/>
      <c r="V5" s="663"/>
      <c r="W5" s="663"/>
      <c r="X5" s="29"/>
      <c r="Y5" s="389"/>
      <c r="Z5" s="391">
        <v>1</v>
      </c>
      <c r="AA5" s="390"/>
      <c r="AB5" s="391">
        <v>17</v>
      </c>
      <c r="AD5" s="514"/>
      <c r="AG5" s="514"/>
    </row>
    <row r="6" spans="1:33" ht="6" customHeight="1" thickBot="1" x14ac:dyDescent="0.55000000000000004">
      <c r="B6" s="21"/>
      <c r="C6" s="22"/>
      <c r="D6" s="22"/>
      <c r="E6" s="22"/>
      <c r="F6" s="22"/>
      <c r="G6" s="22"/>
      <c r="H6" s="23"/>
      <c r="I6" s="24"/>
      <c r="J6" s="24"/>
      <c r="K6" s="24"/>
      <c r="L6" s="24"/>
      <c r="M6" s="794"/>
      <c r="N6" s="24"/>
      <c r="O6" s="23"/>
      <c r="P6" s="24"/>
      <c r="Q6" s="24"/>
      <c r="R6" s="24"/>
      <c r="S6" s="20"/>
      <c r="T6" s="20"/>
      <c r="U6" s="20"/>
      <c r="V6" s="23"/>
      <c r="W6" s="23"/>
      <c r="X6" s="25"/>
      <c r="Y6" s="80"/>
    </row>
    <row r="7" spans="1:33" ht="19.95" customHeight="1" thickTop="1" thickBot="1" x14ac:dyDescent="0.55000000000000004">
      <c r="B7" s="723" t="s">
        <v>23</v>
      </c>
      <c r="C7" s="724"/>
      <c r="D7" s="724"/>
      <c r="E7" s="724"/>
      <c r="F7" s="724"/>
      <c r="G7" s="724"/>
      <c r="H7" s="716" t="s">
        <v>1204</v>
      </c>
      <c r="I7" s="716"/>
      <c r="J7" s="716"/>
      <c r="K7" s="716"/>
      <c r="L7" s="716"/>
      <c r="M7" s="716"/>
      <c r="N7" s="652" t="s">
        <v>963</v>
      </c>
      <c r="O7" s="652"/>
      <c r="P7" s="652"/>
      <c r="Q7" s="731"/>
      <c r="R7" s="732"/>
      <c r="S7" s="732"/>
      <c r="T7" s="732"/>
      <c r="U7" s="732"/>
      <c r="V7" s="732"/>
      <c r="W7" s="733"/>
      <c r="X7" s="29"/>
      <c r="Y7" s="389"/>
      <c r="Z7" s="391">
        <v>2</v>
      </c>
      <c r="AA7" s="390"/>
      <c r="AB7" s="391">
        <v>18</v>
      </c>
    </row>
    <row r="8" spans="1:33" ht="6" customHeight="1" thickTop="1" x14ac:dyDescent="0.5">
      <c r="B8" s="21"/>
      <c r="C8" s="22"/>
      <c r="D8" s="22"/>
      <c r="E8" s="22"/>
      <c r="F8" s="22"/>
      <c r="G8" s="24"/>
      <c r="H8" s="24"/>
      <c r="I8" s="23"/>
      <c r="J8" s="23"/>
      <c r="K8" s="23"/>
      <c r="L8" s="23"/>
      <c r="M8" s="24"/>
      <c r="N8" s="24"/>
      <c r="O8" s="20"/>
      <c r="P8" s="20"/>
      <c r="Q8" s="24"/>
      <c r="R8" s="20"/>
      <c r="S8" s="20"/>
      <c r="T8" s="20"/>
      <c r="U8" s="20"/>
      <c r="V8" s="20"/>
      <c r="W8" s="23"/>
      <c r="X8" s="25"/>
      <c r="Y8" s="43"/>
    </row>
    <row r="9" spans="1:33" ht="19.95" customHeight="1" x14ac:dyDescent="0.5">
      <c r="B9" s="651" t="s">
        <v>187</v>
      </c>
      <c r="C9" s="652"/>
      <c r="D9" s="652"/>
      <c r="E9" s="652"/>
      <c r="F9" s="652"/>
      <c r="G9" s="652"/>
      <c r="H9" s="715"/>
      <c r="I9" s="715"/>
      <c r="J9" s="715"/>
      <c r="K9" s="715"/>
      <c r="L9" s="715"/>
      <c r="M9" s="715"/>
      <c r="N9" s="652" t="s">
        <v>1002</v>
      </c>
      <c r="O9" s="652"/>
      <c r="P9" s="652"/>
      <c r="Q9" s="652"/>
      <c r="R9" s="652"/>
      <c r="S9" s="652"/>
      <c r="T9" s="652"/>
      <c r="U9" s="652"/>
      <c r="V9" s="652"/>
      <c r="W9" s="264"/>
      <c r="X9" s="29"/>
      <c r="Y9" s="389"/>
      <c r="Z9" s="391">
        <v>3</v>
      </c>
      <c r="AA9" s="390"/>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row>
    <row r="11" spans="1:33" ht="19.95" customHeight="1" thickTop="1" x14ac:dyDescent="0.5">
      <c r="B11" s="651" t="s">
        <v>173</v>
      </c>
      <c r="C11" s="652"/>
      <c r="D11" s="652"/>
      <c r="E11" s="652"/>
      <c r="F11" s="652"/>
      <c r="G11" s="653"/>
      <c r="H11" s="695"/>
      <c r="I11" s="696"/>
      <c r="J11" s="696"/>
      <c r="K11" s="696"/>
      <c r="L11" s="696"/>
      <c r="M11" s="696"/>
      <c r="N11" s="696"/>
      <c r="O11" s="696"/>
      <c r="P11" s="696"/>
      <c r="Q11" s="696"/>
      <c r="R11" s="696"/>
      <c r="S11" s="696"/>
      <c r="T11" s="696"/>
      <c r="U11" s="696"/>
      <c r="V11" s="696"/>
      <c r="W11" s="697"/>
      <c r="X11" s="29"/>
      <c r="Y11" s="389"/>
      <c r="Z11" s="391">
        <v>4</v>
      </c>
      <c r="AA11" s="390"/>
      <c r="AB11" s="391">
        <v>20</v>
      </c>
    </row>
    <row r="12" spans="1:33" ht="6" customHeight="1" x14ac:dyDescent="0.5">
      <c r="B12" s="738"/>
      <c r="C12" s="739"/>
      <c r="D12" s="22"/>
      <c r="E12" s="36"/>
      <c r="F12" s="36"/>
      <c r="G12" s="37"/>
      <c r="H12" s="698"/>
      <c r="I12" s="699"/>
      <c r="J12" s="699"/>
      <c r="K12" s="699"/>
      <c r="L12" s="699"/>
      <c r="M12" s="699"/>
      <c r="N12" s="699"/>
      <c r="O12" s="699"/>
      <c r="P12" s="699"/>
      <c r="Q12" s="699"/>
      <c r="R12" s="699"/>
      <c r="S12" s="699"/>
      <c r="T12" s="699"/>
      <c r="U12" s="699"/>
      <c r="V12" s="699"/>
      <c r="W12" s="700"/>
      <c r="X12" s="25"/>
      <c r="Y12" s="43"/>
    </row>
    <row r="13" spans="1:33" ht="19.95" customHeight="1" thickBot="1" x14ac:dyDescent="0.55000000000000004">
      <c r="B13" s="738"/>
      <c r="C13" s="739"/>
      <c r="D13" s="635" t="s">
        <v>4069</v>
      </c>
      <c r="E13" s="635"/>
      <c r="F13" s="635"/>
      <c r="G13" s="635"/>
      <c r="H13" s="701"/>
      <c r="I13" s="702"/>
      <c r="J13" s="702"/>
      <c r="K13" s="702"/>
      <c r="L13" s="702"/>
      <c r="M13" s="702"/>
      <c r="N13" s="702"/>
      <c r="O13" s="702"/>
      <c r="P13" s="702"/>
      <c r="Q13" s="702"/>
      <c r="R13" s="702"/>
      <c r="S13" s="702"/>
      <c r="T13" s="702"/>
      <c r="U13" s="702"/>
      <c r="V13" s="702"/>
      <c r="W13" s="703"/>
      <c r="X13" s="29"/>
      <c r="Y13" s="389"/>
      <c r="Z13" s="391">
        <v>5</v>
      </c>
      <c r="AA13" s="390"/>
      <c r="AB13" s="391">
        <v>21</v>
      </c>
    </row>
    <row r="14" spans="1:33" ht="6" customHeight="1" thickTop="1" thickBot="1" x14ac:dyDescent="0.55000000000000004">
      <c r="B14" s="738"/>
      <c r="C14" s="739"/>
      <c r="D14" s="22"/>
      <c r="E14" s="36"/>
      <c r="F14" s="36"/>
      <c r="G14" s="37"/>
      <c r="H14" s="24"/>
      <c r="I14" s="24"/>
      <c r="J14" s="24"/>
      <c r="K14" s="24"/>
      <c r="L14" s="24"/>
      <c r="M14" s="24"/>
      <c r="N14" s="24"/>
      <c r="O14" s="24"/>
      <c r="P14" s="24"/>
      <c r="Q14" s="24"/>
      <c r="R14" s="24"/>
      <c r="S14" s="24"/>
      <c r="T14" s="24"/>
      <c r="U14" s="24"/>
      <c r="V14" s="23"/>
      <c r="W14" s="23"/>
      <c r="X14" s="25"/>
      <c r="Y14" s="43"/>
    </row>
    <row r="15" spans="1:33" ht="19.95" customHeight="1" thickTop="1" thickBot="1" x14ac:dyDescent="0.55000000000000004">
      <c r="B15" s="651" t="s">
        <v>1257</v>
      </c>
      <c r="C15" s="652"/>
      <c r="D15" s="652"/>
      <c r="E15" s="652"/>
      <c r="F15" s="782"/>
      <c r="G15" s="782"/>
      <c r="H15" s="782"/>
      <c r="I15" s="782"/>
      <c r="J15" s="782"/>
      <c r="K15" s="782"/>
      <c r="L15" s="782"/>
      <c r="M15" s="782"/>
      <c r="N15" s="782"/>
      <c r="O15" s="652" t="s">
        <v>1258</v>
      </c>
      <c r="P15" s="652"/>
      <c r="Q15" s="262"/>
      <c r="R15" s="652" t="s">
        <v>363</v>
      </c>
      <c r="S15" s="653"/>
      <c r="T15" s="805"/>
      <c r="U15" s="806"/>
      <c r="V15" s="806"/>
      <c r="W15" s="807"/>
      <c r="X15" s="29"/>
      <c r="Y15" s="389"/>
      <c r="Z15" s="391">
        <v>6</v>
      </c>
      <c r="AA15" s="390"/>
      <c r="AB15" s="391">
        <v>22</v>
      </c>
    </row>
    <row r="16" spans="1:33" ht="6" customHeight="1" thickTop="1" thickBot="1" x14ac:dyDescent="0.55000000000000004">
      <c r="B16" s="21"/>
      <c r="C16" s="22"/>
      <c r="D16" s="22"/>
      <c r="E16" s="97"/>
      <c r="F16" s="23"/>
      <c r="G16" s="23"/>
      <c r="H16" s="23"/>
      <c r="I16" s="23"/>
      <c r="J16" s="24"/>
      <c r="K16" s="24"/>
      <c r="L16" s="24"/>
      <c r="M16" s="24"/>
      <c r="N16" s="24"/>
      <c r="O16" s="24"/>
      <c r="P16" s="97"/>
      <c r="Q16" s="23"/>
      <c r="R16" s="24"/>
      <c r="S16" s="24"/>
      <c r="T16" s="41"/>
      <c r="U16" s="41"/>
      <c r="V16" s="41"/>
      <c r="W16" s="41"/>
      <c r="X16" s="25"/>
      <c r="Y16" s="43"/>
    </row>
    <row r="17" spans="2:28" ht="19.95" customHeight="1" thickTop="1" thickBot="1" x14ac:dyDescent="0.55000000000000004">
      <c r="B17" s="651" t="s">
        <v>1260</v>
      </c>
      <c r="C17" s="734"/>
      <c r="D17" s="734"/>
      <c r="E17" s="734"/>
      <c r="F17" s="715"/>
      <c r="G17" s="715"/>
      <c r="H17" s="715"/>
      <c r="I17" s="715"/>
      <c r="J17" s="715"/>
      <c r="K17" s="715"/>
      <c r="L17" s="715"/>
      <c r="M17" s="715"/>
      <c r="N17" s="715"/>
      <c r="O17" s="652" t="s">
        <v>1261</v>
      </c>
      <c r="P17" s="652"/>
      <c r="Q17" s="263"/>
      <c r="R17" s="652" t="s">
        <v>363</v>
      </c>
      <c r="S17" s="653"/>
      <c r="T17" s="805"/>
      <c r="U17" s="806"/>
      <c r="V17" s="806"/>
      <c r="W17" s="807"/>
      <c r="X17" s="29"/>
      <c r="Y17" s="389"/>
      <c r="Z17" s="391">
        <v>7</v>
      </c>
      <c r="AA17" s="390"/>
      <c r="AB17" s="391">
        <v>23</v>
      </c>
    </row>
    <row r="18" spans="2:28" ht="6" customHeight="1" thickTop="1" thickBot="1" x14ac:dyDescent="0.55000000000000004">
      <c r="B18" s="21"/>
      <c r="C18" s="22"/>
      <c r="D18" s="22"/>
      <c r="E18" s="97"/>
      <c r="F18" s="41"/>
      <c r="G18" s="41"/>
      <c r="H18" s="41"/>
      <c r="I18" s="41"/>
      <c r="J18" s="24"/>
      <c r="K18" s="24"/>
      <c r="L18" s="24"/>
      <c r="M18" s="24"/>
      <c r="N18" s="24"/>
      <c r="O18" s="24"/>
      <c r="P18" s="97"/>
      <c r="Q18" s="37"/>
      <c r="R18" s="24"/>
      <c r="S18" s="24"/>
      <c r="T18" s="41"/>
      <c r="U18" s="41"/>
      <c r="V18" s="41"/>
      <c r="W18" s="41"/>
      <c r="X18" s="25"/>
      <c r="Y18" s="43"/>
    </row>
    <row r="19" spans="2:28" ht="19.95" customHeight="1" thickTop="1" thickBot="1" x14ac:dyDescent="0.55000000000000004">
      <c r="B19" s="651" t="s">
        <v>1263</v>
      </c>
      <c r="C19" s="734"/>
      <c r="D19" s="734"/>
      <c r="E19" s="734"/>
      <c r="F19" s="715"/>
      <c r="G19" s="715"/>
      <c r="H19" s="715"/>
      <c r="I19" s="715"/>
      <c r="J19" s="715"/>
      <c r="K19" s="715"/>
      <c r="L19" s="715"/>
      <c r="M19" s="715"/>
      <c r="N19" s="715"/>
      <c r="O19" s="652" t="s">
        <v>1264</v>
      </c>
      <c r="P19" s="652"/>
      <c r="Q19" s="263"/>
      <c r="R19" s="652" t="s">
        <v>363</v>
      </c>
      <c r="S19" s="653"/>
      <c r="T19" s="805"/>
      <c r="U19" s="806"/>
      <c r="V19" s="806"/>
      <c r="W19" s="807"/>
      <c r="X19" s="29"/>
      <c r="Y19" s="389"/>
      <c r="Z19" s="391">
        <v>8</v>
      </c>
      <c r="AA19" s="390"/>
      <c r="AB19" s="391">
        <v>24</v>
      </c>
    </row>
    <row r="20" spans="2:28" ht="6" customHeight="1" thickTop="1" thickBot="1" x14ac:dyDescent="0.55000000000000004">
      <c r="B20" s="21"/>
      <c r="C20" s="22"/>
      <c r="D20" s="22"/>
      <c r="E20" s="97"/>
      <c r="F20" s="41"/>
      <c r="G20" s="41"/>
      <c r="H20" s="41"/>
      <c r="I20" s="41"/>
      <c r="J20" s="24"/>
      <c r="K20" s="24"/>
      <c r="L20" s="24"/>
      <c r="M20" s="24"/>
      <c r="N20" s="24"/>
      <c r="O20" s="24"/>
      <c r="P20" s="97"/>
      <c r="Q20" s="37"/>
      <c r="R20" s="24"/>
      <c r="S20" s="24"/>
      <c r="T20" s="41"/>
      <c r="U20" s="41"/>
      <c r="V20" s="41"/>
      <c r="W20" s="41"/>
      <c r="X20" s="25"/>
      <c r="Y20" s="43"/>
    </row>
    <row r="21" spans="2:28" ht="19.95" customHeight="1" thickTop="1" thickBot="1" x14ac:dyDescent="0.55000000000000004">
      <c r="B21" s="651" t="s">
        <v>1266</v>
      </c>
      <c r="C21" s="734"/>
      <c r="D21" s="734"/>
      <c r="E21" s="734"/>
      <c r="F21" s="715"/>
      <c r="G21" s="715"/>
      <c r="H21" s="715"/>
      <c r="I21" s="715"/>
      <c r="J21" s="715"/>
      <c r="K21" s="715"/>
      <c r="L21" s="715"/>
      <c r="M21" s="715"/>
      <c r="N21" s="715"/>
      <c r="O21" s="652" t="s">
        <v>1267</v>
      </c>
      <c r="P21" s="652"/>
      <c r="Q21" s="263"/>
      <c r="R21" s="652" t="s">
        <v>363</v>
      </c>
      <c r="S21" s="653"/>
      <c r="T21" s="805"/>
      <c r="U21" s="806"/>
      <c r="V21" s="806"/>
      <c r="W21" s="807"/>
      <c r="X21" s="29"/>
      <c r="Y21" s="389"/>
      <c r="Z21" s="391">
        <v>9</v>
      </c>
      <c r="AA21" s="390"/>
      <c r="AB21" s="391">
        <v>25</v>
      </c>
    </row>
    <row r="22" spans="2:28" ht="6" customHeight="1" thickTop="1" thickBot="1" x14ac:dyDescent="0.55000000000000004">
      <c r="B22" s="21"/>
      <c r="C22" s="22"/>
      <c r="D22" s="22"/>
      <c r="E22" s="97"/>
      <c r="F22" s="41"/>
      <c r="G22" s="41"/>
      <c r="H22" s="41"/>
      <c r="I22" s="41"/>
      <c r="J22" s="24"/>
      <c r="K22" s="24"/>
      <c r="L22" s="24"/>
      <c r="M22" s="24"/>
      <c r="N22" s="24"/>
      <c r="O22" s="24"/>
      <c r="P22" s="97"/>
      <c r="Q22" s="37"/>
      <c r="R22" s="24"/>
      <c r="S22" s="24"/>
      <c r="T22" s="41"/>
      <c r="U22" s="41"/>
      <c r="V22" s="41"/>
      <c r="W22" s="41"/>
      <c r="X22" s="25"/>
      <c r="Y22" s="43"/>
      <c r="Z22" s="4"/>
    </row>
    <row r="23" spans="2:28" ht="19.95" customHeight="1" thickTop="1" thickBot="1" x14ac:dyDescent="0.55000000000000004">
      <c r="B23" s="651" t="s">
        <v>1269</v>
      </c>
      <c r="C23" s="734"/>
      <c r="D23" s="734"/>
      <c r="E23" s="734"/>
      <c r="F23" s="715"/>
      <c r="G23" s="715"/>
      <c r="H23" s="715"/>
      <c r="I23" s="715"/>
      <c r="J23" s="715"/>
      <c r="K23" s="715"/>
      <c r="L23" s="715"/>
      <c r="M23" s="715"/>
      <c r="N23" s="715"/>
      <c r="O23" s="652" t="s">
        <v>1270</v>
      </c>
      <c r="P23" s="652"/>
      <c r="Q23" s="263"/>
      <c r="R23" s="652" t="s">
        <v>363</v>
      </c>
      <c r="S23" s="653"/>
      <c r="T23" s="805"/>
      <c r="U23" s="806"/>
      <c r="V23" s="806"/>
      <c r="W23" s="807"/>
      <c r="X23" s="29"/>
      <c r="Y23" s="389"/>
      <c r="Z23" s="391">
        <v>10</v>
      </c>
      <c r="AA23" s="390"/>
      <c r="AB23" s="391">
        <v>26</v>
      </c>
    </row>
    <row r="24" spans="2:28" ht="6" customHeight="1" thickTop="1" thickBot="1" x14ac:dyDescent="0.55000000000000004">
      <c r="B24" s="26"/>
      <c r="C24" s="22"/>
      <c r="D24" s="22"/>
      <c r="E24" s="97"/>
      <c r="F24" s="41"/>
      <c r="G24" s="41"/>
      <c r="H24" s="41"/>
      <c r="I24" s="41"/>
      <c r="J24" s="24"/>
      <c r="K24" s="24"/>
      <c r="L24" s="24"/>
      <c r="M24" s="24"/>
      <c r="N24" s="24"/>
      <c r="O24" s="24"/>
      <c r="P24" s="97"/>
      <c r="Q24" s="37"/>
      <c r="R24" s="24"/>
      <c r="S24" s="24"/>
      <c r="T24" s="41"/>
      <c r="U24" s="41"/>
      <c r="V24" s="41"/>
      <c r="W24" s="41"/>
      <c r="X24" s="29"/>
      <c r="Z24" s="4"/>
    </row>
    <row r="25" spans="2:28" ht="19.95" customHeight="1" thickTop="1" thickBot="1" x14ac:dyDescent="0.55000000000000004">
      <c r="B25" s="651" t="s">
        <v>1272</v>
      </c>
      <c r="C25" s="734"/>
      <c r="D25" s="734"/>
      <c r="E25" s="734"/>
      <c r="F25" s="715"/>
      <c r="G25" s="715"/>
      <c r="H25" s="715"/>
      <c r="I25" s="715"/>
      <c r="J25" s="715"/>
      <c r="K25" s="715"/>
      <c r="L25" s="715"/>
      <c r="M25" s="715"/>
      <c r="N25" s="715"/>
      <c r="O25" s="652" t="s">
        <v>1273</v>
      </c>
      <c r="P25" s="652"/>
      <c r="Q25" s="263"/>
      <c r="R25" s="652" t="s">
        <v>363</v>
      </c>
      <c r="S25" s="653"/>
      <c r="T25" s="805"/>
      <c r="U25" s="806"/>
      <c r="V25" s="806"/>
      <c r="W25" s="807"/>
      <c r="X25" s="29"/>
      <c r="Y25" s="389"/>
      <c r="Z25" s="391">
        <v>11</v>
      </c>
      <c r="AA25" s="390"/>
      <c r="AB25" s="391">
        <v>27</v>
      </c>
    </row>
    <row r="26" spans="2:28" ht="6" customHeight="1" thickTop="1" thickBot="1" x14ac:dyDescent="0.55000000000000004">
      <c r="B26" s="26"/>
      <c r="C26" s="27"/>
      <c r="D26" s="27"/>
      <c r="E26" s="97"/>
      <c r="F26" s="41"/>
      <c r="G26" s="41"/>
      <c r="H26" s="41"/>
      <c r="I26" s="41"/>
      <c r="J26" s="24"/>
      <c r="K26" s="24"/>
      <c r="L26" s="24"/>
      <c r="M26" s="24"/>
      <c r="N26" s="24"/>
      <c r="O26" s="24"/>
      <c r="P26" s="97"/>
      <c r="Q26" s="37"/>
      <c r="R26" s="24"/>
      <c r="S26" s="24"/>
      <c r="T26" s="41"/>
      <c r="U26" s="41"/>
      <c r="V26" s="41"/>
      <c r="W26" s="41"/>
      <c r="X26" s="29"/>
      <c r="Y26" s="43"/>
      <c r="Z26" s="4"/>
    </row>
    <row r="27" spans="2:28" ht="19.95" customHeight="1" thickTop="1" thickBot="1" x14ac:dyDescent="0.55000000000000004">
      <c r="B27" s="651" t="s">
        <v>1275</v>
      </c>
      <c r="C27" s="734"/>
      <c r="D27" s="734"/>
      <c r="E27" s="734"/>
      <c r="F27" s="715"/>
      <c r="G27" s="715"/>
      <c r="H27" s="715"/>
      <c r="I27" s="715"/>
      <c r="J27" s="715"/>
      <c r="K27" s="715"/>
      <c r="L27" s="715"/>
      <c r="M27" s="715"/>
      <c r="N27" s="715"/>
      <c r="O27" s="652" t="s">
        <v>1276</v>
      </c>
      <c r="P27" s="652"/>
      <c r="Q27" s="263"/>
      <c r="R27" s="652" t="s">
        <v>363</v>
      </c>
      <c r="S27" s="653"/>
      <c r="T27" s="805"/>
      <c r="U27" s="806"/>
      <c r="V27" s="806"/>
      <c r="W27" s="807"/>
      <c r="X27" s="29"/>
      <c r="Y27" s="389"/>
      <c r="Z27" s="391">
        <v>12</v>
      </c>
      <c r="AA27" s="390"/>
      <c r="AB27" s="391">
        <v>28</v>
      </c>
    </row>
    <row r="28" spans="2:28" ht="6" customHeight="1" thickTop="1" thickBot="1" x14ac:dyDescent="0.55000000000000004">
      <c r="B28" s="34"/>
      <c r="C28" s="30"/>
      <c r="D28" s="30"/>
      <c r="E28" s="96"/>
      <c r="F28" s="41"/>
      <c r="G28" s="41"/>
      <c r="H28" s="41"/>
      <c r="I28" s="41"/>
      <c r="J28" s="24"/>
      <c r="K28" s="24"/>
      <c r="L28" s="24"/>
      <c r="M28" s="24"/>
      <c r="N28" s="24"/>
      <c r="O28" s="24"/>
      <c r="P28" s="96"/>
      <c r="Q28" s="37"/>
      <c r="R28" s="24"/>
      <c r="S28" s="24"/>
      <c r="T28" s="41"/>
      <c r="U28" s="41"/>
      <c r="V28" s="41"/>
      <c r="W28" s="41"/>
      <c r="X28" s="39"/>
      <c r="Y28" s="43"/>
      <c r="Z28" s="4"/>
    </row>
    <row r="29" spans="2:28" ht="19.95" customHeight="1" thickTop="1" thickBot="1" x14ac:dyDescent="0.55000000000000004">
      <c r="B29" s="651" t="s">
        <v>1278</v>
      </c>
      <c r="C29" s="734"/>
      <c r="D29" s="734"/>
      <c r="E29" s="734"/>
      <c r="F29" s="715"/>
      <c r="G29" s="715"/>
      <c r="H29" s="715"/>
      <c r="I29" s="715"/>
      <c r="J29" s="715"/>
      <c r="K29" s="715"/>
      <c r="L29" s="715"/>
      <c r="M29" s="715"/>
      <c r="N29" s="715"/>
      <c r="O29" s="652" t="s">
        <v>1279</v>
      </c>
      <c r="P29" s="652"/>
      <c r="Q29" s="263"/>
      <c r="R29" s="652" t="s">
        <v>363</v>
      </c>
      <c r="S29" s="653"/>
      <c r="T29" s="805"/>
      <c r="U29" s="806"/>
      <c r="V29" s="806"/>
      <c r="W29" s="807"/>
      <c r="X29" s="70"/>
      <c r="Y29" s="389"/>
      <c r="Z29" s="391">
        <v>13</v>
      </c>
      <c r="AA29" s="390"/>
      <c r="AB29" s="391">
        <v>29</v>
      </c>
    </row>
    <row r="30" spans="2:28" ht="6" customHeight="1" thickTop="1" x14ac:dyDescent="0.5">
      <c r="B30" s="26"/>
      <c r="C30" s="35"/>
      <c r="D30" s="35"/>
      <c r="E30" s="96"/>
      <c r="F30" s="35"/>
      <c r="G30" s="36"/>
      <c r="H30" s="37"/>
      <c r="I30" s="38"/>
      <c r="J30" s="38"/>
      <c r="K30" s="38"/>
      <c r="L30" s="38"/>
      <c r="M30" s="38"/>
      <c r="N30" s="38"/>
      <c r="O30" s="38"/>
      <c r="P30" s="96"/>
      <c r="Q30" s="38"/>
      <c r="R30" s="38"/>
      <c r="S30" s="38"/>
      <c r="T30" s="38"/>
      <c r="U30" s="38"/>
      <c r="V30" s="38"/>
      <c r="W30" s="38"/>
      <c r="X30" s="70"/>
      <c r="Y30" s="43"/>
      <c r="Z30" s="4"/>
    </row>
    <row r="31" spans="2:28" ht="19.95" customHeight="1" thickBot="1" x14ac:dyDescent="0.55000000000000004">
      <c r="B31" s="26"/>
      <c r="C31" s="27"/>
      <c r="D31" s="27"/>
      <c r="E31" s="30"/>
      <c r="F31" s="36"/>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row>
    <row r="32" spans="2:28"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row>
    <row r="33" spans="2:30" ht="19.95" customHeight="1" thickTop="1" thickBot="1" x14ac:dyDescent="0.55000000000000004">
      <c r="B33" s="26"/>
      <c r="C33" s="671"/>
      <c r="D33" s="671"/>
      <c r="E33" s="30"/>
      <c r="F33" s="421" t="s">
        <v>636</v>
      </c>
      <c r="G33" s="705"/>
      <c r="H33" s="706"/>
      <c r="I33" s="706"/>
      <c r="J33" s="706"/>
      <c r="K33" s="707"/>
      <c r="L33" s="421" t="s">
        <v>634</v>
      </c>
      <c r="M33" s="705"/>
      <c r="N33" s="706"/>
      <c r="O33" s="706"/>
      <c r="P33" s="706"/>
      <c r="Q33" s="707"/>
      <c r="R33" s="20"/>
      <c r="S33" s="614"/>
      <c r="T33" s="614"/>
      <c r="U33" s="614"/>
      <c r="V33" s="614"/>
      <c r="W33" s="614"/>
      <c r="X33" s="692"/>
      <c r="Y33" s="389"/>
      <c r="Z33" s="391">
        <v>15</v>
      </c>
      <c r="AA33" s="390"/>
      <c r="AB33" s="391">
        <v>31</v>
      </c>
    </row>
    <row r="34" spans="2:30"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row>
    <row r="35" spans="2:30" ht="19.95" customHeight="1" thickTop="1" thickBot="1" x14ac:dyDescent="0.55000000000000004">
      <c r="B35" s="26"/>
      <c r="C35" s="671"/>
      <c r="D35" s="671"/>
      <c r="E35" s="30"/>
      <c r="F35" s="421" t="s">
        <v>637</v>
      </c>
      <c r="G35" s="705"/>
      <c r="H35" s="706"/>
      <c r="I35" s="706"/>
      <c r="J35" s="706"/>
      <c r="K35" s="707"/>
      <c r="L35" s="421" t="s">
        <v>635</v>
      </c>
      <c r="M35" s="705"/>
      <c r="N35" s="706"/>
      <c r="O35" s="706"/>
      <c r="P35" s="706"/>
      <c r="Q35" s="707"/>
      <c r="R35" s="20"/>
      <c r="S35" s="614"/>
      <c r="T35" s="614"/>
      <c r="U35" s="614"/>
      <c r="V35" s="614"/>
      <c r="W35" s="614"/>
      <c r="X35" s="692"/>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row>
    <row r="37" spans="2:30" ht="15.75" hidden="1" customHeight="1" thickTop="1" x14ac:dyDescent="0.5">
      <c r="G37" s="19">
        <v>500</v>
      </c>
      <c r="M37" s="146" t="b">
        <v>1</v>
      </c>
      <c r="N37" s="19" t="b">
        <v>0</v>
      </c>
    </row>
    <row r="38" spans="2:30" ht="5.0999999999999996" customHeight="1" thickTop="1" x14ac:dyDescent="0.5">
      <c r="B38" s="5"/>
      <c r="C38" s="5"/>
      <c r="D38" s="5"/>
      <c r="E38" s="5"/>
      <c r="F38" s="5"/>
      <c r="G38" s="5"/>
    </row>
    <row r="41" spans="2:30" hidden="1" x14ac:dyDescent="0.5">
      <c r="AD41" s="514"/>
    </row>
  </sheetData>
  <sheetProtection algorithmName="SHA-512" hashValue="vY/9KEkMMCVhbhJMDXomcu7MujZAj45SM1qaeHCWih/6g7fBICKRC6pnLic4yeaCms77dx+Jnkj0htRaWRmZCA==" saltValue="J/zxj4NjiyS/Kg2uIkfgFg==" spinCount="100000" sheet="1" objects="1" scenarios="1" selectLockedCells="1" autoFilter="0"/>
  <mergeCells count="70">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T17:W17"/>
    <mergeCell ref="F19:N19"/>
    <mergeCell ref="O23:P23"/>
    <mergeCell ref="O25:P25"/>
    <mergeCell ref="O27:P27"/>
    <mergeCell ref="R19:S19"/>
    <mergeCell ref="T21:W21"/>
    <mergeCell ref="T19:W19"/>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s>
  <conditionalFormatting sqref="W9">
    <cfRule type="cellIs" dxfId="232" priority="6" operator="equal">
      <formula>""</formula>
    </cfRule>
  </conditionalFormatting>
  <conditionalFormatting sqref="Y2">
    <cfRule type="expression" dxfId="231" priority="3">
      <formula>$Z$2="OK"</formula>
    </cfRule>
  </conditionalFormatting>
  <conditionalFormatting sqref="AB5:AB35">
    <cfRule type="expression" dxfId="230" priority="2">
      <formula>$Z$2="OK"</formula>
    </cfRule>
  </conditionalFormatting>
  <conditionalFormatting sqref="W9">
    <cfRule type="expression" dxfId="229" priority="8219" stopIfTrue="1">
      <formula>#REF!&lt;&gt;#REF!</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52" t="s">
        <v>4261</v>
      </c>
      <c r="B1" s="85"/>
      <c r="C1" s="86"/>
      <c r="D1" s="151"/>
      <c r="E1" s="151"/>
      <c r="F1" s="153" t="s">
        <v>4201</v>
      </c>
      <c r="G1" s="266" t="s">
        <v>4202</v>
      </c>
      <c r="H1" s="155">
        <f>COUNTA(Tabla_RC[Columna1])</f>
        <v>0</v>
      </c>
      <c r="I1" s="154" t="s">
        <v>357</v>
      </c>
    </row>
    <row r="2" spans="1:38" ht="50.1" customHeight="1" thickBot="1" x14ac:dyDescent="0.55000000000000004">
      <c r="A2" s="172" t="s">
        <v>23</v>
      </c>
      <c r="B2" s="170" t="s">
        <v>4236</v>
      </c>
      <c r="C2" s="173"/>
      <c r="D2" s="174"/>
      <c r="E2" s="184" t="s">
        <v>365</v>
      </c>
      <c r="F2" s="178" t="s">
        <v>187</v>
      </c>
      <c r="G2" s="175" t="s">
        <v>4235</v>
      </c>
      <c r="H2" s="185" t="s">
        <v>1257</v>
      </c>
      <c r="I2" s="186" t="s">
        <v>1258</v>
      </c>
      <c r="J2" s="186" t="s">
        <v>1259</v>
      </c>
      <c r="K2" s="187" t="s">
        <v>1260</v>
      </c>
      <c r="L2" s="188" t="s">
        <v>1261</v>
      </c>
      <c r="M2" s="188" t="s">
        <v>1262</v>
      </c>
      <c r="N2" s="252" t="s">
        <v>1263</v>
      </c>
      <c r="O2" s="253" t="s">
        <v>1264</v>
      </c>
      <c r="P2" s="253" t="s">
        <v>1265</v>
      </c>
      <c r="Q2" s="189" t="s">
        <v>1266</v>
      </c>
      <c r="R2" s="190" t="s">
        <v>1267</v>
      </c>
      <c r="S2" s="190" t="s">
        <v>1268</v>
      </c>
      <c r="T2" s="191" t="s">
        <v>1269</v>
      </c>
      <c r="U2" s="192" t="s">
        <v>1270</v>
      </c>
      <c r="V2" s="192" t="s">
        <v>4237</v>
      </c>
      <c r="W2" s="193" t="s">
        <v>1272</v>
      </c>
      <c r="X2" s="194" t="s">
        <v>1273</v>
      </c>
      <c r="Y2" s="194" t="s">
        <v>1274</v>
      </c>
      <c r="Z2" s="185" t="s">
        <v>1275</v>
      </c>
      <c r="AA2" s="186" t="s">
        <v>1276</v>
      </c>
      <c r="AB2" s="186" t="s">
        <v>1277</v>
      </c>
      <c r="AC2" s="187" t="s">
        <v>1278</v>
      </c>
      <c r="AD2" s="188" t="s">
        <v>1279</v>
      </c>
      <c r="AE2" s="188" t="s">
        <v>1280</v>
      </c>
      <c r="AF2" s="179" t="s">
        <v>1153</v>
      </c>
      <c r="AG2" s="180" t="s">
        <v>1154</v>
      </c>
      <c r="AH2" s="181" t="s">
        <v>1155</v>
      </c>
      <c r="AI2" s="182" t="s">
        <v>1156</v>
      </c>
      <c r="AJ2" s="183" t="s">
        <v>963</v>
      </c>
    </row>
    <row r="3" spans="1:38"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CHAR(COLUMN()+38)&amp;PREGUNTA_ACTUAL-(N_I_RC)+N_I_Tabla)="","",INDIRECT("A" &amp; CHAR(COLUMN()+38)&amp;PREGUNTA_ACTUAL-(N_I_RC)+N_I_Tabla)),"")</f>
        <v/>
      </c>
    </row>
    <row r="4" spans="1:38" s="227" customFormat="1" hidden="1" x14ac:dyDescent="0.5">
      <c r="A4" s="45">
        <v>501</v>
      </c>
      <c r="B4" s="226">
        <f>N_I_Tabla</f>
        <v>6</v>
      </c>
      <c r="C4" s="221"/>
      <c r="D4" s="224"/>
      <c r="E4" s="48"/>
      <c r="F4" s="50"/>
      <c r="G4" s="220"/>
      <c r="H4" s="215"/>
      <c r="I4" s="223"/>
      <c r="J4" s="223"/>
      <c r="K4" s="216"/>
      <c r="L4" s="228"/>
      <c r="M4" s="228"/>
      <c r="N4" s="216"/>
      <c r="O4" s="228"/>
      <c r="P4" s="228"/>
      <c r="Q4" s="217"/>
      <c r="R4" s="229"/>
      <c r="S4" s="229"/>
      <c r="T4" s="218"/>
      <c r="U4" s="230"/>
      <c r="V4" s="230"/>
      <c r="W4" s="219"/>
      <c r="X4" s="231"/>
      <c r="Y4" s="231"/>
      <c r="Z4" s="215"/>
      <c r="AA4" s="223"/>
      <c r="AB4" s="223"/>
      <c r="AC4" s="216"/>
      <c r="AD4" s="228"/>
      <c r="AE4" s="228"/>
      <c r="AF4" s="57"/>
      <c r="AG4" s="58"/>
      <c r="AH4" s="59"/>
      <c r="AI4" s="60"/>
      <c r="AJ4" s="53"/>
    </row>
    <row r="5" spans="1:38" ht="9.9499999999999993" customHeight="1" thickTop="1" x14ac:dyDescent="0.5">
      <c r="A5" s="363" t="s">
        <v>1204</v>
      </c>
      <c r="B5" s="366" t="s">
        <v>1309</v>
      </c>
      <c r="C5" s="363" t="s">
        <v>1338</v>
      </c>
      <c r="D5" s="362" t="s">
        <v>1314</v>
      </c>
      <c r="E5" s="366" t="s">
        <v>1256</v>
      </c>
      <c r="F5" s="363" t="s">
        <v>1311</v>
      </c>
      <c r="G5" s="367" t="s">
        <v>1208</v>
      </c>
      <c r="H5" s="368" t="s">
        <v>1257</v>
      </c>
      <c r="I5" s="366" t="s">
        <v>1258</v>
      </c>
      <c r="J5" s="366" t="s">
        <v>1259</v>
      </c>
      <c r="K5" s="368" t="s">
        <v>1260</v>
      </c>
      <c r="L5" s="366" t="s">
        <v>1261</v>
      </c>
      <c r="M5" s="366" t="s">
        <v>1262</v>
      </c>
      <c r="N5" s="368" t="s">
        <v>1263</v>
      </c>
      <c r="O5" s="366" t="s">
        <v>1264</v>
      </c>
      <c r="P5" s="366" t="s">
        <v>1265</v>
      </c>
      <c r="Q5" s="368" t="s">
        <v>1266</v>
      </c>
      <c r="R5" s="366" t="s">
        <v>1267</v>
      </c>
      <c r="S5" s="366" t="s">
        <v>1268</v>
      </c>
      <c r="T5" s="368" t="s">
        <v>1269</v>
      </c>
      <c r="U5" s="366" t="s">
        <v>1270</v>
      </c>
      <c r="V5" s="366" t="s">
        <v>1271</v>
      </c>
      <c r="W5" s="368" t="s">
        <v>1272</v>
      </c>
      <c r="X5" s="366" t="s">
        <v>1273</v>
      </c>
      <c r="Y5" s="366" t="s">
        <v>1274</v>
      </c>
      <c r="Z5" s="368" t="s">
        <v>1275</v>
      </c>
      <c r="AA5" s="366" t="s">
        <v>1276</v>
      </c>
      <c r="AB5" s="366" t="s">
        <v>1277</v>
      </c>
      <c r="AC5" s="368" t="s">
        <v>1278</v>
      </c>
      <c r="AD5" s="366" t="s">
        <v>1279</v>
      </c>
      <c r="AE5" s="366" t="s">
        <v>1280</v>
      </c>
      <c r="AF5" s="363" t="s">
        <v>1153</v>
      </c>
      <c r="AG5" s="363" t="s">
        <v>1154</v>
      </c>
      <c r="AH5" s="363" t="s">
        <v>1155</v>
      </c>
      <c r="AI5" s="363" t="s">
        <v>1156</v>
      </c>
      <c r="AJ5" s="363" t="s">
        <v>963</v>
      </c>
      <c r="AK5" s="558" t="s">
        <v>4071</v>
      </c>
      <c r="AL5" s="558" t="s">
        <v>4072</v>
      </c>
    </row>
    <row r="6" spans="1:38" x14ac:dyDescent="0.5">
      <c r="A6" s="460" t="str">
        <f>IFERROR(IF(Tabla_RC[[#This Row],[Columna1]]="","",PREF_PREGUNTA&amp;IF(PREF_PREGUNTA="",""," - ")&amp;
IF(n_preg_ON_RC=TRUE,IF((N_I_RC+ROW()-N_I_Tabla)&gt;99,
IF((N_I_RC+ROW()-N_I_Tabla)&lt;100,"0",""),"")&amp;
IF((N_I_RC+ROW()-N_I_Tabla)&lt;10,"0","")&amp;(N_I_RC+ROW()-N_I_Tabla),""))&amp;
IF(Tabla_RC[[#This Row],[Descripcion]]&lt;&gt;""," "&amp;Tabla_RC[[#This Row],[Descripcion]],""),"")</f>
        <v/>
      </c>
      <c r="B6" s="461"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60"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487"/>
      <c r="E6" s="488"/>
      <c r="F6" s="462"/>
      <c r="G6" s="486"/>
      <c r="H6" s="479"/>
      <c r="I6" s="468"/>
      <c r="J6" s="468"/>
      <c r="K6" s="464"/>
      <c r="L6" s="469"/>
      <c r="M6" s="469"/>
      <c r="N6" s="465"/>
      <c r="O6" s="470"/>
      <c r="P6" s="470"/>
      <c r="Q6" s="480"/>
      <c r="R6" s="471"/>
      <c r="S6" s="471"/>
      <c r="T6" s="466"/>
      <c r="U6" s="472"/>
      <c r="V6" s="472"/>
      <c r="W6" s="467"/>
      <c r="X6" s="473"/>
      <c r="Y6" s="473"/>
      <c r="Z6" s="479"/>
      <c r="AA6" s="468"/>
      <c r="AB6" s="468"/>
      <c r="AC6" s="464"/>
      <c r="AD6" s="469"/>
      <c r="AE6" s="469"/>
      <c r="AF6" s="474"/>
      <c r="AG6" s="475"/>
      <c r="AH6" s="476"/>
      <c r="AI6" s="477"/>
      <c r="AJ6" s="489"/>
      <c r="AK6" t="s">
        <v>4070</v>
      </c>
    </row>
  </sheetData>
  <sheetProtection algorithmName="SHA-512" hashValue="84sHId5e9onFXh2RheA7gsVtumfZKYEigyrwjiFNPn38IPRIPqlfwVyAUywZMbxfiCHLBBj3HIdYlWqKsaaTfw==" saltValue="R300UtMDoQjajHI0ckpleA==" spinCount="100000" sheet="1" objects="1" scenarios="1" selectLockedCells="1" autoFilter="0"/>
  <phoneticPr fontId="59" type="noConversion"/>
  <conditionalFormatting sqref="C2:AE2 E4:AE4 C6:AE6">
    <cfRule type="cellIs" dxfId="228" priority="735" operator="equal">
      <formula>""</formula>
    </cfRule>
  </conditionalFormatting>
  <conditionalFormatting sqref="AF4:AI4 AF2:AJ2 AF6:AJ6">
    <cfRule type="cellIs" dxfId="227" priority="303" operator="equal">
      <formula>""</formula>
    </cfRule>
    <cfRule type="cellIs" dxfId="226" priority="304" operator="equal">
      <formula>0</formula>
    </cfRule>
  </conditionalFormatting>
  <conditionalFormatting sqref="AJ4">
    <cfRule type="cellIs" dxfId="225" priority="147" operator="equal">
      <formula>""</formula>
    </cfRule>
    <cfRule type="cellIs" dxfId="224" priority="148" operator="equal">
      <formula>0</formula>
    </cfRule>
  </conditionalFormatting>
  <conditionalFormatting sqref="C5:AE5">
    <cfRule type="cellIs" dxfId="223" priority="11" operator="equal">
      <formula>""</formula>
    </cfRule>
  </conditionalFormatting>
  <conditionalFormatting sqref="AF5:AJ5">
    <cfRule type="cellIs" dxfId="222" priority="8" operator="equal">
      <formula>""</formula>
    </cfRule>
    <cfRule type="cellIs" dxfId="221" priority="9" operator="equal">
      <formula>0</formula>
    </cfRule>
  </conditionalFormatting>
  <conditionalFormatting sqref="E2 E4:E5">
    <cfRule type="expression" dxfId="220" priority="1555" stopIfTrue="1">
      <formula>#REF!&lt;&gt;#REF!</formula>
    </cfRule>
  </conditionalFormatting>
  <conditionalFormatting sqref="G6">
    <cfRule type="duplicateValues" dxfId="219" priority="15984"/>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D40"/>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3.64453125" customWidth="1"/>
    <col min="30" max="32" width="11.41015625" style="1" hidden="1" customWidth="1"/>
    <col min="33" max="16384" width="11.41015625" style="1" hidden="1"/>
  </cols>
  <sheetData>
    <row r="1" spans="1:30" ht="2.25" customHeight="1" thickTop="1" x14ac:dyDescent="0.5">
      <c r="B1" s="717" t="s">
        <v>4196</v>
      </c>
      <c r="C1" s="718"/>
      <c r="D1" s="718"/>
      <c r="E1" s="718"/>
      <c r="F1" s="718"/>
      <c r="G1" s="718"/>
      <c r="H1" s="718"/>
      <c r="I1" s="718"/>
      <c r="J1" s="718"/>
      <c r="K1" s="718"/>
      <c r="L1" s="68"/>
      <c r="M1" s="68"/>
      <c r="N1" s="68"/>
      <c r="O1" s="68"/>
      <c r="P1" s="68"/>
      <c r="Q1" s="68"/>
      <c r="R1" s="68"/>
      <c r="S1" s="68"/>
      <c r="T1" s="68"/>
      <c r="U1" s="68"/>
      <c r="V1" s="68"/>
      <c r="W1" s="68"/>
      <c r="X1" s="69"/>
      <c r="AA1" s="1">
        <v>0</v>
      </c>
      <c r="AB1" s="1">
        <v>0</v>
      </c>
      <c r="AC1">
        <v>29</v>
      </c>
    </row>
    <row r="2" spans="1:30" ht="30" customHeight="1" x14ac:dyDescent="0.5">
      <c r="A2" s="412" t="s">
        <v>4045</v>
      </c>
      <c r="B2" s="719"/>
      <c r="C2" s="720"/>
      <c r="D2" s="720"/>
      <c r="E2" s="720"/>
      <c r="F2" s="720"/>
      <c r="G2" s="720"/>
      <c r="H2" s="720"/>
      <c r="I2" s="720"/>
      <c r="J2" s="720"/>
      <c r="K2" s="720"/>
      <c r="L2" s="768" t="s">
        <v>338</v>
      </c>
      <c r="M2" s="714"/>
      <c r="N2" s="772" t="s">
        <v>339</v>
      </c>
      <c r="O2" s="767"/>
      <c r="P2" s="765" t="s">
        <v>340</v>
      </c>
      <c r="Q2" s="767"/>
      <c r="R2" s="765" t="s">
        <v>341</v>
      </c>
      <c r="S2" s="767"/>
      <c r="T2" s="765" t="s">
        <v>342</v>
      </c>
      <c r="U2" s="767"/>
      <c r="V2" s="765" t="s">
        <v>3398</v>
      </c>
      <c r="W2" s="766"/>
      <c r="X2" s="87" t="s">
        <v>47</v>
      </c>
      <c r="Y2" s="149" t="s">
        <v>955</v>
      </c>
      <c r="Z2" s="391" t="s">
        <v>960</v>
      </c>
      <c r="AB2" s="416">
        <v>0</v>
      </c>
    </row>
    <row r="3" spans="1:30" ht="2.25" customHeight="1" x14ac:dyDescent="0.5">
      <c r="B3" s="719"/>
      <c r="C3" s="720"/>
      <c r="D3" s="720"/>
      <c r="E3" s="720"/>
      <c r="F3" s="720"/>
      <c r="G3" s="720"/>
      <c r="H3" s="720"/>
      <c r="I3" s="720"/>
      <c r="J3" s="720"/>
      <c r="K3" s="720"/>
      <c r="L3" s="73"/>
      <c r="M3" s="74"/>
      <c r="N3" s="75"/>
      <c r="O3" s="76"/>
      <c r="P3" s="75"/>
      <c r="Q3" s="76"/>
      <c r="R3" s="75"/>
      <c r="S3" s="76"/>
      <c r="T3" s="75"/>
      <c r="U3" s="76"/>
      <c r="V3" s="75"/>
      <c r="W3" s="76"/>
      <c r="X3" s="77"/>
      <c r="AB3" s="83" t="s">
        <v>1697</v>
      </c>
    </row>
    <row r="4" spans="1:30" ht="6" customHeight="1" x14ac:dyDescent="0.5">
      <c r="B4" s="34"/>
      <c r="C4" s="36"/>
      <c r="D4" s="36"/>
      <c r="E4" s="36"/>
      <c r="F4" s="36"/>
      <c r="G4" s="36"/>
      <c r="H4" s="37"/>
      <c r="I4" s="38"/>
      <c r="J4" s="38"/>
      <c r="K4" s="38"/>
      <c r="L4" s="38"/>
      <c r="M4" s="794"/>
      <c r="N4" s="38"/>
      <c r="O4" s="38"/>
      <c r="P4" s="38"/>
      <c r="Q4" s="38"/>
      <c r="R4" s="38"/>
      <c r="S4" s="38"/>
      <c r="T4" s="37"/>
      <c r="U4" s="37"/>
      <c r="V4" s="37"/>
      <c r="W4" s="37"/>
      <c r="X4" s="39"/>
      <c r="Y4" s="79"/>
      <c r="AB4" s="83" t="s">
        <v>1698</v>
      </c>
      <c r="AD4" s="133"/>
    </row>
    <row r="5" spans="1:30" ht="19.95" customHeight="1" x14ac:dyDescent="0.5">
      <c r="B5" s="723" t="s">
        <v>195</v>
      </c>
      <c r="C5" s="724"/>
      <c r="D5" s="724"/>
      <c r="E5" s="724"/>
      <c r="F5" s="724"/>
      <c r="G5" s="724"/>
      <c r="H5" s="158">
        <v>601</v>
      </c>
      <c r="I5" s="652" t="s">
        <v>407</v>
      </c>
      <c r="J5" s="652"/>
      <c r="K5" s="652"/>
      <c r="L5" s="3">
        <v>600</v>
      </c>
      <c r="M5" s="795"/>
      <c r="N5" s="729" t="s">
        <v>4046</v>
      </c>
      <c r="O5" s="663"/>
      <c r="P5" s="663"/>
      <c r="Q5" s="730"/>
      <c r="R5" s="729" t="s">
        <v>4278</v>
      </c>
      <c r="S5" s="663"/>
      <c r="T5" s="663"/>
      <c r="U5" s="663"/>
      <c r="V5" s="663"/>
      <c r="W5" s="663"/>
      <c r="X5" s="29"/>
      <c r="Y5" s="389"/>
      <c r="Z5" s="391">
        <v>1</v>
      </c>
      <c r="AA5" s="390"/>
      <c r="AB5" s="391">
        <v>17</v>
      </c>
      <c r="AD5" s="133"/>
    </row>
    <row r="6" spans="1:30" ht="6" customHeight="1" thickBot="1" x14ac:dyDescent="0.55000000000000004">
      <c r="B6" s="21"/>
      <c r="C6" s="22"/>
      <c r="D6" s="22"/>
      <c r="E6" s="22"/>
      <c r="F6" s="22"/>
      <c r="G6" s="22"/>
      <c r="H6" s="23"/>
      <c r="I6" s="24"/>
      <c r="J6" s="24"/>
      <c r="K6" s="24"/>
      <c r="L6" s="24"/>
      <c r="M6" s="795"/>
      <c r="N6" s="24"/>
      <c r="O6" s="23"/>
      <c r="P6" s="24"/>
      <c r="Q6" s="24"/>
      <c r="R6" s="24"/>
      <c r="S6" s="20"/>
      <c r="T6" s="20"/>
      <c r="U6" s="20"/>
      <c r="V6" s="23"/>
      <c r="W6" s="23"/>
      <c r="X6" s="25"/>
      <c r="Y6" s="80"/>
      <c r="AD6" s="133"/>
    </row>
    <row r="7" spans="1:30" ht="19.95" customHeight="1" thickTop="1" thickBot="1" x14ac:dyDescent="0.55000000000000004">
      <c r="B7" s="723" t="s">
        <v>23</v>
      </c>
      <c r="C7" s="724"/>
      <c r="D7" s="724"/>
      <c r="E7" s="724"/>
      <c r="F7" s="724"/>
      <c r="G7" s="724"/>
      <c r="H7" s="716" t="s">
        <v>1204</v>
      </c>
      <c r="I7" s="716"/>
      <c r="J7" s="716"/>
      <c r="K7" s="716"/>
      <c r="L7" s="716"/>
      <c r="M7" s="716"/>
      <c r="N7" s="652" t="s">
        <v>963</v>
      </c>
      <c r="O7" s="652"/>
      <c r="P7" s="653"/>
      <c r="Q7" s="731"/>
      <c r="R7" s="732"/>
      <c r="S7" s="732"/>
      <c r="T7" s="732"/>
      <c r="U7" s="732"/>
      <c r="V7" s="732"/>
      <c r="W7" s="733"/>
      <c r="X7" s="29"/>
      <c r="Y7" s="389"/>
      <c r="Z7" s="391">
        <v>2</v>
      </c>
      <c r="AA7" s="390"/>
      <c r="AB7" s="391">
        <v>18</v>
      </c>
      <c r="AD7" s="133"/>
    </row>
    <row r="8" spans="1:30" ht="6" customHeight="1" thickTop="1" x14ac:dyDescent="0.5">
      <c r="B8" s="21"/>
      <c r="C8" s="22"/>
      <c r="D8" s="22"/>
      <c r="E8" s="22"/>
      <c r="F8" s="22"/>
      <c r="G8" s="24"/>
      <c r="H8" s="24"/>
      <c r="I8" s="23"/>
      <c r="J8" s="23"/>
      <c r="K8" s="23"/>
      <c r="L8" s="23"/>
      <c r="M8" s="24"/>
      <c r="N8" s="24"/>
      <c r="O8" s="20"/>
      <c r="P8" s="20"/>
      <c r="Q8" s="24"/>
      <c r="R8" s="20"/>
      <c r="S8" s="20"/>
      <c r="T8" s="20"/>
      <c r="U8" s="20"/>
      <c r="V8" s="20"/>
      <c r="W8" s="27"/>
      <c r="X8" s="25"/>
      <c r="Y8" s="43"/>
      <c r="AD8" s="133"/>
    </row>
    <row r="9" spans="1:30" ht="19.95" customHeight="1" x14ac:dyDescent="0.5">
      <c r="B9" s="651" t="s">
        <v>187</v>
      </c>
      <c r="C9" s="652"/>
      <c r="D9" s="652"/>
      <c r="E9" s="652"/>
      <c r="F9" s="652"/>
      <c r="G9" s="652"/>
      <c r="H9" s="824"/>
      <c r="I9" s="824"/>
      <c r="J9" s="824"/>
      <c r="K9" s="824"/>
      <c r="L9" s="824"/>
      <c r="M9" s="824"/>
      <c r="N9" s="88"/>
      <c r="O9" s="88"/>
      <c r="P9" s="88"/>
      <c r="Q9" s="775" t="s">
        <v>3181</v>
      </c>
      <c r="R9" s="775"/>
      <c r="S9" s="775"/>
      <c r="T9" s="776"/>
      <c r="U9" s="776"/>
      <c r="V9" s="776"/>
      <c r="W9" s="27"/>
      <c r="X9" s="29"/>
      <c r="Y9" s="389"/>
      <c r="Z9" s="391">
        <v>3</v>
      </c>
      <c r="AA9" s="390"/>
      <c r="AB9" s="391">
        <v>19</v>
      </c>
      <c r="AD9" s="133"/>
    </row>
    <row r="10" spans="1:30" ht="6" customHeight="1" thickBot="1" x14ac:dyDescent="0.55000000000000004">
      <c r="B10" s="21"/>
      <c r="C10" s="22"/>
      <c r="D10" s="22"/>
      <c r="E10" s="22"/>
      <c r="F10" s="22"/>
      <c r="G10" s="23"/>
      <c r="H10" s="23"/>
      <c r="I10" s="24"/>
      <c r="J10" s="24"/>
      <c r="K10" s="24"/>
      <c r="L10" s="24"/>
      <c r="M10" s="24"/>
      <c r="N10" s="24"/>
      <c r="O10" s="24"/>
      <c r="P10" s="24"/>
      <c r="Q10" s="24"/>
      <c r="R10" s="23"/>
      <c r="S10" s="23"/>
      <c r="T10" s="23"/>
      <c r="U10" s="23"/>
      <c r="V10" s="23"/>
      <c r="W10" s="23"/>
      <c r="X10" s="25"/>
      <c r="Y10" s="43"/>
      <c r="AD10" s="133"/>
    </row>
    <row r="11" spans="1:30" ht="19.95" customHeight="1" thickTop="1" x14ac:dyDescent="0.5">
      <c r="B11" s="651" t="s">
        <v>173</v>
      </c>
      <c r="C11" s="652"/>
      <c r="D11" s="652"/>
      <c r="E11" s="652"/>
      <c r="F11" s="652"/>
      <c r="G11" s="653"/>
      <c r="H11" s="808"/>
      <c r="I11" s="809"/>
      <c r="J11" s="809"/>
      <c r="K11" s="809"/>
      <c r="L11" s="809"/>
      <c r="M11" s="809"/>
      <c r="N11" s="809"/>
      <c r="O11" s="809"/>
      <c r="P11" s="809"/>
      <c r="Q11" s="809"/>
      <c r="R11" s="809"/>
      <c r="S11" s="809"/>
      <c r="T11" s="809"/>
      <c r="U11" s="809"/>
      <c r="V11" s="809"/>
      <c r="W11" s="810"/>
      <c r="X11" s="29"/>
      <c r="Y11" s="389"/>
      <c r="Z11" s="391">
        <v>4</v>
      </c>
      <c r="AA11" s="390"/>
      <c r="AB11" s="391">
        <v>20</v>
      </c>
      <c r="AD11" s="133"/>
    </row>
    <row r="12" spans="1:30" ht="6" customHeight="1" x14ac:dyDescent="0.5">
      <c r="B12" s="738"/>
      <c r="C12" s="739"/>
      <c r="D12" s="22"/>
      <c r="E12" s="36"/>
      <c r="F12" s="36"/>
      <c r="G12" s="37"/>
      <c r="H12" s="811"/>
      <c r="I12" s="812"/>
      <c r="J12" s="812"/>
      <c r="K12" s="812"/>
      <c r="L12" s="812"/>
      <c r="M12" s="812"/>
      <c r="N12" s="812"/>
      <c r="O12" s="812"/>
      <c r="P12" s="812"/>
      <c r="Q12" s="812"/>
      <c r="R12" s="812"/>
      <c r="S12" s="812"/>
      <c r="T12" s="812"/>
      <c r="U12" s="812"/>
      <c r="V12" s="812"/>
      <c r="W12" s="813"/>
      <c r="X12" s="25"/>
      <c r="Y12" s="43"/>
      <c r="AD12" s="133"/>
    </row>
    <row r="13" spans="1:30" ht="19.95" customHeight="1" x14ac:dyDescent="0.5">
      <c r="B13" s="738"/>
      <c r="C13" s="739"/>
      <c r="D13" s="635" t="s">
        <v>4069</v>
      </c>
      <c r="E13" s="635"/>
      <c r="F13" s="635"/>
      <c r="G13" s="635"/>
      <c r="H13" s="811"/>
      <c r="I13" s="812"/>
      <c r="J13" s="812"/>
      <c r="K13" s="812"/>
      <c r="L13" s="812"/>
      <c r="M13" s="812"/>
      <c r="N13" s="812"/>
      <c r="O13" s="812"/>
      <c r="P13" s="812"/>
      <c r="Q13" s="812"/>
      <c r="R13" s="812"/>
      <c r="S13" s="812"/>
      <c r="T13" s="812"/>
      <c r="U13" s="812"/>
      <c r="V13" s="812"/>
      <c r="W13" s="813"/>
      <c r="X13" s="29"/>
      <c r="Y13" s="389"/>
      <c r="Z13" s="391">
        <v>5</v>
      </c>
      <c r="AA13" s="390"/>
      <c r="AB13" s="391">
        <v>21</v>
      </c>
    </row>
    <row r="14" spans="1:30" ht="6" customHeight="1" x14ac:dyDescent="0.5">
      <c r="B14" s="738"/>
      <c r="C14" s="739"/>
      <c r="D14" s="22"/>
      <c r="E14" s="36"/>
      <c r="F14" s="36"/>
      <c r="G14" s="735"/>
      <c r="H14" s="811"/>
      <c r="I14" s="812"/>
      <c r="J14" s="812"/>
      <c r="K14" s="812"/>
      <c r="L14" s="812"/>
      <c r="M14" s="812"/>
      <c r="N14" s="812"/>
      <c r="O14" s="812"/>
      <c r="P14" s="812"/>
      <c r="Q14" s="812"/>
      <c r="R14" s="812"/>
      <c r="S14" s="812"/>
      <c r="T14" s="812"/>
      <c r="U14" s="812"/>
      <c r="V14" s="812"/>
      <c r="W14" s="813"/>
      <c r="X14" s="25"/>
      <c r="Y14" s="43"/>
    </row>
    <row r="15" spans="1:30" ht="19.95" customHeight="1" thickBot="1" x14ac:dyDescent="0.55000000000000004">
      <c r="B15" s="736"/>
      <c r="C15" s="737"/>
      <c r="D15" s="737"/>
      <c r="E15" s="737"/>
      <c r="F15" s="737"/>
      <c r="G15" s="735"/>
      <c r="H15" s="814"/>
      <c r="I15" s="815"/>
      <c r="J15" s="815"/>
      <c r="K15" s="815"/>
      <c r="L15" s="815"/>
      <c r="M15" s="815"/>
      <c r="N15" s="815"/>
      <c r="O15" s="815"/>
      <c r="P15" s="815"/>
      <c r="Q15" s="815"/>
      <c r="R15" s="815"/>
      <c r="S15" s="815"/>
      <c r="T15" s="815"/>
      <c r="U15" s="815"/>
      <c r="V15" s="815"/>
      <c r="W15" s="816"/>
      <c r="X15" s="29"/>
      <c r="Y15" s="389"/>
      <c r="Z15" s="391">
        <v>6</v>
      </c>
      <c r="AA15" s="390"/>
      <c r="AB15" s="391">
        <v>22</v>
      </c>
    </row>
    <row r="16" spans="1:30" ht="6" customHeight="1" thickTop="1" x14ac:dyDescent="0.5">
      <c r="B16" s="21"/>
      <c r="C16" s="22"/>
      <c r="D16" s="22"/>
      <c r="E16" s="22"/>
      <c r="F16" s="22"/>
      <c r="G16" s="735"/>
      <c r="H16" s="22"/>
      <c r="I16" s="22"/>
      <c r="J16" s="22"/>
      <c r="K16" s="22"/>
      <c r="L16" s="22"/>
      <c r="M16" s="22"/>
      <c r="N16" s="22"/>
      <c r="O16" s="22"/>
      <c r="P16" s="22"/>
      <c r="Q16" s="22"/>
      <c r="R16" s="22"/>
      <c r="S16" s="22"/>
      <c r="T16" s="22"/>
      <c r="U16" s="22"/>
      <c r="V16" s="22"/>
      <c r="W16" s="22"/>
      <c r="X16" s="25"/>
      <c r="Y16" s="43"/>
    </row>
    <row r="17" spans="2:30" ht="19.95" customHeight="1" x14ac:dyDescent="0.5">
      <c r="B17" s="26"/>
      <c r="C17" s="27"/>
      <c r="D17" s="27"/>
      <c r="E17" s="36"/>
      <c r="F17" s="826" t="s">
        <v>4197</v>
      </c>
      <c r="G17" s="826"/>
      <c r="H17" s="825" t="s">
        <v>4198</v>
      </c>
      <c r="I17" s="825"/>
      <c r="J17" s="825"/>
      <c r="K17" s="825"/>
      <c r="L17" s="825"/>
      <c r="M17" s="825"/>
      <c r="N17" s="42"/>
      <c r="O17" s="42"/>
      <c r="P17" s="826" t="s">
        <v>4197</v>
      </c>
      <c r="Q17" s="826"/>
      <c r="R17" s="825" t="s">
        <v>4198</v>
      </c>
      <c r="S17" s="825"/>
      <c r="T17" s="825"/>
      <c r="U17" s="825"/>
      <c r="V17" s="825"/>
      <c r="W17" s="825"/>
      <c r="X17" s="29"/>
      <c r="Y17" s="389"/>
      <c r="Z17" s="391">
        <v>7</v>
      </c>
      <c r="AA17" s="390"/>
      <c r="AB17" s="391">
        <v>23</v>
      </c>
    </row>
    <row r="18" spans="2:30" ht="6" customHeight="1" x14ac:dyDescent="0.5">
      <c r="B18" s="34"/>
      <c r="C18" s="36"/>
      <c r="D18" s="36"/>
      <c r="E18" s="97"/>
      <c r="F18" s="37"/>
      <c r="G18" s="38"/>
      <c r="H18" s="38"/>
      <c r="I18" s="38"/>
      <c r="J18" s="38"/>
      <c r="K18" s="38"/>
      <c r="L18" s="38"/>
      <c r="M18" s="38"/>
      <c r="N18" s="38"/>
      <c r="O18" s="97"/>
      <c r="P18" s="38"/>
      <c r="Q18" s="38"/>
      <c r="R18" s="37"/>
      <c r="S18" s="37"/>
      <c r="T18" s="37"/>
      <c r="U18" s="37"/>
      <c r="V18" s="37"/>
      <c r="W18" s="37"/>
      <c r="X18" s="39"/>
      <c r="Y18" s="43"/>
    </row>
    <row r="19" spans="2:30" ht="19.95" customHeight="1" x14ac:dyDescent="0.5">
      <c r="B19" s="26"/>
      <c r="C19" s="652" t="s">
        <v>1282</v>
      </c>
      <c r="D19" s="652"/>
      <c r="E19" s="652"/>
      <c r="F19" s="819"/>
      <c r="G19" s="820"/>
      <c r="H19" s="821"/>
      <c r="I19" s="822"/>
      <c r="J19" s="822"/>
      <c r="K19" s="822"/>
      <c r="L19" s="822"/>
      <c r="M19" s="822"/>
      <c r="N19" s="652" t="s">
        <v>1284</v>
      </c>
      <c r="O19" s="734"/>
      <c r="P19" s="819"/>
      <c r="Q19" s="820"/>
      <c r="R19" s="821"/>
      <c r="S19" s="822"/>
      <c r="T19" s="822"/>
      <c r="U19" s="822"/>
      <c r="V19" s="822"/>
      <c r="W19" s="822"/>
      <c r="X19" s="29"/>
      <c r="Y19" s="389"/>
      <c r="Z19" s="391">
        <v>8</v>
      </c>
      <c r="AA19" s="390"/>
      <c r="AB19" s="391">
        <v>24</v>
      </c>
    </row>
    <row r="20" spans="2:30" ht="6" customHeight="1" x14ac:dyDescent="0.5">
      <c r="B20" s="34"/>
      <c r="C20" s="36"/>
      <c r="D20" s="36"/>
      <c r="E20" s="97"/>
      <c r="F20" s="114"/>
      <c r="G20" s="38"/>
      <c r="H20" s="114"/>
      <c r="I20" s="114"/>
      <c r="J20" s="72"/>
      <c r="K20" s="114"/>
      <c r="L20" s="114"/>
      <c r="M20" s="114"/>
      <c r="N20" s="38"/>
      <c r="O20" s="97"/>
      <c r="P20" s="114"/>
      <c r="Q20" s="38"/>
      <c r="R20" s="114"/>
      <c r="S20" s="114"/>
      <c r="T20" s="72"/>
      <c r="U20" s="114"/>
      <c r="V20" s="114"/>
      <c r="W20" s="114"/>
      <c r="X20" s="39"/>
      <c r="Y20" s="43"/>
    </row>
    <row r="21" spans="2:30" ht="19.95" customHeight="1" x14ac:dyDescent="0.5">
      <c r="B21" s="26"/>
      <c r="C21" s="652" t="s">
        <v>1286</v>
      </c>
      <c r="D21" s="652"/>
      <c r="E21" s="652"/>
      <c r="F21" s="817"/>
      <c r="G21" s="818"/>
      <c r="H21" s="823"/>
      <c r="I21" s="824"/>
      <c r="J21" s="824"/>
      <c r="K21" s="824"/>
      <c r="L21" s="824"/>
      <c r="M21" s="824"/>
      <c r="N21" s="652" t="s">
        <v>1288</v>
      </c>
      <c r="O21" s="734"/>
      <c r="P21" s="817"/>
      <c r="Q21" s="818"/>
      <c r="R21" s="823"/>
      <c r="S21" s="824"/>
      <c r="T21" s="824"/>
      <c r="U21" s="824"/>
      <c r="V21" s="824"/>
      <c r="W21" s="824"/>
      <c r="X21" s="29"/>
      <c r="Y21" s="389"/>
      <c r="Z21" s="391">
        <v>9</v>
      </c>
      <c r="AA21" s="390"/>
      <c r="AB21" s="391">
        <v>25</v>
      </c>
      <c r="AD21" s="133"/>
    </row>
    <row r="22" spans="2:30" ht="6" customHeight="1" x14ac:dyDescent="0.5">
      <c r="B22" s="34"/>
      <c r="C22" s="36"/>
      <c r="D22" s="36"/>
      <c r="E22" s="97"/>
      <c r="F22" s="114"/>
      <c r="G22" s="38"/>
      <c r="H22" s="114"/>
      <c r="I22" s="114"/>
      <c r="J22" s="72"/>
      <c r="K22" s="114"/>
      <c r="L22" s="114"/>
      <c r="M22" s="114"/>
      <c r="N22" s="38"/>
      <c r="O22" s="97"/>
      <c r="P22" s="114"/>
      <c r="Q22" s="38"/>
      <c r="R22" s="114"/>
      <c r="S22" s="114"/>
      <c r="T22" s="72"/>
      <c r="U22" s="114"/>
      <c r="V22" s="114"/>
      <c r="W22" s="114"/>
      <c r="X22" s="39"/>
      <c r="Y22" s="43"/>
      <c r="Z22" s="4"/>
    </row>
    <row r="23" spans="2:30" ht="19.95" customHeight="1" x14ac:dyDescent="0.5">
      <c r="B23" s="26"/>
      <c r="C23" s="652" t="s">
        <v>1290</v>
      </c>
      <c r="D23" s="652"/>
      <c r="E23" s="652"/>
      <c r="F23" s="817"/>
      <c r="G23" s="818"/>
      <c r="H23" s="823"/>
      <c r="I23" s="824"/>
      <c r="J23" s="824"/>
      <c r="K23" s="824"/>
      <c r="L23" s="824"/>
      <c r="M23" s="824"/>
      <c r="N23" s="652" t="s">
        <v>1292</v>
      </c>
      <c r="O23" s="734"/>
      <c r="P23" s="817"/>
      <c r="Q23" s="818"/>
      <c r="R23" s="823"/>
      <c r="S23" s="824"/>
      <c r="T23" s="824"/>
      <c r="U23" s="824"/>
      <c r="V23" s="824"/>
      <c r="W23" s="824"/>
      <c r="X23" s="29"/>
      <c r="Y23" s="389"/>
      <c r="Z23" s="391">
        <v>10</v>
      </c>
      <c r="AA23" s="390"/>
      <c r="AB23" s="391">
        <v>26</v>
      </c>
    </row>
    <row r="24" spans="2:30" ht="6" customHeight="1" x14ac:dyDescent="0.5">
      <c r="B24" s="34"/>
      <c r="C24" s="36"/>
      <c r="D24" s="36"/>
      <c r="E24" s="97"/>
      <c r="F24" s="114"/>
      <c r="G24" s="38"/>
      <c r="H24" s="114"/>
      <c r="I24" s="114"/>
      <c r="J24" s="72"/>
      <c r="K24" s="114"/>
      <c r="L24" s="114"/>
      <c r="M24" s="114"/>
      <c r="N24" s="38"/>
      <c r="O24" s="97"/>
      <c r="P24" s="114"/>
      <c r="Q24" s="38"/>
      <c r="R24" s="114"/>
      <c r="S24" s="114"/>
      <c r="T24" s="72"/>
      <c r="U24" s="114"/>
      <c r="V24" s="114"/>
      <c r="W24" s="114"/>
      <c r="X24" s="39"/>
      <c r="Z24" s="4"/>
    </row>
    <row r="25" spans="2:30" ht="19.95" customHeight="1" x14ac:dyDescent="0.5">
      <c r="B25" s="26"/>
      <c r="C25" s="652" t="s">
        <v>1294</v>
      </c>
      <c r="D25" s="652"/>
      <c r="E25" s="652"/>
      <c r="F25" s="817"/>
      <c r="G25" s="818"/>
      <c r="H25" s="823"/>
      <c r="I25" s="824"/>
      <c r="J25" s="824"/>
      <c r="K25" s="824"/>
      <c r="L25" s="824"/>
      <c r="M25" s="824"/>
      <c r="N25" s="652" t="s">
        <v>1296</v>
      </c>
      <c r="O25" s="734"/>
      <c r="P25" s="817"/>
      <c r="Q25" s="818"/>
      <c r="R25" s="823"/>
      <c r="S25" s="824"/>
      <c r="T25" s="824"/>
      <c r="U25" s="824"/>
      <c r="V25" s="824"/>
      <c r="W25" s="824"/>
      <c r="X25" s="29"/>
      <c r="Y25" s="389"/>
      <c r="Z25" s="391">
        <v>11</v>
      </c>
      <c r="AA25" s="390"/>
      <c r="AB25" s="391">
        <v>27</v>
      </c>
      <c r="AD25" s="133"/>
    </row>
    <row r="26" spans="2:30" ht="6" customHeight="1" x14ac:dyDescent="0.5">
      <c r="B26" s="34"/>
      <c r="C26" s="36"/>
      <c r="D26" s="36"/>
      <c r="E26" s="97"/>
      <c r="F26" s="114"/>
      <c r="G26" s="38"/>
      <c r="H26" s="114"/>
      <c r="I26" s="114"/>
      <c r="J26" s="72"/>
      <c r="K26" s="114"/>
      <c r="L26" s="114"/>
      <c r="M26" s="114"/>
      <c r="N26" s="38"/>
      <c r="O26" s="97"/>
      <c r="P26" s="114"/>
      <c r="Q26" s="38"/>
      <c r="R26" s="114"/>
      <c r="S26" s="114"/>
      <c r="T26" s="72"/>
      <c r="U26" s="114"/>
      <c r="V26" s="114"/>
      <c r="W26" s="114"/>
      <c r="X26" s="39"/>
      <c r="Y26" s="43"/>
      <c r="Z26" s="4"/>
    </row>
    <row r="27" spans="2:30" ht="19.95" customHeight="1" x14ac:dyDescent="0.5">
      <c r="B27" s="26"/>
      <c r="C27" s="652" t="s">
        <v>1298</v>
      </c>
      <c r="D27" s="652"/>
      <c r="E27" s="652"/>
      <c r="F27" s="817"/>
      <c r="G27" s="818"/>
      <c r="H27" s="823"/>
      <c r="I27" s="824"/>
      <c r="J27" s="824"/>
      <c r="K27" s="824"/>
      <c r="L27" s="824"/>
      <c r="M27" s="824"/>
      <c r="N27" s="652" t="s">
        <v>1300</v>
      </c>
      <c r="O27" s="734"/>
      <c r="P27" s="817"/>
      <c r="Q27" s="818"/>
      <c r="R27" s="823"/>
      <c r="S27" s="824"/>
      <c r="T27" s="824"/>
      <c r="U27" s="824"/>
      <c r="V27" s="824"/>
      <c r="W27" s="824"/>
      <c r="X27" s="29"/>
      <c r="Y27" s="389"/>
      <c r="Z27" s="391">
        <v>12</v>
      </c>
      <c r="AA27" s="390"/>
      <c r="AB27" s="391">
        <v>28</v>
      </c>
    </row>
    <row r="28" spans="2:30" ht="6" customHeight="1" x14ac:dyDescent="0.5">
      <c r="B28" s="34"/>
      <c r="C28" s="36"/>
      <c r="D28" s="36"/>
      <c r="E28" s="97"/>
      <c r="F28" s="114"/>
      <c r="G28" s="38"/>
      <c r="H28" s="114"/>
      <c r="I28" s="114"/>
      <c r="J28" s="72"/>
      <c r="K28" s="114"/>
      <c r="L28" s="114"/>
      <c r="M28" s="114"/>
      <c r="N28" s="38"/>
      <c r="O28" s="97"/>
      <c r="P28" s="114"/>
      <c r="Q28" s="38"/>
      <c r="R28" s="114"/>
      <c r="S28" s="114"/>
      <c r="T28" s="72"/>
      <c r="U28" s="114"/>
      <c r="V28" s="114"/>
      <c r="W28" s="114"/>
      <c r="X28" s="39"/>
      <c r="Y28" s="43"/>
      <c r="Z28" s="4"/>
    </row>
    <row r="29" spans="2:30" ht="19.95" customHeight="1" x14ac:dyDescent="0.5">
      <c r="B29" s="26"/>
      <c r="C29" s="652" t="s">
        <v>1302</v>
      </c>
      <c r="D29" s="652"/>
      <c r="E29" s="652"/>
      <c r="F29" s="817"/>
      <c r="G29" s="818"/>
      <c r="H29" s="823"/>
      <c r="I29" s="824"/>
      <c r="J29" s="824"/>
      <c r="K29" s="824"/>
      <c r="L29" s="824"/>
      <c r="M29" s="824"/>
      <c r="N29" s="652" t="s">
        <v>1304</v>
      </c>
      <c r="O29" s="734"/>
      <c r="P29" s="817"/>
      <c r="Q29" s="818"/>
      <c r="R29" s="823"/>
      <c r="S29" s="824"/>
      <c r="T29" s="824"/>
      <c r="U29" s="824"/>
      <c r="V29" s="824"/>
      <c r="W29" s="824"/>
      <c r="X29" s="29"/>
      <c r="Y29" s="389"/>
      <c r="Z29" s="391">
        <v>13</v>
      </c>
      <c r="AA29" s="390"/>
      <c r="AB29" s="391">
        <v>29</v>
      </c>
    </row>
    <row r="30" spans="2:30" ht="6" customHeight="1" x14ac:dyDescent="0.5">
      <c r="B30" s="34"/>
      <c r="C30" s="36"/>
      <c r="D30" s="36"/>
      <c r="E30" s="97"/>
      <c r="F30" s="114">
        <v>1</v>
      </c>
      <c r="G30" s="38"/>
      <c r="H30" s="114"/>
      <c r="I30" s="114"/>
      <c r="J30" s="72"/>
      <c r="K30" s="114"/>
      <c r="L30" s="114"/>
      <c r="M30" s="114"/>
      <c r="N30" s="38"/>
      <c r="O30" s="97"/>
      <c r="P30" s="114"/>
      <c r="Q30" s="38"/>
      <c r="R30" s="114"/>
      <c r="S30" s="114"/>
      <c r="T30" s="72"/>
      <c r="U30" s="114"/>
      <c r="V30" s="114"/>
      <c r="W30" s="114"/>
      <c r="X30" s="39"/>
      <c r="Y30" s="43"/>
      <c r="Z30" s="4"/>
    </row>
    <row r="31" spans="2:30" ht="19.95" customHeight="1" thickBot="1" x14ac:dyDescent="0.55000000000000004">
      <c r="B31" s="26"/>
      <c r="C31" s="27"/>
      <c r="D31" s="27"/>
      <c r="E31" s="30"/>
      <c r="F31" s="36"/>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row>
    <row r="32" spans="2:30"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row>
    <row r="33" spans="2:30" ht="19.95" customHeight="1" thickTop="1" thickBot="1" x14ac:dyDescent="0.55000000000000004">
      <c r="B33" s="26"/>
      <c r="C33" s="671"/>
      <c r="D33" s="671"/>
      <c r="E33" s="30"/>
      <c r="F33" s="419" t="s">
        <v>636</v>
      </c>
      <c r="G33" s="705"/>
      <c r="H33" s="706"/>
      <c r="I33" s="706"/>
      <c r="J33" s="706"/>
      <c r="K33" s="707"/>
      <c r="L33" s="419" t="s">
        <v>634</v>
      </c>
      <c r="M33" s="705"/>
      <c r="N33" s="706"/>
      <c r="O33" s="706"/>
      <c r="P33" s="706"/>
      <c r="Q33" s="707"/>
      <c r="R33" s="20"/>
      <c r="S33" s="614"/>
      <c r="T33" s="614"/>
      <c r="U33" s="614"/>
      <c r="V33" s="614"/>
      <c r="W33" s="614"/>
      <c r="X33" s="692"/>
      <c r="Y33" s="389"/>
      <c r="Z33" s="391">
        <v>15</v>
      </c>
      <c r="AA33" s="390"/>
      <c r="AB33" s="391">
        <v>31</v>
      </c>
    </row>
    <row r="34" spans="2:30"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row>
    <row r="35" spans="2:30" ht="19.95" customHeight="1" thickTop="1" thickBot="1" x14ac:dyDescent="0.55000000000000004">
      <c r="B35" s="26"/>
      <c r="C35" s="671"/>
      <c r="D35" s="671"/>
      <c r="E35" s="30"/>
      <c r="F35" s="419" t="s">
        <v>637</v>
      </c>
      <c r="G35" s="705"/>
      <c r="H35" s="706"/>
      <c r="I35" s="706"/>
      <c r="J35" s="706"/>
      <c r="K35" s="707"/>
      <c r="L35" s="419" t="s">
        <v>635</v>
      </c>
      <c r="M35" s="705"/>
      <c r="N35" s="706"/>
      <c r="O35" s="706"/>
      <c r="P35" s="706"/>
      <c r="Q35" s="707"/>
      <c r="R35" s="20"/>
      <c r="S35" s="614"/>
      <c r="T35" s="614"/>
      <c r="U35" s="614"/>
      <c r="V35" s="614"/>
      <c r="W35" s="614"/>
      <c r="X35" s="692"/>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row>
    <row r="37" spans="2:30" ht="15.75" hidden="1" customHeight="1" thickTop="1" x14ac:dyDescent="0.5">
      <c r="G37" s="19">
        <v>600</v>
      </c>
      <c r="M37" s="146" t="b">
        <v>1</v>
      </c>
      <c r="N37" s="146" t="b">
        <v>0</v>
      </c>
      <c r="O37" s="146" t="b">
        <v>0</v>
      </c>
    </row>
    <row r="38" spans="2:30" ht="5.0999999999999996" customHeight="1" thickTop="1" x14ac:dyDescent="0.5">
      <c r="B38" s="5"/>
      <c r="C38" s="5"/>
      <c r="D38" s="5"/>
      <c r="E38" s="5"/>
      <c r="F38" s="5"/>
      <c r="G38" s="5"/>
    </row>
    <row r="40" spans="2:30" hidden="1" x14ac:dyDescent="0.5">
      <c r="AD40" s="133"/>
    </row>
  </sheetData>
  <sheetProtection algorithmName="SHA-512" hashValue="A4jS8zeidq+ZnJlv2b6nx+Te9kM1aZzQ0TDvlEf+pSNRzmwJonqruaogZXa/hCyYyyQcTrOdycd6hrJ54f9xGQ==" saltValue="mol6vHwU3ojd/EXxVusYDg==" spinCount="100000" sheet="1" objects="1" scenarios="1" selectLockedCells="1" autoFilter="0"/>
  <mergeCells count="72">
    <mergeCell ref="L2:M2"/>
    <mergeCell ref="V2:W2"/>
    <mergeCell ref="T2:U2"/>
    <mergeCell ref="R2:S2"/>
    <mergeCell ref="P2:Q2"/>
    <mergeCell ref="N2:O2"/>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R19:W19"/>
    <mergeCell ref="R17:W17"/>
    <mergeCell ref="F19:G19"/>
    <mergeCell ref="F17:G17"/>
    <mergeCell ref="F21:G21"/>
    <mergeCell ref="P17:Q17"/>
    <mergeCell ref="H17:M17"/>
    <mergeCell ref="C29:E29"/>
    <mergeCell ref="F27:G27"/>
    <mergeCell ref="P27:Q27"/>
    <mergeCell ref="H27:M27"/>
    <mergeCell ref="G31:Q31"/>
    <mergeCell ref="N27:O27"/>
    <mergeCell ref="N29:O29"/>
    <mergeCell ref="H29:M29"/>
    <mergeCell ref="F29:G29"/>
    <mergeCell ref="C23:E23"/>
    <mergeCell ref="C25:E25"/>
    <mergeCell ref="C27:E27"/>
    <mergeCell ref="N25:O25"/>
    <mergeCell ref="F25:G25"/>
    <mergeCell ref="F23:G23"/>
    <mergeCell ref="N23:O23"/>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B15:F15"/>
    <mergeCell ref="N7:P7"/>
    <mergeCell ref="N19:O19"/>
    <mergeCell ref="N21:O21"/>
    <mergeCell ref="C21:E21"/>
    <mergeCell ref="C19:E19"/>
  </mergeCells>
  <conditionalFormatting sqref="Y2">
    <cfRule type="expression" dxfId="180" priority="3">
      <formula>$Z$2="OK"</formula>
    </cfRule>
  </conditionalFormatting>
  <conditionalFormatting sqref="AB5:AB35">
    <cfRule type="expression" dxfId="179"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whole" allowBlank="1" showErrorMessage="1" promptTitle="Grupo Palabra" prompt="Nº del grupo para esta palabra" sqref="F19 P19 P21 P23 P25 P27 F29 F27 F25 F23 F21 P29" xr:uid="{00000000-0002-0000-0D00-000006000000}">
      <formula1>1</formula1>
      <formula2>12</formula2>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52" t="s">
        <v>4261</v>
      </c>
      <c r="B1" s="85"/>
      <c r="C1" s="86"/>
      <c r="D1" s="151"/>
      <c r="E1" s="151"/>
      <c r="F1" s="153" t="s">
        <v>4201</v>
      </c>
      <c r="G1" s="266" t="s">
        <v>4202</v>
      </c>
      <c r="H1" s="155">
        <f>COUNTA(Tabla_PP[Enunciado])</f>
        <v>0</v>
      </c>
      <c r="I1" s="154" t="s">
        <v>357</v>
      </c>
    </row>
    <row r="2" spans="1:37" ht="50.1" customHeight="1" thickBot="1" x14ac:dyDescent="0.55000000000000004">
      <c r="A2" s="172" t="s">
        <v>23</v>
      </c>
      <c r="B2" s="170" t="s">
        <v>4239</v>
      </c>
      <c r="C2" s="168"/>
      <c r="D2" s="169"/>
      <c r="E2" s="169"/>
      <c r="F2" s="178" t="s">
        <v>187</v>
      </c>
      <c r="G2" s="175" t="s">
        <v>4238</v>
      </c>
      <c r="H2" s="185" t="s">
        <v>4240</v>
      </c>
      <c r="I2" s="185" t="s">
        <v>1282</v>
      </c>
      <c r="J2" s="187" t="s">
        <v>4241</v>
      </c>
      <c r="K2" s="187" t="s">
        <v>1284</v>
      </c>
      <c r="L2" s="185" t="s">
        <v>4242</v>
      </c>
      <c r="M2" s="185" t="s">
        <v>1286</v>
      </c>
      <c r="N2" s="187" t="s">
        <v>4243</v>
      </c>
      <c r="O2" s="187" t="s">
        <v>1288</v>
      </c>
      <c r="P2" s="185" t="s">
        <v>4244</v>
      </c>
      <c r="Q2" s="185" t="s">
        <v>1290</v>
      </c>
      <c r="R2" s="187" t="s">
        <v>4245</v>
      </c>
      <c r="S2" s="187" t="s">
        <v>1292</v>
      </c>
      <c r="T2" s="185" t="s">
        <v>4246</v>
      </c>
      <c r="U2" s="185" t="s">
        <v>1294</v>
      </c>
      <c r="V2" s="187" t="s">
        <v>4247</v>
      </c>
      <c r="W2" s="187" t="s">
        <v>1296</v>
      </c>
      <c r="X2" s="185" t="s">
        <v>4248</v>
      </c>
      <c r="Y2" s="185" t="s">
        <v>1298</v>
      </c>
      <c r="Z2" s="187" t="s">
        <v>4249</v>
      </c>
      <c r="AA2" s="187" t="s">
        <v>1300</v>
      </c>
      <c r="AB2" s="185" t="s">
        <v>4250</v>
      </c>
      <c r="AC2" s="185" t="s">
        <v>1302</v>
      </c>
      <c r="AD2" s="187" t="s">
        <v>4251</v>
      </c>
      <c r="AE2" s="187" t="s">
        <v>1304</v>
      </c>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CHAR(COLUMN()+38)&amp;PREGUNTA_ACTUAL-(N_I_PP)+N_I_Tabla)="","",INDIRECT("A" &amp; CHAR(COLUMN()+38)&amp;PREGUNTA_ACTUAL-(N_I_PP)+N_I_Tabla)),"")</f>
        <v/>
      </c>
    </row>
    <row r="4" spans="1:37" s="227" customFormat="1" ht="11.7" hidden="1" x14ac:dyDescent="0.5">
      <c r="A4" s="45">
        <v>601</v>
      </c>
      <c r="B4" s="226">
        <f>N_I_Tabla</f>
        <v>6</v>
      </c>
      <c r="C4" s="222"/>
      <c r="D4" s="224"/>
      <c r="E4" s="49"/>
      <c r="F4" s="50"/>
      <c r="G4" s="220"/>
      <c r="H4" s="51"/>
      <c r="I4" s="61"/>
      <c r="J4" s="52"/>
      <c r="K4" s="62"/>
      <c r="L4" s="51"/>
      <c r="M4" s="61"/>
      <c r="N4" s="52"/>
      <c r="O4" s="62"/>
      <c r="P4" s="51"/>
      <c r="Q4" s="61"/>
      <c r="R4" s="52"/>
      <c r="S4" s="62"/>
      <c r="T4" s="51"/>
      <c r="U4" s="61"/>
      <c r="V4" s="52"/>
      <c r="W4" s="62"/>
      <c r="X4" s="51"/>
      <c r="Y4" s="61"/>
      <c r="Z4" s="52"/>
      <c r="AA4" s="62"/>
      <c r="AB4" s="51"/>
      <c r="AC4" s="61"/>
      <c r="AD4" s="52"/>
      <c r="AE4" s="62"/>
      <c r="AF4" s="57"/>
      <c r="AG4" s="58"/>
      <c r="AH4" s="59"/>
      <c r="AI4" s="60"/>
      <c r="AJ4" s="53"/>
    </row>
    <row r="5" spans="1:37" s="18" customFormat="1" ht="9.9499999999999993" customHeight="1" thickTop="1" x14ac:dyDescent="0.5">
      <c r="A5" s="359" t="s">
        <v>1204</v>
      </c>
      <c r="B5" s="365" t="s">
        <v>1255</v>
      </c>
      <c r="C5" s="358" t="s">
        <v>1313</v>
      </c>
      <c r="D5" s="358" t="s">
        <v>1314</v>
      </c>
      <c r="E5" s="358" t="s">
        <v>1315</v>
      </c>
      <c r="F5" s="359" t="s">
        <v>1311</v>
      </c>
      <c r="G5" s="360" t="s">
        <v>22</v>
      </c>
      <c r="H5" s="369" t="s">
        <v>1281</v>
      </c>
      <c r="I5" s="370" t="s">
        <v>1282</v>
      </c>
      <c r="J5" s="369" t="s">
        <v>1283</v>
      </c>
      <c r="K5" s="370" t="s">
        <v>1284</v>
      </c>
      <c r="L5" s="369" t="s">
        <v>1285</v>
      </c>
      <c r="M5" s="370" t="s">
        <v>1286</v>
      </c>
      <c r="N5" s="369" t="s">
        <v>1287</v>
      </c>
      <c r="O5" s="370" t="s">
        <v>1288</v>
      </c>
      <c r="P5" s="369" t="s">
        <v>1289</v>
      </c>
      <c r="Q5" s="370" t="s">
        <v>1290</v>
      </c>
      <c r="R5" s="369" t="s">
        <v>1291</v>
      </c>
      <c r="S5" s="370" t="s">
        <v>1292</v>
      </c>
      <c r="T5" s="369" t="s">
        <v>1293</v>
      </c>
      <c r="U5" s="370" t="s">
        <v>1294</v>
      </c>
      <c r="V5" s="369" t="s">
        <v>1295</v>
      </c>
      <c r="W5" s="370" t="s">
        <v>1296</v>
      </c>
      <c r="X5" s="369" t="s">
        <v>1297</v>
      </c>
      <c r="Y5" s="370" t="s">
        <v>1298</v>
      </c>
      <c r="Z5" s="369" t="s">
        <v>1299</v>
      </c>
      <c r="AA5" s="370" t="s">
        <v>1300</v>
      </c>
      <c r="AB5" s="369" t="s">
        <v>1301</v>
      </c>
      <c r="AC5" s="370" t="s">
        <v>1302</v>
      </c>
      <c r="AD5" s="369" t="s">
        <v>1303</v>
      </c>
      <c r="AE5" s="370" t="s">
        <v>1304</v>
      </c>
      <c r="AF5" s="359" t="s">
        <v>1153</v>
      </c>
      <c r="AG5" s="359" t="s">
        <v>1154</v>
      </c>
      <c r="AH5" s="359" t="s">
        <v>1155</v>
      </c>
      <c r="AI5" s="359" t="s">
        <v>1156</v>
      </c>
      <c r="AJ5" s="359" t="s">
        <v>963</v>
      </c>
    </row>
    <row r="6" spans="1:37" x14ac:dyDescent="0.5">
      <c r="A6" s="460" t="str">
        <f>IFERROR(IF(Tabla_PP[[#This Row],[Enunciado]]="","",PREF_PREGUNTA&amp;IF(PREF_PREGUNTA="",""," - ")&amp;
IF(n_preg_ON_PP=TRUE,IF((N_I_PP+ROW()-N_I_Tabla)&gt;99,
IF((N_I_PP+ROW()-N_I_Tabla)&lt;100,"0",""),"")&amp;
IF((N_I_PP+ROW()-N_I_Tabla)&lt;10,"0","")&amp;(N_I_PP+ROW()-N_I_Tabla),""))&amp;
IF(Tabla_PP[[#This Row],[Descripcion]]&lt;&gt;""," "&amp;Tabla_PP[[#This Row],[Descripcion]],""),"")</f>
        <v/>
      </c>
      <c r="B6" s="490" t="str">
        <f>IFERROR(IF(COUNTA(Tabla_PP[[#This Row],[Palabra  01]:[Palabra  12]])=0,"",COUNTA(Tabla_PP[[#This Row],[Palabra  01]:[Palabra  12]]))/2,"")</f>
        <v/>
      </c>
      <c r="C6" s="491"/>
      <c r="D6" s="487"/>
      <c r="E6" s="487"/>
      <c r="F6" s="492"/>
      <c r="G6" s="493"/>
      <c r="H6" s="494"/>
      <c r="I6" s="494"/>
      <c r="J6" s="495"/>
      <c r="K6" s="495"/>
      <c r="L6" s="494"/>
      <c r="M6" s="494"/>
      <c r="N6" s="495"/>
      <c r="O6" s="495"/>
      <c r="P6" s="494"/>
      <c r="Q6" s="494"/>
      <c r="R6" s="495"/>
      <c r="S6" s="495"/>
      <c r="T6" s="494"/>
      <c r="U6" s="494"/>
      <c r="V6" s="495"/>
      <c r="W6" s="495"/>
      <c r="X6" s="494"/>
      <c r="Y6" s="494"/>
      <c r="Z6" s="495"/>
      <c r="AA6" s="495"/>
      <c r="AB6" s="494"/>
      <c r="AC6" s="494"/>
      <c r="AD6" s="495"/>
      <c r="AE6" s="495"/>
      <c r="AF6" s="496"/>
      <c r="AG6" s="497"/>
      <c r="AH6" s="498"/>
      <c r="AI6" s="499"/>
      <c r="AJ6" s="500"/>
    </row>
  </sheetData>
  <sheetProtection algorithmName="SHA-512" hashValue="nQieeZnEF7Rf8Mf+zrv0DTqtk8RODgZEznr/xRCTHIWc0sdwUGWrrPSh8AUtIvsmskdRl3GtJ4Vw76A0Ra3djw==" saltValue="efA+RmC/IPMHib3ygYXzEw==" spinCount="100000" sheet="1" objects="1" scenarios="1" selectLockedCells="1" autoFilter="0"/>
  <conditionalFormatting sqref="E4:AE4 C2:AE2 C6:AE6">
    <cfRule type="cellIs" dxfId="178" priority="715" stopIfTrue="1" operator="equal">
      <formula>""</formula>
    </cfRule>
    <cfRule type="cellIs" dxfId="177" priority="716" operator="equal">
      <formula>0</formula>
    </cfRule>
  </conditionalFormatting>
  <conditionalFormatting sqref="AF4:AI4 AF2:AJ2 AF6:AJ6">
    <cfRule type="cellIs" dxfId="176" priority="333" operator="equal">
      <formula>""</formula>
    </cfRule>
    <cfRule type="cellIs" dxfId="175" priority="334" operator="equal">
      <formula>0</formula>
    </cfRule>
  </conditionalFormatting>
  <conditionalFormatting sqref="AJ4">
    <cfRule type="cellIs" dxfId="174" priority="149" operator="equal">
      <formula>""</formula>
    </cfRule>
    <cfRule type="cellIs" dxfId="173" priority="150" operator="equal">
      <formula>0</formula>
    </cfRule>
  </conditionalFormatting>
  <conditionalFormatting sqref="C5:AE5">
    <cfRule type="cellIs" dxfId="172" priority="4" stopIfTrue="1" operator="equal">
      <formula>""</formula>
    </cfRule>
    <cfRule type="cellIs" dxfId="171" priority="5" operator="equal">
      <formula>0</formula>
    </cfRule>
  </conditionalFormatting>
  <conditionalFormatting sqref="AF5:AJ5">
    <cfRule type="cellIs" dxfId="170" priority="2" operator="equal">
      <formula>""</formula>
    </cfRule>
    <cfRule type="cellIs" dxfId="169" priority="3" operator="equal">
      <formula>0</formula>
    </cfRule>
  </conditionalFormatting>
  <conditionalFormatting sqref="G6">
    <cfRule type="duplicateValues" dxfId="168" priority="15985"/>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FF54"/>
  <sheetViews>
    <sheetView showGridLines="0" showRowColHeaders="0" zoomScale="121" zoomScaleNormal="121" workbookViewId="0">
      <pane xSplit="28" ySplit="53" topLeftCell="AC54" activePane="bottomRight" state="frozen"/>
      <selection pane="topRight" activeCell="AC1" sqref="AC1"/>
      <selection pane="bottomLeft" activeCell="A54" sqref="A54"/>
      <selection pane="bottomRight" activeCell="H9" sqref="H9:M9"/>
    </sheetView>
  </sheetViews>
  <sheetFormatPr baseColWidth="10" defaultColWidth="0" defaultRowHeight="14.35" zeroHeight="1" x14ac:dyDescent="0.5"/>
  <cols>
    <col min="1" max="1" width="2.7617187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3.64453125" customWidth="1"/>
    <col min="30" max="162" width="3.64453125" hidden="1" customWidth="1"/>
    <col min="163" max="16384" width="11.41015625" hidden="1"/>
  </cols>
  <sheetData>
    <row r="1" spans="1:33" ht="1.2" customHeight="1" thickTop="1" x14ac:dyDescent="0.5">
      <c r="B1" s="717" t="s">
        <v>4199</v>
      </c>
      <c r="C1" s="718"/>
      <c r="D1" s="718"/>
      <c r="E1" s="718"/>
      <c r="F1" s="718"/>
      <c r="G1" s="718"/>
      <c r="H1" s="718"/>
      <c r="I1" s="718"/>
      <c r="J1" s="718"/>
      <c r="K1" s="718"/>
      <c r="L1" s="68"/>
      <c r="M1" s="68"/>
      <c r="N1" s="68"/>
      <c r="O1" s="68"/>
      <c r="P1" s="68"/>
      <c r="Q1" s="68"/>
      <c r="R1" s="68"/>
      <c r="S1" s="68"/>
      <c r="T1" s="68"/>
      <c r="U1" s="68"/>
      <c r="V1" s="68"/>
      <c r="W1" s="68"/>
      <c r="X1" s="69"/>
      <c r="AA1" s="1">
        <v>0</v>
      </c>
      <c r="AB1" s="1">
        <v>0</v>
      </c>
      <c r="AC1">
        <v>29</v>
      </c>
    </row>
    <row r="2" spans="1:33" ht="30" customHeight="1" x14ac:dyDescent="0.5">
      <c r="A2" s="412" t="s">
        <v>4045</v>
      </c>
      <c r="B2" s="719"/>
      <c r="C2" s="720"/>
      <c r="D2" s="720"/>
      <c r="E2" s="720"/>
      <c r="F2" s="720"/>
      <c r="G2" s="720"/>
      <c r="H2" s="720"/>
      <c r="I2" s="720"/>
      <c r="J2" s="720"/>
      <c r="K2" s="720"/>
      <c r="L2" s="714" t="s">
        <v>338</v>
      </c>
      <c r="M2" s="725"/>
      <c r="N2" s="772" t="s">
        <v>339</v>
      </c>
      <c r="O2" s="767"/>
      <c r="P2" s="765" t="s">
        <v>340</v>
      </c>
      <c r="Q2" s="767"/>
      <c r="R2" s="765" t="s">
        <v>341</v>
      </c>
      <c r="S2" s="767"/>
      <c r="T2" s="765" t="s">
        <v>342</v>
      </c>
      <c r="U2" s="767"/>
      <c r="V2" s="765" t="s">
        <v>3398</v>
      </c>
      <c r="W2" s="766"/>
      <c r="X2" s="87" t="s">
        <v>47</v>
      </c>
      <c r="Y2" s="149" t="s">
        <v>955</v>
      </c>
      <c r="Z2" s="391" t="s">
        <v>960</v>
      </c>
      <c r="AB2" s="416">
        <v>0</v>
      </c>
    </row>
    <row r="3" spans="1:33" ht="1.2" customHeight="1" x14ac:dyDescent="0.5">
      <c r="B3" s="719"/>
      <c r="C3" s="720"/>
      <c r="D3" s="720"/>
      <c r="E3" s="720"/>
      <c r="F3" s="720"/>
      <c r="G3" s="720"/>
      <c r="H3" s="720"/>
      <c r="I3" s="720"/>
      <c r="J3" s="720"/>
      <c r="K3" s="720"/>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94"/>
      <c r="N4" s="38"/>
      <c r="O4" s="38"/>
      <c r="P4" s="38"/>
      <c r="Q4" s="38"/>
      <c r="R4" s="38"/>
      <c r="S4" s="38"/>
      <c r="T4" s="37"/>
      <c r="U4" s="37"/>
      <c r="V4" s="37"/>
      <c r="W4" s="37"/>
      <c r="X4" s="39"/>
      <c r="Y4" s="79"/>
      <c r="AB4" s="83" t="s">
        <v>1698</v>
      </c>
      <c r="AD4" s="514"/>
      <c r="AG4" s="514"/>
    </row>
    <row r="5" spans="1:33" ht="19.95" customHeight="1" x14ac:dyDescent="0.5">
      <c r="B5" s="723" t="s">
        <v>195</v>
      </c>
      <c r="C5" s="724"/>
      <c r="D5" s="724"/>
      <c r="E5" s="724"/>
      <c r="F5" s="724"/>
      <c r="G5" s="724"/>
      <c r="H5" s="158">
        <v>701</v>
      </c>
      <c r="I5" s="652" t="s">
        <v>407</v>
      </c>
      <c r="J5" s="652"/>
      <c r="K5" s="652"/>
      <c r="L5" s="3">
        <v>700</v>
      </c>
      <c r="M5" s="795"/>
      <c r="N5" s="729" t="s">
        <v>4046</v>
      </c>
      <c r="O5" s="663"/>
      <c r="P5" s="663"/>
      <c r="Q5" s="730"/>
      <c r="R5" s="729" t="s">
        <v>4278</v>
      </c>
      <c r="S5" s="663"/>
      <c r="T5" s="663"/>
      <c r="U5" s="663"/>
      <c r="V5" s="663"/>
      <c r="W5" s="663"/>
      <c r="X5" s="29"/>
      <c r="Y5" s="389"/>
      <c r="Z5" s="391">
        <v>1</v>
      </c>
      <c r="AA5" s="390"/>
      <c r="AB5" s="391">
        <v>17</v>
      </c>
      <c r="AD5" s="514"/>
      <c r="AG5" s="514"/>
    </row>
    <row r="6" spans="1:33" ht="6" customHeight="1" thickBot="1" x14ac:dyDescent="0.55000000000000004">
      <c r="B6" s="21"/>
      <c r="C6" s="22"/>
      <c r="D6" s="22"/>
      <c r="E6" s="22"/>
      <c r="F6" s="22"/>
      <c r="G6" s="22"/>
      <c r="H6" s="23"/>
      <c r="I6" s="24"/>
      <c r="J6" s="24"/>
      <c r="K6" s="24"/>
      <c r="L6" s="24"/>
      <c r="M6" s="795"/>
      <c r="N6" s="24"/>
      <c r="O6" s="23"/>
      <c r="P6" s="28"/>
      <c r="Q6" s="422"/>
      <c r="R6" s="24"/>
      <c r="S6" s="20"/>
      <c r="T6" s="20"/>
      <c r="U6" s="20"/>
      <c r="V6" s="23"/>
      <c r="W6" s="23"/>
      <c r="X6" s="25"/>
      <c r="Y6" s="80"/>
      <c r="AD6" s="514"/>
    </row>
    <row r="7" spans="1:33" ht="19.95" customHeight="1" thickTop="1" thickBot="1" x14ac:dyDescent="0.55000000000000004">
      <c r="B7" s="723" t="s">
        <v>23</v>
      </c>
      <c r="C7" s="724"/>
      <c r="D7" s="724"/>
      <c r="E7" s="724"/>
      <c r="F7" s="724"/>
      <c r="G7" s="724"/>
      <c r="H7" s="716" t="s">
        <v>1204</v>
      </c>
      <c r="I7" s="716"/>
      <c r="J7" s="716"/>
      <c r="K7" s="716"/>
      <c r="L7" s="716"/>
      <c r="M7" s="716"/>
      <c r="N7" s="652" t="s">
        <v>963</v>
      </c>
      <c r="O7" s="734"/>
      <c r="P7" s="734"/>
      <c r="Q7" s="731"/>
      <c r="R7" s="732"/>
      <c r="S7" s="732"/>
      <c r="T7" s="732"/>
      <c r="U7" s="732"/>
      <c r="V7" s="732"/>
      <c r="W7" s="733"/>
      <c r="X7" s="29"/>
      <c r="Y7" s="389"/>
      <c r="Z7" s="391">
        <v>2</v>
      </c>
      <c r="AA7" s="390"/>
      <c r="AB7" s="391">
        <v>18</v>
      </c>
      <c r="AD7" s="514"/>
    </row>
    <row r="8" spans="1:33" ht="6" customHeight="1" thickTop="1" x14ac:dyDescent="0.5">
      <c r="B8" s="21"/>
      <c r="C8" s="22"/>
      <c r="D8" s="22"/>
      <c r="E8" s="22"/>
      <c r="F8" s="22"/>
      <c r="G8" s="24"/>
      <c r="H8" s="24"/>
      <c r="I8" s="23"/>
      <c r="J8" s="23"/>
      <c r="K8" s="23"/>
      <c r="L8" s="23"/>
      <c r="M8" s="24"/>
      <c r="N8" s="24"/>
      <c r="O8" s="20"/>
      <c r="P8" s="28"/>
      <c r="Q8" s="24"/>
      <c r="R8" s="20"/>
      <c r="S8" s="20"/>
      <c r="T8" s="20"/>
      <c r="U8" s="20"/>
      <c r="V8" s="793"/>
      <c r="W8" s="793"/>
      <c r="X8" s="25"/>
      <c r="Y8" s="43"/>
      <c r="AD8" s="514"/>
    </row>
    <row r="9" spans="1:33" ht="19.95" customHeight="1" x14ac:dyDescent="0.5">
      <c r="B9" s="651" t="s">
        <v>187</v>
      </c>
      <c r="C9" s="652"/>
      <c r="D9" s="652"/>
      <c r="E9" s="652"/>
      <c r="F9" s="652"/>
      <c r="G9" s="652"/>
      <c r="H9" s="715"/>
      <c r="I9" s="715"/>
      <c r="J9" s="715"/>
      <c r="K9" s="715"/>
      <c r="L9" s="715"/>
      <c r="M9" s="715"/>
      <c r="N9" s="20"/>
      <c r="O9" s="33"/>
      <c r="P9" s="28"/>
      <c r="Q9" s="28"/>
      <c r="R9" s="20"/>
      <c r="S9" s="20"/>
      <c r="T9" s="20"/>
      <c r="U9" s="20"/>
      <c r="V9" s="792"/>
      <c r="W9" s="792"/>
      <c r="X9" s="29"/>
      <c r="Y9" s="389"/>
      <c r="Z9" s="391">
        <v>3</v>
      </c>
      <c r="AA9" s="390"/>
      <c r="AB9" s="391">
        <v>19</v>
      </c>
    </row>
    <row r="10" spans="1:33" ht="6" customHeight="1" thickBot="1" x14ac:dyDescent="0.55000000000000004">
      <c r="B10" s="21"/>
      <c r="C10" s="22"/>
      <c r="D10" s="22"/>
      <c r="E10" s="22"/>
      <c r="F10" s="22"/>
      <c r="G10" s="23"/>
      <c r="H10" s="37"/>
      <c r="I10" s="24"/>
      <c r="J10" s="24"/>
      <c r="K10" s="24"/>
      <c r="L10" s="24"/>
      <c r="M10" s="24"/>
      <c r="N10" s="24"/>
      <c r="O10" s="24"/>
      <c r="P10" s="24"/>
      <c r="Q10" s="24"/>
      <c r="R10" s="24"/>
      <c r="S10" s="24"/>
      <c r="T10" s="23"/>
      <c r="U10" s="23"/>
      <c r="V10" s="23"/>
      <c r="W10" s="23"/>
      <c r="X10" s="25"/>
      <c r="Y10" s="43"/>
    </row>
    <row r="11" spans="1:33" ht="19.95" customHeight="1" thickTop="1" x14ac:dyDescent="0.5">
      <c r="B11" s="651" t="s">
        <v>173</v>
      </c>
      <c r="C11" s="652"/>
      <c r="D11" s="652"/>
      <c r="E11" s="652"/>
      <c r="F11" s="652"/>
      <c r="G11" s="653"/>
      <c r="H11" s="695"/>
      <c r="I11" s="696"/>
      <c r="J11" s="696"/>
      <c r="K11" s="696"/>
      <c r="L11" s="696"/>
      <c r="M11" s="696"/>
      <c r="N11" s="696"/>
      <c r="O11" s="696"/>
      <c r="P11" s="696"/>
      <c r="Q11" s="696"/>
      <c r="R11" s="696"/>
      <c r="S11" s="696"/>
      <c r="T11" s="696"/>
      <c r="U11" s="696"/>
      <c r="V11" s="696"/>
      <c r="W11" s="697"/>
      <c r="X11" s="29"/>
      <c r="Y11" s="389"/>
      <c r="Z11" s="391">
        <v>4</v>
      </c>
      <c r="AA11" s="390"/>
      <c r="AB11" s="391">
        <v>20</v>
      </c>
    </row>
    <row r="12" spans="1:33" ht="6" customHeight="1" x14ac:dyDescent="0.5">
      <c r="B12" s="738"/>
      <c r="C12" s="739"/>
      <c r="D12" s="22"/>
      <c r="E12" s="36"/>
      <c r="F12" s="36"/>
      <c r="G12" s="37"/>
      <c r="H12" s="698"/>
      <c r="I12" s="699"/>
      <c r="J12" s="699"/>
      <c r="K12" s="699"/>
      <c r="L12" s="699"/>
      <c r="M12" s="699"/>
      <c r="N12" s="699"/>
      <c r="O12" s="699"/>
      <c r="P12" s="699"/>
      <c r="Q12" s="699"/>
      <c r="R12" s="699"/>
      <c r="S12" s="699"/>
      <c r="T12" s="699"/>
      <c r="U12" s="699"/>
      <c r="V12" s="699"/>
      <c r="W12" s="700"/>
      <c r="X12" s="25"/>
      <c r="Y12" s="43"/>
    </row>
    <row r="13" spans="1:33" ht="19.95" customHeight="1" x14ac:dyDescent="0.5">
      <c r="B13" s="738"/>
      <c r="C13" s="739"/>
      <c r="D13" s="635" t="s">
        <v>4069</v>
      </c>
      <c r="E13" s="635"/>
      <c r="F13" s="635"/>
      <c r="G13" s="635"/>
      <c r="H13" s="698"/>
      <c r="I13" s="699"/>
      <c r="J13" s="699"/>
      <c r="K13" s="699"/>
      <c r="L13" s="699"/>
      <c r="M13" s="699"/>
      <c r="N13" s="699"/>
      <c r="O13" s="699"/>
      <c r="P13" s="699"/>
      <c r="Q13" s="699"/>
      <c r="R13" s="699"/>
      <c r="S13" s="699"/>
      <c r="T13" s="699"/>
      <c r="U13" s="699"/>
      <c r="V13" s="699"/>
      <c r="W13" s="700"/>
      <c r="X13" s="29"/>
      <c r="Y13" s="389"/>
      <c r="Z13" s="391">
        <v>5</v>
      </c>
      <c r="AA13" s="390"/>
      <c r="AB13" s="391">
        <v>21</v>
      </c>
    </row>
    <row r="14" spans="1:33" ht="6" customHeight="1" x14ac:dyDescent="0.5">
      <c r="B14" s="738"/>
      <c r="C14" s="739"/>
      <c r="D14" s="22"/>
      <c r="E14" s="36"/>
      <c r="F14" s="36"/>
      <c r="G14" s="735"/>
      <c r="H14" s="698"/>
      <c r="I14" s="699"/>
      <c r="J14" s="699"/>
      <c r="K14" s="699"/>
      <c r="L14" s="699"/>
      <c r="M14" s="699"/>
      <c r="N14" s="699"/>
      <c r="O14" s="699"/>
      <c r="P14" s="699"/>
      <c r="Q14" s="699"/>
      <c r="R14" s="699"/>
      <c r="S14" s="699"/>
      <c r="T14" s="699"/>
      <c r="U14" s="699"/>
      <c r="V14" s="699"/>
      <c r="W14" s="700"/>
      <c r="X14" s="25"/>
      <c r="Y14" s="43"/>
    </row>
    <row r="15" spans="1:33" ht="19.95" customHeight="1" thickBot="1" x14ac:dyDescent="0.55000000000000004">
      <c r="B15" s="651"/>
      <c r="C15" s="652"/>
      <c r="D15" s="652"/>
      <c r="E15" s="652"/>
      <c r="F15" s="652"/>
      <c r="G15" s="735"/>
      <c r="H15" s="701"/>
      <c r="I15" s="702"/>
      <c r="J15" s="702"/>
      <c r="K15" s="702"/>
      <c r="L15" s="702"/>
      <c r="M15" s="702"/>
      <c r="N15" s="702"/>
      <c r="O15" s="702"/>
      <c r="P15" s="702"/>
      <c r="Q15" s="702"/>
      <c r="R15" s="702"/>
      <c r="S15" s="702"/>
      <c r="T15" s="702"/>
      <c r="U15" s="702"/>
      <c r="V15" s="702"/>
      <c r="W15" s="703"/>
      <c r="X15" s="29"/>
      <c r="Y15" s="389"/>
      <c r="Z15" s="391">
        <v>6</v>
      </c>
      <c r="AA15" s="390"/>
      <c r="AB15" s="391">
        <v>22</v>
      </c>
    </row>
    <row r="16" spans="1:33" ht="6" customHeight="1" thickTop="1" x14ac:dyDescent="0.5">
      <c r="B16" s="21"/>
      <c r="C16" s="22"/>
      <c r="D16" s="22"/>
      <c r="E16" s="22"/>
      <c r="F16" s="22"/>
      <c r="G16" s="735"/>
      <c r="H16" s="23"/>
      <c r="I16" s="24"/>
      <c r="J16" s="24"/>
      <c r="K16" s="24"/>
      <c r="L16" s="24"/>
      <c r="M16" s="24"/>
      <c r="N16" s="24"/>
      <c r="O16" s="24"/>
      <c r="P16" s="24"/>
      <c r="Q16" s="24"/>
      <c r="R16" s="24"/>
      <c r="S16" s="24"/>
      <c r="T16" s="23"/>
      <c r="U16" s="23"/>
      <c r="V16" s="23"/>
      <c r="W16" s="23"/>
      <c r="X16" s="25"/>
      <c r="Y16" s="43"/>
    </row>
    <row r="17" spans="2:30" ht="19.95" customHeight="1" x14ac:dyDescent="0.5">
      <c r="B17" s="651" t="s">
        <v>797</v>
      </c>
      <c r="C17" s="734"/>
      <c r="D17" s="734"/>
      <c r="E17" s="734"/>
      <c r="F17" s="734"/>
      <c r="G17" s="734"/>
      <c r="H17" s="822"/>
      <c r="I17" s="822"/>
      <c r="J17" s="822"/>
      <c r="K17" s="822"/>
      <c r="L17" s="822"/>
      <c r="M17" s="822"/>
      <c r="N17" s="822"/>
      <c r="O17" s="822"/>
      <c r="P17" s="384"/>
      <c r="Q17" s="384"/>
      <c r="R17" s="384"/>
      <c r="S17" s="384"/>
      <c r="T17" s="384"/>
      <c r="U17" s="384"/>
      <c r="V17" s="384"/>
      <c r="W17" s="384"/>
      <c r="X17" s="29"/>
      <c r="Y17" s="389"/>
      <c r="Z17" s="391">
        <v>7</v>
      </c>
      <c r="AA17" s="390"/>
      <c r="AB17" s="391">
        <v>23</v>
      </c>
    </row>
    <row r="18" spans="2:30" ht="6" customHeight="1" x14ac:dyDescent="0.5">
      <c r="B18" s="21"/>
      <c r="C18" s="22"/>
      <c r="D18" s="22"/>
      <c r="E18" s="22"/>
      <c r="F18" s="22"/>
      <c r="G18" s="22"/>
      <c r="H18" s="23"/>
      <c r="I18" s="24"/>
      <c r="J18" s="24"/>
      <c r="K18" s="24"/>
      <c r="L18" s="24"/>
      <c r="M18" s="24"/>
      <c r="N18" s="24"/>
      <c r="O18" s="24"/>
      <c r="P18" s="24"/>
      <c r="Q18" s="24"/>
      <c r="R18" s="24"/>
      <c r="S18" s="24"/>
      <c r="T18" s="23"/>
      <c r="U18" s="23"/>
      <c r="V18" s="23"/>
      <c r="W18" s="23"/>
      <c r="X18" s="25"/>
      <c r="Y18" s="43"/>
    </row>
    <row r="19" spans="2:30" ht="19.95" customHeight="1" x14ac:dyDescent="0.5">
      <c r="B19" s="651" t="s">
        <v>800</v>
      </c>
      <c r="C19" s="734"/>
      <c r="D19" s="734"/>
      <c r="E19" s="734"/>
      <c r="F19" s="734"/>
      <c r="G19" s="734"/>
      <c r="H19" s="839"/>
      <c r="I19" s="839"/>
      <c r="J19" s="839"/>
      <c r="K19" s="839"/>
      <c r="L19" s="839"/>
      <c r="M19" s="839"/>
      <c r="N19" s="839"/>
      <c r="O19" s="839"/>
      <c r="P19" s="652" t="s">
        <v>801</v>
      </c>
      <c r="Q19" s="734"/>
      <c r="R19" s="734"/>
      <c r="S19" s="734"/>
      <c r="T19" s="734"/>
      <c r="U19" s="264"/>
      <c r="V19" s="840" t="s">
        <v>802</v>
      </c>
      <c r="W19" s="841"/>
      <c r="X19" s="29"/>
      <c r="Y19" s="389"/>
      <c r="Z19" s="391">
        <v>8</v>
      </c>
      <c r="AA19" s="390"/>
      <c r="AB19" s="391">
        <v>24</v>
      </c>
    </row>
    <row r="20" spans="2:30" ht="6" customHeight="1" x14ac:dyDescent="0.5">
      <c r="B20" s="21"/>
      <c r="C20" s="22"/>
      <c r="D20" s="22"/>
      <c r="E20" s="22"/>
      <c r="F20" s="22"/>
      <c r="G20" s="22"/>
      <c r="H20" s="23"/>
      <c r="I20" s="24"/>
      <c r="J20" s="24"/>
      <c r="K20" s="24"/>
      <c r="L20" s="24"/>
      <c r="M20" s="24"/>
      <c r="N20" s="24"/>
      <c r="O20" s="24"/>
      <c r="P20" s="24"/>
      <c r="Q20" s="24"/>
      <c r="R20" s="24"/>
      <c r="S20" s="24"/>
      <c r="T20" s="23"/>
      <c r="U20" s="23"/>
      <c r="V20" s="23"/>
      <c r="W20" s="23"/>
      <c r="X20" s="25"/>
      <c r="Y20" s="43"/>
    </row>
    <row r="21" spans="2:30" ht="19.95" customHeight="1" x14ac:dyDescent="0.5">
      <c r="B21" s="651" t="s">
        <v>803</v>
      </c>
      <c r="C21" s="734"/>
      <c r="D21" s="734"/>
      <c r="E21" s="734"/>
      <c r="F21" s="734"/>
      <c r="G21" s="734"/>
      <c r="H21" s="842"/>
      <c r="I21" s="842"/>
      <c r="J21" s="652" t="s">
        <v>805</v>
      </c>
      <c r="K21" s="734"/>
      <c r="L21" s="734"/>
      <c r="M21" s="734"/>
      <c r="N21" s="734"/>
      <c r="O21" s="734"/>
      <c r="P21" s="734"/>
      <c r="Q21" s="839"/>
      <c r="R21" s="839"/>
      <c r="S21" s="839"/>
      <c r="T21" s="839"/>
      <c r="U21" s="839"/>
      <c r="V21" s="839"/>
      <c r="W21" s="839"/>
      <c r="X21" s="29"/>
      <c r="Y21" s="389"/>
      <c r="Z21" s="391">
        <v>9</v>
      </c>
      <c r="AA21" s="390"/>
      <c r="AB21" s="391">
        <v>25</v>
      </c>
      <c r="AD21" s="514"/>
    </row>
    <row r="22" spans="2:30" ht="6" customHeight="1" thickBot="1" x14ac:dyDescent="0.55000000000000004">
      <c r="B22" s="21"/>
      <c r="C22" s="22"/>
      <c r="D22" s="22"/>
      <c r="E22" s="22"/>
      <c r="F22" s="22"/>
      <c r="G22" s="22"/>
      <c r="H22" s="23"/>
      <c r="I22" s="24"/>
      <c r="J22" s="24"/>
      <c r="K22" s="24"/>
      <c r="L22" s="24"/>
      <c r="M22" s="24"/>
      <c r="N22" s="24"/>
      <c r="O22" s="24"/>
      <c r="P22" s="24"/>
      <c r="Q22" s="24"/>
      <c r="R22" s="24"/>
      <c r="S22" s="24"/>
      <c r="T22" s="27"/>
      <c r="U22" s="27"/>
      <c r="V22" s="27"/>
      <c r="W22" s="27"/>
      <c r="X22" s="25"/>
      <c r="Y22" s="43"/>
      <c r="Z22" s="4"/>
      <c r="AD22" s="514"/>
    </row>
    <row r="23" spans="2:30" ht="19.95" customHeight="1" thickTop="1" x14ac:dyDescent="0.5">
      <c r="B23" s="736" t="s">
        <v>810</v>
      </c>
      <c r="C23" s="837"/>
      <c r="D23" s="837"/>
      <c r="E23" s="837"/>
      <c r="F23" s="837"/>
      <c r="G23" s="838"/>
      <c r="H23" s="827"/>
      <c r="I23" s="828"/>
      <c r="J23" s="828"/>
      <c r="K23" s="828"/>
      <c r="L23" s="828"/>
      <c r="M23" s="828"/>
      <c r="N23" s="828"/>
      <c r="O23" s="828"/>
      <c r="P23" s="828"/>
      <c r="Q23" s="828"/>
      <c r="R23" s="828"/>
      <c r="S23" s="828"/>
      <c r="T23" s="828"/>
      <c r="U23" s="828"/>
      <c r="V23" s="828"/>
      <c r="W23" s="829"/>
      <c r="X23" s="29"/>
      <c r="Y23" s="389"/>
      <c r="Z23" s="391">
        <v>10</v>
      </c>
      <c r="AA23" s="390"/>
      <c r="AB23" s="391">
        <v>26</v>
      </c>
      <c r="AD23" s="514"/>
    </row>
    <row r="24" spans="2:30" ht="6" customHeight="1" x14ac:dyDescent="0.5">
      <c r="B24" s="26"/>
      <c r="C24" s="27"/>
      <c r="D24" s="27"/>
      <c r="E24" s="27"/>
      <c r="F24" s="27"/>
      <c r="G24" s="27"/>
      <c r="H24" s="830"/>
      <c r="I24" s="831"/>
      <c r="J24" s="831"/>
      <c r="K24" s="831"/>
      <c r="L24" s="831"/>
      <c r="M24" s="831"/>
      <c r="N24" s="831"/>
      <c r="O24" s="831"/>
      <c r="P24" s="831"/>
      <c r="Q24" s="831"/>
      <c r="R24" s="831"/>
      <c r="S24" s="831"/>
      <c r="T24" s="831"/>
      <c r="U24" s="831"/>
      <c r="V24" s="831"/>
      <c r="W24" s="832"/>
      <c r="X24" s="29"/>
      <c r="Z24" s="4"/>
      <c r="AD24" s="514"/>
    </row>
    <row r="25" spans="2:30" ht="19.95" customHeight="1" thickBot="1" x14ac:dyDescent="0.55000000000000004">
      <c r="B25" s="26"/>
      <c r="C25" s="27"/>
      <c r="D25" s="27"/>
      <c r="E25" s="27"/>
      <c r="F25" s="27"/>
      <c r="G25" s="27"/>
      <c r="H25" s="833"/>
      <c r="I25" s="834"/>
      <c r="J25" s="834"/>
      <c r="K25" s="834"/>
      <c r="L25" s="834"/>
      <c r="M25" s="834"/>
      <c r="N25" s="834"/>
      <c r="O25" s="834"/>
      <c r="P25" s="834"/>
      <c r="Q25" s="834"/>
      <c r="R25" s="834"/>
      <c r="S25" s="834"/>
      <c r="T25" s="834"/>
      <c r="U25" s="834"/>
      <c r="V25" s="834"/>
      <c r="W25" s="835"/>
      <c r="X25" s="29"/>
      <c r="Y25" s="389"/>
      <c r="Z25" s="391">
        <v>11</v>
      </c>
      <c r="AA25" s="390"/>
      <c r="AB25" s="391">
        <v>27</v>
      </c>
    </row>
    <row r="26" spans="2:30" ht="6" customHeight="1" thickTop="1" thickBot="1" x14ac:dyDescent="0.55000000000000004">
      <c r="B26" s="26"/>
      <c r="C26" s="30"/>
      <c r="D26" s="30"/>
      <c r="E26" s="30"/>
      <c r="F26" s="30"/>
      <c r="G26" s="27"/>
      <c r="H26" s="23"/>
      <c r="I26" s="23"/>
      <c r="J26" s="23"/>
      <c r="K26" s="23"/>
      <c r="L26" s="28"/>
      <c r="M26" s="28"/>
      <c r="N26" s="28"/>
      <c r="O26" s="28"/>
      <c r="P26" s="28"/>
      <c r="Q26" s="28"/>
      <c r="R26" s="28"/>
      <c r="S26" s="28"/>
      <c r="T26" s="28"/>
      <c r="U26" s="28"/>
      <c r="V26" s="28"/>
      <c r="W26" s="28"/>
      <c r="X26" s="29"/>
      <c r="Y26" s="43"/>
      <c r="Z26" s="4"/>
    </row>
    <row r="27" spans="2:30" ht="19.95" customHeight="1" thickTop="1" x14ac:dyDescent="0.5">
      <c r="B27" s="736" t="s">
        <v>811</v>
      </c>
      <c r="C27" s="837"/>
      <c r="D27" s="837"/>
      <c r="E27" s="837"/>
      <c r="F27" s="837"/>
      <c r="G27" s="838"/>
      <c r="H27" s="827"/>
      <c r="I27" s="828"/>
      <c r="J27" s="828"/>
      <c r="K27" s="828"/>
      <c r="L27" s="828"/>
      <c r="M27" s="828"/>
      <c r="N27" s="828"/>
      <c r="O27" s="828"/>
      <c r="P27" s="828"/>
      <c r="Q27" s="828"/>
      <c r="R27" s="828"/>
      <c r="S27" s="828"/>
      <c r="T27" s="828"/>
      <c r="U27" s="828"/>
      <c r="V27" s="828"/>
      <c r="W27" s="829"/>
      <c r="X27" s="29"/>
      <c r="Y27" s="389"/>
      <c r="Z27" s="391">
        <v>12</v>
      </c>
      <c r="AA27" s="390"/>
      <c r="AB27" s="391">
        <v>28</v>
      </c>
    </row>
    <row r="28" spans="2:30" ht="6" customHeight="1" x14ac:dyDescent="0.5">
      <c r="B28" s="26"/>
      <c r="C28" s="30"/>
      <c r="D28" s="30"/>
      <c r="E28" s="30"/>
      <c r="F28" s="30"/>
      <c r="G28" s="27"/>
      <c r="H28" s="830"/>
      <c r="I28" s="831"/>
      <c r="J28" s="831"/>
      <c r="K28" s="831"/>
      <c r="L28" s="831"/>
      <c r="M28" s="831"/>
      <c r="N28" s="831"/>
      <c r="O28" s="831"/>
      <c r="P28" s="831"/>
      <c r="Q28" s="831"/>
      <c r="R28" s="831"/>
      <c r="S28" s="831"/>
      <c r="T28" s="831"/>
      <c r="U28" s="831"/>
      <c r="V28" s="831"/>
      <c r="W28" s="832"/>
      <c r="X28" s="29"/>
      <c r="Y28" s="43"/>
      <c r="Z28" s="4"/>
    </row>
    <row r="29" spans="2:30" ht="19.95" customHeight="1" thickBot="1" x14ac:dyDescent="0.55000000000000004">
      <c r="B29" s="26"/>
      <c r="C29" s="27"/>
      <c r="D29" s="27"/>
      <c r="E29" s="30"/>
      <c r="F29" s="88"/>
      <c r="G29" s="35"/>
      <c r="H29" s="833"/>
      <c r="I29" s="834"/>
      <c r="J29" s="834"/>
      <c r="K29" s="834"/>
      <c r="L29" s="834"/>
      <c r="M29" s="834"/>
      <c r="N29" s="834"/>
      <c r="O29" s="834"/>
      <c r="P29" s="834"/>
      <c r="Q29" s="834"/>
      <c r="R29" s="834"/>
      <c r="S29" s="834"/>
      <c r="T29" s="834"/>
      <c r="U29" s="834"/>
      <c r="V29" s="834"/>
      <c r="W29" s="835"/>
      <c r="X29" s="70"/>
      <c r="Y29" s="389"/>
      <c r="Z29" s="391">
        <v>13</v>
      </c>
      <c r="AA29" s="390"/>
      <c r="AB29" s="391">
        <v>29</v>
      </c>
    </row>
    <row r="30" spans="2:30" ht="6" customHeight="1" thickTop="1" x14ac:dyDescent="0.5">
      <c r="B30" s="26"/>
      <c r="C30" s="30"/>
      <c r="D30" s="30"/>
      <c r="E30" s="30"/>
      <c r="F30" s="36"/>
      <c r="G30" s="27"/>
      <c r="H30" s="35"/>
      <c r="I30" s="35"/>
      <c r="J30" s="31"/>
      <c r="K30" s="31"/>
      <c r="L30" s="31"/>
      <c r="M30" s="31"/>
      <c r="N30" s="31"/>
      <c r="O30" s="31"/>
      <c r="P30" s="31"/>
      <c r="Q30" s="31"/>
      <c r="R30" s="20"/>
      <c r="S30" s="20"/>
      <c r="T30" s="20"/>
      <c r="U30" s="20"/>
      <c r="V30" s="20"/>
      <c r="W30" s="20"/>
      <c r="X30" s="70"/>
      <c r="Y30" s="43"/>
      <c r="Z30" s="4"/>
    </row>
    <row r="31" spans="2:30" ht="19.95" customHeight="1" x14ac:dyDescent="0.5">
      <c r="B31" s="26"/>
      <c r="C31" s="385"/>
      <c r="D31" s="385"/>
      <c r="E31" s="385"/>
      <c r="F31" s="385"/>
      <c r="G31" s="385"/>
      <c r="H31" s="836"/>
      <c r="I31" s="836"/>
      <c r="J31" s="836"/>
      <c r="K31" s="836"/>
      <c r="L31" s="836"/>
      <c r="M31" s="836"/>
      <c r="N31" s="836"/>
      <c r="O31" s="836"/>
      <c r="P31" s="114"/>
      <c r="Q31" s="114"/>
      <c r="R31" s="20"/>
      <c r="S31" s="614"/>
      <c r="T31" s="614"/>
      <c r="U31" s="614"/>
      <c r="V31" s="614"/>
      <c r="W31" s="614"/>
      <c r="X31" s="692"/>
      <c r="Y31" s="389"/>
      <c r="Z31" s="391">
        <v>14</v>
      </c>
      <c r="AA31" s="390"/>
      <c r="AB31" s="391">
        <v>30</v>
      </c>
    </row>
    <row r="32" spans="2:30" ht="6" customHeight="1" x14ac:dyDescent="0.5">
      <c r="B32" s="26"/>
      <c r="C32" s="671" t="s">
        <v>52</v>
      </c>
      <c r="D32" s="671"/>
      <c r="E32" s="35"/>
      <c r="F32" s="36"/>
      <c r="G32" s="35"/>
      <c r="H32" s="35"/>
      <c r="I32" s="35"/>
      <c r="J32" s="114"/>
      <c r="K32" s="114"/>
      <c r="L32" s="114"/>
      <c r="M32" s="35"/>
      <c r="N32" s="114"/>
      <c r="O32" s="114"/>
      <c r="P32" s="114"/>
      <c r="Q32" s="114"/>
      <c r="R32" s="20"/>
      <c r="S32" s="614"/>
      <c r="T32" s="614"/>
      <c r="U32" s="614"/>
      <c r="V32" s="614"/>
      <c r="W32" s="614"/>
      <c r="X32" s="692"/>
      <c r="Y32" s="43"/>
    </row>
    <row r="33" spans="1:30" ht="19.95" customHeight="1" x14ac:dyDescent="0.5">
      <c r="B33" s="26"/>
      <c r="C33" s="671"/>
      <c r="D33" s="671"/>
      <c r="E33" s="35"/>
      <c r="F33" s="115"/>
      <c r="G33" s="35"/>
      <c r="H33" s="775"/>
      <c r="I33" s="775"/>
      <c r="J33" s="114"/>
      <c r="K33" s="114"/>
      <c r="L33" s="775"/>
      <c r="M33" s="775"/>
      <c r="N33" s="114"/>
      <c r="O33" s="114"/>
      <c r="P33" s="114"/>
      <c r="Q33" s="114"/>
      <c r="R33" s="20"/>
      <c r="S33" s="614"/>
      <c r="T33" s="614"/>
      <c r="U33" s="614"/>
      <c r="V33" s="614"/>
      <c r="W33" s="614"/>
      <c r="X33" s="692"/>
      <c r="Y33" s="389"/>
      <c r="Z33" s="391">
        <v>15</v>
      </c>
      <c r="AA33" s="390"/>
      <c r="AB33" s="391">
        <v>31</v>
      </c>
    </row>
    <row r="34" spans="1:30" ht="6" customHeight="1" x14ac:dyDescent="0.5">
      <c r="B34" s="26"/>
      <c r="C34" s="671"/>
      <c r="D34" s="671"/>
      <c r="E34" s="35"/>
      <c r="F34" s="36"/>
      <c r="G34" s="35"/>
      <c r="H34" s="35"/>
      <c r="I34" s="35"/>
      <c r="J34" s="114"/>
      <c r="K34" s="114"/>
      <c r="L34" s="114"/>
      <c r="M34" s="35"/>
      <c r="N34" s="114"/>
      <c r="O34" s="114"/>
      <c r="P34" s="114"/>
      <c r="Q34" s="114"/>
      <c r="R34" s="20"/>
      <c r="S34" s="614"/>
      <c r="T34" s="614"/>
      <c r="U34" s="614"/>
      <c r="V34" s="614"/>
      <c r="W34" s="614"/>
      <c r="X34" s="692"/>
      <c r="Y34" s="43"/>
    </row>
    <row r="35" spans="1:30" ht="19.95" customHeight="1" x14ac:dyDescent="0.5">
      <c r="B35" s="26"/>
      <c r="C35" s="671"/>
      <c r="D35" s="671"/>
      <c r="E35" s="35"/>
      <c r="F35" s="115"/>
      <c r="G35" s="35"/>
      <c r="H35" s="35"/>
      <c r="I35" s="35"/>
      <c r="J35" s="114"/>
      <c r="K35" s="114"/>
      <c r="L35" s="114"/>
      <c r="M35" s="35"/>
      <c r="N35" s="114"/>
      <c r="O35" s="114"/>
      <c r="P35" s="114"/>
      <c r="Q35" s="114"/>
      <c r="R35" s="20"/>
      <c r="S35" s="614"/>
      <c r="T35" s="614"/>
      <c r="U35" s="614"/>
      <c r="V35" s="614"/>
      <c r="W35" s="614"/>
      <c r="X35" s="692"/>
      <c r="Y35" s="389"/>
      <c r="Z35" s="391">
        <v>16</v>
      </c>
      <c r="AA35" s="390"/>
      <c r="AB35" s="391">
        <v>32</v>
      </c>
    </row>
    <row r="36" spans="1:30" ht="10.1" customHeight="1" thickBot="1" x14ac:dyDescent="0.55000000000000004">
      <c r="B36" s="150"/>
      <c r="C36" s="162" t="s">
        <v>4261</v>
      </c>
      <c r="D36" s="32"/>
      <c r="E36" s="32"/>
      <c r="F36" s="100"/>
      <c r="G36" s="32"/>
      <c r="H36" s="32"/>
      <c r="I36" s="32"/>
      <c r="J36" s="32"/>
      <c r="K36" s="32"/>
      <c r="L36" s="32"/>
      <c r="M36" s="32"/>
      <c r="N36" s="32"/>
      <c r="O36" s="32"/>
      <c r="P36" s="32"/>
      <c r="Q36" s="32"/>
      <c r="R36" s="71"/>
      <c r="S36" s="693"/>
      <c r="T36" s="693"/>
      <c r="U36" s="693"/>
      <c r="V36" s="693"/>
      <c r="W36" s="693"/>
      <c r="X36" s="694"/>
      <c r="Y36" s="43"/>
    </row>
    <row r="37" spans="1:30" ht="8.1" hidden="1" customHeight="1" thickTop="1" x14ac:dyDescent="0.5">
      <c r="A37" s="1"/>
      <c r="G37" s="19">
        <v>700</v>
      </c>
      <c r="M37" s="146" t="b">
        <v>1</v>
      </c>
      <c r="N37" s="19" t="b">
        <v>0</v>
      </c>
    </row>
    <row r="38" spans="1:30" ht="7.7" hidden="1" customHeight="1" x14ac:dyDescent="0.5">
      <c r="A38" s="1"/>
      <c r="B38" s="131" t="s">
        <v>109</v>
      </c>
      <c r="C38" s="5"/>
      <c r="D38" s="5"/>
      <c r="E38" s="5"/>
      <c r="F38" s="132" t="s">
        <v>797</v>
      </c>
      <c r="G38" s="121" t="s">
        <v>117</v>
      </c>
      <c r="H38" s="116" t="s">
        <v>808</v>
      </c>
      <c r="I38" s="116"/>
      <c r="J38" s="135" t="s">
        <v>897</v>
      </c>
      <c r="K38" s="116"/>
      <c r="L38" s="116"/>
      <c r="M38" s="116"/>
      <c r="N38" s="116"/>
      <c r="O38" s="117"/>
      <c r="P38" s="1">
        <v>5</v>
      </c>
      <c r="R38" s="133" t="s">
        <v>111</v>
      </c>
      <c r="S38" s="1" t="s">
        <v>801</v>
      </c>
    </row>
    <row r="39" spans="1:30" ht="7.7" hidden="1" customHeight="1" x14ac:dyDescent="0.5">
      <c r="A39" s="1"/>
      <c r="G39" s="122" t="s">
        <v>118</v>
      </c>
      <c r="H39" s="1" t="s">
        <v>812</v>
      </c>
      <c r="J39" s="136" t="s">
        <v>898</v>
      </c>
      <c r="O39" s="118"/>
      <c r="P39" s="1">
        <v>10</v>
      </c>
      <c r="R39" s="133" t="s">
        <v>112</v>
      </c>
      <c r="S39" s="1" t="s">
        <v>802</v>
      </c>
    </row>
    <row r="40" spans="1:30" ht="7.7" hidden="1" customHeight="1" x14ac:dyDescent="0.5">
      <c r="A40" s="1"/>
      <c r="G40" s="122" t="s">
        <v>119</v>
      </c>
      <c r="H40" s="1" t="s">
        <v>813</v>
      </c>
      <c r="J40" s="136" t="s">
        <v>899</v>
      </c>
      <c r="O40" s="118"/>
      <c r="P40" s="1">
        <v>15</v>
      </c>
      <c r="R40" s="133" t="s">
        <v>115</v>
      </c>
      <c r="S40" s="1" t="s">
        <v>810</v>
      </c>
      <c r="AD40" s="514"/>
    </row>
    <row r="41" spans="1:30" ht="8.1" hidden="1" customHeight="1" x14ac:dyDescent="0.55000000000000004">
      <c r="A41" s="81"/>
      <c r="G41" s="122" t="s">
        <v>120</v>
      </c>
      <c r="H41" s="1" t="s">
        <v>814</v>
      </c>
      <c r="J41" s="136" t="s">
        <v>900</v>
      </c>
      <c r="O41" s="118"/>
      <c r="P41" s="1">
        <v>20</v>
      </c>
      <c r="R41" s="133" t="s">
        <v>116</v>
      </c>
      <c r="S41" s="1" t="s">
        <v>811</v>
      </c>
    </row>
    <row r="42" spans="1:30" ht="7.7" hidden="1" customHeight="1" x14ac:dyDescent="0.5">
      <c r="A42" s="1"/>
      <c r="G42" s="122" t="s">
        <v>121</v>
      </c>
      <c r="H42" s="1" t="s">
        <v>807</v>
      </c>
      <c r="J42" s="136" t="s">
        <v>901</v>
      </c>
      <c r="O42" s="118"/>
      <c r="P42" s="1">
        <v>25</v>
      </c>
    </row>
    <row r="43" spans="1:30" ht="7.7" hidden="1" customHeight="1" x14ac:dyDescent="0.5">
      <c r="A43" s="1"/>
      <c r="B43" s="133" t="s">
        <v>110</v>
      </c>
      <c r="F43" s="132" t="s">
        <v>800</v>
      </c>
      <c r="G43" s="121" t="s">
        <v>122</v>
      </c>
      <c r="H43" s="116" t="s">
        <v>798</v>
      </c>
      <c r="I43" s="116"/>
      <c r="J43" s="135">
        <v>1</v>
      </c>
      <c r="K43" s="116"/>
      <c r="L43" s="116"/>
      <c r="M43" s="116"/>
      <c r="N43" s="116"/>
      <c r="O43" s="117"/>
      <c r="P43" s="1">
        <v>30</v>
      </c>
    </row>
    <row r="44" spans="1:30" ht="7.7" hidden="1" customHeight="1" x14ac:dyDescent="0.5">
      <c r="A44" s="1"/>
      <c r="G44" s="123" t="s">
        <v>123</v>
      </c>
      <c r="H44" s="119" t="s">
        <v>799</v>
      </c>
      <c r="I44" s="119"/>
      <c r="J44" s="137">
        <v>0</v>
      </c>
      <c r="K44" s="119"/>
      <c r="L44" s="119"/>
      <c r="M44" s="119"/>
      <c r="N44" s="119"/>
      <c r="O44" s="120"/>
      <c r="P44" s="1">
        <v>35</v>
      </c>
    </row>
    <row r="45" spans="1:30" ht="7.7" hidden="1" customHeight="1" x14ac:dyDescent="0.5">
      <c r="A45" s="1"/>
      <c r="B45" s="133" t="s">
        <v>113</v>
      </c>
      <c r="F45" s="132" t="s">
        <v>803</v>
      </c>
      <c r="G45" s="126">
        <v>16</v>
      </c>
      <c r="H45" s="125" t="s">
        <v>815</v>
      </c>
      <c r="I45" s="116"/>
      <c r="J45" s="135">
        <v>0</v>
      </c>
      <c r="K45" s="116"/>
      <c r="L45" s="116"/>
      <c r="M45" s="116"/>
      <c r="N45" s="116"/>
      <c r="O45" s="117"/>
      <c r="P45" s="1">
        <v>40</v>
      </c>
    </row>
    <row r="46" spans="1:30" ht="7.7" hidden="1" customHeight="1" x14ac:dyDescent="0.5">
      <c r="A46" s="1"/>
      <c r="B46" s="133"/>
      <c r="F46" s="132"/>
      <c r="G46" s="127"/>
      <c r="H46" s="124">
        <v>1</v>
      </c>
      <c r="J46" s="136">
        <v>1</v>
      </c>
      <c r="O46" s="118"/>
    </row>
    <row r="47" spans="1:30" ht="7.7" hidden="1" customHeight="1" x14ac:dyDescent="0.5">
      <c r="F47" s="128"/>
      <c r="G47" s="127"/>
      <c r="H47" s="124">
        <v>2</v>
      </c>
      <c r="J47" s="136">
        <v>2</v>
      </c>
      <c r="O47" s="118"/>
    </row>
    <row r="48" spans="1:30" ht="7.7" hidden="1" customHeight="1" x14ac:dyDescent="0.5">
      <c r="F48" s="128"/>
      <c r="G48" s="127"/>
      <c r="H48" s="124">
        <v>3</v>
      </c>
      <c r="J48" s="136">
        <v>3</v>
      </c>
      <c r="O48" s="118"/>
    </row>
    <row r="49" spans="2:15" ht="7.7" hidden="1" customHeight="1" x14ac:dyDescent="0.5">
      <c r="F49" s="128"/>
      <c r="G49" s="122">
        <v>17</v>
      </c>
      <c r="H49" s="1" t="s">
        <v>804</v>
      </c>
      <c r="J49" s="136">
        <v>-1</v>
      </c>
      <c r="O49" s="118"/>
    </row>
    <row r="50" spans="2:15" ht="7.7" hidden="1" customHeight="1" x14ac:dyDescent="0.5">
      <c r="B50" s="133" t="s">
        <v>114</v>
      </c>
      <c r="F50" s="132" t="s">
        <v>805</v>
      </c>
      <c r="G50" s="121">
        <v>18</v>
      </c>
      <c r="H50" s="116" t="s">
        <v>806</v>
      </c>
      <c r="I50" s="116"/>
      <c r="J50" s="135">
        <v>0</v>
      </c>
      <c r="K50" s="116"/>
      <c r="L50" s="116"/>
      <c r="M50" s="116"/>
      <c r="N50" s="116"/>
      <c r="O50" s="117"/>
    </row>
    <row r="51" spans="2:15" ht="7.7" hidden="1" customHeight="1" x14ac:dyDescent="0.5">
      <c r="G51" s="127"/>
      <c r="H51" s="124">
        <v>1</v>
      </c>
      <c r="J51" s="136">
        <v>1</v>
      </c>
      <c r="O51" s="118"/>
    </row>
    <row r="52" spans="2:15" ht="7.7" hidden="1" customHeight="1" x14ac:dyDescent="0.5">
      <c r="G52" s="127"/>
      <c r="H52" s="124">
        <v>2</v>
      </c>
      <c r="J52" s="136">
        <v>2</v>
      </c>
      <c r="O52" s="118"/>
    </row>
    <row r="53" spans="2:15" ht="7.7" hidden="1" customHeight="1" x14ac:dyDescent="0.5">
      <c r="G53" s="130"/>
      <c r="H53" s="129">
        <v>3</v>
      </c>
      <c r="I53" s="119"/>
      <c r="J53" s="137">
        <v>3</v>
      </c>
      <c r="K53" s="119"/>
      <c r="L53" s="119"/>
      <c r="M53" s="119"/>
      <c r="N53" s="119"/>
      <c r="O53" s="120"/>
    </row>
    <row r="54" spans="2:15" ht="2.7" customHeight="1" thickTop="1" x14ac:dyDescent="0.5"/>
  </sheetData>
  <sheetProtection algorithmName="SHA-512" hashValue="nAeNtNLGlSmiRvgl3lHuRztdi/HHvL+EJDxv+FOV9mbCfBtm4cyC7N1b+j3RURXtMhWjEbdTBuNrDssVPOwQSg==" saltValue="E1eV+gd8ufWD4hxPs8oPNA==" spinCount="100000" sheet="1" objects="1" scenarios="1" selectLockedCells="1" autoFilter="0"/>
  <mergeCells count="4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B15:F15"/>
    <mergeCell ref="S31:X36"/>
    <mergeCell ref="C32:D35"/>
    <mergeCell ref="H23:W25"/>
    <mergeCell ref="H31:O31"/>
    <mergeCell ref="L33:M33"/>
    <mergeCell ref="H33:I33"/>
    <mergeCell ref="H27:W29"/>
    <mergeCell ref="B23:G23"/>
    <mergeCell ref="B27:G27"/>
    <mergeCell ref="B17:G17"/>
    <mergeCell ref="B19:G19"/>
    <mergeCell ref="B21:G21"/>
  </mergeCells>
  <conditionalFormatting sqref="Q21 J21">
    <cfRule type="expression" dxfId="129" priority="22">
      <formula>$H$21="NO"</formula>
    </cfRule>
  </conditionalFormatting>
  <conditionalFormatting sqref="H19 B19 U19:V19 P19">
    <cfRule type="expression" dxfId="128" priority="21">
      <formula>$H$17=$H$42</formula>
    </cfRule>
  </conditionalFormatting>
  <conditionalFormatting sqref="H21:I21 Q21">
    <cfRule type="expression" dxfId="127" priority="20">
      <formula>$H$17="Sin texto"</formula>
    </cfRule>
  </conditionalFormatting>
  <conditionalFormatting sqref="H21:I21">
    <cfRule type="expression" dxfId="126" priority="19" stopIfTrue="1">
      <formula>AND($H$21=$H$45,$H$17=$H$42)</formula>
    </cfRule>
  </conditionalFormatting>
  <conditionalFormatting sqref="Q21">
    <cfRule type="expression" dxfId="125" priority="18" stopIfTrue="1">
      <formula>OR(AND($H$17=$H$42,$Q$21=$H$50),IF($H$50&lt;&gt;$Q$21,$Q$21&gt;$H$21))</formula>
    </cfRule>
  </conditionalFormatting>
  <conditionalFormatting sqref="D22:W22 H23:W23 B23 D24:W26 D28:W30 H27:W27 B27">
    <cfRule type="expression" dxfId="124" priority="17">
      <formula>$H$17=$H$42</formula>
    </cfRule>
  </conditionalFormatting>
  <conditionalFormatting sqref="Y2">
    <cfRule type="expression" dxfId="123" priority="12">
      <formula>$Z$2="OK"</formula>
    </cfRule>
  </conditionalFormatting>
  <conditionalFormatting sqref="P17">
    <cfRule type="expression" dxfId="122" priority="11">
      <formula>$H$17="Sin texto"</formula>
    </cfRule>
  </conditionalFormatting>
  <conditionalFormatting sqref="C31">
    <cfRule type="expression" dxfId="121" priority="10">
      <formula>$H$17="Sin texto"</formula>
    </cfRule>
  </conditionalFormatting>
  <conditionalFormatting sqref="Q17:W17">
    <cfRule type="expression" dxfId="120" priority="7">
      <formula>$H$17="Sin texto"</formula>
    </cfRule>
  </conditionalFormatting>
  <conditionalFormatting sqref="H31 H33 L33">
    <cfRule type="expression" dxfId="119" priority="4">
      <formula>$H$17="Sin texto"</formula>
    </cfRule>
  </conditionalFormatting>
  <conditionalFormatting sqref="AB5:AB35">
    <cfRule type="expression" dxfId="118" priority="2">
      <formula>$Z$2="OK"</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71967</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71967</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52" t="s">
        <v>4261</v>
      </c>
      <c r="B1" s="85"/>
      <c r="C1" s="86"/>
      <c r="D1" s="151"/>
      <c r="E1" s="151"/>
      <c r="F1" s="153" t="s">
        <v>4201</v>
      </c>
      <c r="G1" s="266" t="s">
        <v>4202</v>
      </c>
      <c r="H1" s="155">
        <f>COUNTA(Tabla_EN[Columna1])</f>
        <v>0</v>
      </c>
      <c r="I1" s="154" t="s">
        <v>357</v>
      </c>
    </row>
    <row r="2" spans="1:37" ht="50.1" customHeight="1" thickBot="1" x14ac:dyDescent="0.55000000000000004">
      <c r="A2" s="172" t="s">
        <v>23</v>
      </c>
      <c r="B2" s="164" t="s">
        <v>1310</v>
      </c>
      <c r="C2" s="249"/>
      <c r="D2" s="250"/>
      <c r="E2" s="250"/>
      <c r="F2" s="178" t="s">
        <v>187</v>
      </c>
      <c r="G2" s="175" t="s">
        <v>4252</v>
      </c>
      <c r="H2" s="232" t="s">
        <v>797</v>
      </c>
      <c r="I2" s="233" t="s">
        <v>800</v>
      </c>
      <c r="J2" s="234" t="s">
        <v>801</v>
      </c>
      <c r="K2" s="235" t="s">
        <v>803</v>
      </c>
      <c r="L2" s="236" t="s">
        <v>805</v>
      </c>
      <c r="M2" s="237" t="s">
        <v>810</v>
      </c>
      <c r="N2" s="232" t="s">
        <v>811</v>
      </c>
      <c r="O2" s="386"/>
      <c r="P2" s="235"/>
      <c r="Q2" s="235"/>
      <c r="R2" s="236"/>
      <c r="S2" s="237"/>
      <c r="T2" s="237"/>
      <c r="U2" s="237"/>
      <c r="V2" s="237"/>
      <c r="W2" s="237"/>
      <c r="X2" s="237"/>
      <c r="Y2" s="237"/>
      <c r="Z2" s="237"/>
      <c r="AA2" s="237"/>
      <c r="AB2" s="237"/>
      <c r="AC2" s="237"/>
      <c r="AD2" s="237"/>
      <c r="AE2" s="237"/>
      <c r="AF2" s="254"/>
      <c r="AG2" s="255"/>
      <c r="AH2" s="256"/>
      <c r="AI2" s="257"/>
      <c r="AJ2" s="234" t="s">
        <v>963</v>
      </c>
    </row>
    <row r="3" spans="1:37" ht="14.7"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t="str">
        <f ca="1">IFERROR(IF(INDIRECT("A" &amp; CHAR(COLUMN()+38)&amp;PREGUNTA_ACTUAL-(N_I_EN)+N_I_Tabla)="","",INDIRECT("A" &amp; CHAR(COLUMN()+38)&amp;PREGUNTA_ACTUAL-(N_I_EN)+N_I_Tabla)),"")</f>
        <v/>
      </c>
    </row>
    <row r="4" spans="1:37" ht="14.7" hidden="1" thickTop="1" x14ac:dyDescent="0.5">
      <c r="A4" s="45">
        <v>701</v>
      </c>
      <c r="B4" s="226">
        <f>N_I_Tabla</f>
        <v>6</v>
      </c>
      <c r="C4" s="225"/>
      <c r="D4" s="224"/>
      <c r="E4" s="49"/>
      <c r="F4" s="50"/>
      <c r="G4" s="47"/>
      <c r="H4" s="51"/>
      <c r="I4" s="52"/>
      <c r="J4" s="53"/>
      <c r="K4" s="54"/>
      <c r="L4" s="55"/>
      <c r="M4" s="56"/>
      <c r="N4" s="51"/>
      <c r="O4" s="52"/>
      <c r="P4" s="54"/>
      <c r="Q4" s="54"/>
      <c r="R4" s="55"/>
      <c r="S4" s="56"/>
      <c r="T4" s="56"/>
      <c r="U4" s="56"/>
      <c r="V4" s="56"/>
      <c r="W4" s="56"/>
      <c r="X4" s="56"/>
      <c r="Y4" s="56"/>
      <c r="Z4" s="56"/>
      <c r="AA4" s="56"/>
      <c r="AB4" s="56"/>
      <c r="AC4" s="56"/>
      <c r="AD4" s="56"/>
      <c r="AE4" s="56"/>
      <c r="AF4" s="57"/>
      <c r="AG4" s="58"/>
      <c r="AH4" s="59"/>
      <c r="AI4" s="60"/>
      <c r="AJ4" s="53"/>
    </row>
    <row r="5" spans="1:37" ht="9.9499999999999993" customHeight="1" thickTop="1" x14ac:dyDescent="0.5">
      <c r="A5" s="359" t="s">
        <v>1204</v>
      </c>
      <c r="B5" s="363" t="s">
        <v>1316</v>
      </c>
      <c r="C5" s="363" t="s">
        <v>1338</v>
      </c>
      <c r="D5" s="371" t="s">
        <v>1314</v>
      </c>
      <c r="E5" s="371" t="s">
        <v>1315</v>
      </c>
      <c r="F5" s="363" t="s">
        <v>1311</v>
      </c>
      <c r="G5" s="360" t="s">
        <v>1208</v>
      </c>
      <c r="H5" s="363" t="s">
        <v>1339</v>
      </c>
      <c r="I5" s="363" t="s">
        <v>1340</v>
      </c>
      <c r="J5" s="363" t="s">
        <v>1341</v>
      </c>
      <c r="K5" s="363" t="s">
        <v>1342</v>
      </c>
      <c r="L5" s="363" t="s">
        <v>1343</v>
      </c>
      <c r="M5" s="363" t="s">
        <v>1344</v>
      </c>
      <c r="N5" s="363" t="s">
        <v>1345</v>
      </c>
      <c r="O5" s="363" t="s">
        <v>445</v>
      </c>
      <c r="P5" s="363" t="s">
        <v>636</v>
      </c>
      <c r="Q5" s="363" t="s">
        <v>634</v>
      </c>
      <c r="R5" s="363" t="s">
        <v>637</v>
      </c>
      <c r="S5" s="363" t="s">
        <v>635</v>
      </c>
      <c r="T5" s="363" t="s">
        <v>1191</v>
      </c>
      <c r="U5" s="363" t="s">
        <v>1305</v>
      </c>
      <c r="V5" s="363" t="s">
        <v>1306</v>
      </c>
      <c r="W5" s="363" t="s">
        <v>1307</v>
      </c>
      <c r="X5" s="363" t="s">
        <v>1308</v>
      </c>
      <c r="Y5" s="363" t="s">
        <v>118</v>
      </c>
      <c r="Z5" s="363" t="s">
        <v>119</v>
      </c>
      <c r="AA5" s="363" t="s">
        <v>120</v>
      </c>
      <c r="AB5" s="363" t="s">
        <v>121</v>
      </c>
      <c r="AC5" s="363" t="s">
        <v>122</v>
      </c>
      <c r="AD5" s="363" t="s">
        <v>123</v>
      </c>
      <c r="AE5" s="363" t="s">
        <v>124</v>
      </c>
      <c r="AF5" s="363" t="s">
        <v>1153</v>
      </c>
      <c r="AG5" s="363" t="s">
        <v>1154</v>
      </c>
      <c r="AH5" s="363" t="s">
        <v>1155</v>
      </c>
      <c r="AI5" s="363" t="s">
        <v>1156</v>
      </c>
      <c r="AJ5" s="363" t="s">
        <v>963</v>
      </c>
    </row>
    <row r="6" spans="1:37" x14ac:dyDescent="0.5">
      <c r="A6" s="460" t="str">
        <f>IFERROR(IF(Tabla_EN[[#This Row],[Columna1]]="","",PREF_PREGUNTA&amp;IF(PREF_PREGUNTA="",""," - ")&amp;
IF(n_preg_ON_EN=TRUE,IF((N_I_EN+ROW()-N_I_Tabla)&gt;99,
IF((N_I_EN+ROW()-N_I_Tabla)&lt;100,"0",""),"")&amp;
IF((N_I_EN+ROW()-N_I_Tabla)&lt;10,"0","")&amp;(N_I_EN+ROW()-N_I_Tabla),""))&amp;
IF(Tabla_EN[[#This Row],[Descripcion]]&lt;&gt;""," "&amp;Tabla_EN[[#This Row],[Descripcion]],""),"")</f>
        <v/>
      </c>
      <c r="B6" s="501"/>
      <c r="C6" s="502" t="str">
        <f>Tabla_EN[[#This Row],[FORM RESP]]&amp;" "&amp;Tabla_EN[[#This Row],[TEXTO]]&amp;" "&amp;Tabla_EN[[#This Row],[CAJA]]&amp;" "&amp;Tabla_EN[[#This Row],[ARCHIVOS]]&amp;" "&amp;Tabla_EN[[#This Row],[ADJUNTOS]]&amp;" "&amp;Tabla_EN[[#This Row],[PLANTILLA]]&amp;" "&amp;Tabla_EN[[#This Row],[INFO]]&amp;" "&amp;Tabla_EN[[#This Row],[Imagen]]</f>
        <v xml:space="preserve">       </v>
      </c>
      <c r="D6" s="483"/>
      <c r="E6" s="483"/>
      <c r="F6" s="503"/>
      <c r="G6" s="486"/>
      <c r="H6" s="504"/>
      <c r="I6" s="469"/>
      <c r="J6" s="465"/>
      <c r="K6" s="505"/>
      <c r="L6" s="506"/>
      <c r="M6" s="507"/>
      <c r="N6" s="504"/>
      <c r="O6" s="469"/>
      <c r="P6" s="471"/>
      <c r="Q6" s="471"/>
      <c r="R6" s="472"/>
      <c r="S6" s="473"/>
      <c r="T6" s="473"/>
      <c r="U6" s="473"/>
      <c r="V6" s="473"/>
      <c r="W6" s="473"/>
      <c r="X6" s="473"/>
      <c r="Y6" s="473"/>
      <c r="Z6" s="473"/>
      <c r="AA6" s="473"/>
      <c r="AB6" s="473"/>
      <c r="AC6" s="473"/>
      <c r="AD6" s="473"/>
      <c r="AE6" s="473"/>
      <c r="AF6" s="474"/>
      <c r="AG6" s="475"/>
      <c r="AH6" s="476"/>
      <c r="AI6" s="477"/>
      <c r="AJ6" s="470"/>
    </row>
  </sheetData>
  <sheetProtection algorithmName="SHA-512" hashValue="iv5JhjGkMBYqGByoahbfQRFEmCyeVBU/0yAfX5GVV6rsnHuWIlbT2EhpXvJ5ILJkG/JrZomuuOynb1y1Du5LPA==" saltValue="HJ1WXHZIRSfg3BO9qT8iPQ==" spinCount="100000" sheet="1" objects="1" scenarios="1" selectLockedCells="1" autoFilter="0"/>
  <conditionalFormatting sqref="F4:O4 F2:AJ2 Q4:AI4 D6:AJ6">
    <cfRule type="cellIs" dxfId="117" priority="236" operator="equal">
      <formula>""</formula>
    </cfRule>
    <cfRule type="cellIs" dxfId="116" priority="237" operator="equal">
      <formula>0</formula>
    </cfRule>
  </conditionalFormatting>
  <conditionalFormatting sqref="AJ4">
    <cfRule type="cellIs" dxfId="115" priority="159" operator="equal">
      <formula>""</formula>
    </cfRule>
    <cfRule type="cellIs" dxfId="114" priority="160" operator="equal">
      <formula>0</formula>
    </cfRule>
  </conditionalFormatting>
  <conditionalFormatting sqref="B5:E5">
    <cfRule type="cellIs" dxfId="113" priority="12" operator="equal">
      <formula>""</formula>
    </cfRule>
    <cfRule type="cellIs" dxfId="112" priority="13" operator="equal">
      <formula>0</formula>
    </cfRule>
  </conditionalFormatting>
  <conditionalFormatting sqref="F5:O5 Q5:AI5">
    <cfRule type="cellIs" dxfId="111" priority="10" operator="equal">
      <formula>""</formula>
    </cfRule>
    <cfRule type="cellIs" dxfId="110" priority="11" operator="equal">
      <formula>0</formula>
    </cfRule>
  </conditionalFormatting>
  <conditionalFormatting sqref="AJ5">
    <cfRule type="cellIs" dxfId="109" priority="8" operator="equal">
      <formula>""</formula>
    </cfRule>
    <cfRule type="cellIs" dxfId="108" priority="9" operator="equal">
      <formula>0</formula>
    </cfRule>
  </conditionalFormatting>
  <conditionalFormatting sqref="E4">
    <cfRule type="cellIs" dxfId="107" priority="6" stopIfTrue="1" operator="equal">
      <formula>""</formula>
    </cfRule>
    <cfRule type="cellIs" dxfId="106" priority="7" operator="equal">
      <formula>0</formula>
    </cfRule>
  </conditionalFormatting>
  <conditionalFormatting sqref="P4">
    <cfRule type="cellIs" dxfId="105" priority="3" operator="equal">
      <formula>""</formula>
    </cfRule>
    <cfRule type="cellIs" dxfId="104" priority="4" operator="equal">
      <formula>0</formula>
    </cfRule>
  </conditionalFormatting>
  <conditionalFormatting sqref="P5">
    <cfRule type="cellIs" dxfId="103" priority="1" operator="equal">
      <formula>""</formula>
    </cfRule>
    <cfRule type="cellIs" dxfId="102" priority="2" operator="equal">
      <formula>0</formula>
    </cfRule>
  </conditionalFormatting>
  <conditionalFormatting sqref="G6">
    <cfRule type="duplicateValues" dxfId="101" priority="15986"/>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18">
    <tabColor rgb="FF005877"/>
    <pageSetUpPr fitToPage="1"/>
  </sheetPr>
  <dimension ref="A1:AG412"/>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3" ht="2.25" customHeight="1" thickTop="1" x14ac:dyDescent="0.5">
      <c r="B1" s="717" t="s">
        <v>4200</v>
      </c>
      <c r="C1" s="718"/>
      <c r="D1" s="718"/>
      <c r="E1" s="718"/>
      <c r="F1" s="718"/>
      <c r="G1" s="718"/>
      <c r="H1" s="718"/>
      <c r="I1" s="718"/>
      <c r="J1" s="718"/>
      <c r="K1" s="718"/>
      <c r="L1" s="68"/>
      <c r="M1" s="68"/>
      <c r="N1" s="68"/>
      <c r="O1" s="68"/>
      <c r="P1" s="68"/>
      <c r="Q1" s="68"/>
      <c r="R1" s="68"/>
      <c r="S1" s="68"/>
      <c r="T1" s="68"/>
      <c r="U1" s="68"/>
      <c r="V1" s="68"/>
      <c r="W1" s="68"/>
      <c r="X1" s="69"/>
      <c r="AA1" s="1">
        <v>0</v>
      </c>
      <c r="AB1" s="1">
        <v>0</v>
      </c>
      <c r="AC1">
        <v>29</v>
      </c>
    </row>
    <row r="2" spans="1:33" ht="30" customHeight="1" x14ac:dyDescent="0.5">
      <c r="A2" s="412" t="s">
        <v>4045</v>
      </c>
      <c r="B2" s="719"/>
      <c r="C2" s="720"/>
      <c r="D2" s="720"/>
      <c r="E2" s="720"/>
      <c r="F2" s="720"/>
      <c r="G2" s="720"/>
      <c r="H2" s="720"/>
      <c r="I2" s="720"/>
      <c r="J2" s="720"/>
      <c r="K2" s="720"/>
      <c r="L2" s="714" t="s">
        <v>338</v>
      </c>
      <c r="M2" s="725"/>
      <c r="N2" s="772" t="s">
        <v>339</v>
      </c>
      <c r="O2" s="767"/>
      <c r="P2" s="765" t="s">
        <v>340</v>
      </c>
      <c r="Q2" s="767"/>
      <c r="R2" s="765" t="s">
        <v>341</v>
      </c>
      <c r="S2" s="767"/>
      <c r="T2" s="765" t="s">
        <v>342</v>
      </c>
      <c r="U2" s="767"/>
      <c r="V2" s="765" t="s">
        <v>3398</v>
      </c>
      <c r="W2" s="766"/>
      <c r="X2" s="87" t="s">
        <v>47</v>
      </c>
      <c r="Y2" s="149" t="s">
        <v>955</v>
      </c>
      <c r="Z2" s="391" t="s">
        <v>960</v>
      </c>
      <c r="AB2" s="416">
        <v>0</v>
      </c>
      <c r="AC2"/>
    </row>
    <row r="3" spans="1:33" ht="2.25" customHeight="1" x14ac:dyDescent="0.5">
      <c r="B3" s="719"/>
      <c r="C3" s="720"/>
      <c r="D3" s="720"/>
      <c r="E3" s="720"/>
      <c r="F3" s="720"/>
      <c r="G3" s="720"/>
      <c r="H3" s="720"/>
      <c r="I3" s="720"/>
      <c r="J3" s="720"/>
      <c r="K3" s="720"/>
      <c r="L3" s="73"/>
      <c r="M3" s="74"/>
      <c r="N3" s="75"/>
      <c r="O3" s="76"/>
      <c r="P3" s="75"/>
      <c r="Q3" s="76"/>
      <c r="R3" s="75"/>
      <c r="S3" s="76"/>
      <c r="T3" s="75"/>
      <c r="U3" s="76"/>
      <c r="V3" s="75"/>
      <c r="W3" s="76"/>
      <c r="X3" s="77"/>
      <c r="AB3" s="83" t="s">
        <v>1697</v>
      </c>
      <c r="AC3"/>
    </row>
    <row r="4" spans="1:33" ht="6" customHeight="1" x14ac:dyDescent="0.5">
      <c r="B4" s="34"/>
      <c r="C4" s="36"/>
      <c r="D4" s="36"/>
      <c r="E4" s="36"/>
      <c r="F4" s="36"/>
      <c r="G4" s="36"/>
      <c r="H4" s="37"/>
      <c r="I4" s="38"/>
      <c r="J4" s="38"/>
      <c r="K4" s="38"/>
      <c r="L4" s="38"/>
      <c r="M4" s="794"/>
      <c r="N4" s="24"/>
      <c r="O4" s="24"/>
      <c r="P4" s="24"/>
      <c r="Q4" s="24"/>
      <c r="R4" s="38"/>
      <c r="S4" s="38"/>
      <c r="T4" s="37"/>
      <c r="U4" s="37"/>
      <c r="V4" s="37"/>
      <c r="W4" s="37"/>
      <c r="X4" s="39"/>
      <c r="Y4" s="79"/>
      <c r="AB4" s="83" t="s">
        <v>1698</v>
      </c>
      <c r="AC4"/>
      <c r="AD4" s="514"/>
      <c r="AG4" s="514"/>
    </row>
    <row r="5" spans="1:33" ht="19.95" customHeight="1" x14ac:dyDescent="0.5">
      <c r="B5" s="723" t="s">
        <v>195</v>
      </c>
      <c r="C5" s="724"/>
      <c r="D5" s="724"/>
      <c r="E5" s="724"/>
      <c r="F5" s="724"/>
      <c r="G5" s="724"/>
      <c r="H5" s="158">
        <v>801</v>
      </c>
      <c r="I5" s="652" t="s">
        <v>407</v>
      </c>
      <c r="J5" s="652"/>
      <c r="K5" s="652"/>
      <c r="L5" s="3">
        <v>800</v>
      </c>
      <c r="M5" s="795"/>
      <c r="N5" s="729" t="s">
        <v>4046</v>
      </c>
      <c r="O5" s="663"/>
      <c r="P5" s="663"/>
      <c r="Q5" s="730"/>
      <c r="R5" s="663" t="s">
        <v>4278</v>
      </c>
      <c r="S5" s="663"/>
      <c r="T5" s="663"/>
      <c r="U5" s="663"/>
      <c r="V5" s="663"/>
      <c r="W5" s="663"/>
      <c r="X5" s="29"/>
      <c r="Y5" s="389"/>
      <c r="Z5" s="391">
        <v>1</v>
      </c>
      <c r="AA5" s="390"/>
      <c r="AB5" s="391">
        <v>17</v>
      </c>
      <c r="AC5"/>
      <c r="AD5" s="514"/>
      <c r="AG5" s="514"/>
    </row>
    <row r="6" spans="1:33" ht="6" customHeight="1" thickBot="1" x14ac:dyDescent="0.55000000000000004">
      <c r="B6" s="21"/>
      <c r="C6" s="22"/>
      <c r="D6" s="22"/>
      <c r="E6" s="22"/>
      <c r="F6" s="22"/>
      <c r="G6" s="22"/>
      <c r="H6" s="23"/>
      <c r="I6" s="24"/>
      <c r="J6" s="24"/>
      <c r="K6" s="24"/>
      <c r="L6" s="24"/>
      <c r="M6" s="795"/>
      <c r="N6" s="24"/>
      <c r="O6" s="24"/>
      <c r="P6" s="24"/>
      <c r="Q6" s="24"/>
      <c r="R6" s="24"/>
      <c r="S6" s="20"/>
      <c r="T6" s="20"/>
      <c r="U6" s="20"/>
      <c r="V6" s="23"/>
      <c r="W6" s="23"/>
      <c r="X6" s="25"/>
      <c r="Y6" s="80"/>
      <c r="AC6"/>
      <c r="AD6" s="514"/>
      <c r="AG6" s="514"/>
    </row>
    <row r="7" spans="1:33" ht="19.95" customHeight="1" thickTop="1" thickBot="1" x14ac:dyDescent="0.55000000000000004">
      <c r="B7" s="723" t="s">
        <v>23</v>
      </c>
      <c r="C7" s="724"/>
      <c r="D7" s="724"/>
      <c r="E7" s="724"/>
      <c r="F7" s="724"/>
      <c r="G7" s="724"/>
      <c r="H7" s="716" t="s">
        <v>1204</v>
      </c>
      <c r="I7" s="716"/>
      <c r="J7" s="716"/>
      <c r="K7" s="716"/>
      <c r="L7" s="716"/>
      <c r="M7" s="716"/>
      <c r="N7" s="652" t="s">
        <v>963</v>
      </c>
      <c r="O7" s="652"/>
      <c r="P7" s="652"/>
      <c r="Q7" s="731"/>
      <c r="R7" s="732"/>
      <c r="S7" s="732"/>
      <c r="T7" s="732"/>
      <c r="U7" s="732"/>
      <c r="V7" s="732"/>
      <c r="W7" s="733"/>
      <c r="X7" s="29"/>
      <c r="Y7" s="389"/>
      <c r="Z7" s="391">
        <v>2</v>
      </c>
      <c r="AA7" s="390"/>
      <c r="AB7" s="391">
        <v>18</v>
      </c>
      <c r="AC7"/>
      <c r="AD7" s="514"/>
      <c r="AG7" s="514"/>
    </row>
    <row r="8" spans="1:33" ht="6" customHeight="1" thickTop="1" x14ac:dyDescent="0.5">
      <c r="B8" s="21"/>
      <c r="C8" s="22"/>
      <c r="D8" s="22"/>
      <c r="E8" s="22"/>
      <c r="F8" s="22"/>
      <c r="G8" s="24"/>
      <c r="H8" s="24"/>
      <c r="I8" s="23"/>
      <c r="J8" s="23"/>
      <c r="K8" s="23"/>
      <c r="L8" s="23"/>
      <c r="M8" s="24"/>
      <c r="N8" s="24"/>
      <c r="O8" s="23"/>
      <c r="P8" s="28"/>
      <c r="Q8" s="24"/>
      <c r="R8" s="20"/>
      <c r="S8" s="20"/>
      <c r="T8" s="20"/>
      <c r="U8" s="20"/>
      <c r="V8" s="379"/>
      <c r="W8" s="379"/>
      <c r="X8" s="25"/>
      <c r="Y8" s="43"/>
      <c r="AC8"/>
      <c r="AD8" s="514"/>
      <c r="AG8" s="514"/>
    </row>
    <row r="9" spans="1:33" ht="19.95" customHeight="1" x14ac:dyDescent="0.5">
      <c r="B9" s="651" t="s">
        <v>187</v>
      </c>
      <c r="C9" s="652"/>
      <c r="D9" s="652"/>
      <c r="E9" s="652"/>
      <c r="F9" s="652"/>
      <c r="G9" s="652"/>
      <c r="H9" s="845"/>
      <c r="I9" s="845"/>
      <c r="J9" s="845"/>
      <c r="K9" s="845"/>
      <c r="L9" s="845"/>
      <c r="M9" s="845"/>
      <c r="N9" s="652" t="s">
        <v>942</v>
      </c>
      <c r="O9" s="652"/>
      <c r="P9" s="652"/>
      <c r="Q9" s="267"/>
      <c r="R9" s="775" t="s">
        <v>3463</v>
      </c>
      <c r="S9" s="775"/>
      <c r="T9" s="775"/>
      <c r="U9" s="775"/>
      <c r="V9" s="775"/>
      <c r="W9" s="267"/>
      <c r="X9" s="29"/>
      <c r="Y9" s="389"/>
      <c r="Z9" s="391">
        <v>3</v>
      </c>
      <c r="AA9" s="390"/>
      <c r="AB9" s="391">
        <v>19</v>
      </c>
      <c r="AC9"/>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c r="AC10"/>
    </row>
    <row r="11" spans="1:33" ht="19.95" customHeight="1" thickTop="1" x14ac:dyDescent="0.5">
      <c r="B11" s="651" t="s">
        <v>173</v>
      </c>
      <c r="C11" s="652"/>
      <c r="D11" s="652"/>
      <c r="E11" s="652"/>
      <c r="F11" s="652"/>
      <c r="G11" s="652"/>
      <c r="H11" s="849"/>
      <c r="I11" s="850"/>
      <c r="J11" s="850"/>
      <c r="K11" s="850"/>
      <c r="L11" s="850"/>
      <c r="M11" s="850"/>
      <c r="N11" s="850"/>
      <c r="O11" s="850"/>
      <c r="P11" s="850"/>
      <c r="Q11" s="850"/>
      <c r="R11" s="850"/>
      <c r="S11" s="850"/>
      <c r="T11" s="850"/>
      <c r="U11" s="850"/>
      <c r="V11" s="850"/>
      <c r="W11" s="851"/>
      <c r="X11" s="29"/>
      <c r="Y11" s="389"/>
      <c r="Z11" s="391">
        <v>4</v>
      </c>
      <c r="AA11" s="390"/>
      <c r="AB11" s="391">
        <v>20</v>
      </c>
      <c r="AC11"/>
    </row>
    <row r="12" spans="1:33" ht="6" customHeight="1" x14ac:dyDescent="0.5">
      <c r="B12" s="738"/>
      <c r="C12" s="739"/>
      <c r="D12" s="22"/>
      <c r="E12" s="36"/>
      <c r="F12" s="36"/>
      <c r="G12" s="37"/>
      <c r="H12" s="852"/>
      <c r="I12" s="853"/>
      <c r="J12" s="853"/>
      <c r="K12" s="853"/>
      <c r="L12" s="853"/>
      <c r="M12" s="853"/>
      <c r="N12" s="853"/>
      <c r="O12" s="853"/>
      <c r="P12" s="853"/>
      <c r="Q12" s="853"/>
      <c r="R12" s="853"/>
      <c r="S12" s="853"/>
      <c r="T12" s="853"/>
      <c r="U12" s="853"/>
      <c r="V12" s="853"/>
      <c r="W12" s="854"/>
      <c r="X12" s="25"/>
      <c r="Y12" s="43"/>
      <c r="AC12"/>
    </row>
    <row r="13" spans="1:33" ht="19.95" customHeight="1" x14ac:dyDescent="0.5">
      <c r="B13" s="738"/>
      <c r="C13" s="739"/>
      <c r="D13" s="635" t="s">
        <v>4069</v>
      </c>
      <c r="E13" s="635"/>
      <c r="F13" s="635"/>
      <c r="G13" s="635"/>
      <c r="H13" s="852"/>
      <c r="I13" s="853"/>
      <c r="J13" s="853"/>
      <c r="K13" s="853"/>
      <c r="L13" s="853"/>
      <c r="M13" s="853"/>
      <c r="N13" s="853"/>
      <c r="O13" s="853"/>
      <c r="P13" s="853"/>
      <c r="Q13" s="853"/>
      <c r="R13" s="853"/>
      <c r="S13" s="853"/>
      <c r="T13" s="853"/>
      <c r="U13" s="853"/>
      <c r="V13" s="853"/>
      <c r="W13" s="854"/>
      <c r="X13" s="29"/>
      <c r="Y13" s="389"/>
      <c r="Z13" s="391">
        <v>5</v>
      </c>
      <c r="AA13" s="390"/>
      <c r="AB13" s="391">
        <v>21</v>
      </c>
      <c r="AC13"/>
    </row>
    <row r="14" spans="1:33" ht="6" customHeight="1" x14ac:dyDescent="0.5">
      <c r="B14" s="738"/>
      <c r="C14" s="739"/>
      <c r="D14" s="843" t="s">
        <v>187</v>
      </c>
      <c r="E14" s="843"/>
      <c r="F14" s="843"/>
      <c r="G14" s="844"/>
      <c r="H14" s="852"/>
      <c r="I14" s="853"/>
      <c r="J14" s="853"/>
      <c r="K14" s="853"/>
      <c r="L14" s="853"/>
      <c r="M14" s="853"/>
      <c r="N14" s="853"/>
      <c r="O14" s="853"/>
      <c r="P14" s="853"/>
      <c r="Q14" s="853"/>
      <c r="R14" s="853"/>
      <c r="S14" s="853"/>
      <c r="T14" s="853"/>
      <c r="U14" s="853"/>
      <c r="V14" s="853"/>
      <c r="W14" s="854"/>
      <c r="X14" s="25"/>
      <c r="Y14" s="43"/>
      <c r="AC14"/>
    </row>
    <row r="15" spans="1:33" ht="19.95" customHeight="1" x14ac:dyDescent="0.5">
      <c r="B15" s="377"/>
      <c r="C15" s="378"/>
      <c r="D15" s="843"/>
      <c r="E15" s="843"/>
      <c r="F15" s="843"/>
      <c r="G15" s="844"/>
      <c r="H15" s="852"/>
      <c r="I15" s="853"/>
      <c r="J15" s="853"/>
      <c r="K15" s="853"/>
      <c r="L15" s="853"/>
      <c r="M15" s="853"/>
      <c r="N15" s="853"/>
      <c r="O15" s="853"/>
      <c r="P15" s="853"/>
      <c r="Q15" s="853"/>
      <c r="R15" s="853"/>
      <c r="S15" s="853"/>
      <c r="T15" s="853"/>
      <c r="U15" s="853"/>
      <c r="V15" s="853"/>
      <c r="W15" s="854"/>
      <c r="X15" s="29"/>
      <c r="Y15" s="389"/>
      <c r="Z15" s="391">
        <v>6</v>
      </c>
      <c r="AA15" s="390"/>
      <c r="AB15" s="391">
        <v>22</v>
      </c>
      <c r="AC15"/>
    </row>
    <row r="16" spans="1:33" ht="6" customHeight="1" x14ac:dyDescent="0.5">
      <c r="B16" s="21"/>
      <c r="C16" s="22"/>
      <c r="D16" s="843"/>
      <c r="E16" s="843"/>
      <c r="F16" s="843"/>
      <c r="G16" s="844"/>
      <c r="H16" s="852"/>
      <c r="I16" s="853"/>
      <c r="J16" s="853"/>
      <c r="K16" s="853"/>
      <c r="L16" s="853"/>
      <c r="M16" s="853"/>
      <c r="N16" s="853"/>
      <c r="O16" s="853"/>
      <c r="P16" s="853"/>
      <c r="Q16" s="853"/>
      <c r="R16" s="853"/>
      <c r="S16" s="853"/>
      <c r="T16" s="853"/>
      <c r="U16" s="853"/>
      <c r="V16" s="853"/>
      <c r="W16" s="854"/>
      <c r="X16" s="25"/>
      <c r="Y16" s="43"/>
      <c r="AC16"/>
    </row>
    <row r="17" spans="2:33" ht="19.95" customHeight="1" x14ac:dyDescent="0.5">
      <c r="B17" s="26"/>
      <c r="C17" s="722" t="s">
        <v>2776</v>
      </c>
      <c r="D17" s="722"/>
      <c r="E17" s="722"/>
      <c r="F17" s="722"/>
      <c r="G17" s="722"/>
      <c r="H17" s="852"/>
      <c r="I17" s="853"/>
      <c r="J17" s="853"/>
      <c r="K17" s="853"/>
      <c r="L17" s="853"/>
      <c r="M17" s="853"/>
      <c r="N17" s="853"/>
      <c r="O17" s="853"/>
      <c r="P17" s="853"/>
      <c r="Q17" s="853"/>
      <c r="R17" s="853"/>
      <c r="S17" s="853"/>
      <c r="T17" s="853"/>
      <c r="U17" s="853"/>
      <c r="V17" s="853"/>
      <c r="W17" s="854"/>
      <c r="X17" s="29"/>
      <c r="Y17" s="389"/>
      <c r="Z17" s="391">
        <v>7</v>
      </c>
      <c r="AA17" s="390"/>
      <c r="AB17" s="391">
        <v>23</v>
      </c>
      <c r="AC17"/>
    </row>
    <row r="18" spans="2:33" ht="6" customHeight="1" x14ac:dyDescent="0.5">
      <c r="B18" s="21"/>
      <c r="C18" s="22"/>
      <c r="D18" s="22"/>
      <c r="E18" s="22"/>
      <c r="F18" s="22"/>
      <c r="G18" s="22"/>
      <c r="H18" s="852"/>
      <c r="I18" s="853"/>
      <c r="J18" s="853"/>
      <c r="K18" s="853"/>
      <c r="L18" s="853"/>
      <c r="M18" s="853"/>
      <c r="N18" s="853"/>
      <c r="O18" s="853"/>
      <c r="P18" s="853"/>
      <c r="Q18" s="853"/>
      <c r="R18" s="853"/>
      <c r="S18" s="853"/>
      <c r="T18" s="853"/>
      <c r="U18" s="853"/>
      <c r="V18" s="853"/>
      <c r="W18" s="854"/>
      <c r="X18" s="25"/>
      <c r="Y18" s="43"/>
      <c r="AC18"/>
    </row>
    <row r="19" spans="2:33" ht="19.95" customHeight="1" x14ac:dyDescent="0.5">
      <c r="B19" s="26"/>
      <c r="C19" s="846"/>
      <c r="D19" s="847"/>
      <c r="E19" s="848" t="s">
        <v>910</v>
      </c>
      <c r="F19" s="848"/>
      <c r="G19" s="27"/>
      <c r="H19" s="852"/>
      <c r="I19" s="853"/>
      <c r="J19" s="853"/>
      <c r="K19" s="853"/>
      <c r="L19" s="853"/>
      <c r="M19" s="853"/>
      <c r="N19" s="853"/>
      <c r="O19" s="853"/>
      <c r="P19" s="853"/>
      <c r="Q19" s="853"/>
      <c r="R19" s="853"/>
      <c r="S19" s="853"/>
      <c r="T19" s="853"/>
      <c r="U19" s="853"/>
      <c r="V19" s="853"/>
      <c r="W19" s="854"/>
      <c r="X19" s="29"/>
      <c r="Y19" s="389"/>
      <c r="Z19" s="391">
        <v>8</v>
      </c>
      <c r="AA19" s="390"/>
      <c r="AB19" s="391">
        <v>24</v>
      </c>
      <c r="AC19"/>
    </row>
    <row r="20" spans="2:33" ht="6" customHeight="1" x14ac:dyDescent="0.5">
      <c r="B20" s="21"/>
      <c r="C20" s="847"/>
      <c r="D20" s="847"/>
      <c r="E20" s="848"/>
      <c r="F20" s="848"/>
      <c r="G20" s="22"/>
      <c r="H20" s="852"/>
      <c r="I20" s="853"/>
      <c r="J20" s="853"/>
      <c r="K20" s="853"/>
      <c r="L20" s="853"/>
      <c r="M20" s="853"/>
      <c r="N20" s="853"/>
      <c r="O20" s="853"/>
      <c r="P20" s="853"/>
      <c r="Q20" s="853"/>
      <c r="R20" s="853"/>
      <c r="S20" s="853"/>
      <c r="T20" s="853"/>
      <c r="U20" s="853"/>
      <c r="V20" s="853"/>
      <c r="W20" s="854"/>
      <c r="X20" s="25"/>
      <c r="Y20" s="43"/>
      <c r="AC20"/>
    </row>
    <row r="21" spans="2:33" ht="19.95" customHeight="1" x14ac:dyDescent="0.5">
      <c r="B21" s="26"/>
      <c r="C21" s="847"/>
      <c r="D21" s="847"/>
      <c r="E21" s="848"/>
      <c r="F21" s="848"/>
      <c r="G21" s="27"/>
      <c r="H21" s="852"/>
      <c r="I21" s="853"/>
      <c r="J21" s="853"/>
      <c r="K21" s="853"/>
      <c r="L21" s="853"/>
      <c r="M21" s="853"/>
      <c r="N21" s="853"/>
      <c r="O21" s="853"/>
      <c r="P21" s="853"/>
      <c r="Q21" s="853"/>
      <c r="R21" s="853"/>
      <c r="S21" s="853"/>
      <c r="T21" s="853"/>
      <c r="U21" s="853"/>
      <c r="V21" s="853"/>
      <c r="W21" s="854"/>
      <c r="X21" s="29"/>
      <c r="Y21" s="389"/>
      <c r="Z21" s="391">
        <v>9</v>
      </c>
      <c r="AA21" s="390"/>
      <c r="AB21" s="391">
        <v>25</v>
      </c>
      <c r="AC21"/>
      <c r="AD21" s="514"/>
      <c r="AG21" s="514"/>
    </row>
    <row r="22" spans="2:33" ht="6" customHeight="1" x14ac:dyDescent="0.5">
      <c r="B22" s="21"/>
      <c r="C22" s="22"/>
      <c r="D22" s="22"/>
      <c r="E22" s="22"/>
      <c r="F22" s="22"/>
      <c r="G22" s="22"/>
      <c r="H22" s="852"/>
      <c r="I22" s="853"/>
      <c r="J22" s="853"/>
      <c r="K22" s="853"/>
      <c r="L22" s="853"/>
      <c r="M22" s="853"/>
      <c r="N22" s="853"/>
      <c r="O22" s="853"/>
      <c r="P22" s="853"/>
      <c r="Q22" s="853"/>
      <c r="R22" s="853"/>
      <c r="S22" s="853"/>
      <c r="T22" s="853"/>
      <c r="U22" s="853"/>
      <c r="V22" s="853"/>
      <c r="W22" s="854"/>
      <c r="X22" s="25"/>
      <c r="Y22" s="43"/>
      <c r="Z22" s="4"/>
      <c r="AC22"/>
      <c r="AD22" s="514"/>
      <c r="AG22" s="514"/>
    </row>
    <row r="23" spans="2:33" ht="19.95" customHeight="1" x14ac:dyDescent="0.5">
      <c r="B23" s="26"/>
      <c r="C23" s="846"/>
      <c r="D23" s="847"/>
      <c r="E23" s="848" t="s">
        <v>911</v>
      </c>
      <c r="F23" s="848"/>
      <c r="G23" s="27"/>
      <c r="H23" s="852"/>
      <c r="I23" s="853"/>
      <c r="J23" s="853"/>
      <c r="K23" s="853"/>
      <c r="L23" s="853"/>
      <c r="M23" s="853"/>
      <c r="N23" s="853"/>
      <c r="O23" s="853"/>
      <c r="P23" s="853"/>
      <c r="Q23" s="853"/>
      <c r="R23" s="853"/>
      <c r="S23" s="853"/>
      <c r="T23" s="853"/>
      <c r="U23" s="853"/>
      <c r="V23" s="853"/>
      <c r="W23" s="854"/>
      <c r="X23" s="29"/>
      <c r="Y23" s="389"/>
      <c r="Z23" s="391">
        <v>10</v>
      </c>
      <c r="AA23" s="390"/>
      <c r="AB23" s="391">
        <v>26</v>
      </c>
      <c r="AC23"/>
      <c r="AD23" s="514"/>
      <c r="AG23" s="514"/>
    </row>
    <row r="24" spans="2:33" ht="6" customHeight="1" x14ac:dyDescent="0.5">
      <c r="B24" s="26"/>
      <c r="C24" s="847"/>
      <c r="D24" s="847"/>
      <c r="E24" s="848"/>
      <c r="F24" s="848"/>
      <c r="G24" s="27"/>
      <c r="H24" s="852"/>
      <c r="I24" s="853"/>
      <c r="J24" s="853"/>
      <c r="K24" s="853"/>
      <c r="L24" s="853"/>
      <c r="M24" s="853"/>
      <c r="N24" s="853"/>
      <c r="O24" s="853"/>
      <c r="P24" s="853"/>
      <c r="Q24" s="853"/>
      <c r="R24" s="853"/>
      <c r="S24" s="853"/>
      <c r="T24" s="853"/>
      <c r="U24" s="853"/>
      <c r="V24" s="853"/>
      <c r="W24" s="854"/>
      <c r="X24" s="29"/>
      <c r="Z24" s="4"/>
      <c r="AC24"/>
      <c r="AD24" s="514"/>
      <c r="AG24" s="514"/>
    </row>
    <row r="25" spans="2:33" ht="19.95" customHeight="1" x14ac:dyDescent="0.5">
      <c r="B25" s="26"/>
      <c r="C25" s="847"/>
      <c r="D25" s="847"/>
      <c r="E25" s="848"/>
      <c r="F25" s="848"/>
      <c r="G25" s="27"/>
      <c r="H25" s="852"/>
      <c r="I25" s="853"/>
      <c r="J25" s="853"/>
      <c r="K25" s="853"/>
      <c r="L25" s="853"/>
      <c r="M25" s="853"/>
      <c r="N25" s="853"/>
      <c r="O25" s="853"/>
      <c r="P25" s="853"/>
      <c r="Q25" s="853"/>
      <c r="R25" s="853"/>
      <c r="S25" s="853"/>
      <c r="T25" s="853"/>
      <c r="U25" s="853"/>
      <c r="V25" s="853"/>
      <c r="W25" s="854"/>
      <c r="X25" s="29"/>
      <c r="Y25" s="389"/>
      <c r="Z25" s="391">
        <v>11</v>
      </c>
      <c r="AA25" s="390"/>
      <c r="AB25" s="391">
        <v>27</v>
      </c>
      <c r="AC25"/>
    </row>
    <row r="26" spans="2:33" ht="6" customHeight="1" x14ac:dyDescent="0.5">
      <c r="B26" s="26"/>
      <c r="C26" s="30"/>
      <c r="D26" s="30"/>
      <c r="E26" s="30"/>
      <c r="F26" s="30"/>
      <c r="G26" s="27"/>
      <c r="H26" s="852"/>
      <c r="I26" s="853"/>
      <c r="J26" s="853"/>
      <c r="K26" s="853"/>
      <c r="L26" s="853"/>
      <c r="M26" s="853"/>
      <c r="N26" s="853"/>
      <c r="O26" s="853"/>
      <c r="P26" s="853"/>
      <c r="Q26" s="853"/>
      <c r="R26" s="853"/>
      <c r="S26" s="853"/>
      <c r="T26" s="853"/>
      <c r="U26" s="853"/>
      <c r="V26" s="853"/>
      <c r="W26" s="854"/>
      <c r="X26" s="29"/>
      <c r="Y26" s="43"/>
      <c r="Z26" s="4"/>
      <c r="AC26"/>
    </row>
    <row r="27" spans="2:33" ht="19.95" customHeight="1" x14ac:dyDescent="0.5">
      <c r="B27" s="26"/>
      <c r="C27" s="846"/>
      <c r="D27" s="847"/>
      <c r="E27" s="848" t="s">
        <v>912</v>
      </c>
      <c r="F27" s="848"/>
      <c r="G27" s="27"/>
      <c r="H27" s="852"/>
      <c r="I27" s="853"/>
      <c r="J27" s="853"/>
      <c r="K27" s="853"/>
      <c r="L27" s="853"/>
      <c r="M27" s="853"/>
      <c r="N27" s="853"/>
      <c r="O27" s="853"/>
      <c r="P27" s="853"/>
      <c r="Q27" s="853"/>
      <c r="R27" s="853"/>
      <c r="S27" s="853"/>
      <c r="T27" s="853"/>
      <c r="U27" s="853"/>
      <c r="V27" s="853"/>
      <c r="W27" s="854"/>
      <c r="X27" s="29"/>
      <c r="Y27" s="389"/>
      <c r="Z27" s="391">
        <v>12</v>
      </c>
      <c r="AA27" s="390"/>
      <c r="AB27" s="391">
        <v>28</v>
      </c>
      <c r="AC27"/>
    </row>
    <row r="28" spans="2:33" ht="6" customHeight="1" x14ac:dyDescent="0.5">
      <c r="B28" s="26"/>
      <c r="C28" s="847"/>
      <c r="D28" s="847"/>
      <c r="E28" s="848"/>
      <c r="F28" s="848"/>
      <c r="G28" s="27"/>
      <c r="H28" s="852"/>
      <c r="I28" s="853"/>
      <c r="J28" s="853"/>
      <c r="K28" s="853"/>
      <c r="L28" s="853"/>
      <c r="M28" s="853"/>
      <c r="N28" s="853"/>
      <c r="O28" s="853"/>
      <c r="P28" s="853"/>
      <c r="Q28" s="853"/>
      <c r="R28" s="853"/>
      <c r="S28" s="853"/>
      <c r="T28" s="853"/>
      <c r="U28" s="853"/>
      <c r="V28" s="853"/>
      <c r="W28" s="854"/>
      <c r="X28" s="29"/>
      <c r="Y28" s="43"/>
      <c r="Z28" s="4"/>
      <c r="AC28"/>
    </row>
    <row r="29" spans="2:33" ht="19.95" customHeight="1" thickBot="1" x14ac:dyDescent="0.55000000000000004">
      <c r="B29" s="26"/>
      <c r="C29" s="847"/>
      <c r="D29" s="847"/>
      <c r="E29" s="848"/>
      <c r="F29" s="848"/>
      <c r="G29" s="35"/>
      <c r="H29" s="855"/>
      <c r="I29" s="856"/>
      <c r="J29" s="856"/>
      <c r="K29" s="856"/>
      <c r="L29" s="856"/>
      <c r="M29" s="856"/>
      <c r="N29" s="856"/>
      <c r="O29" s="856"/>
      <c r="P29" s="856"/>
      <c r="Q29" s="856"/>
      <c r="R29" s="856"/>
      <c r="S29" s="856"/>
      <c r="T29" s="856"/>
      <c r="U29" s="856"/>
      <c r="V29" s="856"/>
      <c r="W29" s="857"/>
      <c r="X29" s="70"/>
      <c r="Y29" s="389"/>
      <c r="Z29" s="391">
        <v>13</v>
      </c>
      <c r="AA29" s="390"/>
      <c r="AB29" s="391">
        <v>29</v>
      </c>
      <c r="AC29"/>
    </row>
    <row r="30" spans="2:33" ht="6" customHeight="1" thickTop="1" x14ac:dyDescent="0.5">
      <c r="B30" s="26"/>
      <c r="C30" s="30"/>
      <c r="D30" s="30"/>
      <c r="E30" s="30"/>
      <c r="F30" s="36">
        <v>1</v>
      </c>
      <c r="G30" s="27"/>
      <c r="H30" s="35"/>
      <c r="I30" s="35"/>
      <c r="J30" s="31"/>
      <c r="K30" s="31"/>
      <c r="L30" s="31"/>
      <c r="M30" s="31"/>
      <c r="N30" s="31"/>
      <c r="O30" s="31"/>
      <c r="P30" s="31"/>
      <c r="Q30" s="31"/>
      <c r="R30" s="20"/>
      <c r="S30" s="20"/>
      <c r="T30" s="20"/>
      <c r="U30" s="20"/>
      <c r="V30" s="20"/>
      <c r="W30" s="20"/>
      <c r="X30" s="70"/>
      <c r="Y30" s="43"/>
      <c r="Z30" s="4"/>
      <c r="AC30"/>
    </row>
    <row r="31" spans="2:33" ht="19.95" customHeight="1" thickBot="1" x14ac:dyDescent="0.55000000000000004">
      <c r="B31" s="26"/>
      <c r="C31" s="27"/>
      <c r="D31" s="27"/>
      <c r="E31" s="30"/>
      <c r="F31" s="36">
        <v>1</v>
      </c>
      <c r="G31" s="704" t="s">
        <v>639</v>
      </c>
      <c r="H31" s="704"/>
      <c r="I31" s="704"/>
      <c r="J31" s="704"/>
      <c r="K31" s="704"/>
      <c r="L31" s="704"/>
      <c r="M31" s="704"/>
      <c r="N31" s="704"/>
      <c r="O31" s="704"/>
      <c r="P31" s="704"/>
      <c r="Q31" s="704"/>
      <c r="R31" s="20"/>
      <c r="S31" s="614"/>
      <c r="T31" s="614"/>
      <c r="U31" s="614"/>
      <c r="V31" s="614"/>
      <c r="W31" s="614"/>
      <c r="X31" s="692"/>
      <c r="Y31" s="389"/>
      <c r="Z31" s="391">
        <v>14</v>
      </c>
      <c r="AA31" s="390"/>
      <c r="AB31" s="391">
        <v>30</v>
      </c>
      <c r="AC31"/>
    </row>
    <row r="32" spans="2:33" ht="6" customHeight="1" thickBot="1" x14ac:dyDescent="0.55000000000000004">
      <c r="B32" s="26"/>
      <c r="C32" s="671" t="s">
        <v>52</v>
      </c>
      <c r="D32" s="671"/>
      <c r="E32" s="30"/>
      <c r="F32" s="36"/>
      <c r="G32" s="35"/>
      <c r="H32" s="35"/>
      <c r="I32" s="35"/>
      <c r="J32" s="31"/>
      <c r="K32" s="31"/>
      <c r="L32" s="31"/>
      <c r="M32" s="35"/>
      <c r="N32" s="31"/>
      <c r="O32" s="31"/>
      <c r="P32" s="31"/>
      <c r="Q32" s="31"/>
      <c r="R32" s="20"/>
      <c r="S32" s="614"/>
      <c r="T32" s="614"/>
      <c r="U32" s="614"/>
      <c r="V32" s="614"/>
      <c r="W32" s="614"/>
      <c r="X32" s="692"/>
      <c r="Y32" s="43"/>
      <c r="AC32"/>
    </row>
    <row r="33" spans="1:29" ht="19.95" customHeight="1" thickTop="1" thickBot="1" x14ac:dyDescent="0.55000000000000004">
      <c r="B33" s="26"/>
      <c r="C33" s="671"/>
      <c r="D33" s="671"/>
      <c r="E33" s="30"/>
      <c r="F33" s="419" t="s">
        <v>636</v>
      </c>
      <c r="G33" s="708"/>
      <c r="H33" s="709"/>
      <c r="I33" s="709"/>
      <c r="J33" s="709"/>
      <c r="K33" s="710"/>
      <c r="L33" s="419" t="s">
        <v>634</v>
      </c>
      <c r="M33" s="708"/>
      <c r="N33" s="709"/>
      <c r="O33" s="709"/>
      <c r="P33" s="709"/>
      <c r="Q33" s="710"/>
      <c r="R33" s="20"/>
      <c r="S33" s="614"/>
      <c r="T33" s="614"/>
      <c r="U33" s="614"/>
      <c r="V33" s="614"/>
      <c r="W33" s="614"/>
      <c r="X33" s="692"/>
      <c r="Y33" s="389"/>
      <c r="Z33" s="391">
        <v>15</v>
      </c>
      <c r="AA33" s="390"/>
      <c r="AB33" s="391">
        <v>31</v>
      </c>
      <c r="AC33"/>
    </row>
    <row r="34" spans="1:29" ht="6" customHeight="1" thickTop="1" thickBot="1" x14ac:dyDescent="0.55000000000000004">
      <c r="B34" s="26"/>
      <c r="C34" s="671"/>
      <c r="D34" s="671"/>
      <c r="E34" s="30"/>
      <c r="F34" s="36"/>
      <c r="G34" s="35"/>
      <c r="H34" s="35"/>
      <c r="I34" s="35"/>
      <c r="J34" s="31"/>
      <c r="K34" s="31"/>
      <c r="L34" s="31"/>
      <c r="M34" s="35"/>
      <c r="N34" s="31"/>
      <c r="O34" s="31"/>
      <c r="P34" s="31"/>
      <c r="Q34" s="31"/>
      <c r="R34" s="20"/>
      <c r="S34" s="614"/>
      <c r="T34" s="614"/>
      <c r="U34" s="614"/>
      <c r="V34" s="614"/>
      <c r="W34" s="614"/>
      <c r="X34" s="692"/>
      <c r="Y34" s="43"/>
      <c r="AC34"/>
    </row>
    <row r="35" spans="1:29" ht="19.95" customHeight="1" thickTop="1" thickBot="1" x14ac:dyDescent="0.55000000000000004">
      <c r="B35" s="26"/>
      <c r="C35" s="671"/>
      <c r="D35" s="671"/>
      <c r="E35" s="30"/>
      <c r="F35" s="419" t="s">
        <v>637</v>
      </c>
      <c r="G35" s="749"/>
      <c r="H35" s="750"/>
      <c r="I35" s="750"/>
      <c r="J35" s="750"/>
      <c r="K35" s="751"/>
      <c r="L35" s="419" t="s">
        <v>635</v>
      </c>
      <c r="M35" s="749"/>
      <c r="N35" s="750"/>
      <c r="O35" s="750"/>
      <c r="P35" s="750"/>
      <c r="Q35" s="751"/>
      <c r="R35" s="20"/>
      <c r="S35" s="614"/>
      <c r="T35" s="614"/>
      <c r="U35" s="614"/>
      <c r="V35" s="614"/>
      <c r="W35" s="614"/>
      <c r="X35" s="692"/>
      <c r="Y35" s="389"/>
      <c r="Z35" s="391">
        <v>16</v>
      </c>
      <c r="AA35" s="390"/>
      <c r="AB35" s="391">
        <v>32</v>
      </c>
      <c r="AC35"/>
    </row>
    <row r="36" spans="1:29"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693"/>
      <c r="T36" s="693"/>
      <c r="U36" s="693"/>
      <c r="V36" s="693"/>
      <c r="W36" s="693"/>
      <c r="X36" s="694"/>
      <c r="Y36" s="43"/>
      <c r="AC36"/>
    </row>
    <row r="37" spans="1:29" ht="15.75" hidden="1" customHeight="1" thickTop="1" x14ac:dyDescent="0.5">
      <c r="A37" s="1"/>
      <c r="G37" s="19">
        <v>800</v>
      </c>
      <c r="M37" s="146" t="b">
        <v>1</v>
      </c>
      <c r="N37" s="146" t="b">
        <v>0</v>
      </c>
      <c r="AC37"/>
    </row>
    <row r="38" spans="1:29" ht="5.0999999999999996" customHeight="1" thickTop="1" x14ac:dyDescent="0.5">
      <c r="A38" s="1"/>
      <c r="B38" s="5"/>
      <c r="C38" s="5"/>
      <c r="D38" s="5"/>
      <c r="E38" s="5"/>
      <c r="F38" s="5"/>
      <c r="G38" s="5"/>
      <c r="AC38"/>
    </row>
    <row r="39" spans="1:29" hidden="1" x14ac:dyDescent="0.5">
      <c r="I39" s="1">
        <f>I37</f>
        <v>0</v>
      </c>
      <c r="J39" s="1">
        <f>J37</f>
        <v>0</v>
      </c>
    </row>
    <row r="412" spans="5:13" hidden="1" x14ac:dyDescent="0.5">
      <c r="E412" s="1">
        <v>0</v>
      </c>
      <c r="M412" s="1">
        <v>0</v>
      </c>
    </row>
  </sheetData>
  <sheetProtection algorithmName="SHA-512" hashValue="eIQERTI8zUj3cDZFTt1n17BQYzDYJ31oJKp2YLIN506nV167Xt+oQprWJIFMAoFltdEcRcZ1Im5cYhisMd062A==" saltValue="VgqVmq5TQcuqXU5hoMJYPg==" spinCount="100000" sheet="1" objects="1" scenarios="1" selectLockedCells="1" autoFilter="0"/>
  <dataConsolidate/>
  <mergeCells count="39">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D14:G16"/>
    <mergeCell ref="R5:W5"/>
    <mergeCell ref="H7:M7"/>
    <mergeCell ref="Q7:W7"/>
    <mergeCell ref="M4:M6"/>
    <mergeCell ref="I5:K5"/>
    <mergeCell ref="N5:Q5"/>
  </mergeCells>
  <conditionalFormatting sqref="Y2">
    <cfRule type="expression" dxfId="62" priority="3">
      <formula>$Z$2="OK"</formula>
    </cfRule>
    <cfRule type="expression" dxfId="61" priority="4">
      <formula>$Z$2="OK"</formula>
    </cfRule>
  </conditionalFormatting>
  <conditionalFormatting sqref="AB5:AB35">
    <cfRule type="expression" dxfId="60"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1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100-000001000000}"/>
    <dataValidation type="whole" allowBlank="1" showInputMessage="1" showErrorMessage="1" sqref="H5" xr:uid="{00000000-0002-0000-1100-000002000000}">
      <formula1>1</formula1>
      <formula2>1000</formula2>
    </dataValidation>
    <dataValidation type="whole" allowBlank="1" showInputMessage="1" showErrorMessage="1" error="[1 - 50]" sqref="Q9" xr:uid="{00000000-0002-0000-1100-000003000000}">
      <formula1>1</formula1>
      <formula2>50</formula2>
    </dataValidation>
    <dataValidation type="whole" allowBlank="1" showInputMessage="1" showErrorMessage="1" error="[50 - 500]" sqref="W9" xr:uid="{00000000-0002-0000-1100-000004000000}">
      <formula1>10</formula1>
      <formula2>500</formula2>
    </dataValidation>
  </dataValidations>
  <hyperlinks>
    <hyperlink ref="B1:K3" r:id="rId1" display="FastTest PlugIn - Cloze / Descripción" xr:uid="{00000000-0004-0000-11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31" width="5.644531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383">
        <f>COUNTA(Tabla_CL[Columna1])</f>
        <v>0</v>
      </c>
      <c r="I1" s="382" t="s">
        <v>357</v>
      </c>
      <c r="AF1" s="154"/>
    </row>
    <row r="2" spans="1:37" ht="46.7" x14ac:dyDescent="0.5">
      <c r="A2" s="171" t="s">
        <v>23</v>
      </c>
      <c r="B2" s="105"/>
      <c r="C2" s="45"/>
      <c r="D2" s="46"/>
      <c r="E2" s="46"/>
      <c r="F2" s="200" t="s">
        <v>187</v>
      </c>
      <c r="G2" s="201" t="s">
        <v>4253</v>
      </c>
      <c r="H2" s="202" t="s">
        <v>942</v>
      </c>
      <c r="I2" s="380" t="s">
        <v>3463</v>
      </c>
      <c r="J2" s="203"/>
      <c r="K2" s="204"/>
      <c r="L2" s="205"/>
      <c r="M2" s="206"/>
      <c r="N2" s="207"/>
      <c r="O2" s="208"/>
      <c r="P2" s="209"/>
      <c r="Q2" s="204"/>
      <c r="R2" s="205"/>
      <c r="S2" s="206"/>
      <c r="T2" s="206"/>
      <c r="U2" s="206"/>
      <c r="V2" s="206"/>
      <c r="W2" s="206"/>
      <c r="X2" s="206"/>
      <c r="Y2" s="206"/>
      <c r="Z2" s="206"/>
      <c r="AA2" s="206"/>
      <c r="AB2" s="206"/>
      <c r="AC2" s="206"/>
      <c r="AD2" s="206"/>
      <c r="AE2" s="206"/>
      <c r="AF2" s="210" t="s">
        <v>1153</v>
      </c>
      <c r="AG2" s="211" t="s">
        <v>1154</v>
      </c>
      <c r="AH2" s="212" t="s">
        <v>1155</v>
      </c>
      <c r="AI2" s="213" t="s">
        <v>1156</v>
      </c>
      <c r="AJ2" s="209" t="s">
        <v>963</v>
      </c>
    </row>
    <row r="3" spans="1:37" s="227" customFormat="1" ht="11.7" hidden="1" x14ac:dyDescent="0.5">
      <c r="A3" s="452"/>
      <c r="B3" s="452"/>
      <c r="C3" s="452"/>
      <c r="D3" s="452"/>
      <c r="E3" s="452"/>
      <c r="F3" s="452"/>
      <c r="G3" s="508"/>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CHAR(COLUMN()+38)&amp;PREGUNTA_ACTUAL-(N_I_CL)+N_I_Tabla)="","",INDIRECT("A" &amp; CHAR(COLUMN()+38)&amp;PREGUNTA_ACTUAL-(N_I_CL)+N_I_Tabla)),"")</f>
        <v/>
      </c>
    </row>
    <row r="4" spans="1:37" s="227" customFormat="1" ht="15" hidden="1" customHeight="1" x14ac:dyDescent="0.5">
      <c r="A4" s="45">
        <v>801</v>
      </c>
      <c r="B4" s="226"/>
      <c r="C4" s="225"/>
      <c r="D4" s="224"/>
      <c r="E4" s="49"/>
      <c r="F4" s="50"/>
      <c r="G4" s="138"/>
      <c r="H4" s="148"/>
      <c r="I4" s="381"/>
      <c r="J4" s="139"/>
      <c r="K4" s="54"/>
      <c r="L4" s="55"/>
      <c r="M4" s="56"/>
      <c r="N4" s="51"/>
      <c r="O4" s="52"/>
      <c r="P4" s="53"/>
      <c r="Q4" s="54"/>
      <c r="R4" s="55"/>
      <c r="S4" s="56"/>
      <c r="T4" s="56"/>
      <c r="U4" s="56"/>
      <c r="V4" s="56"/>
      <c r="W4" s="56"/>
      <c r="X4" s="56"/>
      <c r="Y4" s="56"/>
      <c r="Z4" s="56"/>
      <c r="AA4" s="56"/>
      <c r="AB4" s="56"/>
      <c r="AC4" s="56"/>
      <c r="AD4" s="56"/>
      <c r="AE4" s="56"/>
      <c r="AF4" s="57"/>
      <c r="AG4" s="58"/>
      <c r="AH4" s="59"/>
      <c r="AI4" s="60"/>
      <c r="AJ4" s="53"/>
    </row>
    <row r="5" spans="1:37" ht="9.9499999999999993" customHeight="1" x14ac:dyDescent="0.5">
      <c r="A5" s="359" t="s">
        <v>1204</v>
      </c>
      <c r="B5" s="371" t="s">
        <v>1316</v>
      </c>
      <c r="C5" s="371" t="s">
        <v>1313</v>
      </c>
      <c r="D5" s="371" t="s">
        <v>1314</v>
      </c>
      <c r="E5" s="371" t="s">
        <v>1315</v>
      </c>
      <c r="F5" s="363" t="s">
        <v>1311</v>
      </c>
      <c r="G5" s="372" t="s">
        <v>1208</v>
      </c>
      <c r="H5" s="361" t="s">
        <v>942</v>
      </c>
      <c r="I5" s="361" t="s">
        <v>3333</v>
      </c>
      <c r="J5" s="372" t="s">
        <v>1317</v>
      </c>
      <c r="K5" s="363" t="s">
        <v>1318</v>
      </c>
      <c r="L5" s="363" t="s">
        <v>1319</v>
      </c>
      <c r="M5" s="363" t="s">
        <v>1320</v>
      </c>
      <c r="N5" s="363" t="s">
        <v>1321</v>
      </c>
      <c r="O5" s="363" t="s">
        <v>1322</v>
      </c>
      <c r="P5" s="363" t="s">
        <v>1323</v>
      </c>
      <c r="Q5" s="363" t="s">
        <v>1324</v>
      </c>
      <c r="R5" s="363" t="s">
        <v>1325</v>
      </c>
      <c r="S5" s="363" t="s">
        <v>1326</v>
      </c>
      <c r="T5" s="363" t="s">
        <v>1327</v>
      </c>
      <c r="U5" s="363" t="s">
        <v>1328</v>
      </c>
      <c r="V5" s="363" t="s">
        <v>1329</v>
      </c>
      <c r="W5" s="363" t="s">
        <v>1330</v>
      </c>
      <c r="X5" s="363" t="s">
        <v>1331</v>
      </c>
      <c r="Y5" s="363" t="s">
        <v>1332</v>
      </c>
      <c r="Z5" s="363" t="s">
        <v>1333</v>
      </c>
      <c r="AA5" s="363" t="s">
        <v>1334</v>
      </c>
      <c r="AB5" s="363" t="s">
        <v>1335</v>
      </c>
      <c r="AC5" s="363" t="s">
        <v>1336</v>
      </c>
      <c r="AD5" s="363" t="s">
        <v>3271</v>
      </c>
      <c r="AE5" s="363" t="s">
        <v>1337</v>
      </c>
      <c r="AF5" s="363" t="s">
        <v>1153</v>
      </c>
      <c r="AG5" s="363" t="s">
        <v>1154</v>
      </c>
      <c r="AH5" s="363" t="s">
        <v>1155</v>
      </c>
      <c r="AI5" s="363" t="s">
        <v>1156</v>
      </c>
      <c r="AJ5" s="363" t="s">
        <v>963</v>
      </c>
    </row>
    <row r="6" spans="1:37" x14ac:dyDescent="0.5">
      <c r="A6" s="509" t="str">
        <f>IFERROR(IF(Tabla_CL[[#This Row],[Columna1]]="","",PREF_PREGUNTA&amp;IF(PREF_PREGUNTA="",""," - ")&amp;
IF(n_preg_ON_CL=TRUE,IF((N_I_EN+ROW()-N_I_Tabla)&gt;99,
IF((N_I_CL+ROW()-N_I_Tabla)&lt;100,"0",""),"")&amp;
IF((N_I_CL+ROW()-N_I_Tabla)&lt;10,"0","")&amp;(N_I_CL+ROW()-N_I_Tabla),""))&amp;
IF(Tabla_CL[[#This Row],[Descripcion]]&lt;&gt;""," "&amp;Tabla_CL[[#This Row],[Descripcion]],""),"")</f>
        <v/>
      </c>
      <c r="B6" s="565"/>
      <c r="C6" s="48"/>
      <c r="D6" s="49"/>
      <c r="E6" s="49"/>
      <c r="F6" s="50"/>
      <c r="G6" s="220"/>
      <c r="H6" s="563"/>
      <c r="I6" s="564"/>
      <c r="J6" s="566"/>
      <c r="K6" s="54"/>
      <c r="L6" s="55"/>
      <c r="M6" s="56"/>
      <c r="N6" s="51"/>
      <c r="O6" s="52"/>
      <c r="P6" s="53"/>
      <c r="Q6" s="54"/>
      <c r="R6" s="55"/>
      <c r="S6" s="56"/>
      <c r="T6" s="56"/>
      <c r="U6" s="56"/>
      <c r="V6" s="56"/>
      <c r="W6" s="56"/>
      <c r="X6" s="56"/>
      <c r="Y6" s="56"/>
      <c r="Z6" s="56"/>
      <c r="AA6" s="56"/>
      <c r="AB6" s="56"/>
      <c r="AC6" s="56"/>
      <c r="AD6" s="56"/>
      <c r="AE6" s="56"/>
      <c r="AF6" s="57"/>
      <c r="AG6" s="58"/>
      <c r="AH6" s="59"/>
      <c r="AI6" s="60"/>
      <c r="AJ6" s="53"/>
    </row>
  </sheetData>
  <sheetProtection algorithmName="SHA-512" hashValue="KLRpOcXHJTZZsoBE121M/ytcsMy6/v3tcoXgexH1CB1k+kYcQMAWSffcN7RYCF1fD+SNfXv6chcPgTx92KFReQ==" saltValue="7wqrjZW0RSXPHaUjGB3Rjw==" spinCount="100000" sheet="1" objects="1" scenarios="1" selectLockedCells="1" autoFilter="0"/>
  <conditionalFormatting sqref="K4:AI4 K2:AJ2 F4:G4 B2:G2 K6:AJ6 B6:G6">
    <cfRule type="cellIs" dxfId="59" priority="8204" operator="equal">
      <formula>0</formula>
    </cfRule>
  </conditionalFormatting>
  <conditionalFormatting sqref="H4 H2 H6:I6">
    <cfRule type="cellIs" dxfId="58" priority="362" operator="equal">
      <formula>""</formula>
    </cfRule>
  </conditionalFormatting>
  <conditionalFormatting sqref="H5">
    <cfRule type="cellIs" dxfId="57" priority="296" operator="equal">
      <formula>""</formula>
    </cfRule>
  </conditionalFormatting>
  <conditionalFormatting sqref="K4:AI4 K2:AJ2 F4:G4 B2:G2 K6:AJ6 B6:I6">
    <cfRule type="cellIs" dxfId="56" priority="363" operator="equal">
      <formula>""</formula>
    </cfRule>
  </conditionalFormatting>
  <conditionalFormatting sqref="I4 I2">
    <cfRule type="cellIs" dxfId="55" priority="6" operator="equal">
      <formula>""</formula>
    </cfRule>
  </conditionalFormatting>
  <conditionalFormatting sqref="I5">
    <cfRule type="cellIs" dxfId="54" priority="15" operator="equal">
      <formula>""</formula>
    </cfRule>
  </conditionalFormatting>
  <conditionalFormatting sqref="G3">
    <cfRule type="cellIs" dxfId="53" priority="3" operator="equal">
      <formula>0</formula>
    </cfRule>
  </conditionalFormatting>
  <conditionalFormatting sqref="G3">
    <cfRule type="cellIs" dxfId="52" priority="2" operator="equal">
      <formula>""</formula>
    </cfRule>
  </conditionalFormatting>
  <conditionalFormatting sqref="G3">
    <cfRule type="duplicateValues" dxfId="51" priority="4"/>
  </conditionalFormatting>
  <conditionalFormatting sqref="G6">
    <cfRule type="duplicateValues" dxfId="50" priority="15987"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2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1"/>
  <dimension ref="A1:G66"/>
  <sheetViews>
    <sheetView showGridLines="0" showRowColHeaders="0" zoomScale="110" zoomScaleNormal="110" workbookViewId="0">
      <pane ySplit="2" topLeftCell="A3" activePane="bottomLeft" state="frozen"/>
      <selection activeCell="A15" sqref="A15"/>
      <selection pane="bottomLeft" activeCell="A17" sqref="A17"/>
    </sheetView>
  </sheetViews>
  <sheetFormatPr baseColWidth="10" defaultColWidth="0" defaultRowHeight="14.35" zeroHeight="1" x14ac:dyDescent="0.5"/>
  <cols>
    <col min="1" max="1" width="90.64453125" customWidth="1"/>
    <col min="2" max="2" width="15.64453125" style="6" customWidth="1"/>
    <col min="3" max="3" width="15.64453125" customWidth="1"/>
    <col min="4" max="4" width="16.3515625" customWidth="1"/>
    <col min="5" max="5" width="2.64453125" customWidth="1"/>
    <col min="6" max="7" width="0" hidden="1" customWidth="1"/>
    <col min="8" max="16384" width="10.87890625" hidden="1"/>
  </cols>
  <sheetData>
    <row r="1" spans="1:4" ht="14.7" thickBot="1" x14ac:dyDescent="0.55000000000000004">
      <c r="B1" s="13"/>
    </row>
    <row r="2" spans="1:4" x14ac:dyDescent="0.5">
      <c r="A2" s="581"/>
      <c r="B2" s="572"/>
      <c r="C2" s="573"/>
      <c r="D2" s="574"/>
    </row>
    <row r="3" spans="1:4" ht="14.7" thickBot="1" x14ac:dyDescent="0.55000000000000004">
      <c r="A3" s="261"/>
      <c r="B3" s="598"/>
      <c r="C3" s="599"/>
      <c r="D3" s="587"/>
    </row>
    <row r="4" spans="1:4" x14ac:dyDescent="0.5"/>
    <row r="5" spans="1:4" x14ac:dyDescent="0.5"/>
    <row r="6" spans="1:4" x14ac:dyDescent="0.5">
      <c r="B6"/>
    </row>
    <row r="7" spans="1:4" x14ac:dyDescent="0.5">
      <c r="B7" s="600"/>
      <c r="C7" s="601"/>
    </row>
    <row r="8" spans="1:4" x14ac:dyDescent="0.5">
      <c r="B8"/>
    </row>
    <row r="9" spans="1:4" x14ac:dyDescent="0.5">
      <c r="B9"/>
    </row>
    <row r="10" spans="1:4" x14ac:dyDescent="0.5">
      <c r="B10"/>
    </row>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2"/>
  <dimension ref="A1:H66"/>
  <sheetViews>
    <sheetView showGridLines="0" showRowColHeaders="0" zoomScale="110" zoomScaleNormal="110" workbookViewId="0">
      <pane xSplit="1" ySplit="1" topLeftCell="B2" activePane="bottomRight" state="frozen"/>
      <selection sqref="A1:E66"/>
      <selection pane="topRight" sqref="A1:E66"/>
      <selection pane="bottomLeft" sqref="A1:E66"/>
      <selection pane="bottomRight" activeCell="D1" sqref="D1"/>
    </sheetView>
  </sheetViews>
  <sheetFormatPr baseColWidth="10" defaultColWidth="0" defaultRowHeight="14.35" zeroHeight="1" x14ac:dyDescent="0.5"/>
  <cols>
    <col min="1" max="1" width="90.64453125" customWidth="1"/>
    <col min="2" max="2" width="22" style="6" customWidth="1"/>
    <col min="3" max="3" width="13.64453125" customWidth="1"/>
    <col min="4" max="4" width="16.3515625" customWidth="1"/>
    <col min="5" max="5" width="2.64453125" customWidth="1"/>
    <col min="6" max="8" width="10.8203125" hidden="1" customWidth="1"/>
    <col min="9" max="16384" width="10.87890625" hidden="1"/>
  </cols>
  <sheetData>
    <row r="1" spans="1:4" ht="14.7" thickBot="1" x14ac:dyDescent="0.55000000000000004">
      <c r="B1" s="13"/>
      <c r="C1" s="602"/>
      <c r="D1" s="602"/>
    </row>
    <row r="2" spans="1:4" x14ac:dyDescent="0.5">
      <c r="A2" s="581"/>
      <c r="B2" s="572"/>
      <c r="C2" s="573"/>
      <c r="D2" s="574"/>
    </row>
    <row r="3" spans="1:4" ht="14.7" thickBot="1" x14ac:dyDescent="0.55000000000000004">
      <c r="A3" s="261"/>
      <c r="B3" s="598"/>
      <c r="C3" s="599"/>
      <c r="D3" s="587"/>
    </row>
    <row r="4" spans="1:4" x14ac:dyDescent="0.5"/>
    <row r="5" spans="1:4" x14ac:dyDescent="0.5"/>
    <row r="6" spans="1:4" x14ac:dyDescent="0.5">
      <c r="B6" s="450"/>
    </row>
    <row r="7" spans="1:4" x14ac:dyDescent="0.5">
      <c r="B7" s="11"/>
    </row>
    <row r="8" spans="1:4" x14ac:dyDescent="0.5"/>
    <row r="9" spans="1:4" x14ac:dyDescent="0.5"/>
    <row r="10" spans="1:4" x14ac:dyDescent="0.5"/>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3"/>
  <dimension ref="A1:M28"/>
  <sheetViews>
    <sheetView showGridLines="0" showRowColHeaders="0" zoomScale="110" zoomScaleNormal="110" workbookViewId="0">
      <pane ySplit="2" topLeftCell="A3" activePane="bottomLeft" state="frozen"/>
      <selection pane="bottomLeft" sqref="A1:B22"/>
    </sheetView>
  </sheetViews>
  <sheetFormatPr baseColWidth="10" defaultColWidth="0" defaultRowHeight="14.35" zeroHeight="1" x14ac:dyDescent="0.5"/>
  <cols>
    <col min="1" max="1" width="90.64453125" customWidth="1"/>
    <col min="2" max="2" width="2.76171875" style="6" bestFit="1" customWidth="1"/>
    <col min="3" max="9" width="11.41015625" hidden="1" customWidth="1"/>
    <col min="10" max="13" width="2.64453125" hidden="1" customWidth="1"/>
    <col min="14" max="16384" width="11.41015625" hidden="1"/>
  </cols>
  <sheetData>
    <row r="1" spans="1:2" x14ac:dyDescent="0.5">
      <c r="B1" s="13"/>
    </row>
    <row r="2" spans="1:2" x14ac:dyDescent="0.5">
      <c r="A2" s="581"/>
      <c r="B2" s="7"/>
    </row>
    <row r="3" spans="1:2" x14ac:dyDescent="0.5">
      <c r="A3" s="261"/>
      <c r="B3"/>
    </row>
    <row r="4" spans="1:2" x14ac:dyDescent="0.5">
      <c r="B4" s="8"/>
    </row>
    <row r="5" spans="1:2" x14ac:dyDescent="0.5"/>
    <row r="6" spans="1:2" x14ac:dyDescent="0.5"/>
    <row r="7" spans="1:2" x14ac:dyDescent="0.5">
      <c r="B7" s="11"/>
    </row>
    <row r="8" spans="1:2" x14ac:dyDescent="0.5"/>
    <row r="9" spans="1:2" x14ac:dyDescent="0.5"/>
    <row r="10" spans="1:2" x14ac:dyDescent="0.5">
      <c r="B10" s="8"/>
    </row>
    <row r="11" spans="1:2" x14ac:dyDescent="0.5"/>
    <row r="12" spans="1:2" x14ac:dyDescent="0.5">
      <c r="B12" s="9"/>
    </row>
    <row r="13" spans="1:2" x14ac:dyDescent="0.5">
      <c r="B13" s="9"/>
    </row>
    <row r="14" spans="1:2" x14ac:dyDescent="0.5">
      <c r="B14" s="8"/>
    </row>
    <row r="15" spans="1:2" x14ac:dyDescent="0.5"/>
    <row r="16" spans="1:2" x14ac:dyDescent="0.5">
      <c r="B16" s="10"/>
    </row>
    <row r="17" spans="2:2" x14ac:dyDescent="0.5"/>
    <row r="18" spans="2:2" x14ac:dyDescent="0.5">
      <c r="B18" s="8"/>
    </row>
    <row r="19" spans="2:2" x14ac:dyDescent="0.5">
      <c r="B19" s="7"/>
    </row>
    <row r="20" spans="2:2" x14ac:dyDescent="0.5">
      <c r="B20" s="7"/>
    </row>
    <row r="21" spans="2:2" x14ac:dyDescent="0.5"/>
    <row r="22" spans="2:2" x14ac:dyDescent="0.5">
      <c r="B22" s="10"/>
    </row>
    <row r="25" spans="2:2" hidden="1" x14ac:dyDescent="0.5">
      <c r="B25" s="7"/>
    </row>
    <row r="28" spans="2:2" hidden="1" x14ac:dyDescent="0.5">
      <c r="B28" s="12"/>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4"/>
  <dimension ref="A1:E17"/>
  <sheetViews>
    <sheetView showGridLines="0" showRowColHeaders="0" zoomScale="110" zoomScaleNormal="110" workbookViewId="0">
      <pane ySplit="2" topLeftCell="A3" activePane="bottomLeft" state="frozen"/>
      <selection sqref="A1:E66"/>
      <selection pane="bottomLeft" activeCell="A2" sqref="A2"/>
    </sheetView>
  </sheetViews>
  <sheetFormatPr baseColWidth="10" defaultColWidth="0" defaultRowHeight="14.35" zeroHeight="1" x14ac:dyDescent="0.5"/>
  <cols>
    <col min="1" max="1" width="90.64453125" customWidth="1"/>
    <col min="2" max="2" width="15.64453125" customWidth="1"/>
    <col min="3" max="3" width="2.64453125" customWidth="1"/>
    <col min="4" max="5" width="0" hidden="1" customWidth="1"/>
    <col min="6" max="16384" width="11.41015625" hidden="1"/>
  </cols>
  <sheetData>
    <row r="1" spans="1:3" x14ac:dyDescent="0.5">
      <c r="A1" s="603"/>
      <c r="B1" s="13"/>
    </row>
    <row r="2" spans="1:3" x14ac:dyDescent="0.5">
      <c r="A2" s="581"/>
      <c r="B2" s="581"/>
    </row>
    <row r="3" spans="1:3" x14ac:dyDescent="0.5">
      <c r="A3" s="261"/>
      <c r="B3" s="17"/>
      <c r="C3" s="17"/>
    </row>
    <row r="4" spans="1:3" x14ac:dyDescent="0.5">
      <c r="B4" s="17"/>
      <c r="C4" s="17"/>
    </row>
    <row r="5" spans="1:3" x14ac:dyDescent="0.5">
      <c r="B5" s="17"/>
      <c r="C5" s="17"/>
    </row>
    <row r="6" spans="1:3" x14ac:dyDescent="0.5">
      <c r="B6" s="17"/>
    </row>
    <row r="7" spans="1:3" x14ac:dyDescent="0.5">
      <c r="B7" s="17"/>
    </row>
    <row r="8" spans="1:3" x14ac:dyDescent="0.5">
      <c r="B8" s="17"/>
    </row>
    <row r="9" spans="1:3" x14ac:dyDescent="0.5">
      <c r="B9" s="17"/>
    </row>
    <row r="10" spans="1:3" x14ac:dyDescent="0.5">
      <c r="B10" s="14"/>
    </row>
    <row r="11" spans="1:3" x14ac:dyDescent="0.5">
      <c r="B11" s="17"/>
    </row>
    <row r="12" spans="1:3" x14ac:dyDescent="0.5">
      <c r="B12" s="17"/>
    </row>
    <row r="13" spans="1:3" x14ac:dyDescent="0.5">
      <c r="B13" s="17"/>
    </row>
    <row r="14" spans="1:3" x14ac:dyDescent="0.5">
      <c r="B14" s="17"/>
    </row>
    <row r="15" spans="1:3" x14ac:dyDescent="0.5">
      <c r="B15" s="17"/>
    </row>
    <row r="16" spans="1:3" x14ac:dyDescent="0.5">
      <c r="B16" s="14"/>
    </row>
    <row r="17"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5"/>
  <dimension ref="A1:E14"/>
  <sheetViews>
    <sheetView showGridLines="0" showRowColHeaders="0" zoomScale="130" zoomScaleNormal="130" workbookViewId="0">
      <pane ySplit="2" topLeftCell="A3" activePane="bottomLeft" state="frozen"/>
      <selection sqref="A1:E66"/>
      <selection pane="bottomLeft" activeCell="A3" sqref="A3"/>
    </sheetView>
  </sheetViews>
  <sheetFormatPr baseColWidth="10" defaultColWidth="0" defaultRowHeight="14.35" zeroHeight="1" x14ac:dyDescent="0.5"/>
  <cols>
    <col min="1" max="1" width="90.64453125" customWidth="1"/>
    <col min="2" max="2" width="15.64453125" style="16" customWidth="1"/>
    <col min="3" max="3" width="31.3515625" customWidth="1"/>
    <col min="4" max="4" width="2.64453125" customWidth="1"/>
    <col min="5" max="5" width="0" hidden="1" customWidth="1"/>
    <col min="6" max="16384" width="11.41015625" hidden="1"/>
  </cols>
  <sheetData>
    <row r="1" spans="1:3" ht="14.7" thickBot="1" x14ac:dyDescent="0.55000000000000004">
      <c r="A1" s="603"/>
      <c r="B1" s="13"/>
      <c r="C1" s="604"/>
    </row>
    <row r="2" spans="1:3" ht="14.7" thickBot="1" x14ac:dyDescent="0.55000000000000004">
      <c r="A2" s="581"/>
      <c r="B2" s="355"/>
      <c r="C2" s="355"/>
    </row>
    <row r="3" spans="1:3" ht="14.7" thickBot="1" x14ac:dyDescent="0.55000000000000004">
      <c r="A3" s="604"/>
      <c r="B3" s="355"/>
      <c r="C3" s="355"/>
    </row>
    <row r="4" spans="1:3" x14ac:dyDescent="0.5"/>
    <row r="5" spans="1:3" x14ac:dyDescent="0.5"/>
    <row r="6" spans="1:3" x14ac:dyDescent="0.5"/>
    <row r="7" spans="1:3" x14ac:dyDescent="0.5"/>
    <row r="8" spans="1:3" x14ac:dyDescent="0.5">
      <c r="B8" s="6"/>
    </row>
    <row r="9" spans="1:3" x14ac:dyDescent="0.5"/>
    <row r="10" spans="1:3" x14ac:dyDescent="0.5"/>
    <row r="11" spans="1:3" x14ac:dyDescent="0.5"/>
    <row r="12" spans="1:3" x14ac:dyDescent="0.5"/>
    <row r="13" spans="1:3" x14ac:dyDescent="0.5"/>
    <row r="14" spans="1:3"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36"/>
  <dimension ref="A1:C25"/>
  <sheetViews>
    <sheetView showGridLines="0" showRowColHeaders="0" showZeros="0" zoomScale="110" zoomScaleNormal="110" workbookViewId="0">
      <pane ySplit="2" topLeftCell="A3" activePane="bottomLeft" state="frozen"/>
      <selection sqref="A1:E66"/>
      <selection pane="bottomLeft" activeCell="A3" sqref="A3"/>
    </sheetView>
  </sheetViews>
  <sheetFormatPr baseColWidth="10" defaultColWidth="0" defaultRowHeight="14.35" zeroHeight="1" x14ac:dyDescent="0.5"/>
  <cols>
    <col min="1" max="1" width="90.64453125" customWidth="1"/>
    <col min="2" max="2" width="5.64453125" customWidth="1"/>
    <col min="3" max="3" width="2.64453125" customWidth="1"/>
    <col min="4" max="16384" width="11.41015625" hidden="1"/>
  </cols>
  <sheetData>
    <row r="1" spans="1:3" x14ac:dyDescent="0.5">
      <c r="A1" s="603"/>
      <c r="B1" s="13"/>
      <c r="C1" s="575"/>
    </row>
    <row r="2" spans="1:3" x14ac:dyDescent="0.5">
      <c r="A2" s="581"/>
      <c r="B2" s="581"/>
    </row>
    <row r="3" spans="1:3" x14ac:dyDescent="0.5">
      <c r="A3" s="261"/>
      <c r="B3" s="581"/>
    </row>
    <row r="4" spans="1:3" x14ac:dyDescent="0.5">
      <c r="B4" s="581"/>
    </row>
    <row r="5" spans="1:3" x14ac:dyDescent="0.5">
      <c r="B5" s="581"/>
    </row>
    <row r="6" spans="1:3" x14ac:dyDescent="0.5">
      <c r="B6" s="581"/>
    </row>
    <row r="7" spans="1:3" x14ac:dyDescent="0.5">
      <c r="B7" s="581"/>
    </row>
    <row r="8" spans="1:3" x14ac:dyDescent="0.5">
      <c r="B8" s="581"/>
    </row>
    <row r="9" spans="1:3" x14ac:dyDescent="0.5">
      <c r="B9" s="581"/>
    </row>
    <row r="10" spans="1:3" x14ac:dyDescent="0.5">
      <c r="B10" s="581"/>
    </row>
    <row r="11" spans="1:3" x14ac:dyDescent="0.5">
      <c r="B11" s="581"/>
    </row>
    <row r="12" spans="1:3" x14ac:dyDescent="0.5">
      <c r="B12" s="581"/>
    </row>
    <row r="13" spans="1:3" x14ac:dyDescent="0.5">
      <c r="B13" s="581"/>
    </row>
    <row r="14" spans="1:3" x14ac:dyDescent="0.5">
      <c r="B14" s="581"/>
    </row>
    <row r="15" spans="1:3" x14ac:dyDescent="0.5">
      <c r="B15" s="581"/>
    </row>
    <row r="16" spans="1:3" x14ac:dyDescent="0.5">
      <c r="B16" s="581"/>
    </row>
    <row r="17" spans="2:2" x14ac:dyDescent="0.5">
      <c r="B17" s="581"/>
    </row>
    <row r="18" spans="2:2" x14ac:dyDescent="0.5">
      <c r="B18" s="581"/>
    </row>
    <row r="19" spans="2:2" x14ac:dyDescent="0.5">
      <c r="B19" s="581"/>
    </row>
    <row r="20" spans="2:2" x14ac:dyDescent="0.5">
      <c r="B20" s="581"/>
    </row>
    <row r="21" spans="2:2" x14ac:dyDescent="0.5">
      <c r="B21" s="581"/>
    </row>
    <row r="22" spans="2:2" x14ac:dyDescent="0.5">
      <c r="B22" s="581"/>
    </row>
    <row r="23" spans="2:2" x14ac:dyDescent="0.5">
      <c r="B23" s="581"/>
    </row>
    <row r="24" spans="2:2" x14ac:dyDescent="0.5">
      <c r="B24" s="581"/>
    </row>
    <row r="25" spans="2:2" x14ac:dyDescent="0.5">
      <c r="B25" s="581"/>
    </row>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37"/>
  <dimension ref="A1:D28"/>
  <sheetViews>
    <sheetView showGridLines="0" showRowColHeaders="0" zoomScale="130" zoomScaleNormal="130" workbookViewId="0">
      <pane ySplit="2" topLeftCell="A3" activePane="bottomLeft" state="frozen"/>
      <selection sqref="A1:E66"/>
      <selection pane="bottomLeft" activeCell="A2" sqref="A2"/>
    </sheetView>
  </sheetViews>
  <sheetFormatPr baseColWidth="10" defaultColWidth="0" defaultRowHeight="14.35" zeroHeight="1" x14ac:dyDescent="0.5"/>
  <cols>
    <col min="1" max="1" width="90.64453125" customWidth="1"/>
    <col min="2" max="2" width="16.87890625" style="6" customWidth="1"/>
    <col min="3" max="3" width="2.64453125" customWidth="1"/>
    <col min="4" max="4" width="0" hidden="1" customWidth="1"/>
    <col min="5" max="16384" width="11.41015625" hidden="1"/>
  </cols>
  <sheetData>
    <row r="1" spans="1:2" ht="14.7" thickBot="1" x14ac:dyDescent="0.55000000000000004">
      <c r="B1" s="13"/>
    </row>
    <row r="2" spans="1:2" x14ac:dyDescent="0.5">
      <c r="A2" s="581"/>
      <c r="B2" s="605"/>
    </row>
    <row r="3" spans="1:2" x14ac:dyDescent="0.5">
      <c r="A3" s="261"/>
      <c r="B3" s="579"/>
    </row>
    <row r="4" spans="1:2" x14ac:dyDescent="0.5">
      <c r="B4" s="579"/>
    </row>
    <row r="5" spans="1:2" ht="14.7" thickBot="1" x14ac:dyDescent="0.55000000000000004">
      <c r="B5" s="606"/>
    </row>
    <row r="6" spans="1:2" x14ac:dyDescent="0.5"/>
    <row r="7" spans="1:2" x14ac:dyDescent="0.5">
      <c r="B7" s="11"/>
    </row>
    <row r="8" spans="1:2" x14ac:dyDescent="0.5"/>
    <row r="9" spans="1:2" x14ac:dyDescent="0.5"/>
    <row r="10" spans="1:2" x14ac:dyDescent="0.5">
      <c r="B10" s="8"/>
    </row>
    <row r="12" spans="1:2" hidden="1" x14ac:dyDescent="0.5">
      <c r="B12" s="9"/>
    </row>
    <row r="13" spans="1:2" hidden="1" x14ac:dyDescent="0.5">
      <c r="B13" s="134"/>
    </row>
    <row r="14" spans="1:2" hidden="1" x14ac:dyDescent="0.5">
      <c r="B14" s="8"/>
    </row>
    <row r="17" spans="2:3" hidden="1" x14ac:dyDescent="0.5">
      <c r="B17" s="11"/>
    </row>
    <row r="18" spans="2:3" hidden="1" x14ac:dyDescent="0.5">
      <c r="B18" s="8"/>
    </row>
    <row r="19" spans="2:3" hidden="1" x14ac:dyDescent="0.5">
      <c r="C19" s="18"/>
    </row>
    <row r="20" spans="2:3" hidden="1" x14ac:dyDescent="0.5">
      <c r="B20" s="7"/>
    </row>
    <row r="22" spans="2:3" hidden="1" x14ac:dyDescent="0.5">
      <c r="B22" s="7"/>
      <c r="C22" s="575"/>
    </row>
    <row r="23" spans="2:3" hidden="1" x14ac:dyDescent="0.5">
      <c r="B23" s="11"/>
    </row>
    <row r="25" spans="2:3" hidden="1" x14ac:dyDescent="0.5">
      <c r="B25" s="7"/>
    </row>
    <row r="28" spans="2:3" hidden="1" x14ac:dyDescent="0.5">
      <c r="B28" s="12"/>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showRowColHeaders="0" zoomScale="95" zoomScaleNormal="160" workbookViewId="0">
      <pane ySplit="2" topLeftCell="A3" activePane="bottomLeft" state="frozen"/>
      <selection sqref="A1:E66"/>
      <selection pane="bottomLeft"/>
    </sheetView>
  </sheetViews>
  <sheetFormatPr baseColWidth="10" defaultColWidth="0" defaultRowHeight="14.35" zeroHeight="1" x14ac:dyDescent="0.5"/>
  <cols>
    <col min="1" max="1" width="93.87890625" customWidth="1"/>
    <col min="2" max="2" width="15.64453125" style="6" customWidth="1"/>
    <col min="3" max="3" width="40.64453125" customWidth="1"/>
    <col min="4" max="4" width="10.87890625" customWidth="1"/>
    <col min="5" max="6" width="11.41015625" customWidth="1"/>
    <col min="7" max="7" width="2.64453125" customWidth="1"/>
    <col min="8" max="16384" width="11.41015625" hidden="1"/>
  </cols>
  <sheetData>
    <row r="1" spans="1:6" ht="14.7" thickBot="1" x14ac:dyDescent="0.55000000000000004">
      <c r="B1" s="13"/>
      <c r="C1" s="571"/>
    </row>
    <row r="2" spans="1:6" x14ac:dyDescent="0.5">
      <c r="A2" s="581"/>
      <c r="B2" s="570"/>
    </row>
    <row r="3" spans="1:6" ht="14.7" thickBot="1" x14ac:dyDescent="0.55000000000000004"/>
    <row r="4" spans="1:6" x14ac:dyDescent="0.5">
      <c r="B4" s="576"/>
      <c r="C4" s="582"/>
      <c r="D4" s="583"/>
      <c r="E4" s="584"/>
    </row>
    <row r="5" spans="1:6" ht="14.7" thickBot="1" x14ac:dyDescent="0.55000000000000004">
      <c r="B5" s="577"/>
      <c r="C5" s="585"/>
      <c r="D5" s="586"/>
      <c r="E5" s="587"/>
      <c r="F5" s="514"/>
    </row>
    <row r="6" spans="1:6" ht="14.7" thickBot="1" x14ac:dyDescent="0.55000000000000004">
      <c r="B6" s="576"/>
      <c r="C6" s="582"/>
      <c r="D6" s="588"/>
      <c r="E6" s="589"/>
    </row>
    <row r="7" spans="1:6" x14ac:dyDescent="0.5">
      <c r="B7" s="576"/>
      <c r="C7" s="578"/>
      <c r="D7" s="590"/>
      <c r="E7" s="591"/>
    </row>
    <row r="8" spans="1:6" x14ac:dyDescent="0.5">
      <c r="B8" s="577"/>
      <c r="C8" s="579"/>
      <c r="D8" s="590"/>
      <c r="E8" s="591"/>
    </row>
    <row r="9" spans="1:6" ht="14.7" thickBot="1" x14ac:dyDescent="0.55000000000000004">
      <c r="B9" s="577"/>
      <c r="C9" s="580"/>
      <c r="D9" s="592"/>
      <c r="E9" s="593"/>
    </row>
    <row r="10" spans="1:6" hidden="1" x14ac:dyDescent="0.5">
      <c r="B10" s="11"/>
    </row>
    <row r="11" spans="1:6" hidden="1" x14ac:dyDescent="0.5">
      <c r="B11" s="8"/>
    </row>
    <row r="12" spans="1:6" hidden="1" x14ac:dyDescent="0.5">
      <c r="B12" s="7"/>
    </row>
    <row r="13" spans="1:6" hidden="1" x14ac:dyDescent="0.5">
      <c r="B13" s="7"/>
    </row>
    <row r="14" spans="1:6" x14ac:dyDescent="0.5"/>
    <row r="15" spans="1:6" hidden="1" x14ac:dyDescent="0.5">
      <c r="B15" s="10"/>
    </row>
    <row r="16" spans="1:6" hidden="1" x14ac:dyDescent="0.5">
      <c r="B16" s="11"/>
    </row>
    <row r="18" spans="2:2" hidden="1" x14ac:dyDescent="0.5">
      <c r="B18" s="7"/>
    </row>
    <row r="21" spans="2:2" hidden="1" x14ac:dyDescent="0.5">
      <c r="B21" s="12"/>
    </row>
    <row r="22" spans="2:2" x14ac:dyDescent="0.5"/>
    <row r="23" spans="2:2" x14ac:dyDescent="0.5"/>
    <row r="24" spans="2:2" x14ac:dyDescent="0.5"/>
    <row r="25" spans="2:2" x14ac:dyDescent="0.5"/>
    <row r="27" spans="2:2" x14ac:dyDescent="0.5"/>
    <row r="28" spans="2:2" x14ac:dyDescent="0.5"/>
  </sheetData>
  <sheetProtection selectLockedCells="1" autoFilter="0"/>
  <pageMargins left="0.7" right="0.7" top="0.75" bottom="0.75" header="0.3" footer="0.3"/>
  <pageSetup paperSize="9" orientation="portrait" horizontalDpi="1200" verticalDpi="120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17"/>
  <sheetViews>
    <sheetView showGridLines="0" showRowColHeaders="0" zoomScale="63" zoomScaleNormal="100" workbookViewId="0">
      <pane ySplit="11" topLeftCell="A12" activePane="bottomLeft" state="frozen"/>
      <selection sqref="A1:E66"/>
      <selection pane="bottomLeft" activeCell="A11" sqref="A11:A13"/>
    </sheetView>
  </sheetViews>
  <sheetFormatPr baseColWidth="10" defaultColWidth="0" defaultRowHeight="14.35" x14ac:dyDescent="0.5"/>
  <cols>
    <col min="1" max="1" width="127.87890625" style="99" customWidth="1"/>
    <col min="2" max="2" width="45.64453125" customWidth="1"/>
    <col min="3" max="3" width="5.1171875" customWidth="1"/>
    <col min="4" max="5" width="10.41015625" customWidth="1"/>
    <col min="6" max="6" width="5.41015625" customWidth="1"/>
    <col min="7" max="7" width="9.1171875" customWidth="1"/>
    <col min="8" max="8" width="11.41015625" customWidth="1"/>
    <col min="9" max="9" width="2.64453125" customWidth="1"/>
    <col min="10" max="16384" width="11.41015625" hidden="1"/>
  </cols>
  <sheetData>
    <row r="1" spans="1:8" ht="14.7" thickBot="1" x14ac:dyDescent="0.55000000000000004">
      <c r="A1" s="567"/>
      <c r="B1" s="13">
        <f>COUNTA(A:A)+1</f>
        <v>1</v>
      </c>
      <c r="C1" s="259">
        <f>COUNTA(C2:C11)</f>
        <v>10</v>
      </c>
      <c r="D1" s="515" t="s">
        <v>4018</v>
      </c>
      <c r="E1" s="515"/>
      <c r="F1" s="516" t="s">
        <v>4025</v>
      </c>
      <c r="G1" s="14"/>
    </row>
    <row r="2" spans="1:8" x14ac:dyDescent="0.5">
      <c r="A2" s="567"/>
      <c r="B2" s="594" t="s">
        <v>4008</v>
      </c>
      <c r="C2" s="517" t="s">
        <v>4009</v>
      </c>
      <c r="D2" s="518" t="s">
        <v>4019</v>
      </c>
      <c r="E2" s="519" t="s">
        <v>4019</v>
      </c>
      <c r="F2" s="517" t="s">
        <v>4026</v>
      </c>
      <c r="G2" s="518" t="s">
        <v>4035</v>
      </c>
      <c r="H2" s="518" t="s">
        <v>4035</v>
      </c>
    </row>
    <row r="3" spans="1:8" x14ac:dyDescent="0.5">
      <c r="B3" s="595" t="str">
        <f>"&lt;!-- question: 0  --&gt;
  &lt;question type=""category""&gt;
    &lt;category&gt;
      &lt;text&gt;&lt;![CDATA[$course$/top/"&amp;IF(Tit_Categ=FALSE,Tit_Subcat,Tit_Categ&amp;IF(Tit_Subcat=FALSE,"","/"&amp;Tit_Subcat))&amp;"]]&gt;&lt;/text&gt;
    &lt;/category&gt;
    &lt;info format=""html""&gt;
      &lt;text&gt;&lt;![CDATA["&amp;IF(Des_Categ="","","&lt;p&gt;"&amp;Des_Categ&amp;IF(Des_Subcat=FALSE,"",", "&amp;Des_Subcat)&amp;"&lt;/p&gt;")&amp;"]]&gt;&lt;/text&gt;
    &lt;/info&gt;
  &lt;/question&gt;"</f>
        <v>&lt;!-- question: 0  --&gt;
  &lt;question type="category"&gt;
    &lt;category&gt;
      &lt;text&gt;&lt;![CDATA[$course$/top/]]&gt;&lt;/text&gt;
    &lt;/category&gt;
    &lt;info format="html"&gt;
      &lt;text&gt;&lt;![CDATA[]]&gt;&lt;/text&gt;
    &lt;/info&gt;
  &lt;/question&gt;</v>
      </c>
      <c r="C3" s="520" t="s">
        <v>4010</v>
      </c>
      <c r="D3" s="521" t="s">
        <v>4020</v>
      </c>
      <c r="E3" s="522" t="s">
        <v>4020</v>
      </c>
      <c r="F3" s="520" t="s">
        <v>4027</v>
      </c>
      <c r="G3" s="521" t="s">
        <v>4036</v>
      </c>
      <c r="H3" s="521" t="s">
        <v>4036</v>
      </c>
    </row>
    <row r="4" spans="1:8" x14ac:dyDescent="0.5">
      <c r="B4" s="595"/>
      <c r="C4" s="520" t="s">
        <v>4011</v>
      </c>
      <c r="D4" s="521" t="s">
        <v>4021</v>
      </c>
      <c r="E4" s="522" t="s">
        <v>4021</v>
      </c>
      <c r="F4" s="520" t="s">
        <v>4028</v>
      </c>
      <c r="G4" s="521" t="s">
        <v>4037</v>
      </c>
      <c r="H4" s="521" t="s">
        <v>4037</v>
      </c>
    </row>
    <row r="5" spans="1:8" x14ac:dyDescent="0.5">
      <c r="B5" s="595"/>
      <c r="C5" s="520" t="s">
        <v>4012</v>
      </c>
      <c r="D5" s="521" t="s">
        <v>4022</v>
      </c>
      <c r="E5" s="522"/>
      <c r="F5" s="520" t="s">
        <v>4029</v>
      </c>
      <c r="G5" s="521" t="s">
        <v>4038</v>
      </c>
      <c r="H5" s="521"/>
    </row>
    <row r="6" spans="1:8" x14ac:dyDescent="0.5">
      <c r="A6" s="567"/>
      <c r="B6" s="596"/>
      <c r="C6" s="520" t="s">
        <v>4013</v>
      </c>
      <c r="D6" s="521" t="s">
        <v>4023</v>
      </c>
      <c r="E6" s="522"/>
      <c r="F6" s="520" t="s">
        <v>4030</v>
      </c>
      <c r="G6" s="521" t="s">
        <v>4038</v>
      </c>
      <c r="H6" s="521"/>
    </row>
    <row r="7" spans="1:8" x14ac:dyDescent="0.5">
      <c r="A7" s="567"/>
      <c r="B7" s="595"/>
      <c r="C7" s="520" t="s">
        <v>4014</v>
      </c>
      <c r="D7" s="521" t="s">
        <v>4024</v>
      </c>
      <c r="E7" s="522"/>
      <c r="F7" s="520" t="s">
        <v>4031</v>
      </c>
      <c r="G7" s="521" t="s">
        <v>4038</v>
      </c>
      <c r="H7" s="521"/>
    </row>
    <row r="8" spans="1:8" x14ac:dyDescent="0.5">
      <c r="A8" s="567"/>
      <c r="B8" s="595"/>
      <c r="C8" s="520" t="s">
        <v>4015</v>
      </c>
      <c r="D8" s="521" t="str">
        <f>"&lt;span style="&amp;CHAR(34)&amp;"color: "&amp;CODIGO_COLOR&amp; ";" &amp; CHAR(34) &amp; "&gt;"</f>
        <v>&lt;span style="color: #123456;"&gt;</v>
      </c>
      <c r="E8" s="522"/>
      <c r="F8" s="520" t="s">
        <v>4032</v>
      </c>
      <c r="G8" s="521" t="s">
        <v>4038</v>
      </c>
      <c r="H8" s="521"/>
    </row>
    <row r="9" spans="1:8" x14ac:dyDescent="0.5">
      <c r="A9" s="567"/>
      <c r="B9" s="595"/>
      <c r="C9" s="520" t="s">
        <v>4016</v>
      </c>
      <c r="D9" s="521" t="str">
        <f ca="1">IF(INDIRECT("Centrar_Tabla_"&amp;Tipo_Cuestionario_Cod)=TRUE,"&lt;td style="&amp;CHAR(34)&amp;"text-align: center;"&amp;CHAR(34)&amp;"&gt;",C9)</f>
        <v>&lt;td&gt;</v>
      </c>
      <c r="E9" s="522"/>
      <c r="F9" s="520" t="s">
        <v>4033</v>
      </c>
      <c r="G9" s="521" t="s">
        <v>4033</v>
      </c>
      <c r="H9" s="521"/>
    </row>
    <row r="10" spans="1:8" x14ac:dyDescent="0.5">
      <c r="B10" s="595"/>
      <c r="C10" s="13" t="s">
        <v>4114</v>
      </c>
      <c r="D10" s="521" t="s">
        <v>4117</v>
      </c>
      <c r="E10" s="522"/>
      <c r="F10" s="13" t="s">
        <v>4115</v>
      </c>
      <c r="G10" s="521" t="s">
        <v>4116</v>
      </c>
      <c r="H10" s="521"/>
    </row>
    <row r="11" spans="1:8" ht="14.7" thickBot="1" x14ac:dyDescent="0.55000000000000004">
      <c r="B11" s="597"/>
      <c r="C11" s="523" t="s">
        <v>4017</v>
      </c>
      <c r="D11" s="524" t="s">
        <v>4262</v>
      </c>
      <c r="E11" s="525"/>
      <c r="F11" s="523" t="s">
        <v>4034</v>
      </c>
      <c r="G11" s="524" t="s">
        <v>4263</v>
      </c>
      <c r="H11" s="524"/>
    </row>
    <row r="12" spans="1:8" x14ac:dyDescent="0.5">
      <c r="D12" s="526"/>
      <c r="E12" s="526"/>
      <c r="F12" s="526"/>
      <c r="G12" s="526"/>
    </row>
    <row r="14" spans="1:8" x14ac:dyDescent="0.5">
      <c r="A14" s="567"/>
    </row>
    <row r="15" spans="1:8" x14ac:dyDescent="0.5">
      <c r="A15" s="567"/>
    </row>
    <row r="16" spans="1:8" x14ac:dyDescent="0.5">
      <c r="A16" s="567"/>
    </row>
    <row r="17" spans="1:1" x14ac:dyDescent="0.5">
      <c r="A17" s="567"/>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3" sqref="C3"/>
    </sheetView>
  </sheetViews>
  <sheetFormatPr baseColWidth="10"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48"/>
      <c r="B1" s="15"/>
      <c r="C1" s="15"/>
      <c r="D1" s="15"/>
      <c r="E1" s="15"/>
      <c r="F1" s="15"/>
      <c r="G1" s="15"/>
      <c r="H1" s="15"/>
      <c r="I1" s="15"/>
      <c r="J1" s="15"/>
      <c r="K1" s="15"/>
      <c r="L1" s="15"/>
      <c r="M1" s="15"/>
      <c r="N1" s="15"/>
      <c r="O1" s="15"/>
      <c r="P1" s="15"/>
      <c r="Q1" s="15"/>
      <c r="R1" s="15"/>
      <c r="S1" s="15"/>
      <c r="T1" s="15"/>
      <c r="U1" s="15"/>
      <c r="V1" s="449"/>
      <c r="W1" s="15"/>
      <c r="X1" s="15"/>
      <c r="Y1" s="15"/>
      <c r="Z1" s="15"/>
      <c r="AA1" s="82"/>
    </row>
    <row r="2" spans="1:77" x14ac:dyDescent="0.5">
      <c r="A2" s="67"/>
      <c r="B2" s="156"/>
      <c r="C2" s="16"/>
      <c r="D2" s="16"/>
      <c r="E2" s="16"/>
      <c r="F2" s="16"/>
      <c r="G2" s="16"/>
      <c r="H2" s="16"/>
      <c r="I2" s="16"/>
      <c r="J2" s="16"/>
      <c r="K2" s="16"/>
      <c r="L2" s="16"/>
      <c r="M2" s="16"/>
      <c r="N2" s="16"/>
      <c r="O2" s="16"/>
      <c r="P2" s="16"/>
      <c r="Q2" s="16"/>
      <c r="R2" s="16"/>
      <c r="S2" s="16"/>
      <c r="T2" s="16"/>
      <c r="U2" s="16"/>
      <c r="V2" s="16"/>
      <c r="W2" s="16"/>
      <c r="X2" s="16"/>
      <c r="Y2" s="16"/>
      <c r="Z2" s="16"/>
    </row>
    <row r="3" spans="1:77" x14ac:dyDescent="0.5">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48"/>
      <c r="B2" s="156"/>
      <c r="C2" s="260"/>
    </row>
    <row r="3" spans="1:26" x14ac:dyDescent="0.5">
      <c r="A3" s="247"/>
      <c r="B3" s="156"/>
      <c r="C3" s="247"/>
      <c r="D3" s="247"/>
      <c r="E3" s="247"/>
      <c r="F3" s="247"/>
      <c r="G3" s="247"/>
      <c r="H3" s="247"/>
      <c r="I3" s="247"/>
      <c r="J3" s="247"/>
      <c r="K3" s="247"/>
      <c r="L3" s="247"/>
      <c r="M3" s="247"/>
      <c r="N3" s="247"/>
      <c r="O3" s="247"/>
      <c r="P3" s="247"/>
      <c r="Q3" s="247"/>
      <c r="R3" s="247"/>
      <c r="S3" s="247"/>
      <c r="T3" s="247"/>
      <c r="U3" s="247"/>
      <c r="V3" s="247"/>
      <c r="W3" s="247"/>
      <c r="X3" s="247"/>
      <c r="Y3" s="247"/>
      <c r="Z3" s="247"/>
    </row>
  </sheetData>
  <sheetProtection selectLockedCells="1"/>
  <phoneticPr fontId="5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1"/>
  <sheetViews>
    <sheetView showGridLines="0" showRowColHeaders="0" showZeros="0" zoomScaleNormal="100" workbookViewId="0">
      <pane xSplit="1" ySplit="1" topLeftCell="B2" activePane="bottomRight" state="frozen"/>
      <selection activeCell="A4" sqref="A4:XFD105"/>
      <selection pane="topRight" activeCell="A4" sqref="A4:XFD105"/>
      <selection pane="bottomLeft" activeCell="A4" sqref="A4:XFD105"/>
      <selection pane="bottomRight" activeCell="A2" sqref="A2:Y9"/>
    </sheetView>
  </sheetViews>
  <sheetFormatPr baseColWidth="10" defaultColWidth="10.76171875" defaultRowHeight="14.35" x14ac:dyDescent="0.5"/>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showGridLines="0" showRowColHeaders="0" showZeros="0" zoomScale="91" zoomScaleNormal="90" workbookViewId="0">
      <pane xSplit="4" ySplit="2" topLeftCell="O3" activePane="bottomRight" state="frozen"/>
      <selection activeCell="A4" sqref="A4:XFD105"/>
      <selection pane="topRight" activeCell="A4" sqref="A4:XFD105"/>
      <selection pane="bottomLeft" activeCell="A4" sqref="A4:XFD105"/>
      <selection pane="bottomRight" activeCell="R2" sqref="R2:U5"/>
    </sheetView>
  </sheetViews>
  <sheetFormatPr baseColWidth="10"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48"/>
      <c r="B1" s="163"/>
      <c r="C1" s="251"/>
      <c r="D1" s="13"/>
      <c r="E1" s="251"/>
      <c r="F1" s="251"/>
      <c r="G1" s="251"/>
      <c r="H1" s="251"/>
      <c r="I1" s="251"/>
      <c r="J1" s="251"/>
      <c r="K1" s="13"/>
      <c r="L1" s="251"/>
      <c r="M1" s="251"/>
      <c r="N1" s="251"/>
      <c r="O1" s="251"/>
      <c r="P1" s="251"/>
    </row>
    <row r="2" spans="1:16" ht="14.35" x14ac:dyDescent="0.5">
      <c r="A2" s="84"/>
      <c r="B2" s="90"/>
      <c r="C2" s="91"/>
      <c r="D2" s="92"/>
      <c r="E2" s="90"/>
      <c r="F2" s="91"/>
      <c r="G2" s="92"/>
      <c r="H2" s="93"/>
      <c r="I2" s="94"/>
      <c r="J2" s="95"/>
      <c r="K2" s="90"/>
      <c r="L2" s="91"/>
      <c r="M2" s="92"/>
      <c r="N2" s="93"/>
      <c r="O2" s="94"/>
      <c r="P2" s="95"/>
    </row>
  </sheetData>
  <sheetProtection selectLockedCells="1" autoFilter="0"/>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412</vt:i4>
      </vt:variant>
    </vt:vector>
  </HeadingPairs>
  <TitlesOfParts>
    <vt:vector size="431"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Descr_CL</vt:lpstr>
      <vt:lpstr>Descr_EM</vt:lpstr>
      <vt:lpstr>Descr_EN</vt:lpstr>
      <vt:lpstr>Descr_O2</vt:lpstr>
      <vt:lpstr>Descr_OM</vt:lpstr>
      <vt:lpstr>Descr_PP</vt:lpstr>
      <vt:lpstr>Descr_RC</vt:lpstr>
      <vt:lpstr>Descr_VF</vt:lpstr>
      <vt:lpstr>Enun_CL</vt:lpstr>
      <vt:lpstr>Enun_EM</vt:lpstr>
      <vt:lpstr>Enun_EN</vt:lpstr>
      <vt:lpstr>Enun_O2</vt:lpstr>
      <vt:lpstr>Enun_OM</vt:lpstr>
      <vt:lpstr>Enun_PP</vt:lpstr>
      <vt:lpstr>Enun_RC</vt:lpstr>
      <vt:lpstr>Enun_VF</vt:lpstr>
      <vt:lpstr>FR_EN</vt:lpstr>
      <vt:lpstr>IE_EN</vt:lpstr>
      <vt:lpstr>Imagen_CL</vt:lpstr>
      <vt:lpstr>Imagen_EM</vt:lpstr>
      <vt:lpstr>Imagen_EN</vt:lpstr>
      <vt:lpstr>Imagen_O2</vt:lpstr>
      <vt:lpstr>Imagen_OM</vt:lpstr>
      <vt:lpstr>Imagen_PP</vt:lpstr>
      <vt:lpstr>Imagen_RC</vt:lpstr>
      <vt:lpstr>Imagen_VF</vt:lpstr>
      <vt:lpstr>MAYUSCULAS</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R_I_EM</vt:lpstr>
      <vt:lpstr>R_I_O2</vt:lpstr>
      <vt:lpstr>R_I_OM</vt:lpstr>
      <vt:lpstr>R_I_PP</vt:lpstr>
      <vt:lpstr>R_I_RC</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RC_1</vt:lpstr>
      <vt:lpstr>RC_2</vt:lpstr>
      <vt:lpstr>RC_3</vt:lpstr>
      <vt:lpstr>RC_4</vt:lpstr>
      <vt:lpstr>RC_5</vt:lpstr>
      <vt:lpstr>RC_6</vt:lpstr>
      <vt:lpstr>RC_7</vt:lpstr>
      <vt:lpstr>RC_8</vt:lpstr>
      <vt:lpstr>RC_OM</vt:lpstr>
      <vt:lpstr>RC_VF</vt:lpstr>
      <vt:lpstr>RT_EN</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Alazne Huerta Gómez de Merodio</cp:lastModifiedBy>
  <cp:lastPrinted>2021-12-14T16:25:14Z</cp:lastPrinted>
  <dcterms:created xsi:type="dcterms:W3CDTF">2021-02-08T19:52:44Z</dcterms:created>
  <dcterms:modified xsi:type="dcterms:W3CDTF">2025-01-01T23:39:34Z</dcterms:modified>
  <cp:category>DOCENCIA</cp:category>
</cp:coreProperties>
</file>