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chatronika\zdroj\"/>
    </mc:Choice>
  </mc:AlternateContent>
  <xr:revisionPtr revIDLastSave="0" documentId="13_ncr:1_{55445A5D-F4B3-42C1-9AFE-09B53E43573A}" xr6:coauthVersionLast="47" xr6:coauthVersionMax="47" xr10:uidLastSave="{00000000-0000-0000-0000-000000000000}"/>
  <bookViews>
    <workbookView xWindow="-120" yWindow="-120" windowWidth="29040" windowHeight="15840" xr2:uid="{BE4775B2-EE30-450E-B878-E336E0EC1E8E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1" l="1"/>
  <c r="P19" i="1"/>
  <c r="P20" i="1"/>
  <c r="P21" i="1"/>
  <c r="P22" i="1"/>
  <c r="P23" i="1"/>
  <c r="P24" i="1"/>
  <c r="P25" i="1"/>
  <c r="P26" i="1"/>
  <c r="P27" i="1"/>
  <c r="P28" i="1"/>
  <c r="P29" i="1"/>
  <c r="P17" i="1"/>
  <c r="O14" i="1"/>
  <c r="G5" i="1"/>
  <c r="H5" i="1"/>
  <c r="I5" i="1"/>
  <c r="G15" i="1" s="1"/>
  <c r="I15" i="1" s="1"/>
  <c r="F5" i="1"/>
  <c r="G24" i="1" s="1"/>
  <c r="I24" i="1" s="1"/>
  <c r="G21" i="1" l="1"/>
  <c r="I21" i="1" s="1"/>
  <c r="H21" i="1" s="1"/>
  <c r="K21" i="1" s="1"/>
  <c r="G17" i="1"/>
  <c r="I17" i="1" s="1"/>
  <c r="L17" i="1"/>
  <c r="N17" i="1" s="1"/>
  <c r="H17" i="1"/>
  <c r="K17" i="1" s="1"/>
  <c r="J15" i="1"/>
  <c r="M15" i="1" s="1"/>
  <c r="L15" i="1"/>
  <c r="N15" i="1" s="1"/>
  <c r="G22" i="1"/>
  <c r="I22" i="1" s="1"/>
  <c r="H22" i="1" s="1"/>
  <c r="K22" i="1" s="1"/>
  <c r="G23" i="1"/>
  <c r="I23" i="1" s="1"/>
  <c r="H23" i="1" s="1"/>
  <c r="K23" i="1" s="1"/>
  <c r="G25" i="1"/>
  <c r="I25" i="1" s="1"/>
  <c r="J25" i="1" s="1"/>
  <c r="M25" i="1" s="1"/>
  <c r="G16" i="1"/>
  <c r="I16" i="1" s="1"/>
  <c r="G18" i="1"/>
  <c r="I18" i="1" s="1"/>
  <c r="H18" i="1" s="1"/>
  <c r="K18" i="1" s="1"/>
  <c r="G26" i="1"/>
  <c r="I26" i="1" s="1"/>
  <c r="J26" i="1" s="1"/>
  <c r="M26" i="1" s="1"/>
  <c r="J18" i="1"/>
  <c r="M18" i="1" s="1"/>
  <c r="L18" i="1"/>
  <c r="N18" i="1" s="1"/>
  <c r="G28" i="1"/>
  <c r="I28" i="1" s="1"/>
  <c r="L28" i="1" s="1"/>
  <c r="N28" i="1" s="1"/>
  <c r="G27" i="1"/>
  <c r="I27" i="1" s="1"/>
  <c r="H27" i="1" s="1"/>
  <c r="K27" i="1" s="1"/>
  <c r="G29" i="1"/>
  <c r="I29" i="1" s="1"/>
  <c r="G19" i="1"/>
  <c r="I19" i="1" s="1"/>
  <c r="H19" i="1" s="1"/>
  <c r="K19" i="1" s="1"/>
  <c r="G20" i="1"/>
  <c r="I20" i="1" s="1"/>
  <c r="H20" i="1" s="1"/>
  <c r="K20" i="1" s="1"/>
  <c r="J24" i="1"/>
  <c r="M24" i="1" s="1"/>
  <c r="L24" i="1"/>
  <c r="N24" i="1" s="1"/>
  <c r="H24" i="1"/>
  <c r="K24" i="1" s="1"/>
  <c r="J21" i="1"/>
  <c r="M21" i="1" s="1"/>
  <c r="L21" i="1"/>
  <c r="N21" i="1" s="1"/>
  <c r="J17" i="1"/>
  <c r="M17" i="1" s="1"/>
  <c r="H15" i="1"/>
  <c r="K15" i="1" s="1"/>
  <c r="J23" i="1" l="1"/>
  <c r="M23" i="1" s="1"/>
  <c r="L25" i="1"/>
  <c r="N25" i="1" s="1"/>
  <c r="L22" i="1"/>
  <c r="N22" i="1" s="1"/>
  <c r="H25" i="1"/>
  <c r="K25" i="1" s="1"/>
  <c r="J22" i="1"/>
  <c r="M22" i="1" s="1"/>
  <c r="L16" i="1"/>
  <c r="N16" i="1" s="1"/>
  <c r="H16" i="1"/>
  <c r="K16" i="1" s="1"/>
  <c r="J16" i="1"/>
  <c r="M16" i="1" s="1"/>
  <c r="L23" i="1"/>
  <c r="N23" i="1" s="1"/>
  <c r="H28" i="1"/>
  <c r="K28" i="1" s="1"/>
  <c r="J28" i="1"/>
  <c r="M28" i="1" s="1"/>
  <c r="J27" i="1"/>
  <c r="M27" i="1" s="1"/>
  <c r="H26" i="1"/>
  <c r="K26" i="1" s="1"/>
  <c r="L26" i="1"/>
  <c r="N26" i="1" s="1"/>
  <c r="L27" i="1"/>
  <c r="N27" i="1" s="1"/>
  <c r="L19" i="1"/>
  <c r="N19" i="1" s="1"/>
  <c r="H29" i="1"/>
  <c r="K29" i="1" s="1"/>
  <c r="L29" i="1"/>
  <c r="N29" i="1" s="1"/>
  <c r="J29" i="1"/>
  <c r="M29" i="1" s="1"/>
  <c r="J19" i="1"/>
  <c r="M19" i="1" s="1"/>
  <c r="J20" i="1"/>
  <c r="M20" i="1" s="1"/>
  <c r="L20" i="1"/>
  <c r="N20" i="1" s="1"/>
</calcChain>
</file>

<file path=xl/sharedStrings.xml><?xml version="1.0" encoding="utf-8"?>
<sst xmlns="http://schemas.openxmlformats.org/spreadsheetml/2006/main" count="43" uniqueCount="42">
  <si>
    <t>LSB</t>
  </si>
  <si>
    <t>reference</t>
  </si>
  <si>
    <t>R</t>
  </si>
  <si>
    <t>G[S]</t>
  </si>
  <si>
    <t>G</t>
  </si>
  <si>
    <t>U</t>
  </si>
  <si>
    <t>0000</t>
  </si>
  <si>
    <t>---</t>
  </si>
  <si>
    <t>0001</t>
  </si>
  <si>
    <t>R -5%</t>
  </si>
  <si>
    <t>R +5%</t>
  </si>
  <si>
    <t>Rdson</t>
  </si>
  <si>
    <t>0010</t>
  </si>
  <si>
    <t>0011</t>
  </si>
  <si>
    <t>0100</t>
  </si>
  <si>
    <t>0101</t>
  </si>
  <si>
    <t>0111</t>
  </si>
  <si>
    <t>0110</t>
  </si>
  <si>
    <t>1000</t>
  </si>
  <si>
    <t>1001</t>
  </si>
  <si>
    <t>1010</t>
  </si>
  <si>
    <t>1011</t>
  </si>
  <si>
    <t>1100</t>
  </si>
  <si>
    <t>1101</t>
  </si>
  <si>
    <t>1110</t>
  </si>
  <si>
    <t>1111</t>
  </si>
  <si>
    <t>Umin</t>
  </si>
  <si>
    <t>Umax</t>
  </si>
  <si>
    <t>bin</t>
  </si>
  <si>
    <t>dec</t>
  </si>
  <si>
    <r>
      <t>Zatěž [</t>
    </r>
    <r>
      <rPr>
        <sz val="11"/>
        <color theme="1"/>
        <rFont val="Calibri"/>
        <family val="2"/>
        <charset val="238"/>
      </rPr>
      <t>Ω</t>
    </r>
    <r>
      <rPr>
        <sz val="11"/>
        <color theme="1"/>
        <rFont val="Calibri"/>
        <family val="2"/>
        <charset val="238"/>
        <scheme val="minor"/>
      </rPr>
      <t>]</t>
    </r>
  </si>
  <si>
    <t xml:space="preserve"> U out [V]</t>
  </si>
  <si>
    <t>Ureg [V]</t>
  </si>
  <si>
    <t>Naměřené hodnoty</t>
  </si>
  <si>
    <t xml:space="preserve">Při </t>
  </si>
  <si>
    <t xml:space="preserve">Uin = </t>
  </si>
  <si>
    <t>24V</t>
  </si>
  <si>
    <t xml:space="preserve">Iout = </t>
  </si>
  <si>
    <t>3A</t>
  </si>
  <si>
    <t>------</t>
  </si>
  <si>
    <t>Odvození odporů děličů</t>
  </si>
  <si>
    <t>Vypočtené hodnoty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</si>
</sst>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2" xfId="0" applyBorder="1"/>
    <xf numFmtId="2" fontId="0" fillId="0" borderId="14" xfId="0" applyNumberFormat="1" applyBorder="1"/>
    <xf numFmtId="0" fontId="0" fillId="0" borderId="15" xfId="0" applyBorder="1"/>
    <xf numFmtId="2" fontId="0" fillId="0" borderId="17" xfId="0" applyNumberFormat="1" applyBorder="1"/>
    <xf numFmtId="0" fontId="0" fillId="0" borderId="0" xfId="0" applyBorder="1"/>
    <xf numFmtId="0" fontId="0" fillId="0" borderId="0" xfId="0" applyFill="1" applyBorder="1"/>
    <xf numFmtId="164" fontId="0" fillId="0" borderId="0" xfId="0" applyNumberFormat="1" applyFill="1" applyBorder="1"/>
    <xf numFmtId="2" fontId="0" fillId="0" borderId="0" xfId="0" applyNumberFormat="1" applyFill="1" applyBorder="1"/>
    <xf numFmtId="0" fontId="2" fillId="0" borderId="0" xfId="0" applyFont="1" applyFill="1" applyBorder="1"/>
    <xf numFmtId="0" fontId="0" fillId="0" borderId="0" xfId="0" quotePrefix="1" applyFill="1" applyBorder="1" applyAlignment="1">
      <alignment horizontal="center"/>
    </xf>
    <xf numFmtId="2" fontId="0" fillId="0" borderId="0" xfId="0" quotePrefix="1" applyNumberFormat="1" applyFill="1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9" xfId="0" applyBorder="1"/>
    <xf numFmtId="0" fontId="0" fillId="0" borderId="2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7" xfId="0" applyFont="1" applyBorder="1"/>
    <xf numFmtId="0" fontId="0" fillId="0" borderId="8" xfId="0" applyBorder="1"/>
    <xf numFmtId="0" fontId="0" fillId="0" borderId="21" xfId="0" applyBorder="1"/>
    <xf numFmtId="0" fontId="0" fillId="0" borderId="22" xfId="0" applyBorder="1"/>
    <xf numFmtId="0" fontId="0" fillId="0" borderId="22" xfId="0" quotePrefix="1" applyBorder="1"/>
    <xf numFmtId="2" fontId="0" fillId="0" borderId="22" xfId="0" quotePrefix="1" applyNumberFormat="1" applyBorder="1" applyAlignment="1">
      <alignment horizontal="right"/>
    </xf>
    <xf numFmtId="2" fontId="0" fillId="0" borderId="23" xfId="0" applyNumberFormat="1" applyBorder="1"/>
    <xf numFmtId="0" fontId="0" fillId="0" borderId="13" xfId="0" applyBorder="1"/>
    <xf numFmtId="2" fontId="0" fillId="0" borderId="13" xfId="0" applyNumberFormat="1" applyBorder="1"/>
    <xf numFmtId="0" fontId="0" fillId="0" borderId="16" xfId="0" applyBorder="1"/>
    <xf numFmtId="2" fontId="0" fillId="0" borderId="16" xfId="0" applyNumberFormat="1" applyBorder="1"/>
    <xf numFmtId="0" fontId="0" fillId="0" borderId="21" xfId="0" quotePrefix="1" applyBorder="1" applyAlignment="1">
      <alignment horizontal="center"/>
    </xf>
    <xf numFmtId="164" fontId="0" fillId="0" borderId="12" xfId="0" applyNumberFormat="1" applyBorder="1"/>
    <xf numFmtId="164" fontId="0" fillId="0" borderId="15" xfId="0" applyNumberFormat="1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6" xfId="0" applyNumberFormat="1" applyBorder="1"/>
    <xf numFmtId="0" fontId="0" fillId="0" borderId="23" xfId="0" applyBorder="1"/>
    <xf numFmtId="0" fontId="0" fillId="0" borderId="14" xfId="0" applyBorder="1"/>
    <xf numFmtId="0" fontId="0" fillId="0" borderId="1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8" xfId="0" applyBorder="1"/>
    <xf numFmtId="0" fontId="0" fillId="0" borderId="27" xfId="0" applyBorder="1"/>
    <xf numFmtId="0" fontId="0" fillId="0" borderId="28" xfId="0" applyBorder="1"/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23F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 možných zvolitelných napětí podle číslené</a:t>
            </a:r>
            <a:r>
              <a:rPr lang="cs-CZ" baseline="0"/>
              <a:t> hodnoty</a:t>
            </a:r>
            <a:endParaRPr lang="cs-CZ"/>
          </a:p>
        </c:rich>
      </c:tx>
      <c:layout>
        <c:manualLayout>
          <c:xMode val="edge"/>
          <c:yMode val="edge"/>
          <c:x val="0.13215517147493494"/>
          <c:y val="2.29140504812249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8.0973582483938072E-2"/>
          <c:y val="0.19528661042157125"/>
          <c:w val="0.87586141818555929"/>
          <c:h val="0.62346135661259239"/>
        </c:manualLayout>
      </c:layout>
      <c:scatterChart>
        <c:scatterStyle val="lineMarker"/>
        <c:varyColors val="0"/>
        <c:ser>
          <c:idx val="0"/>
          <c:order val="0"/>
          <c:tx>
            <c:v>ideální hodnota</c:v>
          </c:tx>
          <c:spPr>
            <a:ln w="158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List1!$E$14:$E$29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List1!$L$14:$L$29</c:f>
              <c:numCache>
                <c:formatCode>General</c:formatCode>
                <c:ptCount val="16"/>
                <c:pt idx="0">
                  <c:v>1.23</c:v>
                </c:pt>
                <c:pt idx="1">
                  <c:v>3.9426768018349168</c:v>
                </c:pt>
                <c:pt idx="2">
                  <c:v>4.846654251774023</c:v>
                </c:pt>
                <c:pt idx="3">
                  <c:v>7.5593310536089389</c:v>
                </c:pt>
                <c:pt idx="4">
                  <c:v>6.8185381959168838</c:v>
                </c:pt>
                <c:pt idx="5">
                  <c:v>9.5312149977518015</c:v>
                </c:pt>
                <c:pt idx="6">
                  <c:v>10.435192447690907</c:v>
                </c:pt>
                <c:pt idx="7">
                  <c:v>13.14786924952582</c:v>
                </c:pt>
                <c:pt idx="8">
                  <c:v>13.518530704675635</c:v>
                </c:pt>
                <c:pt idx="9">
                  <c:v>16.23120750651055</c:v>
                </c:pt>
                <c:pt idx="10">
                  <c:v>17.135184956449656</c:v>
                </c:pt>
                <c:pt idx="11">
                  <c:v>19.847861758284576</c:v>
                </c:pt>
                <c:pt idx="12">
                  <c:v>19.10706890059252</c:v>
                </c:pt>
                <c:pt idx="13">
                  <c:v>21.819745702427436</c:v>
                </c:pt>
                <c:pt idx="14">
                  <c:v>22.723723152366542</c:v>
                </c:pt>
                <c:pt idx="15">
                  <c:v>25.436399954201455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4-4A21-AE61-B9F7B376FC03}"/>
            </c:ext>
          </c:extLst>
        </c:ser>
        <c:ser>
          <c:idx val="1"/>
          <c:order val="1"/>
          <c:tx>
            <c:v>minimální hodnota</c:v>
          </c:tx>
          <c:spPr>
            <a:ln w="952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List1!$E$14:$E$29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List1!$M$14:$M$29</c:f>
              <c:numCache>
                <c:formatCode>General</c:formatCode>
                <c:ptCount val="16"/>
                <c:pt idx="0">
                  <c:v>1.23</c:v>
                </c:pt>
                <c:pt idx="1">
                  <c:v>3.6843266302315913</c:v>
                </c:pt>
                <c:pt idx="2">
                  <c:v>4.5022109897003064</c:v>
                </c:pt>
                <c:pt idx="3">
                  <c:v>6.9565376199318969</c:v>
                </c:pt>
                <c:pt idx="4">
                  <c:v>6.2862964629724187</c:v>
                </c:pt>
                <c:pt idx="5">
                  <c:v>8.7406230932040092</c:v>
                </c:pt>
                <c:pt idx="6">
                  <c:v>9.5585074526727229</c:v>
                </c:pt>
                <c:pt idx="7">
                  <c:v>12.012834082904316</c:v>
                </c:pt>
                <c:pt idx="8">
                  <c:v>12.348194447087478</c:v>
                </c:pt>
                <c:pt idx="9">
                  <c:v>14.802521077319071</c:v>
                </c:pt>
                <c:pt idx="10">
                  <c:v>15.620405436787784</c:v>
                </c:pt>
                <c:pt idx="11">
                  <c:v>18.074732067019376</c:v>
                </c:pt>
                <c:pt idx="12">
                  <c:v>17.404490910059899</c:v>
                </c:pt>
                <c:pt idx="13">
                  <c:v>19.858817540291486</c:v>
                </c:pt>
                <c:pt idx="14">
                  <c:v>20.676701899760204</c:v>
                </c:pt>
                <c:pt idx="15">
                  <c:v>23.131028529991791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84-4A21-AE61-B9F7B376FC03}"/>
            </c:ext>
          </c:extLst>
        </c:ser>
        <c:ser>
          <c:idx val="2"/>
          <c:order val="2"/>
          <c:tx>
            <c:v>maximální hodnota</c:v>
          </c:tx>
          <c:spPr>
            <a:ln w="95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List1!$E$14:$E$29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List1!$K$14:$K$29</c:f>
              <c:numCache>
                <c:formatCode>General</c:formatCode>
                <c:ptCount val="16"/>
                <c:pt idx="0">
                  <c:v>1.23</c:v>
                </c:pt>
                <c:pt idx="1">
                  <c:v>4.228221728343855</c:v>
                </c:pt>
                <c:pt idx="2">
                  <c:v>5.227354699329184</c:v>
                </c:pt>
                <c:pt idx="3">
                  <c:v>8.2255764276730385</c:v>
                </c:pt>
                <c:pt idx="4">
                  <c:v>7.40680537443445</c:v>
                </c:pt>
                <c:pt idx="5">
                  <c:v>10.405027102778307</c:v>
                </c:pt>
                <c:pt idx="6">
                  <c:v>11.404160073763634</c:v>
                </c:pt>
                <c:pt idx="7">
                  <c:v>14.402381802107488</c:v>
                </c:pt>
                <c:pt idx="8">
                  <c:v>14.812060252536231</c:v>
                </c:pt>
                <c:pt idx="9">
                  <c:v>17.810281980880085</c:v>
                </c:pt>
                <c:pt idx="10">
                  <c:v>18.809414951865413</c:v>
                </c:pt>
                <c:pt idx="11">
                  <c:v>21.807636680209264</c:v>
                </c:pt>
                <c:pt idx="12">
                  <c:v>20.988865626970682</c:v>
                </c:pt>
                <c:pt idx="13">
                  <c:v>23.987087355314532</c:v>
                </c:pt>
                <c:pt idx="14">
                  <c:v>24.986220326299861</c:v>
                </c:pt>
                <c:pt idx="15">
                  <c:v>27.984442054643715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84-4A21-AE61-B9F7B376FC03}"/>
            </c:ext>
          </c:extLst>
        </c:ser>
        <c:ser>
          <c:idx val="3"/>
          <c:order val="3"/>
          <c:tx>
            <c:v>po odečtu úbytku</c:v>
          </c:tx>
          <c:spPr>
            <a:ln w="158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List1!$E$14:$E$29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List1!$P$14:$P$29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3.5199999999999996</c:v>
                </c:pt>
                <c:pt idx="4">
                  <c:v>2.4000000000000004</c:v>
                </c:pt>
                <c:pt idx="5">
                  <c:v>5.0999999999999996</c:v>
                </c:pt>
                <c:pt idx="6">
                  <c:v>5.9</c:v>
                </c:pt>
                <c:pt idx="7">
                  <c:v>8.5</c:v>
                </c:pt>
                <c:pt idx="8">
                  <c:v>8.8000000000000007</c:v>
                </c:pt>
                <c:pt idx="9">
                  <c:v>11.3</c:v>
                </c:pt>
                <c:pt idx="10">
                  <c:v>12.2</c:v>
                </c:pt>
                <c:pt idx="11">
                  <c:v>14.969999999999999</c:v>
                </c:pt>
                <c:pt idx="12">
                  <c:v>14.370000000000001</c:v>
                </c:pt>
                <c:pt idx="13">
                  <c:v>16.63</c:v>
                </c:pt>
                <c:pt idx="14">
                  <c:v>17.399999999999999</c:v>
                </c:pt>
                <c:pt idx="15">
                  <c:v>18.71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84-4A21-AE61-B9F7B376FC03}"/>
            </c:ext>
          </c:extLst>
        </c:ser>
        <c:ser>
          <c:idx val="5"/>
          <c:order val="5"/>
          <c:tx>
            <c:v>naměřené hodnoty</c:v>
          </c:tx>
          <c:spPr>
            <a:ln w="19050" cap="rnd">
              <a:solidFill>
                <a:srgbClr val="23F40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23F400"/>
                </a:solidFill>
              </a:ln>
              <a:effectLst/>
            </c:spPr>
          </c:marker>
          <c:xVal>
            <c:numRef>
              <c:f>List1!$E$14:$E$29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List1!$O$14:$O$29</c:f>
              <c:numCache>
                <c:formatCode>0.00</c:formatCode>
                <c:ptCount val="16"/>
                <c:pt idx="0">
                  <c:v>1.23</c:v>
                </c:pt>
                <c:pt idx="1">
                  <c:v>3.88</c:v>
                </c:pt>
                <c:pt idx="2">
                  <c:v>4.79</c:v>
                </c:pt>
                <c:pt idx="3">
                  <c:v>7.52</c:v>
                </c:pt>
                <c:pt idx="4">
                  <c:v>6.4</c:v>
                </c:pt>
                <c:pt idx="5">
                  <c:v>9.1</c:v>
                </c:pt>
                <c:pt idx="6">
                  <c:v>9.9</c:v>
                </c:pt>
                <c:pt idx="7">
                  <c:v>12.5</c:v>
                </c:pt>
                <c:pt idx="8">
                  <c:v>12.8</c:v>
                </c:pt>
                <c:pt idx="9">
                  <c:v>15.3</c:v>
                </c:pt>
                <c:pt idx="10">
                  <c:v>16.2</c:v>
                </c:pt>
                <c:pt idx="11">
                  <c:v>18.97</c:v>
                </c:pt>
                <c:pt idx="12">
                  <c:v>18.37</c:v>
                </c:pt>
                <c:pt idx="13">
                  <c:v>20.63</c:v>
                </c:pt>
                <c:pt idx="14">
                  <c:v>21.4</c:v>
                </c:pt>
                <c:pt idx="15">
                  <c:v>22.71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70-4938-B9EC-2932012FF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654575"/>
        <c:axId val="752655823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sezařené hodnoty</c:v>
                </c:tx>
                <c:spPr>
                  <a:ln w="19050" cap="rnd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rgbClr val="92D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List1!$E$14:$E$29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List1!$F$33:$F$48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CF84-4A21-AE61-B9F7B376FC03}"/>
                  </c:ext>
                </c:extLst>
              </c15:ser>
            </c15:filteredScatterSeries>
          </c:ext>
        </c:extLst>
      </c:scatterChart>
      <c:valAx>
        <c:axId val="752654575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logická hodnota</a:t>
                </a:r>
              </a:p>
            </c:rich>
          </c:tx>
          <c:layout>
            <c:manualLayout>
              <c:xMode val="edge"/>
              <c:yMode val="edge"/>
              <c:x val="0.41561765996564914"/>
              <c:y val="0.89327150614537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52655823"/>
        <c:crosses val="autoZero"/>
        <c:crossBetween val="midCat"/>
        <c:majorUnit val="1"/>
      </c:valAx>
      <c:valAx>
        <c:axId val="75265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U[V]</a:t>
                </a:r>
              </a:p>
            </c:rich>
          </c:tx>
          <c:layout>
            <c:manualLayout>
              <c:xMode val="edge"/>
              <c:yMode val="edge"/>
              <c:x val="1.1096456692913387E-2"/>
              <c:y val="0.11193799691305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52654575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6385970081714914E-2"/>
          <c:y val="0.20476890715895599"/>
          <c:w val="0.31593022747156607"/>
          <c:h val="0.3432518525329260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335214</xdr:colOff>
      <xdr:row>10</xdr:row>
      <xdr:rowOff>48465</xdr:rowOff>
    </xdr:from>
    <xdr:to>
      <xdr:col>24</xdr:col>
      <xdr:colOff>34897</xdr:colOff>
      <xdr:row>25</xdr:row>
      <xdr:rowOff>131688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7713019-F60C-47A2-9975-EF08F2235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F6DF4-CC9C-4894-A98E-F351D1606D01}">
  <dimension ref="E1:X58"/>
  <sheetViews>
    <sheetView tabSelected="1" topLeftCell="C1" zoomScale="85" zoomScaleNormal="85" workbookViewId="0">
      <selection activeCell="P38" sqref="P38"/>
    </sheetView>
  </sheetViews>
  <sheetFormatPr defaultRowHeight="15" x14ac:dyDescent="0.25"/>
  <cols>
    <col min="2" max="3" width="16.28515625" bestFit="1" customWidth="1"/>
    <col min="9" max="9" width="9.5703125" customWidth="1"/>
    <col min="13" max="13" width="12" bestFit="1" customWidth="1"/>
    <col min="16" max="16" width="12" bestFit="1" customWidth="1"/>
  </cols>
  <sheetData>
    <row r="1" spans="5:16" ht="15.75" thickBot="1" x14ac:dyDescent="0.3"/>
    <row r="2" spans="5:16" ht="15.75" thickBot="1" x14ac:dyDescent="0.3">
      <c r="E2" s="19"/>
      <c r="F2" s="20"/>
      <c r="G2" s="20" t="s">
        <v>40</v>
      </c>
      <c r="H2" s="20"/>
      <c r="I2" s="20"/>
      <c r="J2" s="20"/>
      <c r="K2" s="22"/>
    </row>
    <row r="3" spans="5:16" ht="15.75" thickBot="1" x14ac:dyDescent="0.3">
      <c r="E3" s="44"/>
      <c r="F3" s="20"/>
      <c r="G3" s="20"/>
      <c r="H3" s="20"/>
      <c r="I3" s="20" t="s">
        <v>0</v>
      </c>
      <c r="J3" s="20" t="s">
        <v>1</v>
      </c>
      <c r="K3" s="22" t="s">
        <v>11</v>
      </c>
    </row>
    <row r="4" spans="5:16" x14ac:dyDescent="0.25">
      <c r="E4" s="45" t="s">
        <v>2</v>
      </c>
      <c r="F4" s="5">
        <v>1500</v>
      </c>
      <c r="G4" s="5">
        <v>3300</v>
      </c>
      <c r="H4" s="5">
        <v>5100</v>
      </c>
      <c r="I4" s="5">
        <v>6800</v>
      </c>
      <c r="J4" s="5">
        <v>15000</v>
      </c>
      <c r="K4" s="16">
        <v>1.4</v>
      </c>
    </row>
    <row r="5" spans="5:16" ht="15.75" thickBot="1" x14ac:dyDescent="0.3">
      <c r="E5" s="46" t="s">
        <v>3</v>
      </c>
      <c r="F5" s="17">
        <f>1/(F4+$K$4)</f>
        <v>6.6604502464366589E-4</v>
      </c>
      <c r="G5" s="17">
        <f>1/(G4+$K$4)</f>
        <v>3.0290179923668747E-4</v>
      </c>
      <c r="H5" s="17">
        <f>1/(H4+$K$4)</f>
        <v>1.9602462069235897E-4</v>
      </c>
      <c r="I5" s="17">
        <f>1/(I4+$K$4)</f>
        <v>1.4702855294498193E-4</v>
      </c>
      <c r="J5" s="17"/>
      <c r="K5" s="18"/>
    </row>
    <row r="6" spans="5:16" x14ac:dyDescent="0.25">
      <c r="N6">
        <v>0</v>
      </c>
    </row>
    <row r="9" spans="5:16" ht="15.75" thickBot="1" x14ac:dyDescent="0.3"/>
    <row r="10" spans="5:16" ht="19.5" thickBot="1" x14ac:dyDescent="0.35">
      <c r="E10" s="19"/>
      <c r="F10" s="20"/>
      <c r="G10" s="19"/>
      <c r="H10" s="21" t="s">
        <v>41</v>
      </c>
      <c r="I10" s="20"/>
      <c r="J10" s="20"/>
      <c r="K10" s="20"/>
      <c r="L10" s="20"/>
      <c r="M10" s="22"/>
      <c r="N10" s="21" t="s">
        <v>33</v>
      </c>
      <c r="O10" s="20"/>
      <c r="P10" s="22"/>
    </row>
    <row r="11" spans="5:16" x14ac:dyDescent="0.25">
      <c r="E11" s="15"/>
      <c r="F11" s="5"/>
      <c r="G11" s="15"/>
      <c r="H11" s="5"/>
      <c r="I11" s="5"/>
      <c r="J11" s="5"/>
      <c r="K11" s="5"/>
      <c r="L11" s="5"/>
      <c r="M11" s="16"/>
      <c r="N11" s="12" t="s">
        <v>34</v>
      </c>
      <c r="O11" s="13" t="s">
        <v>35</v>
      </c>
      <c r="P11" s="14" t="s">
        <v>36</v>
      </c>
    </row>
    <row r="12" spans="5:16" ht="15.75" thickBot="1" x14ac:dyDescent="0.3">
      <c r="E12" s="15"/>
      <c r="F12" s="5"/>
      <c r="G12" s="15"/>
      <c r="H12" s="5"/>
      <c r="I12" s="5"/>
      <c r="J12" s="5"/>
      <c r="K12" s="5"/>
      <c r="L12" s="5"/>
      <c r="M12" s="16"/>
      <c r="N12" s="15"/>
      <c r="O12" s="5" t="s">
        <v>37</v>
      </c>
      <c r="P12" s="16" t="s">
        <v>38</v>
      </c>
    </row>
    <row r="13" spans="5:16" ht="15.75" thickBot="1" x14ac:dyDescent="0.3">
      <c r="E13" s="41" t="s">
        <v>29</v>
      </c>
      <c r="F13" s="43" t="s">
        <v>28</v>
      </c>
      <c r="G13" s="41" t="s">
        <v>4</v>
      </c>
      <c r="H13" s="42" t="s">
        <v>9</v>
      </c>
      <c r="I13" s="42" t="s">
        <v>2</v>
      </c>
      <c r="J13" s="42" t="s">
        <v>10</v>
      </c>
      <c r="K13" s="42" t="s">
        <v>27</v>
      </c>
      <c r="L13" s="42" t="s">
        <v>5</v>
      </c>
      <c r="M13" s="43" t="s">
        <v>26</v>
      </c>
      <c r="N13" s="41" t="s">
        <v>30</v>
      </c>
      <c r="O13" s="42" t="s">
        <v>31</v>
      </c>
      <c r="P13" s="43" t="s">
        <v>32</v>
      </c>
    </row>
    <row r="14" spans="5:16" x14ac:dyDescent="0.25">
      <c r="E14" s="23">
        <v>0</v>
      </c>
      <c r="F14" s="35" t="s">
        <v>6</v>
      </c>
      <c r="G14" s="23">
        <v>0</v>
      </c>
      <c r="H14" s="24"/>
      <c r="I14" s="25" t="s">
        <v>7</v>
      </c>
      <c r="J14" s="24"/>
      <c r="K14" s="24">
        <v>1.23</v>
      </c>
      <c r="L14" s="24">
        <v>1.23</v>
      </c>
      <c r="M14" s="38">
        <v>1.23</v>
      </c>
      <c r="N14" s="32" t="s">
        <v>39</v>
      </c>
      <c r="O14" s="26">
        <f>1.23</f>
        <v>1.23</v>
      </c>
      <c r="P14" s="27">
        <v>0</v>
      </c>
    </row>
    <row r="15" spans="5:16" x14ac:dyDescent="0.25">
      <c r="E15" s="1">
        <v>1</v>
      </c>
      <c r="F15" s="36" t="s">
        <v>8</v>
      </c>
      <c r="G15" s="1">
        <f>I5</f>
        <v>1.4702855294498193E-4</v>
      </c>
      <c r="H15" s="28">
        <f>I15*0.95</f>
        <v>6461.329999999999</v>
      </c>
      <c r="I15" s="28">
        <f>1/G15</f>
        <v>6801.4</v>
      </c>
      <c r="J15" s="28">
        <f>I15*1.05</f>
        <v>7141.47</v>
      </c>
      <c r="K15" s="28">
        <f t="shared" ref="K15:K29" si="0">1.23*(1+(($J$4*1.05)/H15))</f>
        <v>4.228221728343855</v>
      </c>
      <c r="L15" s="28">
        <f t="shared" ref="L15:L29" si="1">1.23*(1+($J$4/I15))</f>
        <v>3.9426768018349168</v>
      </c>
      <c r="M15" s="39">
        <f t="shared" ref="M15:M29" si="2">1.23*(1+(($J$4*0.95)/J15))</f>
        <v>3.6843266302315913</v>
      </c>
      <c r="N15" s="33">
        <f>$L15/3</f>
        <v>1.3142256006116388</v>
      </c>
      <c r="O15" s="29">
        <v>3.88</v>
      </c>
      <c r="P15" s="2">
        <v>0</v>
      </c>
    </row>
    <row r="16" spans="5:16" x14ac:dyDescent="0.25">
      <c r="E16" s="1">
        <v>2</v>
      </c>
      <c r="F16" s="36" t="s">
        <v>12</v>
      </c>
      <c r="G16" s="1">
        <f>H5</f>
        <v>1.9602462069235897E-4</v>
      </c>
      <c r="H16" s="28">
        <f t="shared" ref="H16:H29" si="3">I16*0.95</f>
        <v>4846.329999999999</v>
      </c>
      <c r="I16" s="28">
        <f t="shared" ref="I16:I29" si="4">1/G16</f>
        <v>5101.3999999999996</v>
      </c>
      <c r="J16" s="28">
        <f t="shared" ref="J16:J29" si="5">I16*1.05</f>
        <v>5356.47</v>
      </c>
      <c r="K16" s="28">
        <f t="shared" si="0"/>
        <v>5.227354699329184</v>
      </c>
      <c r="L16" s="28">
        <f t="shared" si="1"/>
        <v>4.846654251774023</v>
      </c>
      <c r="M16" s="39">
        <f t="shared" si="2"/>
        <v>4.5022109897003064</v>
      </c>
      <c r="N16" s="33">
        <f t="shared" ref="N16:N29" si="6">$L16/3</f>
        <v>1.6155514172580077</v>
      </c>
      <c r="O16" s="29">
        <v>4.79</v>
      </c>
      <c r="P16" s="2">
        <v>0</v>
      </c>
    </row>
    <row r="17" spans="5:16" x14ac:dyDescent="0.25">
      <c r="E17" s="1">
        <v>3</v>
      </c>
      <c r="F17" s="36" t="s">
        <v>13</v>
      </c>
      <c r="G17" s="1">
        <f>H5+I5</f>
        <v>3.430531736373409E-4</v>
      </c>
      <c r="H17" s="28">
        <f t="shared" si="3"/>
        <v>2769.249996807474</v>
      </c>
      <c r="I17" s="28">
        <f t="shared" si="4"/>
        <v>2914.9999966394462</v>
      </c>
      <c r="J17" s="28">
        <f t="shared" si="5"/>
        <v>3060.7499964714184</v>
      </c>
      <c r="K17" s="28">
        <f t="shared" si="0"/>
        <v>8.2255764276730385</v>
      </c>
      <c r="L17" s="28">
        <f t="shared" si="1"/>
        <v>7.5593310536089389</v>
      </c>
      <c r="M17" s="39">
        <f t="shared" si="2"/>
        <v>6.9565376199318969</v>
      </c>
      <c r="N17" s="33">
        <f t="shared" si="6"/>
        <v>2.5197770178696461</v>
      </c>
      <c r="O17" s="29">
        <v>7.52</v>
      </c>
      <c r="P17" s="2">
        <f>$O17-4</f>
        <v>3.5199999999999996</v>
      </c>
    </row>
    <row r="18" spans="5:16" x14ac:dyDescent="0.25">
      <c r="E18" s="1">
        <v>4</v>
      </c>
      <c r="F18" s="36" t="s">
        <v>14</v>
      </c>
      <c r="G18" s="1">
        <f>G5</f>
        <v>3.0290179923668747E-4</v>
      </c>
      <c r="H18" s="28">
        <f t="shared" si="3"/>
        <v>3136.33</v>
      </c>
      <c r="I18" s="28">
        <f t="shared" si="4"/>
        <v>3301.4</v>
      </c>
      <c r="J18" s="28">
        <f t="shared" si="5"/>
        <v>3466.4700000000003</v>
      </c>
      <c r="K18" s="28">
        <f t="shared" si="0"/>
        <v>7.40680537443445</v>
      </c>
      <c r="L18" s="28">
        <f t="shared" si="1"/>
        <v>6.8185381959168838</v>
      </c>
      <c r="M18" s="39">
        <f t="shared" si="2"/>
        <v>6.2862964629724187</v>
      </c>
      <c r="N18" s="33">
        <f t="shared" si="6"/>
        <v>2.2728460653056279</v>
      </c>
      <c r="O18" s="29">
        <v>6.4</v>
      </c>
      <c r="P18" s="2">
        <f t="shared" ref="P18:P29" si="7">$O18-4</f>
        <v>2.4000000000000004</v>
      </c>
    </row>
    <row r="19" spans="5:16" x14ac:dyDescent="0.25">
      <c r="E19" s="1">
        <v>5</v>
      </c>
      <c r="F19" s="36" t="s">
        <v>15</v>
      </c>
      <c r="G19" s="1">
        <f>I5+G5</f>
        <v>4.4993035218166943E-4</v>
      </c>
      <c r="H19" s="28">
        <f t="shared" si="3"/>
        <v>2111.4379045413148</v>
      </c>
      <c r="I19" s="28">
        <f t="shared" si="4"/>
        <v>2222.5662153066473</v>
      </c>
      <c r="J19" s="28">
        <f t="shared" si="5"/>
        <v>2333.6945260719799</v>
      </c>
      <c r="K19" s="28">
        <f t="shared" si="0"/>
        <v>10.405027102778307</v>
      </c>
      <c r="L19" s="28">
        <f t="shared" si="1"/>
        <v>9.5312149977518015</v>
      </c>
      <c r="M19" s="39">
        <f t="shared" si="2"/>
        <v>8.7406230932040092</v>
      </c>
      <c r="N19" s="33">
        <f t="shared" si="6"/>
        <v>3.1770716659172673</v>
      </c>
      <c r="O19" s="29">
        <v>9.1</v>
      </c>
      <c r="P19" s="2">
        <f t="shared" si="7"/>
        <v>5.0999999999999996</v>
      </c>
    </row>
    <row r="20" spans="5:16" x14ac:dyDescent="0.25">
      <c r="E20" s="1">
        <v>6</v>
      </c>
      <c r="F20" s="36" t="s">
        <v>17</v>
      </c>
      <c r="G20" s="1">
        <f>G5+H5</f>
        <v>4.9892641992904641E-4</v>
      </c>
      <c r="H20" s="28">
        <f t="shared" si="3"/>
        <v>1904.0883826819631</v>
      </c>
      <c r="I20" s="28">
        <f t="shared" si="4"/>
        <v>2004.303560717856</v>
      </c>
      <c r="J20" s="28">
        <f t="shared" si="5"/>
        <v>2104.5187387537489</v>
      </c>
      <c r="K20" s="28">
        <f t="shared" si="0"/>
        <v>11.404160073763634</v>
      </c>
      <c r="L20" s="28">
        <f t="shared" si="1"/>
        <v>10.435192447690907</v>
      </c>
      <c r="M20" s="39">
        <f t="shared" si="2"/>
        <v>9.5585074526727229</v>
      </c>
      <c r="N20" s="33">
        <f t="shared" si="6"/>
        <v>3.4783974825636359</v>
      </c>
      <c r="O20" s="29">
        <v>9.9</v>
      </c>
      <c r="P20" s="2">
        <f t="shared" si="7"/>
        <v>5.9</v>
      </c>
    </row>
    <row r="21" spans="5:16" x14ac:dyDescent="0.25">
      <c r="E21" s="1">
        <v>7</v>
      </c>
      <c r="F21" s="36" t="s">
        <v>16</v>
      </c>
      <c r="G21" s="1">
        <f>G5+H5+I5</f>
        <v>6.4595497287402832E-4</v>
      </c>
      <c r="H21" s="28">
        <f t="shared" si="3"/>
        <v>1470.6907445470899</v>
      </c>
      <c r="I21" s="28">
        <f t="shared" si="4"/>
        <v>1548.0955205758842</v>
      </c>
      <c r="J21" s="28">
        <f t="shared" si="5"/>
        <v>1625.5002966046784</v>
      </c>
      <c r="K21" s="28">
        <f t="shared" si="0"/>
        <v>14.402381802107488</v>
      </c>
      <c r="L21" s="28">
        <f t="shared" si="1"/>
        <v>13.14786924952582</v>
      </c>
      <c r="M21" s="39">
        <f t="shared" si="2"/>
        <v>12.012834082904316</v>
      </c>
      <c r="N21" s="33">
        <f t="shared" si="6"/>
        <v>4.3826230831752735</v>
      </c>
      <c r="O21" s="29">
        <v>12.5</v>
      </c>
      <c r="P21" s="2">
        <f t="shared" si="7"/>
        <v>8.5</v>
      </c>
    </row>
    <row r="22" spans="5:16" x14ac:dyDescent="0.25">
      <c r="E22" s="1">
        <v>8</v>
      </c>
      <c r="F22" s="36" t="s">
        <v>18</v>
      </c>
      <c r="G22" s="1">
        <f>F5</f>
        <v>6.6604502464366589E-4</v>
      </c>
      <c r="H22" s="28">
        <f t="shared" si="3"/>
        <v>1426.33</v>
      </c>
      <c r="I22" s="28">
        <f t="shared" si="4"/>
        <v>1501.4</v>
      </c>
      <c r="J22" s="28">
        <f t="shared" si="5"/>
        <v>1576.4700000000003</v>
      </c>
      <c r="K22" s="28">
        <f t="shared" si="0"/>
        <v>14.812060252536231</v>
      </c>
      <c r="L22" s="28">
        <f t="shared" si="1"/>
        <v>13.518530704675635</v>
      </c>
      <c r="M22" s="39">
        <f t="shared" si="2"/>
        <v>12.348194447087478</v>
      </c>
      <c r="N22" s="33">
        <f t="shared" si="6"/>
        <v>4.5061769015585451</v>
      </c>
      <c r="O22" s="29">
        <v>12.8</v>
      </c>
      <c r="P22" s="2">
        <f t="shared" si="7"/>
        <v>8.8000000000000007</v>
      </c>
    </row>
    <row r="23" spans="5:16" x14ac:dyDescent="0.25">
      <c r="E23" s="1">
        <v>9</v>
      </c>
      <c r="F23" s="36" t="s">
        <v>19</v>
      </c>
      <c r="G23" s="1">
        <f>F5+I5</f>
        <v>8.1307357758864779E-4</v>
      </c>
      <c r="H23" s="28">
        <f t="shared" si="3"/>
        <v>1168.4059428144722</v>
      </c>
      <c r="I23" s="28">
        <f t="shared" si="4"/>
        <v>1229.9009924362865</v>
      </c>
      <c r="J23" s="28">
        <f t="shared" si="5"/>
        <v>1291.3960420581009</v>
      </c>
      <c r="K23" s="28">
        <f t="shared" si="0"/>
        <v>17.810281980880085</v>
      </c>
      <c r="L23" s="28">
        <f t="shared" si="1"/>
        <v>16.23120750651055</v>
      </c>
      <c r="M23" s="39">
        <f t="shared" si="2"/>
        <v>14.802521077319071</v>
      </c>
      <c r="N23" s="33">
        <f t="shared" si="6"/>
        <v>5.4104025021701831</v>
      </c>
      <c r="O23" s="29">
        <v>15.3</v>
      </c>
      <c r="P23" s="2">
        <f t="shared" si="7"/>
        <v>11.3</v>
      </c>
    </row>
    <row r="24" spans="5:16" x14ac:dyDescent="0.25">
      <c r="E24" s="1">
        <v>10</v>
      </c>
      <c r="F24" s="36" t="s">
        <v>20</v>
      </c>
      <c r="G24" s="1">
        <f>F5+H5</f>
        <v>8.6206964533602488E-4</v>
      </c>
      <c r="H24" s="28">
        <f t="shared" si="3"/>
        <v>1101.9991309747379</v>
      </c>
      <c r="I24" s="28">
        <f t="shared" si="4"/>
        <v>1159.9990852365663</v>
      </c>
      <c r="J24" s="28">
        <f t="shared" si="5"/>
        <v>1217.9990394983947</v>
      </c>
      <c r="K24" s="28">
        <f t="shared" si="0"/>
        <v>18.809414951865413</v>
      </c>
      <c r="L24" s="28">
        <f t="shared" si="1"/>
        <v>17.135184956449656</v>
      </c>
      <c r="M24" s="39">
        <f t="shared" si="2"/>
        <v>15.620405436787784</v>
      </c>
      <c r="N24" s="33">
        <f t="shared" si="6"/>
        <v>5.7117283188165517</v>
      </c>
      <c r="O24" s="29">
        <v>16.2</v>
      </c>
      <c r="P24" s="2">
        <f t="shared" si="7"/>
        <v>12.2</v>
      </c>
    </row>
    <row r="25" spans="5:16" x14ac:dyDescent="0.25">
      <c r="E25" s="1">
        <v>11</v>
      </c>
      <c r="F25" s="36" t="s">
        <v>21</v>
      </c>
      <c r="G25" s="1">
        <f>F5+H5+I5</f>
        <v>1.0090981982810068E-3</v>
      </c>
      <c r="H25" s="28">
        <f t="shared" si="3"/>
        <v>941.4346409678659</v>
      </c>
      <c r="I25" s="28">
        <f t="shared" si="4"/>
        <v>990.98383259775358</v>
      </c>
      <c r="J25" s="28">
        <f t="shared" si="5"/>
        <v>1040.5330242276414</v>
      </c>
      <c r="K25" s="28">
        <f t="shared" si="0"/>
        <v>21.807636680209264</v>
      </c>
      <c r="L25" s="28">
        <f t="shared" si="1"/>
        <v>19.847861758284576</v>
      </c>
      <c r="M25" s="39">
        <f t="shared" si="2"/>
        <v>18.074732067019376</v>
      </c>
      <c r="N25" s="33">
        <f t="shared" si="6"/>
        <v>6.6159539194281924</v>
      </c>
      <c r="O25" s="29">
        <v>18.97</v>
      </c>
      <c r="P25" s="2">
        <f t="shared" si="7"/>
        <v>14.969999999999999</v>
      </c>
    </row>
    <row r="26" spans="5:16" x14ac:dyDescent="0.25">
      <c r="E26" s="1">
        <v>12</v>
      </c>
      <c r="F26" s="36" t="s">
        <v>22</v>
      </c>
      <c r="G26" s="1">
        <f>F5+G5</f>
        <v>9.6894682388035331E-4</v>
      </c>
      <c r="H26" s="28">
        <f t="shared" si="3"/>
        <v>980.4459611060214</v>
      </c>
      <c r="I26" s="28">
        <f t="shared" si="4"/>
        <v>1032.0483801116015</v>
      </c>
      <c r="J26" s="28">
        <f t="shared" si="5"/>
        <v>1083.6507991171816</v>
      </c>
      <c r="K26" s="28">
        <f t="shared" si="0"/>
        <v>20.988865626970682</v>
      </c>
      <c r="L26" s="28">
        <f t="shared" si="1"/>
        <v>19.10706890059252</v>
      </c>
      <c r="M26" s="39">
        <f t="shared" si="2"/>
        <v>17.404490910059899</v>
      </c>
      <c r="N26" s="33">
        <f t="shared" si="6"/>
        <v>6.3690229668641729</v>
      </c>
      <c r="O26" s="29">
        <v>18.37</v>
      </c>
      <c r="P26" s="2">
        <f t="shared" si="7"/>
        <v>14.370000000000001</v>
      </c>
    </row>
    <row r="27" spans="5:16" x14ac:dyDescent="0.25">
      <c r="E27" s="1">
        <v>13</v>
      </c>
      <c r="F27" s="36" t="s">
        <v>23</v>
      </c>
      <c r="G27" s="1">
        <f>F5+G5+I5</f>
        <v>1.1159753768253352E-3</v>
      </c>
      <c r="H27" s="28">
        <f t="shared" si="3"/>
        <v>851.27326258981384</v>
      </c>
      <c r="I27" s="28">
        <f t="shared" si="4"/>
        <v>896.0771185155935</v>
      </c>
      <c r="J27" s="28">
        <f t="shared" si="5"/>
        <v>940.88097444137316</v>
      </c>
      <c r="K27" s="28">
        <f t="shared" si="0"/>
        <v>23.987087355314532</v>
      </c>
      <c r="L27" s="28">
        <f t="shared" si="1"/>
        <v>21.819745702427436</v>
      </c>
      <c r="M27" s="39">
        <f t="shared" si="2"/>
        <v>19.858817540291486</v>
      </c>
      <c r="N27" s="33">
        <f t="shared" si="6"/>
        <v>7.2732485674758118</v>
      </c>
      <c r="O27" s="29">
        <v>20.63</v>
      </c>
      <c r="P27" s="2">
        <f t="shared" si="7"/>
        <v>16.63</v>
      </c>
    </row>
    <row r="28" spans="5:16" x14ac:dyDescent="0.25">
      <c r="E28" s="1">
        <v>14</v>
      </c>
      <c r="F28" s="36" t="s">
        <v>24</v>
      </c>
      <c r="G28" s="1">
        <f>F5+G5+H5</f>
        <v>1.1649714445727123E-3</v>
      </c>
      <c r="H28" s="28">
        <f t="shared" si="3"/>
        <v>815.47063185607999</v>
      </c>
      <c r="I28" s="28">
        <f t="shared" si="4"/>
        <v>858.39013879587367</v>
      </c>
      <c r="J28" s="28">
        <f t="shared" si="5"/>
        <v>901.30964573566735</v>
      </c>
      <c r="K28" s="28">
        <f t="shared" si="0"/>
        <v>24.986220326299861</v>
      </c>
      <c r="L28" s="28">
        <f t="shared" si="1"/>
        <v>22.723723152366542</v>
      </c>
      <c r="M28" s="39">
        <f t="shared" si="2"/>
        <v>20.676701899760204</v>
      </c>
      <c r="N28" s="33">
        <f t="shared" si="6"/>
        <v>7.5745743841221804</v>
      </c>
      <c r="O28" s="29">
        <v>21.4</v>
      </c>
      <c r="P28" s="2">
        <f t="shared" si="7"/>
        <v>17.399999999999999</v>
      </c>
    </row>
    <row r="29" spans="5:16" ht="15.75" thickBot="1" x14ac:dyDescent="0.3">
      <c r="E29" s="3">
        <v>15</v>
      </c>
      <c r="F29" s="37" t="s">
        <v>25</v>
      </c>
      <c r="G29" s="3">
        <f>F5+G5+H5+I5</f>
        <v>1.3119999975176942E-3</v>
      </c>
      <c r="H29" s="30">
        <f t="shared" si="3"/>
        <v>724.08536722362908</v>
      </c>
      <c r="I29" s="30">
        <f t="shared" si="4"/>
        <v>762.19512339329378</v>
      </c>
      <c r="J29" s="30">
        <f t="shared" si="5"/>
        <v>800.30487956295849</v>
      </c>
      <c r="K29" s="30">
        <f t="shared" si="0"/>
        <v>27.984442054643715</v>
      </c>
      <c r="L29" s="30">
        <f t="shared" si="1"/>
        <v>25.436399954201455</v>
      </c>
      <c r="M29" s="40">
        <f t="shared" si="2"/>
        <v>23.131028529991791</v>
      </c>
      <c r="N29" s="34">
        <f t="shared" si="6"/>
        <v>8.4787999847338185</v>
      </c>
      <c r="O29" s="31">
        <v>22.71</v>
      </c>
      <c r="P29" s="4">
        <f t="shared" si="7"/>
        <v>18.71</v>
      </c>
    </row>
    <row r="33" spans="11:24" x14ac:dyDescent="0.25">
      <c r="K33" s="5"/>
      <c r="L33" s="6"/>
      <c r="M33" s="6"/>
      <c r="N33" s="6"/>
      <c r="O33" s="6"/>
      <c r="P33" s="6"/>
      <c r="Q33" s="6"/>
      <c r="R33" s="6"/>
      <c r="S33" s="5"/>
      <c r="T33" s="5"/>
      <c r="U33" s="5"/>
      <c r="V33" s="5"/>
      <c r="W33" s="5"/>
      <c r="X33" s="5"/>
    </row>
    <row r="34" spans="11:24" x14ac:dyDescent="0.25">
      <c r="K34" s="5"/>
      <c r="L34" s="6"/>
      <c r="M34" s="6"/>
      <c r="N34" s="6"/>
      <c r="O34" s="6"/>
      <c r="P34" s="6"/>
      <c r="Q34" s="6"/>
      <c r="R34" s="6"/>
      <c r="S34" s="5"/>
      <c r="T34" s="5"/>
      <c r="U34" s="5"/>
      <c r="V34" s="5"/>
      <c r="W34" s="5"/>
      <c r="X34" s="5"/>
    </row>
    <row r="35" spans="11:24" x14ac:dyDescent="0.25">
      <c r="K35" s="5"/>
      <c r="L35" s="6"/>
      <c r="M35" s="6"/>
      <c r="N35" s="6"/>
      <c r="O35" s="6"/>
      <c r="P35" s="6"/>
      <c r="Q35" s="6"/>
      <c r="R35" s="6"/>
      <c r="S35" s="5"/>
      <c r="T35" s="5"/>
      <c r="U35" s="5"/>
      <c r="V35" s="5"/>
      <c r="W35" s="5"/>
      <c r="X35" s="5"/>
    </row>
    <row r="36" spans="11:24" ht="18.75" x14ac:dyDescent="0.3">
      <c r="K36" s="5"/>
      <c r="L36" s="6"/>
      <c r="M36" s="9"/>
      <c r="N36" s="6"/>
      <c r="O36" s="6"/>
      <c r="P36" s="6"/>
      <c r="Q36" s="6"/>
      <c r="R36" s="6"/>
      <c r="S36" s="5"/>
      <c r="T36" s="5"/>
      <c r="U36" s="5"/>
      <c r="V36" s="5"/>
      <c r="W36" s="5"/>
      <c r="X36" s="5"/>
    </row>
    <row r="37" spans="11:24" x14ac:dyDescent="0.25">
      <c r="K37" s="5"/>
      <c r="L37" s="6"/>
      <c r="M37" s="6"/>
      <c r="N37" s="6"/>
      <c r="O37" s="6"/>
      <c r="P37" s="6"/>
      <c r="Q37" s="6"/>
      <c r="R37" s="6"/>
      <c r="S37" s="5"/>
      <c r="T37" s="5"/>
      <c r="U37" s="5"/>
      <c r="V37" s="5"/>
      <c r="W37" s="5"/>
      <c r="X37" s="5"/>
    </row>
    <row r="38" spans="11:24" x14ac:dyDescent="0.25">
      <c r="K38" s="5"/>
      <c r="L38" s="6"/>
      <c r="M38" s="6"/>
      <c r="N38" s="6"/>
      <c r="O38" s="6"/>
      <c r="P38" s="6"/>
      <c r="Q38" s="6"/>
      <c r="R38" s="6"/>
      <c r="S38" s="5"/>
      <c r="T38" s="5"/>
      <c r="U38" s="5"/>
      <c r="V38" s="5"/>
      <c r="W38" s="5"/>
      <c r="X38" s="5"/>
    </row>
    <row r="39" spans="11:24" x14ac:dyDescent="0.25">
      <c r="K39" s="5"/>
      <c r="L39" s="6"/>
      <c r="M39" s="6"/>
      <c r="N39" s="6"/>
      <c r="O39" s="6"/>
      <c r="P39" s="6"/>
      <c r="Q39" s="6"/>
      <c r="R39" s="6"/>
      <c r="S39" s="5"/>
      <c r="T39" s="5"/>
      <c r="U39" s="5"/>
      <c r="V39" s="5"/>
      <c r="W39" s="5"/>
      <c r="X39" s="5"/>
    </row>
    <row r="40" spans="11:24" x14ac:dyDescent="0.25">
      <c r="K40" s="5"/>
      <c r="L40" s="6"/>
      <c r="M40" s="6"/>
      <c r="N40" s="10"/>
      <c r="O40" s="11"/>
      <c r="P40" s="8"/>
      <c r="Q40" s="6"/>
      <c r="R40" s="6"/>
      <c r="S40" s="5"/>
      <c r="T40" s="5"/>
      <c r="U40" s="5"/>
      <c r="V40" s="5"/>
      <c r="W40" s="5"/>
      <c r="X40" s="5"/>
    </row>
    <row r="41" spans="11:24" x14ac:dyDescent="0.25">
      <c r="K41" s="5"/>
      <c r="L41" s="6"/>
      <c r="M41" s="6"/>
      <c r="N41" s="7"/>
      <c r="O41" s="8"/>
      <c r="P41" s="8"/>
      <c r="Q41" s="6"/>
      <c r="R41" s="6"/>
      <c r="S41" s="5"/>
      <c r="T41" s="5"/>
      <c r="U41" s="5"/>
      <c r="V41" s="5"/>
      <c r="W41" s="5"/>
      <c r="X41" s="5"/>
    </row>
    <row r="42" spans="11:24" x14ac:dyDescent="0.25">
      <c r="K42" s="5"/>
      <c r="L42" s="6"/>
      <c r="M42" s="6"/>
      <c r="N42" s="7"/>
      <c r="O42" s="8"/>
      <c r="P42" s="8"/>
      <c r="Q42" s="6"/>
      <c r="R42" s="6"/>
      <c r="S42" s="5"/>
      <c r="T42" s="5"/>
      <c r="U42" s="5"/>
      <c r="V42" s="5"/>
      <c r="W42" s="5"/>
      <c r="X42" s="5"/>
    </row>
    <row r="43" spans="11:24" x14ac:dyDescent="0.25">
      <c r="K43" s="5"/>
      <c r="L43" s="6"/>
      <c r="M43" s="6"/>
      <c r="N43" s="7"/>
      <c r="O43" s="8"/>
      <c r="P43" s="8"/>
      <c r="Q43" s="6"/>
      <c r="R43" s="6"/>
      <c r="S43" s="5"/>
      <c r="T43" s="5"/>
      <c r="U43" s="5"/>
      <c r="V43" s="5"/>
      <c r="W43" s="5"/>
      <c r="X43" s="5"/>
    </row>
    <row r="44" spans="11:24" x14ac:dyDescent="0.25">
      <c r="K44" s="5"/>
      <c r="L44" s="6"/>
      <c r="M44" s="6"/>
      <c r="N44" s="7"/>
      <c r="O44" s="8"/>
      <c r="P44" s="8"/>
      <c r="Q44" s="6"/>
      <c r="R44" s="6"/>
      <c r="S44" s="5"/>
      <c r="T44" s="5"/>
      <c r="U44" s="5"/>
      <c r="V44" s="5"/>
      <c r="W44" s="5"/>
      <c r="X44" s="5"/>
    </row>
    <row r="45" spans="11:24" x14ac:dyDescent="0.25">
      <c r="K45" s="5"/>
      <c r="L45" s="6"/>
      <c r="M45" s="6"/>
      <c r="N45" s="7"/>
      <c r="O45" s="8"/>
      <c r="P45" s="8"/>
      <c r="Q45" s="6"/>
      <c r="R45" s="6"/>
      <c r="S45" s="5"/>
      <c r="T45" s="5"/>
      <c r="U45" s="5"/>
      <c r="V45" s="5"/>
      <c r="W45" s="5"/>
      <c r="X45" s="5"/>
    </row>
    <row r="46" spans="11:24" x14ac:dyDescent="0.25">
      <c r="K46" s="5"/>
      <c r="L46" s="6"/>
      <c r="M46" s="6"/>
      <c r="N46" s="7"/>
      <c r="O46" s="8"/>
      <c r="P46" s="8"/>
      <c r="Q46" s="6"/>
      <c r="R46" s="6"/>
      <c r="S46" s="5"/>
      <c r="T46" s="5"/>
      <c r="U46" s="5"/>
      <c r="V46" s="5"/>
      <c r="W46" s="5"/>
      <c r="X46" s="5"/>
    </row>
    <row r="47" spans="11:24" x14ac:dyDescent="0.25">
      <c r="K47" s="5"/>
      <c r="L47" s="6"/>
      <c r="M47" s="6"/>
      <c r="N47" s="7"/>
      <c r="O47" s="8"/>
      <c r="P47" s="8"/>
      <c r="Q47" s="6"/>
      <c r="R47" s="6"/>
      <c r="S47" s="5"/>
      <c r="T47" s="5"/>
      <c r="U47" s="5"/>
      <c r="V47" s="5"/>
      <c r="W47" s="5"/>
      <c r="X47" s="5"/>
    </row>
    <row r="48" spans="11:24" x14ac:dyDescent="0.25">
      <c r="K48" s="5"/>
      <c r="L48" s="6"/>
      <c r="M48" s="6"/>
      <c r="N48" s="7"/>
      <c r="O48" s="8"/>
      <c r="P48" s="8"/>
      <c r="Q48" s="6"/>
      <c r="R48" s="6"/>
      <c r="S48" s="5"/>
      <c r="T48" s="5"/>
      <c r="U48" s="5"/>
      <c r="V48" s="5"/>
      <c r="W48" s="5"/>
      <c r="X48" s="5"/>
    </row>
    <row r="49" spans="11:24" x14ac:dyDescent="0.25">
      <c r="K49" s="5"/>
      <c r="L49" s="6"/>
      <c r="M49" s="6"/>
      <c r="N49" s="7"/>
      <c r="O49" s="8"/>
      <c r="P49" s="8"/>
      <c r="Q49" s="6"/>
      <c r="R49" s="6"/>
      <c r="S49" s="5"/>
      <c r="T49" s="5"/>
      <c r="U49" s="5"/>
      <c r="V49" s="5"/>
      <c r="W49" s="5"/>
      <c r="X49" s="5"/>
    </row>
    <row r="50" spans="11:24" x14ac:dyDescent="0.25">
      <c r="K50" s="5"/>
      <c r="L50" s="6"/>
      <c r="M50" s="6"/>
      <c r="N50" s="7"/>
      <c r="O50" s="8"/>
      <c r="P50" s="8"/>
      <c r="Q50" s="6"/>
      <c r="R50" s="6"/>
      <c r="S50" s="5"/>
      <c r="T50" s="5"/>
      <c r="U50" s="5"/>
      <c r="V50" s="5"/>
      <c r="W50" s="5"/>
      <c r="X50" s="5"/>
    </row>
    <row r="51" spans="11:24" x14ac:dyDescent="0.25">
      <c r="K51" s="5"/>
      <c r="L51" s="6"/>
      <c r="M51" s="6"/>
      <c r="N51" s="7"/>
      <c r="O51" s="8"/>
      <c r="P51" s="8"/>
      <c r="Q51" s="6"/>
      <c r="R51" s="6"/>
      <c r="S51" s="5"/>
      <c r="T51" s="5"/>
      <c r="U51" s="5"/>
      <c r="V51" s="5"/>
      <c r="W51" s="5"/>
      <c r="X51" s="5"/>
    </row>
    <row r="52" spans="11:24" x14ac:dyDescent="0.25">
      <c r="K52" s="5"/>
      <c r="L52" s="6"/>
      <c r="M52" s="6"/>
      <c r="N52" s="7"/>
      <c r="O52" s="8"/>
      <c r="P52" s="8"/>
      <c r="Q52" s="6"/>
      <c r="R52" s="6"/>
      <c r="S52" s="5"/>
      <c r="T52" s="5"/>
      <c r="U52" s="5"/>
      <c r="V52" s="5"/>
      <c r="W52" s="5"/>
      <c r="X52" s="5"/>
    </row>
    <row r="53" spans="11:24" x14ac:dyDescent="0.25">
      <c r="K53" s="5"/>
      <c r="L53" s="6"/>
      <c r="M53" s="6"/>
      <c r="N53" s="7"/>
      <c r="O53" s="8"/>
      <c r="P53" s="8"/>
      <c r="Q53" s="6"/>
      <c r="R53" s="6"/>
      <c r="S53" s="5"/>
      <c r="T53" s="5"/>
      <c r="U53" s="5"/>
      <c r="V53" s="5"/>
      <c r="W53" s="5"/>
      <c r="X53" s="5"/>
    </row>
    <row r="54" spans="11:24" x14ac:dyDescent="0.25">
      <c r="K54" s="5"/>
      <c r="L54" s="6"/>
      <c r="M54" s="6"/>
      <c r="N54" s="7"/>
      <c r="O54" s="8"/>
      <c r="P54" s="8"/>
      <c r="Q54" s="6"/>
      <c r="R54" s="6"/>
      <c r="S54" s="5"/>
      <c r="T54" s="5"/>
      <c r="U54" s="5"/>
      <c r="V54" s="5"/>
      <c r="W54" s="5"/>
      <c r="X54" s="5"/>
    </row>
    <row r="55" spans="11:24" x14ac:dyDescent="0.25">
      <c r="K55" s="5"/>
      <c r="L55" s="6"/>
      <c r="M55" s="6"/>
      <c r="N55" s="7"/>
      <c r="O55" s="8"/>
      <c r="P55" s="8"/>
      <c r="Q55" s="6"/>
      <c r="R55" s="6"/>
      <c r="S55" s="5"/>
      <c r="T55" s="5"/>
      <c r="U55" s="5"/>
      <c r="V55" s="5"/>
      <c r="W55" s="5"/>
      <c r="X55" s="5"/>
    </row>
    <row r="56" spans="11:24" x14ac:dyDescent="0.25">
      <c r="K56" s="5"/>
      <c r="L56" s="6"/>
      <c r="M56" s="6"/>
      <c r="N56" s="6"/>
      <c r="O56" s="6"/>
      <c r="P56" s="6"/>
      <c r="Q56" s="6"/>
      <c r="R56" s="6"/>
      <c r="S56" s="5"/>
      <c r="T56" s="5"/>
      <c r="U56" s="5"/>
      <c r="V56" s="5"/>
      <c r="W56" s="5"/>
      <c r="X56" s="5"/>
    </row>
    <row r="57" spans="11:24" x14ac:dyDescent="0.25">
      <c r="K57" s="5"/>
      <c r="L57" s="6"/>
      <c r="M57" s="6"/>
      <c r="N57" s="6"/>
      <c r="O57" s="6"/>
      <c r="P57" s="6"/>
      <c r="Q57" s="6"/>
      <c r="R57" s="6"/>
      <c r="S57" s="5"/>
      <c r="T57" s="5"/>
      <c r="U57" s="5"/>
      <c r="V57" s="5"/>
      <c r="W57" s="5"/>
      <c r="X57" s="5"/>
    </row>
    <row r="58" spans="11:24" x14ac:dyDescent="0.25">
      <c r="M58" s="5"/>
      <c r="N58" s="5"/>
      <c r="O58" s="5"/>
      <c r="P58" s="5"/>
    </row>
  </sheetData>
  <sortState xmlns:xlrd2="http://schemas.microsoft.com/office/spreadsheetml/2017/richdata2" ref="E33:F48">
    <sortCondition ref="F33:F48"/>
  </sortState>
  <conditionalFormatting sqref="W9:W2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10:S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</dc:creator>
  <cp:lastModifiedBy>Milan</cp:lastModifiedBy>
  <dcterms:created xsi:type="dcterms:W3CDTF">2022-01-10T19:22:41Z</dcterms:created>
  <dcterms:modified xsi:type="dcterms:W3CDTF">2022-03-03T08:42:57Z</dcterms:modified>
</cp:coreProperties>
</file>