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chatronika\zdroj\v3.0\"/>
    </mc:Choice>
  </mc:AlternateContent>
  <xr:revisionPtr revIDLastSave="0" documentId="13_ncr:1_{FBBA373A-96BC-4CB9-937B-5551E0B9F828}" xr6:coauthVersionLast="47" xr6:coauthVersionMax="47" xr10:uidLastSave="{00000000-0000-0000-0000-000000000000}"/>
  <bookViews>
    <workbookView xWindow="-25320" yWindow="390" windowWidth="25440" windowHeight="15390" xr2:uid="{BE4775B2-EE30-450E-B878-E336E0EC1E8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L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5" i="1"/>
  <c r="M16" i="1"/>
  <c r="M17" i="1"/>
  <c r="M18" i="1"/>
  <c r="M19" i="1"/>
  <c r="M20" i="1"/>
  <c r="M21" i="1"/>
  <c r="M22" i="1"/>
  <c r="N22" i="1" s="1"/>
  <c r="M23" i="1"/>
  <c r="N23" i="1" s="1"/>
  <c r="M24" i="1"/>
  <c r="M25" i="1"/>
  <c r="N25" i="1" s="1"/>
  <c r="M26" i="1"/>
  <c r="N26" i="1" s="1"/>
  <c r="M27" i="1"/>
  <c r="N27" i="1" s="1"/>
  <c r="M28" i="1"/>
  <c r="M29" i="1"/>
  <c r="M15" i="1"/>
  <c r="N15" i="1" s="1"/>
  <c r="N16" i="1"/>
  <c r="N17" i="1"/>
  <c r="N18" i="1"/>
  <c r="N19" i="1"/>
  <c r="N20" i="1"/>
  <c r="N21" i="1"/>
  <c r="N24" i="1"/>
  <c r="N28" i="1"/>
  <c r="N29" i="1"/>
  <c r="H11" i="1"/>
  <c r="G25" i="1"/>
  <c r="I25" i="1" s="1"/>
  <c r="G24" i="1"/>
  <c r="I24" i="1" s="1"/>
  <c r="G23" i="1"/>
  <c r="G22" i="1"/>
  <c r="G17" i="1"/>
  <c r="L16" i="1"/>
  <c r="J16" i="1"/>
  <c r="I16" i="1"/>
  <c r="I17" i="1"/>
  <c r="L17" i="1" s="1"/>
  <c r="I22" i="1"/>
  <c r="H22" i="1" s="1"/>
  <c r="I23" i="1"/>
  <c r="H23" i="1" s="1"/>
  <c r="H16" i="1"/>
  <c r="H17" i="1"/>
  <c r="G16" i="1"/>
  <c r="G15" i="1"/>
  <c r="I15" i="1"/>
  <c r="J15" i="1" s="1"/>
  <c r="G21" i="1"/>
  <c r="I21" i="1" s="1"/>
  <c r="H21" i="1" s="1"/>
  <c r="I11" i="1"/>
  <c r="J11" i="1"/>
  <c r="G11" i="1"/>
  <c r="G18" i="1" l="1"/>
  <c r="I18" i="1" s="1"/>
  <c r="G26" i="1"/>
  <c r="I26" i="1" s="1"/>
  <c r="J26" i="1" s="1"/>
  <c r="J18" i="1"/>
  <c r="L18" i="1"/>
  <c r="G28" i="1"/>
  <c r="I28" i="1" s="1"/>
  <c r="L28" i="1" s="1"/>
  <c r="G27" i="1"/>
  <c r="I27" i="1" s="1"/>
  <c r="H27" i="1" s="1"/>
  <c r="G29" i="1"/>
  <c r="I29" i="1" s="1"/>
  <c r="G19" i="1"/>
  <c r="I19" i="1" s="1"/>
  <c r="H19" i="1" s="1"/>
  <c r="G20" i="1"/>
  <c r="I20" i="1" s="1"/>
  <c r="H20" i="1" s="1"/>
  <c r="J25" i="1"/>
  <c r="H25" i="1"/>
  <c r="L25" i="1"/>
  <c r="J24" i="1"/>
  <c r="L24" i="1"/>
  <c r="H24" i="1"/>
  <c r="J23" i="1"/>
  <c r="L23" i="1"/>
  <c r="J22" i="1"/>
  <c r="L22" i="1"/>
  <c r="J21" i="1"/>
  <c r="L21" i="1"/>
  <c r="H18" i="1"/>
  <c r="J17" i="1"/>
  <c r="H15" i="1"/>
  <c r="H28" i="1" l="1"/>
  <c r="J28" i="1"/>
  <c r="J27" i="1"/>
  <c r="H26" i="1"/>
  <c r="L26" i="1"/>
  <c r="L27" i="1"/>
  <c r="L19" i="1"/>
  <c r="H29" i="1"/>
  <c r="L29" i="1"/>
  <c r="J29" i="1"/>
  <c r="J19" i="1"/>
  <c r="J20" i="1"/>
  <c r="L20" i="1"/>
</calcChain>
</file>

<file path=xl/sharedStrings.xml><?xml version="1.0" encoding="utf-8"?>
<sst xmlns="http://schemas.openxmlformats.org/spreadsheetml/2006/main" count="32" uniqueCount="31">
  <si>
    <t>LSB</t>
  </si>
  <si>
    <t>reference</t>
  </si>
  <si>
    <t>R</t>
  </si>
  <si>
    <t>G[S]</t>
  </si>
  <si>
    <t>G</t>
  </si>
  <si>
    <t>U</t>
  </si>
  <si>
    <t>0000</t>
  </si>
  <si>
    <t>---</t>
  </si>
  <si>
    <t>0001</t>
  </si>
  <si>
    <t>R -5%</t>
  </si>
  <si>
    <t>R +5%</t>
  </si>
  <si>
    <t>Rdson</t>
  </si>
  <si>
    <t>0010</t>
  </si>
  <si>
    <t>0011</t>
  </si>
  <si>
    <t>0100</t>
  </si>
  <si>
    <t>0101</t>
  </si>
  <si>
    <t>0111</t>
  </si>
  <si>
    <t>0110</t>
  </si>
  <si>
    <t>1000</t>
  </si>
  <si>
    <t>1001</t>
  </si>
  <si>
    <t>1010</t>
  </si>
  <si>
    <t>1011</t>
  </si>
  <si>
    <t>1100</t>
  </si>
  <si>
    <t>1101</t>
  </si>
  <si>
    <t>1110</t>
  </si>
  <si>
    <t>1111</t>
  </si>
  <si>
    <t>Ureg</t>
  </si>
  <si>
    <t>Umin</t>
  </si>
  <si>
    <t>Umax</t>
  </si>
  <si>
    <t>bin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</si>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</sst>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možných zvolitelných napětí podle číslené</a:t>
            </a:r>
            <a:r>
              <a:rPr lang="cs-CZ" baseline="0"/>
              <a:t> hodnoty</a:t>
            </a:r>
            <a:endParaRPr lang="cs-CZ"/>
          </a:p>
        </c:rich>
      </c:tx>
      <c:layout>
        <c:manualLayout>
          <c:xMode val="edge"/>
          <c:yMode val="edge"/>
          <c:x val="0.13215517147493494"/>
          <c:y val="2.2914050481224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8.0973582483938072E-2"/>
          <c:y val="0.22651445781148452"/>
          <c:w val="0.87586141818555929"/>
          <c:h val="0.59223353397297507"/>
        </c:manualLayout>
      </c:layout>
      <c:scatterChart>
        <c:scatterStyle val="lineMarker"/>
        <c:varyColors val="0"/>
        <c:ser>
          <c:idx val="0"/>
          <c:order val="0"/>
          <c:tx>
            <c:v>ideální hodnota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List1!$L$14:$L$29</c:f>
              <c:numCache>
                <c:formatCode>General</c:formatCode>
                <c:ptCount val="16"/>
                <c:pt idx="0">
                  <c:v>1.23</c:v>
                </c:pt>
                <c:pt idx="1">
                  <c:v>3.9426768018349168</c:v>
                </c:pt>
                <c:pt idx="2">
                  <c:v>4.846654251774023</c:v>
                </c:pt>
                <c:pt idx="3">
                  <c:v>7.5593310536089389</c:v>
                </c:pt>
                <c:pt idx="4">
                  <c:v>6.8185381959168838</c:v>
                </c:pt>
                <c:pt idx="5">
                  <c:v>9.5312149977518015</c:v>
                </c:pt>
                <c:pt idx="6">
                  <c:v>10.435192447690907</c:v>
                </c:pt>
                <c:pt idx="7">
                  <c:v>13.14786924952582</c:v>
                </c:pt>
                <c:pt idx="8">
                  <c:v>13.518530704675635</c:v>
                </c:pt>
                <c:pt idx="9">
                  <c:v>16.23120750651055</c:v>
                </c:pt>
                <c:pt idx="10">
                  <c:v>17.135184956449656</c:v>
                </c:pt>
                <c:pt idx="11">
                  <c:v>19.847861758284576</c:v>
                </c:pt>
                <c:pt idx="12">
                  <c:v>19.10706890059252</c:v>
                </c:pt>
                <c:pt idx="13">
                  <c:v>21.819745702427436</c:v>
                </c:pt>
                <c:pt idx="14">
                  <c:v>22.723723152366542</c:v>
                </c:pt>
                <c:pt idx="15">
                  <c:v>25.436399954201455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4-4A21-AE61-B9F7B376FC03}"/>
            </c:ext>
          </c:extLst>
        </c:ser>
        <c:ser>
          <c:idx val="1"/>
          <c:order val="1"/>
          <c:tx>
            <c:v>minimální hodnota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List1!$M$14:$M$29</c:f>
              <c:numCache>
                <c:formatCode>General</c:formatCode>
                <c:ptCount val="16"/>
                <c:pt idx="0">
                  <c:v>1.23</c:v>
                </c:pt>
                <c:pt idx="1">
                  <c:v>3.6843266302315913</c:v>
                </c:pt>
                <c:pt idx="2">
                  <c:v>4.5022109897003064</c:v>
                </c:pt>
                <c:pt idx="3">
                  <c:v>6.9565376199318969</c:v>
                </c:pt>
                <c:pt idx="4">
                  <c:v>6.2862964629724187</c:v>
                </c:pt>
                <c:pt idx="5">
                  <c:v>8.7406230932040092</c:v>
                </c:pt>
                <c:pt idx="6">
                  <c:v>9.5585074526727229</c:v>
                </c:pt>
                <c:pt idx="7">
                  <c:v>12.012834082904316</c:v>
                </c:pt>
                <c:pt idx="8">
                  <c:v>12.348194447087478</c:v>
                </c:pt>
                <c:pt idx="9">
                  <c:v>14.802521077319071</c:v>
                </c:pt>
                <c:pt idx="10">
                  <c:v>15.620405436787784</c:v>
                </c:pt>
                <c:pt idx="11">
                  <c:v>18.074732067019376</c:v>
                </c:pt>
                <c:pt idx="12">
                  <c:v>17.404490910059899</c:v>
                </c:pt>
                <c:pt idx="13">
                  <c:v>19.858817540291486</c:v>
                </c:pt>
                <c:pt idx="14">
                  <c:v>20.676701899760204</c:v>
                </c:pt>
                <c:pt idx="15">
                  <c:v>23.131028529991791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4-4A21-AE61-B9F7B376FC03}"/>
            </c:ext>
          </c:extLst>
        </c:ser>
        <c:ser>
          <c:idx val="2"/>
          <c:order val="2"/>
          <c:tx>
            <c:v>maximální hodnota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List1!$K$14:$K$29</c:f>
              <c:numCache>
                <c:formatCode>General</c:formatCode>
                <c:ptCount val="16"/>
                <c:pt idx="0">
                  <c:v>1.23</c:v>
                </c:pt>
                <c:pt idx="1">
                  <c:v>4.228221728343855</c:v>
                </c:pt>
                <c:pt idx="2">
                  <c:v>5.227354699329184</c:v>
                </c:pt>
                <c:pt idx="3">
                  <c:v>8.2255764276730385</c:v>
                </c:pt>
                <c:pt idx="4">
                  <c:v>7.40680537443445</c:v>
                </c:pt>
                <c:pt idx="5">
                  <c:v>10.405027102778307</c:v>
                </c:pt>
                <c:pt idx="6">
                  <c:v>11.404160073763634</c:v>
                </c:pt>
                <c:pt idx="7">
                  <c:v>14.402381802107488</c:v>
                </c:pt>
                <c:pt idx="8">
                  <c:v>14.812060252536231</c:v>
                </c:pt>
                <c:pt idx="9">
                  <c:v>17.810281980880085</c:v>
                </c:pt>
                <c:pt idx="10">
                  <c:v>18.809414951865413</c:v>
                </c:pt>
                <c:pt idx="11">
                  <c:v>21.807636680209264</c:v>
                </c:pt>
                <c:pt idx="12">
                  <c:v>20.988865626970682</c:v>
                </c:pt>
                <c:pt idx="13">
                  <c:v>23.987087355314532</c:v>
                </c:pt>
                <c:pt idx="14">
                  <c:v>24.986220326299861</c:v>
                </c:pt>
                <c:pt idx="15">
                  <c:v>27.984442054643715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84-4A21-AE61-B9F7B376FC03}"/>
            </c:ext>
          </c:extLst>
        </c:ser>
        <c:ser>
          <c:idx val="3"/>
          <c:order val="3"/>
          <c:tx>
            <c:v>po odečtu úbytku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List1!$N$14:$N$29</c:f>
              <c:numCache>
                <c:formatCode>General</c:formatCode>
                <c:ptCount val="16"/>
                <c:pt idx="0">
                  <c:v>0</c:v>
                </c:pt>
                <c:pt idx="1">
                  <c:v>1.6843266302315913</c:v>
                </c:pt>
                <c:pt idx="2">
                  <c:v>2.5022109897003064</c:v>
                </c:pt>
                <c:pt idx="3">
                  <c:v>4.9565376199318969</c:v>
                </c:pt>
                <c:pt idx="4">
                  <c:v>4.2862964629724187</c:v>
                </c:pt>
                <c:pt idx="5">
                  <c:v>6.7406230932040092</c:v>
                </c:pt>
                <c:pt idx="6">
                  <c:v>7.5585074526727229</c:v>
                </c:pt>
                <c:pt idx="7">
                  <c:v>10.012834082904316</c:v>
                </c:pt>
                <c:pt idx="8">
                  <c:v>10.348194447087478</c:v>
                </c:pt>
                <c:pt idx="9">
                  <c:v>12.802521077319071</c:v>
                </c:pt>
                <c:pt idx="10">
                  <c:v>13.620405436787784</c:v>
                </c:pt>
                <c:pt idx="11">
                  <c:v>16.074732067019376</c:v>
                </c:pt>
                <c:pt idx="12">
                  <c:v>15.404490910059899</c:v>
                </c:pt>
                <c:pt idx="13">
                  <c:v>17.858817540291486</c:v>
                </c:pt>
                <c:pt idx="14">
                  <c:v>18.676701899760204</c:v>
                </c:pt>
                <c:pt idx="15">
                  <c:v>21.131028529991791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84-4A21-AE61-B9F7B376FC03}"/>
            </c:ext>
          </c:extLst>
        </c:ser>
        <c:ser>
          <c:idx val="4"/>
          <c:order val="4"/>
          <c:tx>
            <c:v>sezařené hodnoty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List1!$E$14:$E$29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List1!$F$33:$F$48</c:f>
              <c:numCache>
                <c:formatCode>General</c:formatCode>
                <c:ptCount val="16"/>
                <c:pt idx="0">
                  <c:v>0</c:v>
                </c:pt>
                <c:pt idx="1">
                  <c:v>1.6843266302315913</c:v>
                </c:pt>
                <c:pt idx="2">
                  <c:v>2.5022109897003064</c:v>
                </c:pt>
                <c:pt idx="3">
                  <c:v>4.2862964629724187</c:v>
                </c:pt>
                <c:pt idx="4">
                  <c:v>4.9565376199318969</c:v>
                </c:pt>
                <c:pt idx="5">
                  <c:v>6.7406230932040092</c:v>
                </c:pt>
                <c:pt idx="6">
                  <c:v>7.5585074526727229</c:v>
                </c:pt>
                <c:pt idx="7">
                  <c:v>10.012834082904316</c:v>
                </c:pt>
                <c:pt idx="8">
                  <c:v>10.348194447087478</c:v>
                </c:pt>
                <c:pt idx="9">
                  <c:v>12.802521077319071</c:v>
                </c:pt>
                <c:pt idx="10">
                  <c:v>13.620405436787784</c:v>
                </c:pt>
                <c:pt idx="11">
                  <c:v>15.404490910059899</c:v>
                </c:pt>
                <c:pt idx="12">
                  <c:v>16.074732067019376</c:v>
                </c:pt>
                <c:pt idx="13">
                  <c:v>17.858817540291486</c:v>
                </c:pt>
                <c:pt idx="14">
                  <c:v>18.676701899760204</c:v>
                </c:pt>
                <c:pt idx="15">
                  <c:v>21.131028529991791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84-4A21-AE61-B9F7B376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4575"/>
        <c:axId val="752655823"/>
      </c:scatterChart>
      <c:valAx>
        <c:axId val="75265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číselná hodnota</a:t>
                </a:r>
              </a:p>
            </c:rich>
          </c:tx>
          <c:layout>
            <c:manualLayout>
              <c:xMode val="edge"/>
              <c:yMode val="edge"/>
              <c:x val="0.41561765996564914"/>
              <c:y val="0.89327150614537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2655823"/>
        <c:crosses val="autoZero"/>
        <c:crossBetween val="midCat"/>
      </c:valAx>
      <c:valAx>
        <c:axId val="7526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U[V]</a:t>
                </a:r>
              </a:p>
            </c:rich>
          </c:tx>
          <c:layout>
            <c:manualLayout>
              <c:xMode val="edge"/>
              <c:yMode val="edge"/>
              <c:x val="1.109640085617033E-2"/>
              <c:y val="0.12978232954151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5265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316650215015"/>
          <c:y val="0.55059362755629804"/>
          <c:w val="0.29320863133977465"/>
          <c:h val="0.2644697793959670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32656</xdr:colOff>
      <xdr:row>14</xdr:row>
      <xdr:rowOff>138112</xdr:rowOff>
    </xdr:from>
    <xdr:to>
      <xdr:col>27</xdr:col>
      <xdr:colOff>337456</xdr:colOff>
      <xdr:row>28</xdr:row>
      <xdr:rowOff>82261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7713019-F60C-47A2-9975-EF08F2235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6DF4-CC9C-4894-A98E-F351D1606D01}">
  <dimension ref="E9:O48"/>
  <sheetViews>
    <sheetView tabSelected="1" topLeftCell="A7" zoomScale="115" zoomScaleNormal="115" workbookViewId="0">
      <selection activeCell="AG33" sqref="AG33"/>
    </sheetView>
  </sheetViews>
  <sheetFormatPr defaultRowHeight="15" x14ac:dyDescent="0.25"/>
  <cols>
    <col min="2" max="3" width="16.28515625" bestFit="1" customWidth="1"/>
    <col min="9" max="9" width="9.5703125" customWidth="1"/>
  </cols>
  <sheetData>
    <row r="9" spans="5:15" x14ac:dyDescent="0.25">
      <c r="J9" t="s">
        <v>0</v>
      </c>
      <c r="K9" t="s">
        <v>1</v>
      </c>
      <c r="L9" t="s">
        <v>11</v>
      </c>
    </row>
    <row r="10" spans="5:15" x14ac:dyDescent="0.25">
      <c r="F10" t="s">
        <v>2</v>
      </c>
      <c r="G10">
        <v>1500</v>
      </c>
      <c r="H10">
        <v>3300</v>
      </c>
      <c r="I10">
        <v>5100</v>
      </c>
      <c r="J10">
        <v>6800</v>
      </c>
      <c r="K10">
        <v>15000</v>
      </c>
      <c r="L10">
        <v>1.4</v>
      </c>
    </row>
    <row r="11" spans="5:15" x14ac:dyDescent="0.25">
      <c r="F11" t="s">
        <v>3</v>
      </c>
      <c r="G11">
        <f>1/(G10+$L$10)</f>
        <v>6.6604502464366589E-4</v>
      </c>
      <c r="H11">
        <f>1/(H10+$L$10)</f>
        <v>3.0290179923668747E-4</v>
      </c>
      <c r="I11">
        <f t="shared" ref="I11:J11" si="0">1/(I10+$L$10)</f>
        <v>1.9602462069235897E-4</v>
      </c>
      <c r="J11">
        <f t="shared" si="0"/>
        <v>1.4702855294498193E-4</v>
      </c>
    </row>
    <row r="13" spans="5:15" x14ac:dyDescent="0.25">
      <c r="E13" t="s">
        <v>30</v>
      </c>
      <c r="F13" t="s">
        <v>29</v>
      </c>
      <c r="G13" t="s">
        <v>4</v>
      </c>
      <c r="H13" t="s">
        <v>9</v>
      </c>
      <c r="I13" t="s">
        <v>2</v>
      </c>
      <c r="J13" t="s">
        <v>10</v>
      </c>
      <c r="K13" t="s">
        <v>28</v>
      </c>
      <c r="L13" t="s">
        <v>5</v>
      </c>
      <c r="M13" t="s">
        <v>27</v>
      </c>
      <c r="N13" t="s">
        <v>26</v>
      </c>
    </row>
    <row r="14" spans="5:15" x14ac:dyDescent="0.25">
      <c r="E14">
        <v>0</v>
      </c>
      <c r="F14" s="1" t="s">
        <v>6</v>
      </c>
      <c r="G14">
        <v>0</v>
      </c>
      <c r="I14" s="2" t="s">
        <v>7</v>
      </c>
      <c r="K14">
        <v>1.23</v>
      </c>
      <c r="L14">
        <v>1.23</v>
      </c>
      <c r="M14">
        <v>1.23</v>
      </c>
      <c r="N14">
        <v>0</v>
      </c>
    </row>
    <row r="15" spans="5:15" x14ac:dyDescent="0.25">
      <c r="E15">
        <v>1</v>
      </c>
      <c r="F15" s="1" t="s">
        <v>8</v>
      </c>
      <c r="G15">
        <f>J11</f>
        <v>1.4702855294498193E-4</v>
      </c>
      <c r="H15">
        <f>I15*0.95</f>
        <v>6461.329999999999</v>
      </c>
      <c r="I15">
        <f>1/G15</f>
        <v>6801.4</v>
      </c>
      <c r="J15">
        <f>I15*1.05</f>
        <v>7141.47</v>
      </c>
      <c r="K15">
        <f>1.23*(1+(($K$10*1.05)/H15))</f>
        <v>4.228221728343855</v>
      </c>
      <c r="L15">
        <f>1.23*(1+($K$10/I15))</f>
        <v>3.9426768018349168</v>
      </c>
      <c r="M15">
        <f>1.23*(1+(($K$10*0.95)/J15))</f>
        <v>3.6843266302315913</v>
      </c>
      <c r="N15">
        <f>M15-2</f>
        <v>1.6843266302315913</v>
      </c>
      <c r="O15">
        <f>L15/(I15+K10)</f>
        <v>1.8084512012232776E-4</v>
      </c>
    </row>
    <row r="16" spans="5:15" x14ac:dyDescent="0.25">
      <c r="E16">
        <v>2</v>
      </c>
      <c r="F16" s="1" t="s">
        <v>12</v>
      </c>
      <c r="G16">
        <f>I11</f>
        <v>1.9602462069235897E-4</v>
      </c>
      <c r="H16">
        <f t="shared" ref="H16:H29" si="1">I16*0.95</f>
        <v>4846.329999999999</v>
      </c>
      <c r="I16">
        <f t="shared" ref="I16:I29" si="2">1/G16</f>
        <v>5101.3999999999996</v>
      </c>
      <c r="J16">
        <f t="shared" ref="J16:J29" si="3">I16*1.05</f>
        <v>5356.47</v>
      </c>
      <c r="K16">
        <f t="shared" ref="K16:K29" si="4">1.23*(1+(($K$10*1.05)/H16))</f>
        <v>5.227354699329184</v>
      </c>
      <c r="L16">
        <f t="shared" ref="L16:L29" si="5">1.23*(1+($K$10/I16))</f>
        <v>4.846654251774023</v>
      </c>
      <c r="M16">
        <f t="shared" ref="M16:M29" si="6">1.23*(1+(($K$10*0.95)/J16))</f>
        <v>4.5022109897003064</v>
      </c>
      <c r="N16">
        <f t="shared" ref="N16:N29" si="7">M16-2</f>
        <v>2.5022109897003064</v>
      </c>
    </row>
    <row r="17" spans="5:14" x14ac:dyDescent="0.25">
      <c r="E17">
        <v>3</v>
      </c>
      <c r="F17" s="1" t="s">
        <v>13</v>
      </c>
      <c r="G17">
        <f>I11+J11</f>
        <v>3.430531736373409E-4</v>
      </c>
      <c r="H17">
        <f t="shared" si="1"/>
        <v>2769.249996807474</v>
      </c>
      <c r="I17">
        <f t="shared" si="2"/>
        <v>2914.9999966394462</v>
      </c>
      <c r="J17">
        <f t="shared" si="3"/>
        <v>3060.7499964714184</v>
      </c>
      <c r="K17">
        <f t="shared" si="4"/>
        <v>8.2255764276730385</v>
      </c>
      <c r="L17">
        <f t="shared" si="5"/>
        <v>7.5593310536089389</v>
      </c>
      <c r="M17">
        <f t="shared" si="6"/>
        <v>6.9565376199318969</v>
      </c>
      <c r="N17">
        <f t="shared" si="7"/>
        <v>4.9565376199318969</v>
      </c>
    </row>
    <row r="18" spans="5:14" x14ac:dyDescent="0.25">
      <c r="E18">
        <v>4</v>
      </c>
      <c r="F18" s="1" t="s">
        <v>14</v>
      </c>
      <c r="G18">
        <f>H11</f>
        <v>3.0290179923668747E-4</v>
      </c>
      <c r="H18">
        <f t="shared" si="1"/>
        <v>3136.33</v>
      </c>
      <c r="I18">
        <f t="shared" si="2"/>
        <v>3301.4</v>
      </c>
      <c r="J18">
        <f t="shared" si="3"/>
        <v>3466.4700000000003</v>
      </c>
      <c r="K18">
        <f t="shared" si="4"/>
        <v>7.40680537443445</v>
      </c>
      <c r="L18">
        <f t="shared" si="5"/>
        <v>6.8185381959168838</v>
      </c>
      <c r="M18">
        <f t="shared" si="6"/>
        <v>6.2862964629724187</v>
      </c>
      <c r="N18">
        <f t="shared" si="7"/>
        <v>4.2862964629724187</v>
      </c>
    </row>
    <row r="19" spans="5:14" x14ac:dyDescent="0.25">
      <c r="E19">
        <v>5</v>
      </c>
      <c r="F19" s="1" t="s">
        <v>15</v>
      </c>
      <c r="G19">
        <f>J11+H11</f>
        <v>4.4993035218166943E-4</v>
      </c>
      <c r="H19">
        <f t="shared" si="1"/>
        <v>2111.4379045413148</v>
      </c>
      <c r="I19">
        <f t="shared" si="2"/>
        <v>2222.5662153066473</v>
      </c>
      <c r="J19">
        <f t="shared" si="3"/>
        <v>2333.6945260719799</v>
      </c>
      <c r="K19">
        <f t="shared" si="4"/>
        <v>10.405027102778307</v>
      </c>
      <c r="L19">
        <f t="shared" si="5"/>
        <v>9.5312149977518015</v>
      </c>
      <c r="M19">
        <f t="shared" si="6"/>
        <v>8.7406230932040092</v>
      </c>
      <c r="N19">
        <f t="shared" si="7"/>
        <v>6.7406230932040092</v>
      </c>
    </row>
    <row r="20" spans="5:14" x14ac:dyDescent="0.25">
      <c r="E20">
        <v>6</v>
      </c>
      <c r="F20" s="1" t="s">
        <v>17</v>
      </c>
      <c r="G20">
        <f>H11+I11</f>
        <v>4.9892641992904641E-4</v>
      </c>
      <c r="H20">
        <f t="shared" si="1"/>
        <v>1904.0883826819631</v>
      </c>
      <c r="I20">
        <f t="shared" si="2"/>
        <v>2004.303560717856</v>
      </c>
      <c r="J20">
        <f t="shared" si="3"/>
        <v>2104.5187387537489</v>
      </c>
      <c r="K20">
        <f t="shared" si="4"/>
        <v>11.404160073763634</v>
      </c>
      <c r="L20">
        <f t="shared" si="5"/>
        <v>10.435192447690907</v>
      </c>
      <c r="M20">
        <f t="shared" si="6"/>
        <v>9.5585074526727229</v>
      </c>
      <c r="N20">
        <f t="shared" si="7"/>
        <v>7.5585074526727229</v>
      </c>
    </row>
    <row r="21" spans="5:14" x14ac:dyDescent="0.25">
      <c r="E21">
        <v>7</v>
      </c>
      <c r="F21" s="1" t="s">
        <v>16</v>
      </c>
      <c r="G21">
        <f>H11+I11+J11</f>
        <v>6.4595497287402832E-4</v>
      </c>
      <c r="H21">
        <f t="shared" si="1"/>
        <v>1470.6907445470899</v>
      </c>
      <c r="I21">
        <f t="shared" si="2"/>
        <v>1548.0955205758842</v>
      </c>
      <c r="J21">
        <f t="shared" si="3"/>
        <v>1625.5002966046784</v>
      </c>
      <c r="K21">
        <f t="shared" si="4"/>
        <v>14.402381802107488</v>
      </c>
      <c r="L21">
        <f t="shared" si="5"/>
        <v>13.14786924952582</v>
      </c>
      <c r="M21">
        <f t="shared" si="6"/>
        <v>12.012834082904316</v>
      </c>
      <c r="N21">
        <f t="shared" si="7"/>
        <v>10.012834082904316</v>
      </c>
    </row>
    <row r="22" spans="5:14" x14ac:dyDescent="0.25">
      <c r="E22">
        <v>8</v>
      </c>
      <c r="F22" s="1" t="s">
        <v>18</v>
      </c>
      <c r="G22">
        <f>G11</f>
        <v>6.6604502464366589E-4</v>
      </c>
      <c r="H22">
        <f t="shared" si="1"/>
        <v>1426.33</v>
      </c>
      <c r="I22">
        <f t="shared" si="2"/>
        <v>1501.4</v>
      </c>
      <c r="J22">
        <f t="shared" si="3"/>
        <v>1576.4700000000003</v>
      </c>
      <c r="K22">
        <f t="shared" si="4"/>
        <v>14.812060252536231</v>
      </c>
      <c r="L22">
        <f t="shared" si="5"/>
        <v>13.518530704675635</v>
      </c>
      <c r="M22">
        <f t="shared" si="6"/>
        <v>12.348194447087478</v>
      </c>
      <c r="N22">
        <f t="shared" si="7"/>
        <v>10.348194447087478</v>
      </c>
    </row>
    <row r="23" spans="5:14" x14ac:dyDescent="0.25">
      <c r="E23">
        <v>9</v>
      </c>
      <c r="F23" s="1" t="s">
        <v>19</v>
      </c>
      <c r="G23">
        <f>G11+J11</f>
        <v>8.1307357758864779E-4</v>
      </c>
      <c r="H23">
        <f t="shared" si="1"/>
        <v>1168.4059428144722</v>
      </c>
      <c r="I23">
        <f t="shared" si="2"/>
        <v>1229.9009924362865</v>
      </c>
      <c r="J23">
        <f t="shared" si="3"/>
        <v>1291.3960420581009</v>
      </c>
      <c r="K23">
        <f t="shared" si="4"/>
        <v>17.810281980880085</v>
      </c>
      <c r="L23">
        <f t="shared" si="5"/>
        <v>16.23120750651055</v>
      </c>
      <c r="M23">
        <f t="shared" si="6"/>
        <v>14.802521077319071</v>
      </c>
      <c r="N23">
        <f t="shared" si="7"/>
        <v>12.802521077319071</v>
      </c>
    </row>
    <row r="24" spans="5:14" x14ac:dyDescent="0.25">
      <c r="E24">
        <v>10</v>
      </c>
      <c r="F24" s="1" t="s">
        <v>20</v>
      </c>
      <c r="G24">
        <f>G11+I11</f>
        <v>8.6206964533602488E-4</v>
      </c>
      <c r="H24">
        <f t="shared" si="1"/>
        <v>1101.9991309747379</v>
      </c>
      <c r="I24">
        <f t="shared" si="2"/>
        <v>1159.9990852365663</v>
      </c>
      <c r="J24">
        <f t="shared" si="3"/>
        <v>1217.9990394983947</v>
      </c>
      <c r="K24">
        <f t="shared" si="4"/>
        <v>18.809414951865413</v>
      </c>
      <c r="L24">
        <f t="shared" si="5"/>
        <v>17.135184956449656</v>
      </c>
      <c r="M24">
        <f t="shared" si="6"/>
        <v>15.620405436787784</v>
      </c>
      <c r="N24">
        <f t="shared" si="7"/>
        <v>13.620405436787784</v>
      </c>
    </row>
    <row r="25" spans="5:14" x14ac:dyDescent="0.25">
      <c r="E25">
        <v>11</v>
      </c>
      <c r="F25" s="1" t="s">
        <v>21</v>
      </c>
      <c r="G25">
        <f>G11+I11+J11</f>
        <v>1.0090981982810068E-3</v>
      </c>
      <c r="H25">
        <f t="shared" si="1"/>
        <v>941.4346409678659</v>
      </c>
      <c r="I25">
        <f t="shared" si="2"/>
        <v>990.98383259775358</v>
      </c>
      <c r="J25">
        <f t="shared" si="3"/>
        <v>1040.5330242276414</v>
      </c>
      <c r="K25">
        <f t="shared" si="4"/>
        <v>21.807636680209264</v>
      </c>
      <c r="L25">
        <f t="shared" si="5"/>
        <v>19.847861758284576</v>
      </c>
      <c r="M25">
        <f t="shared" si="6"/>
        <v>18.074732067019376</v>
      </c>
      <c r="N25">
        <f t="shared" si="7"/>
        <v>16.074732067019376</v>
      </c>
    </row>
    <row r="26" spans="5:14" x14ac:dyDescent="0.25">
      <c r="E26">
        <v>12</v>
      </c>
      <c r="F26" s="1" t="s">
        <v>22</v>
      </c>
      <c r="G26">
        <f>G11+H11</f>
        <v>9.6894682388035331E-4</v>
      </c>
      <c r="H26">
        <f t="shared" si="1"/>
        <v>980.4459611060214</v>
      </c>
      <c r="I26">
        <f t="shared" si="2"/>
        <v>1032.0483801116015</v>
      </c>
      <c r="J26">
        <f t="shared" si="3"/>
        <v>1083.6507991171816</v>
      </c>
      <c r="K26">
        <f t="shared" si="4"/>
        <v>20.988865626970682</v>
      </c>
      <c r="L26">
        <f t="shared" si="5"/>
        <v>19.10706890059252</v>
      </c>
      <c r="M26">
        <f t="shared" si="6"/>
        <v>17.404490910059899</v>
      </c>
      <c r="N26">
        <f t="shared" si="7"/>
        <v>15.404490910059899</v>
      </c>
    </row>
    <row r="27" spans="5:14" x14ac:dyDescent="0.25">
      <c r="E27">
        <v>13</v>
      </c>
      <c r="F27" s="1" t="s">
        <v>23</v>
      </c>
      <c r="G27">
        <f>G11+H11+J11</f>
        <v>1.1159753768253352E-3</v>
      </c>
      <c r="H27">
        <f t="shared" si="1"/>
        <v>851.27326258981384</v>
      </c>
      <c r="I27">
        <f t="shared" si="2"/>
        <v>896.0771185155935</v>
      </c>
      <c r="J27">
        <f t="shared" si="3"/>
        <v>940.88097444137316</v>
      </c>
      <c r="K27">
        <f t="shared" si="4"/>
        <v>23.987087355314532</v>
      </c>
      <c r="L27">
        <f t="shared" si="5"/>
        <v>21.819745702427436</v>
      </c>
      <c r="M27">
        <f t="shared" si="6"/>
        <v>19.858817540291486</v>
      </c>
      <c r="N27">
        <f t="shared" si="7"/>
        <v>17.858817540291486</v>
      </c>
    </row>
    <row r="28" spans="5:14" x14ac:dyDescent="0.25">
      <c r="E28">
        <v>14</v>
      </c>
      <c r="F28" s="1" t="s">
        <v>24</v>
      </c>
      <c r="G28">
        <f>G11+H11+I11</f>
        <v>1.1649714445727123E-3</v>
      </c>
      <c r="H28">
        <f t="shared" si="1"/>
        <v>815.47063185607999</v>
      </c>
      <c r="I28">
        <f t="shared" si="2"/>
        <v>858.39013879587367</v>
      </c>
      <c r="J28">
        <f t="shared" si="3"/>
        <v>901.30964573566735</v>
      </c>
      <c r="K28">
        <f t="shared" si="4"/>
        <v>24.986220326299861</v>
      </c>
      <c r="L28">
        <f t="shared" si="5"/>
        <v>22.723723152366542</v>
      </c>
      <c r="M28">
        <f t="shared" si="6"/>
        <v>20.676701899760204</v>
      </c>
      <c r="N28">
        <f t="shared" si="7"/>
        <v>18.676701899760204</v>
      </c>
    </row>
    <row r="29" spans="5:14" x14ac:dyDescent="0.25">
      <c r="E29">
        <v>15</v>
      </c>
      <c r="F29" s="1" t="s">
        <v>25</v>
      </c>
      <c r="G29">
        <f>G11+H11+I11+J11</f>
        <v>1.3119999975176942E-3</v>
      </c>
      <c r="H29">
        <f t="shared" si="1"/>
        <v>724.08536722362908</v>
      </c>
      <c r="I29">
        <f t="shared" si="2"/>
        <v>762.19512339329378</v>
      </c>
      <c r="J29">
        <f t="shared" si="3"/>
        <v>800.30487956295849</v>
      </c>
      <c r="K29">
        <f t="shared" si="4"/>
        <v>27.984442054643715</v>
      </c>
      <c r="L29">
        <f t="shared" si="5"/>
        <v>25.436399954201455</v>
      </c>
      <c r="M29">
        <f t="shared" si="6"/>
        <v>23.131028529991791</v>
      </c>
      <c r="N29">
        <f t="shared" si="7"/>
        <v>21.131028529991791</v>
      </c>
    </row>
    <row r="33" spans="5:6" x14ac:dyDescent="0.25">
      <c r="E33">
        <v>0</v>
      </c>
      <c r="F33">
        <v>0</v>
      </c>
    </row>
    <row r="34" spans="5:6" x14ac:dyDescent="0.25">
      <c r="E34">
        <v>1</v>
      </c>
      <c r="F34">
        <v>1.6843266302315913</v>
      </c>
    </row>
    <row r="35" spans="5:6" x14ac:dyDescent="0.25">
      <c r="E35">
        <v>2</v>
      </c>
      <c r="F35">
        <v>2.5022109897003064</v>
      </c>
    </row>
    <row r="36" spans="5:6" x14ac:dyDescent="0.25">
      <c r="E36">
        <v>4</v>
      </c>
      <c r="F36">
        <v>4.2862964629724187</v>
      </c>
    </row>
    <row r="37" spans="5:6" x14ac:dyDescent="0.25">
      <c r="E37">
        <v>3</v>
      </c>
      <c r="F37">
        <v>4.9565376199318969</v>
      </c>
    </row>
    <row r="38" spans="5:6" x14ac:dyDescent="0.25">
      <c r="E38">
        <v>5</v>
      </c>
      <c r="F38">
        <v>6.7406230932040092</v>
      </c>
    </row>
    <row r="39" spans="5:6" x14ac:dyDescent="0.25">
      <c r="E39">
        <v>6</v>
      </c>
      <c r="F39">
        <v>7.5585074526727229</v>
      </c>
    </row>
    <row r="40" spans="5:6" x14ac:dyDescent="0.25">
      <c r="E40">
        <v>7</v>
      </c>
      <c r="F40">
        <v>10.012834082904316</v>
      </c>
    </row>
    <row r="41" spans="5:6" x14ac:dyDescent="0.25">
      <c r="E41">
        <v>8</v>
      </c>
      <c r="F41">
        <v>10.348194447087478</v>
      </c>
    </row>
    <row r="42" spans="5:6" x14ac:dyDescent="0.25">
      <c r="E42">
        <v>9</v>
      </c>
      <c r="F42">
        <v>12.802521077319071</v>
      </c>
    </row>
    <row r="43" spans="5:6" x14ac:dyDescent="0.25">
      <c r="E43">
        <v>10</v>
      </c>
      <c r="F43">
        <v>13.620405436787784</v>
      </c>
    </row>
    <row r="44" spans="5:6" x14ac:dyDescent="0.25">
      <c r="E44">
        <v>12</v>
      </c>
      <c r="F44">
        <v>15.404490910059899</v>
      </c>
    </row>
    <row r="45" spans="5:6" x14ac:dyDescent="0.25">
      <c r="E45">
        <v>11</v>
      </c>
      <c r="F45">
        <v>16.074732067019376</v>
      </c>
    </row>
    <row r="46" spans="5:6" x14ac:dyDescent="0.25">
      <c r="E46">
        <v>13</v>
      </c>
      <c r="F46">
        <v>17.858817540291486</v>
      </c>
    </row>
    <row r="47" spans="5:6" x14ac:dyDescent="0.25">
      <c r="E47">
        <v>14</v>
      </c>
      <c r="F47">
        <v>18.676701899760204</v>
      </c>
    </row>
    <row r="48" spans="5:6" x14ac:dyDescent="0.25">
      <c r="E48">
        <v>15</v>
      </c>
      <c r="F48">
        <v>21.131028529991791</v>
      </c>
    </row>
  </sheetData>
  <sortState xmlns:xlrd2="http://schemas.microsoft.com/office/spreadsheetml/2017/richdata2" ref="E33:F48">
    <sortCondition ref="F33:F48"/>
  </sortState>
  <conditionalFormatting sqref="W9:W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0:S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2022-01-10T19:22:41Z</dcterms:created>
  <dcterms:modified xsi:type="dcterms:W3CDTF">2022-01-19T19:43:27Z</dcterms:modified>
</cp:coreProperties>
</file>