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c3f72e1a6de999/Bureaublad/Replication Data (1)/Results/"/>
    </mc:Choice>
  </mc:AlternateContent>
  <xr:revisionPtr revIDLastSave="3899" documentId="8_{AAB3B97F-2A79-482E-8099-4ECCFBD9B8EB}" xr6:coauthVersionLast="47" xr6:coauthVersionMax="47" xr10:uidLastSave="{2CBA1178-6EE2-4A38-8829-F801A56D7E2E}"/>
  <bookViews>
    <workbookView xWindow="11544" yWindow="0" windowWidth="11592" windowHeight="12336" firstSheet="7" activeTab="9" xr2:uid="{43D22EB2-F2D8-476B-8C29-11E4CF056ED4}"/>
  </bookViews>
  <sheets>
    <sheet name="ARIMA" sheetId="1" r:id="rId1"/>
    <sheet name="GARCH" sheetId="2" r:id="rId2"/>
    <sheet name="ETS" sheetId="3" r:id="rId3"/>
    <sheet name="VAR" sheetId="4" r:id="rId4"/>
    <sheet name="XGBoost" sheetId="5" r:id="rId5"/>
    <sheet name="Phophet" sheetId="6" r:id="rId6"/>
    <sheet name="CAT Model" sheetId="7" r:id="rId7"/>
    <sheet name="DLM" sheetId="8" r:id="rId8"/>
    <sheet name="Result Error" sheetId="9" r:id="rId9"/>
    <sheet name="Error Table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K96" i="8"/>
  <c r="J96" i="8"/>
  <c r="K95" i="8"/>
  <c r="J95" i="8"/>
  <c r="K94" i="8"/>
  <c r="J94" i="8"/>
  <c r="K93" i="8"/>
  <c r="J93" i="8"/>
  <c r="K92" i="8"/>
  <c r="J92" i="8"/>
  <c r="K91" i="8"/>
  <c r="J91" i="8"/>
  <c r="K90" i="8"/>
  <c r="J90" i="8"/>
  <c r="K89" i="8"/>
  <c r="J89" i="8"/>
  <c r="K88" i="8"/>
  <c r="J88" i="8"/>
  <c r="K87" i="8"/>
  <c r="J87" i="8"/>
  <c r="K83" i="8"/>
  <c r="J83" i="8"/>
  <c r="K82" i="8"/>
  <c r="J82" i="8"/>
  <c r="K81" i="8"/>
  <c r="J81" i="8"/>
  <c r="K80" i="8"/>
  <c r="J80" i="8"/>
  <c r="K79" i="8"/>
  <c r="J79" i="8"/>
  <c r="K78" i="8"/>
  <c r="J78" i="8"/>
  <c r="K77" i="8"/>
  <c r="J77" i="8"/>
  <c r="K76" i="8"/>
  <c r="J76" i="8"/>
  <c r="K75" i="8"/>
  <c r="J75" i="8"/>
  <c r="K74" i="8"/>
  <c r="J74" i="8"/>
  <c r="K70" i="8"/>
  <c r="J70" i="8"/>
  <c r="K69" i="8"/>
  <c r="J69" i="8"/>
  <c r="K68" i="8"/>
  <c r="J68" i="8"/>
  <c r="K67" i="8"/>
  <c r="J67" i="8"/>
  <c r="K66" i="8"/>
  <c r="J66" i="8"/>
  <c r="K65" i="8"/>
  <c r="J65" i="8"/>
  <c r="K64" i="8"/>
  <c r="J64" i="8"/>
  <c r="K63" i="8"/>
  <c r="J63" i="8"/>
  <c r="K62" i="8"/>
  <c r="J62" i="8"/>
  <c r="K61" i="8"/>
  <c r="J61" i="8"/>
  <c r="K96" i="7"/>
  <c r="J96" i="7"/>
  <c r="K95" i="7"/>
  <c r="J95" i="7"/>
  <c r="K94" i="7"/>
  <c r="J94" i="7"/>
  <c r="K93" i="7"/>
  <c r="J93" i="7"/>
  <c r="K92" i="7"/>
  <c r="J92" i="7"/>
  <c r="K91" i="7"/>
  <c r="J91" i="7"/>
  <c r="K90" i="7"/>
  <c r="J90" i="7"/>
  <c r="K89" i="7"/>
  <c r="J89" i="7"/>
  <c r="K88" i="7"/>
  <c r="J88" i="7"/>
  <c r="K87" i="7"/>
  <c r="J87" i="7"/>
  <c r="K83" i="7"/>
  <c r="J83" i="7"/>
  <c r="K82" i="7"/>
  <c r="J82" i="7"/>
  <c r="K81" i="7"/>
  <c r="J81" i="7"/>
  <c r="K80" i="7"/>
  <c r="J80" i="7"/>
  <c r="K79" i="7"/>
  <c r="J79" i="7"/>
  <c r="K78" i="7"/>
  <c r="J78" i="7"/>
  <c r="K77" i="7"/>
  <c r="J77" i="7"/>
  <c r="K76" i="7"/>
  <c r="J76" i="7"/>
  <c r="K75" i="7"/>
  <c r="J75" i="7"/>
  <c r="K74" i="7"/>
  <c r="J74" i="7"/>
  <c r="K70" i="7"/>
  <c r="J70" i="7"/>
  <c r="K69" i="7"/>
  <c r="J69" i="7"/>
  <c r="K68" i="7"/>
  <c r="J68" i="7"/>
  <c r="K67" i="7"/>
  <c r="J67" i="7"/>
  <c r="K66" i="7"/>
  <c r="J66" i="7"/>
  <c r="K65" i="7"/>
  <c r="J65" i="7"/>
  <c r="K64" i="7"/>
  <c r="J64" i="7"/>
  <c r="K63" i="7"/>
  <c r="J63" i="7"/>
  <c r="K62" i="7"/>
  <c r="J62" i="7"/>
  <c r="K61" i="7"/>
  <c r="J61" i="7"/>
  <c r="K96" i="6"/>
  <c r="J96" i="6"/>
  <c r="K95" i="6"/>
  <c r="J95" i="6"/>
  <c r="K94" i="6"/>
  <c r="J94" i="6"/>
  <c r="K93" i="6"/>
  <c r="J93" i="6"/>
  <c r="K92" i="6"/>
  <c r="J92" i="6"/>
  <c r="K91" i="6"/>
  <c r="J91" i="6"/>
  <c r="K90" i="6"/>
  <c r="J90" i="6"/>
  <c r="K89" i="6"/>
  <c r="J89" i="6"/>
  <c r="K88" i="6"/>
  <c r="J88" i="6"/>
  <c r="K87" i="6"/>
  <c r="J87" i="6"/>
  <c r="K83" i="6"/>
  <c r="J83" i="6"/>
  <c r="K82" i="6"/>
  <c r="J82" i="6"/>
  <c r="K81" i="6"/>
  <c r="J81" i="6"/>
  <c r="K80" i="6"/>
  <c r="J80" i="6"/>
  <c r="K79" i="6"/>
  <c r="J79" i="6"/>
  <c r="K78" i="6"/>
  <c r="J78" i="6"/>
  <c r="K77" i="6"/>
  <c r="J77" i="6"/>
  <c r="K76" i="6"/>
  <c r="J76" i="6"/>
  <c r="K75" i="6"/>
  <c r="J75" i="6"/>
  <c r="K74" i="6"/>
  <c r="J74" i="6"/>
  <c r="K70" i="6"/>
  <c r="J70" i="6"/>
  <c r="K69" i="6"/>
  <c r="J69" i="6"/>
  <c r="K68" i="6"/>
  <c r="J68" i="6"/>
  <c r="K67" i="6"/>
  <c r="J67" i="6"/>
  <c r="K66" i="6"/>
  <c r="J66" i="6"/>
  <c r="K65" i="6"/>
  <c r="J65" i="6"/>
  <c r="K64" i="6"/>
  <c r="J64" i="6"/>
  <c r="K63" i="6"/>
  <c r="J63" i="6"/>
  <c r="K62" i="6"/>
  <c r="J62" i="6"/>
  <c r="K61" i="6"/>
  <c r="J61" i="6"/>
  <c r="K96" i="5"/>
  <c r="J96" i="5"/>
  <c r="K95" i="5"/>
  <c r="J95" i="5"/>
  <c r="K94" i="5"/>
  <c r="J94" i="5"/>
  <c r="K93" i="5"/>
  <c r="J93" i="5"/>
  <c r="K92" i="5"/>
  <c r="J92" i="5"/>
  <c r="K91" i="5"/>
  <c r="J91" i="5"/>
  <c r="K90" i="5"/>
  <c r="J90" i="5"/>
  <c r="K89" i="5"/>
  <c r="J89" i="5"/>
  <c r="K88" i="5"/>
  <c r="J88" i="5"/>
  <c r="K87" i="5"/>
  <c r="J87" i="5"/>
  <c r="K83" i="5"/>
  <c r="J83" i="5"/>
  <c r="K82" i="5"/>
  <c r="J82" i="5"/>
  <c r="K81" i="5"/>
  <c r="J81" i="5"/>
  <c r="K80" i="5"/>
  <c r="J80" i="5"/>
  <c r="K79" i="5"/>
  <c r="J79" i="5"/>
  <c r="K78" i="5"/>
  <c r="J78" i="5"/>
  <c r="K77" i="5"/>
  <c r="J77" i="5"/>
  <c r="K76" i="5"/>
  <c r="J76" i="5"/>
  <c r="K75" i="5"/>
  <c r="J75" i="5"/>
  <c r="K74" i="5"/>
  <c r="J74" i="5"/>
  <c r="K70" i="5"/>
  <c r="J70" i="5"/>
  <c r="K69" i="5"/>
  <c r="J69" i="5"/>
  <c r="K68" i="5"/>
  <c r="J68" i="5"/>
  <c r="K67" i="5"/>
  <c r="J67" i="5"/>
  <c r="K66" i="5"/>
  <c r="J66" i="5"/>
  <c r="K65" i="5"/>
  <c r="J65" i="5"/>
  <c r="K64" i="5"/>
  <c r="J64" i="5"/>
  <c r="K63" i="5"/>
  <c r="J63" i="5"/>
  <c r="K62" i="5"/>
  <c r="J62" i="5"/>
  <c r="K61" i="5"/>
  <c r="J61" i="5"/>
  <c r="K96" i="4"/>
  <c r="J96" i="4"/>
  <c r="K95" i="4"/>
  <c r="J95" i="4"/>
  <c r="K94" i="4"/>
  <c r="J94" i="4"/>
  <c r="K93" i="4"/>
  <c r="J93" i="4"/>
  <c r="K92" i="4"/>
  <c r="J92" i="4"/>
  <c r="K91" i="4"/>
  <c r="J91" i="4"/>
  <c r="K90" i="4"/>
  <c r="J90" i="4"/>
  <c r="K89" i="4"/>
  <c r="J89" i="4"/>
  <c r="K88" i="4"/>
  <c r="J88" i="4"/>
  <c r="K87" i="4"/>
  <c r="J87" i="4"/>
  <c r="K83" i="4"/>
  <c r="J83" i="4"/>
  <c r="K82" i="4"/>
  <c r="J82" i="4"/>
  <c r="K81" i="4"/>
  <c r="J81" i="4"/>
  <c r="K80" i="4"/>
  <c r="J80" i="4"/>
  <c r="K79" i="4"/>
  <c r="J79" i="4"/>
  <c r="K78" i="4"/>
  <c r="J78" i="4"/>
  <c r="K77" i="4"/>
  <c r="J77" i="4"/>
  <c r="K76" i="4"/>
  <c r="J76" i="4"/>
  <c r="K75" i="4"/>
  <c r="J75" i="4"/>
  <c r="K74" i="4"/>
  <c r="J74" i="4"/>
  <c r="K70" i="4"/>
  <c r="J70" i="4"/>
  <c r="K69" i="4"/>
  <c r="J69" i="4"/>
  <c r="K68" i="4"/>
  <c r="J68" i="4"/>
  <c r="K67" i="4"/>
  <c r="J67" i="4"/>
  <c r="K66" i="4"/>
  <c r="J66" i="4"/>
  <c r="K65" i="4"/>
  <c r="J65" i="4"/>
  <c r="K64" i="4"/>
  <c r="J64" i="4"/>
  <c r="K63" i="4"/>
  <c r="J63" i="4"/>
  <c r="K62" i="4"/>
  <c r="J62" i="4"/>
  <c r="K61" i="4"/>
  <c r="J61" i="4"/>
  <c r="K7" i="4"/>
  <c r="J7" i="4"/>
  <c r="K91" i="3"/>
  <c r="K66" i="3"/>
  <c r="K67" i="3"/>
  <c r="K68" i="3"/>
  <c r="K69" i="3"/>
  <c r="K70" i="3"/>
  <c r="K61" i="3"/>
  <c r="K62" i="3"/>
  <c r="K63" i="3"/>
  <c r="K64" i="3"/>
  <c r="K65" i="3"/>
  <c r="K74" i="3"/>
  <c r="K75" i="3"/>
  <c r="K76" i="3"/>
  <c r="K77" i="3"/>
  <c r="K78" i="3"/>
  <c r="L96" i="3"/>
  <c r="K96" i="3"/>
  <c r="L95" i="3"/>
  <c r="K95" i="3"/>
  <c r="L94" i="3"/>
  <c r="K94" i="3"/>
  <c r="L93" i="3"/>
  <c r="K93" i="3"/>
  <c r="L92" i="3"/>
  <c r="K92" i="3"/>
  <c r="L91" i="3"/>
  <c r="L90" i="3"/>
  <c r="K90" i="3"/>
  <c r="L89" i="3"/>
  <c r="K89" i="3"/>
  <c r="L88" i="3"/>
  <c r="K88" i="3"/>
  <c r="L87" i="3"/>
  <c r="K87" i="3"/>
  <c r="L83" i="3"/>
  <c r="K83" i="3"/>
  <c r="L82" i="3"/>
  <c r="K82" i="3"/>
  <c r="L81" i="3"/>
  <c r="K81" i="3"/>
  <c r="L80" i="3"/>
  <c r="K80" i="3"/>
  <c r="L79" i="3"/>
  <c r="K79" i="3"/>
  <c r="L78" i="3"/>
  <c r="L77" i="3"/>
  <c r="L76" i="3"/>
  <c r="L75" i="3"/>
  <c r="L74" i="3"/>
  <c r="L70" i="3"/>
  <c r="L69" i="3"/>
  <c r="L68" i="3"/>
  <c r="L67" i="3"/>
  <c r="L66" i="3"/>
  <c r="L65" i="3"/>
  <c r="L64" i="3"/>
  <c r="L63" i="3"/>
  <c r="L62" i="3"/>
  <c r="L61" i="3"/>
  <c r="U119" i="3"/>
  <c r="T119" i="3"/>
  <c r="U118" i="3"/>
  <c r="T118" i="3"/>
  <c r="U117" i="3"/>
  <c r="T117" i="3"/>
  <c r="U116" i="3"/>
  <c r="T116" i="3"/>
  <c r="U115" i="3"/>
  <c r="T115" i="3"/>
  <c r="U114" i="3"/>
  <c r="T114" i="3"/>
  <c r="U113" i="3"/>
  <c r="T113" i="3"/>
  <c r="U112" i="3"/>
  <c r="T112" i="3"/>
  <c r="U111" i="3"/>
  <c r="T111" i="3"/>
  <c r="U107" i="3"/>
  <c r="T107" i="3"/>
  <c r="U106" i="3"/>
  <c r="T106" i="3"/>
  <c r="U105" i="3"/>
  <c r="T105" i="3"/>
  <c r="U104" i="3"/>
  <c r="T104" i="3"/>
  <c r="U103" i="3"/>
  <c r="T103" i="3"/>
  <c r="U102" i="3"/>
  <c r="T102" i="3"/>
  <c r="U101" i="3"/>
  <c r="T101" i="3"/>
  <c r="U100" i="3"/>
  <c r="T100" i="3"/>
  <c r="U99" i="3"/>
  <c r="T99" i="3"/>
  <c r="U98" i="3"/>
  <c r="T98" i="3"/>
  <c r="K53" i="8"/>
  <c r="J53" i="8"/>
  <c r="K50" i="8"/>
  <c r="T18" i="8" s="1"/>
  <c r="J50" i="8"/>
  <c r="S18" i="8" s="1"/>
  <c r="K46" i="8"/>
  <c r="J46" i="8"/>
  <c r="K45" i="8"/>
  <c r="J45" i="8"/>
  <c r="K44" i="8"/>
  <c r="J44" i="8"/>
  <c r="K43" i="8"/>
  <c r="J43" i="8"/>
  <c r="K42" i="8"/>
  <c r="J42" i="8"/>
  <c r="K37" i="8"/>
  <c r="J37" i="8"/>
  <c r="K36" i="8"/>
  <c r="J36" i="8"/>
  <c r="K35" i="8"/>
  <c r="J35" i="8"/>
  <c r="K26" i="8"/>
  <c r="J26" i="8"/>
  <c r="K25" i="8"/>
  <c r="J25" i="8"/>
  <c r="K24" i="8"/>
  <c r="J24" i="8"/>
  <c r="K23" i="8"/>
  <c r="J23" i="8"/>
  <c r="K18" i="8"/>
  <c r="J18" i="8"/>
  <c r="K17" i="8"/>
  <c r="J17" i="8"/>
  <c r="K16" i="8"/>
  <c r="J16" i="8"/>
  <c r="K15" i="8"/>
  <c r="J15" i="8"/>
  <c r="K10" i="8"/>
  <c r="J10" i="8"/>
  <c r="K9" i="8"/>
  <c r="J9" i="8"/>
  <c r="K8" i="8"/>
  <c r="J8" i="8"/>
  <c r="K7" i="8"/>
  <c r="J7" i="8"/>
  <c r="K53" i="7"/>
  <c r="J53" i="7"/>
  <c r="K50" i="7"/>
  <c r="T18" i="7" s="1"/>
  <c r="J50" i="7"/>
  <c r="K46" i="7"/>
  <c r="J46" i="7"/>
  <c r="K45" i="7"/>
  <c r="J45" i="7"/>
  <c r="K44" i="7"/>
  <c r="J44" i="7"/>
  <c r="K43" i="7"/>
  <c r="J43" i="7"/>
  <c r="K42" i="7"/>
  <c r="J42" i="7"/>
  <c r="K37" i="7"/>
  <c r="J37" i="7"/>
  <c r="K36" i="7"/>
  <c r="J36" i="7"/>
  <c r="K35" i="7"/>
  <c r="J35" i="7"/>
  <c r="K26" i="7"/>
  <c r="J26" i="7"/>
  <c r="K25" i="7"/>
  <c r="J25" i="7"/>
  <c r="K24" i="7"/>
  <c r="J24" i="7"/>
  <c r="K23" i="7"/>
  <c r="J23" i="7"/>
  <c r="K18" i="7"/>
  <c r="J18" i="7"/>
  <c r="K17" i="7"/>
  <c r="J17" i="7"/>
  <c r="K16" i="7"/>
  <c r="J16" i="7"/>
  <c r="K15" i="7"/>
  <c r="J15" i="7"/>
  <c r="K10" i="7"/>
  <c r="J10" i="7"/>
  <c r="K9" i="7"/>
  <c r="J9" i="7"/>
  <c r="K8" i="7"/>
  <c r="J8" i="7"/>
  <c r="K7" i="7"/>
  <c r="J7" i="7"/>
  <c r="K53" i="6"/>
  <c r="J53" i="6"/>
  <c r="K50" i="6"/>
  <c r="T18" i="6" s="1"/>
  <c r="J50" i="6"/>
  <c r="S18" i="6" s="1"/>
  <c r="K46" i="6"/>
  <c r="J46" i="6"/>
  <c r="K45" i="6"/>
  <c r="J45" i="6"/>
  <c r="K44" i="6"/>
  <c r="J44" i="6"/>
  <c r="K43" i="6"/>
  <c r="J43" i="6"/>
  <c r="K42" i="6"/>
  <c r="J42" i="6"/>
  <c r="K37" i="6"/>
  <c r="J37" i="6"/>
  <c r="K36" i="6"/>
  <c r="J36" i="6"/>
  <c r="K35" i="6"/>
  <c r="J35" i="6"/>
  <c r="K26" i="6"/>
  <c r="J26" i="6"/>
  <c r="K25" i="6"/>
  <c r="J25" i="6"/>
  <c r="K24" i="6"/>
  <c r="J24" i="6"/>
  <c r="K23" i="6"/>
  <c r="J23" i="6"/>
  <c r="K18" i="6"/>
  <c r="J18" i="6"/>
  <c r="K17" i="6"/>
  <c r="J17" i="6"/>
  <c r="K16" i="6"/>
  <c r="J16" i="6"/>
  <c r="K15" i="6"/>
  <c r="J15" i="6"/>
  <c r="K10" i="6"/>
  <c r="J10" i="6"/>
  <c r="K9" i="6"/>
  <c r="J9" i="6"/>
  <c r="K8" i="6"/>
  <c r="J8" i="6"/>
  <c r="K7" i="6"/>
  <c r="J7" i="6"/>
  <c r="K53" i="5"/>
  <c r="J53" i="5"/>
  <c r="K50" i="5"/>
  <c r="J50" i="5"/>
  <c r="K46" i="5"/>
  <c r="J46" i="5"/>
  <c r="K45" i="5"/>
  <c r="J45" i="5"/>
  <c r="K44" i="5"/>
  <c r="J44" i="5"/>
  <c r="K43" i="5"/>
  <c r="J43" i="5"/>
  <c r="K42" i="5"/>
  <c r="J42" i="5"/>
  <c r="K37" i="5"/>
  <c r="J37" i="5"/>
  <c r="K36" i="5"/>
  <c r="J36" i="5"/>
  <c r="K35" i="5"/>
  <c r="J35" i="5"/>
  <c r="K26" i="5"/>
  <c r="J26" i="5"/>
  <c r="K25" i="5"/>
  <c r="J25" i="5"/>
  <c r="K24" i="5"/>
  <c r="J24" i="5"/>
  <c r="K23" i="5"/>
  <c r="J23" i="5"/>
  <c r="K18" i="5"/>
  <c r="J18" i="5"/>
  <c r="K17" i="5"/>
  <c r="J17" i="5"/>
  <c r="K16" i="5"/>
  <c r="J16" i="5"/>
  <c r="K15" i="5"/>
  <c r="J15" i="5"/>
  <c r="K10" i="5"/>
  <c r="J10" i="5"/>
  <c r="K9" i="5"/>
  <c r="J9" i="5"/>
  <c r="K8" i="5"/>
  <c r="J8" i="5"/>
  <c r="K7" i="5"/>
  <c r="J7" i="5"/>
  <c r="K53" i="4"/>
  <c r="J53" i="4"/>
  <c r="K50" i="4"/>
  <c r="J50" i="4"/>
  <c r="K46" i="4"/>
  <c r="J46" i="4"/>
  <c r="K45" i="4"/>
  <c r="J45" i="4"/>
  <c r="K44" i="4"/>
  <c r="J44" i="4"/>
  <c r="K43" i="4"/>
  <c r="J43" i="4"/>
  <c r="K42" i="4"/>
  <c r="J42" i="4"/>
  <c r="K37" i="4"/>
  <c r="J37" i="4"/>
  <c r="K36" i="4"/>
  <c r="J36" i="4"/>
  <c r="K35" i="4"/>
  <c r="J35" i="4"/>
  <c r="K26" i="4"/>
  <c r="J26" i="4"/>
  <c r="K25" i="4"/>
  <c r="J25" i="4"/>
  <c r="K24" i="4"/>
  <c r="J24" i="4"/>
  <c r="K23" i="4"/>
  <c r="J23" i="4"/>
  <c r="K18" i="4"/>
  <c r="J18" i="4"/>
  <c r="K17" i="4"/>
  <c r="J17" i="4"/>
  <c r="K16" i="4"/>
  <c r="J16" i="4"/>
  <c r="K15" i="4"/>
  <c r="J15" i="4"/>
  <c r="K10" i="4"/>
  <c r="J10" i="4"/>
  <c r="K9" i="4"/>
  <c r="J9" i="4"/>
  <c r="K8" i="4"/>
  <c r="J8" i="4"/>
  <c r="L53" i="3"/>
  <c r="K53" i="3"/>
  <c r="L50" i="3"/>
  <c r="K50" i="3"/>
  <c r="L46" i="3"/>
  <c r="K46" i="3"/>
  <c r="L45" i="3"/>
  <c r="K45" i="3"/>
  <c r="L44" i="3"/>
  <c r="K44" i="3"/>
  <c r="L43" i="3"/>
  <c r="K43" i="3"/>
  <c r="L42" i="3"/>
  <c r="K42" i="3"/>
  <c r="L37" i="3"/>
  <c r="K37" i="3"/>
  <c r="L36" i="3"/>
  <c r="K36" i="3"/>
  <c r="L35" i="3"/>
  <c r="K35" i="3"/>
  <c r="L26" i="3"/>
  <c r="K26" i="3"/>
  <c r="L25" i="3"/>
  <c r="K25" i="3"/>
  <c r="L24" i="3"/>
  <c r="K24" i="3"/>
  <c r="L23" i="3"/>
  <c r="K23" i="3"/>
  <c r="L18" i="3"/>
  <c r="K18" i="3"/>
  <c r="L17" i="3"/>
  <c r="K17" i="3"/>
  <c r="L16" i="3"/>
  <c r="K16" i="3"/>
  <c r="L15" i="3"/>
  <c r="K15" i="3"/>
  <c r="L10" i="3"/>
  <c r="K10" i="3"/>
  <c r="L9" i="3"/>
  <c r="K9" i="3"/>
  <c r="L8" i="3"/>
  <c r="K8" i="3"/>
  <c r="L7" i="3"/>
  <c r="K7" i="3"/>
  <c r="F81" i="8"/>
  <c r="E81" i="8"/>
  <c r="F79" i="8"/>
  <c r="E79" i="8"/>
  <c r="F78" i="8"/>
  <c r="E78" i="8"/>
  <c r="S22" i="8" s="1" a="1"/>
  <c r="S22" i="8" s="1"/>
  <c r="F63" i="8"/>
  <c r="E63" i="8"/>
  <c r="F62" i="8"/>
  <c r="E62" i="8"/>
  <c r="F61" i="8"/>
  <c r="E61" i="8"/>
  <c r="F45" i="8"/>
  <c r="E45" i="8"/>
  <c r="F43" i="8"/>
  <c r="E43" i="8"/>
  <c r="F42" i="8"/>
  <c r="T13" i="8" s="1"/>
  <c r="E42" i="8"/>
  <c r="F37" i="8"/>
  <c r="E37" i="8"/>
  <c r="F36" i="8"/>
  <c r="E36" i="8"/>
  <c r="F35" i="8"/>
  <c r="E35" i="8"/>
  <c r="F34" i="8"/>
  <c r="T12" i="8" s="1"/>
  <c r="E34" i="8"/>
  <c r="F25" i="8"/>
  <c r="T6" i="8" s="1"/>
  <c r="E25" i="8"/>
  <c r="S6" i="8" s="1"/>
  <c r="F19" i="8"/>
  <c r="E19" i="8"/>
  <c r="F18" i="8"/>
  <c r="E18" i="8"/>
  <c r="F17" i="8"/>
  <c r="E17" i="8"/>
  <c r="F16" i="8"/>
  <c r="E16" i="8"/>
  <c r="F15" i="8"/>
  <c r="E15" i="8"/>
  <c r="F11" i="8"/>
  <c r="E11" i="8"/>
  <c r="F10" i="8"/>
  <c r="E10" i="8"/>
  <c r="F9" i="8"/>
  <c r="E9" i="8"/>
  <c r="F8" i="8"/>
  <c r="E8" i="8"/>
  <c r="F7" i="8"/>
  <c r="E7" i="8"/>
  <c r="F81" i="7"/>
  <c r="E81" i="7"/>
  <c r="F79" i="7"/>
  <c r="E79" i="7"/>
  <c r="F78" i="7"/>
  <c r="E78" i="7"/>
  <c r="F63" i="7"/>
  <c r="E63" i="7"/>
  <c r="F62" i="7"/>
  <c r="E62" i="7"/>
  <c r="F61" i="7"/>
  <c r="E61" i="7"/>
  <c r="F45" i="7"/>
  <c r="E45" i="7"/>
  <c r="F43" i="7"/>
  <c r="E43" i="7"/>
  <c r="F42" i="7"/>
  <c r="E42" i="7"/>
  <c r="F37" i="7"/>
  <c r="E37" i="7"/>
  <c r="F36" i="7"/>
  <c r="E36" i="7"/>
  <c r="F35" i="7"/>
  <c r="E35" i="7"/>
  <c r="F34" i="7"/>
  <c r="E34" i="7"/>
  <c r="F25" i="7"/>
  <c r="T6" i="7" s="1"/>
  <c r="E25" i="7"/>
  <c r="S6" i="7" s="1"/>
  <c r="F19" i="7"/>
  <c r="E19" i="7"/>
  <c r="F18" i="7"/>
  <c r="E18" i="7"/>
  <c r="F17" i="7"/>
  <c r="E17" i="7"/>
  <c r="F16" i="7"/>
  <c r="E16" i="7"/>
  <c r="F15" i="7"/>
  <c r="E15" i="7"/>
  <c r="F11" i="7"/>
  <c r="E11" i="7"/>
  <c r="F10" i="7"/>
  <c r="E10" i="7"/>
  <c r="F9" i="7"/>
  <c r="E9" i="7"/>
  <c r="F8" i="7"/>
  <c r="E8" i="7"/>
  <c r="F7" i="7"/>
  <c r="E7" i="7"/>
  <c r="E25" i="6"/>
  <c r="R6" i="6" s="1"/>
  <c r="F81" i="6"/>
  <c r="E81" i="6"/>
  <c r="F79" i="6"/>
  <c r="E79" i="6"/>
  <c r="F78" i="6"/>
  <c r="E78" i="6"/>
  <c r="F63" i="6"/>
  <c r="E63" i="6"/>
  <c r="F62" i="6"/>
  <c r="E62" i="6"/>
  <c r="F61" i="6"/>
  <c r="E61" i="6"/>
  <c r="F45" i="6"/>
  <c r="E45" i="6"/>
  <c r="F43" i="6"/>
  <c r="E43" i="6"/>
  <c r="F42" i="6"/>
  <c r="E42" i="6"/>
  <c r="F37" i="6"/>
  <c r="E37" i="6"/>
  <c r="F36" i="6"/>
  <c r="E36" i="6"/>
  <c r="F35" i="6"/>
  <c r="E35" i="6"/>
  <c r="F34" i="6"/>
  <c r="E34" i="6"/>
  <c r="F25" i="6"/>
  <c r="T6" i="6" s="1"/>
  <c r="F19" i="6"/>
  <c r="E19" i="6"/>
  <c r="F18" i="6"/>
  <c r="E18" i="6"/>
  <c r="F17" i="6"/>
  <c r="E17" i="6"/>
  <c r="F16" i="6"/>
  <c r="E16" i="6"/>
  <c r="F15" i="6"/>
  <c r="E15" i="6"/>
  <c r="F11" i="6"/>
  <c r="E11" i="6"/>
  <c r="F10" i="6"/>
  <c r="E10" i="6"/>
  <c r="F9" i="6"/>
  <c r="E9" i="6"/>
  <c r="F8" i="6"/>
  <c r="E8" i="6"/>
  <c r="F7" i="6"/>
  <c r="E7" i="6"/>
  <c r="F81" i="5"/>
  <c r="E81" i="5"/>
  <c r="F79" i="5"/>
  <c r="E79" i="5"/>
  <c r="F78" i="5"/>
  <c r="E78" i="5"/>
  <c r="F63" i="5"/>
  <c r="E63" i="5"/>
  <c r="F62" i="5"/>
  <c r="E62" i="5"/>
  <c r="F61" i="5"/>
  <c r="E61" i="5"/>
  <c r="F45" i="5"/>
  <c r="E45" i="5"/>
  <c r="F43" i="5"/>
  <c r="E43" i="5"/>
  <c r="F42" i="5"/>
  <c r="E42" i="5"/>
  <c r="F37" i="5"/>
  <c r="E37" i="5"/>
  <c r="F36" i="5"/>
  <c r="E36" i="5"/>
  <c r="F35" i="5"/>
  <c r="E35" i="5"/>
  <c r="F34" i="5"/>
  <c r="E34" i="5"/>
  <c r="F25" i="5"/>
  <c r="T6" i="5" s="1"/>
  <c r="E25" i="5"/>
  <c r="R6" i="5" s="1"/>
  <c r="F19" i="5"/>
  <c r="E19" i="5"/>
  <c r="F18" i="5"/>
  <c r="E18" i="5"/>
  <c r="F17" i="5"/>
  <c r="E17" i="5"/>
  <c r="F16" i="5"/>
  <c r="E16" i="5"/>
  <c r="F15" i="5"/>
  <c r="E15" i="5"/>
  <c r="F11" i="5"/>
  <c r="E11" i="5"/>
  <c r="F10" i="5"/>
  <c r="E10" i="5"/>
  <c r="F9" i="5"/>
  <c r="E9" i="5"/>
  <c r="F8" i="5"/>
  <c r="E8" i="5"/>
  <c r="F7" i="5"/>
  <c r="E7" i="5"/>
  <c r="F81" i="4"/>
  <c r="E81" i="4"/>
  <c r="F79" i="4"/>
  <c r="E79" i="4"/>
  <c r="F78" i="4"/>
  <c r="E78" i="4"/>
  <c r="F63" i="4"/>
  <c r="E63" i="4"/>
  <c r="F62" i="4"/>
  <c r="E62" i="4"/>
  <c r="F61" i="4"/>
  <c r="E61" i="4"/>
  <c r="S20" i="4" s="1"/>
  <c r="F45" i="4"/>
  <c r="E45" i="4"/>
  <c r="F43" i="4"/>
  <c r="E43" i="4"/>
  <c r="F42" i="4"/>
  <c r="E42" i="4"/>
  <c r="F37" i="4"/>
  <c r="E37" i="4"/>
  <c r="F36" i="4"/>
  <c r="E36" i="4"/>
  <c r="F35" i="4"/>
  <c r="E35" i="4"/>
  <c r="F34" i="4"/>
  <c r="E34" i="4"/>
  <c r="F25" i="4"/>
  <c r="T6" i="4" s="1"/>
  <c r="E25" i="4"/>
  <c r="S6" i="4" s="1"/>
  <c r="F19" i="4"/>
  <c r="E19" i="4"/>
  <c r="F18" i="4"/>
  <c r="E18" i="4"/>
  <c r="F17" i="4"/>
  <c r="E17" i="4"/>
  <c r="F16" i="4"/>
  <c r="E16" i="4"/>
  <c r="F15" i="4"/>
  <c r="E15" i="4"/>
  <c r="F11" i="4"/>
  <c r="E11" i="4"/>
  <c r="F10" i="4"/>
  <c r="E10" i="4"/>
  <c r="F9" i="4"/>
  <c r="E9" i="4"/>
  <c r="F8" i="4"/>
  <c r="E8" i="4"/>
  <c r="F7" i="4"/>
  <c r="E7" i="4"/>
  <c r="F81" i="3"/>
  <c r="E81" i="3"/>
  <c r="F79" i="3"/>
  <c r="E79" i="3"/>
  <c r="F78" i="3"/>
  <c r="E78" i="3"/>
  <c r="F63" i="3"/>
  <c r="E63" i="3"/>
  <c r="F62" i="3"/>
  <c r="E62" i="3"/>
  <c r="F61" i="3"/>
  <c r="E61" i="3"/>
  <c r="S20" i="3" s="1"/>
  <c r="F45" i="3"/>
  <c r="E45" i="3"/>
  <c r="F43" i="3"/>
  <c r="T13" i="3" s="1"/>
  <c r="E43" i="3"/>
  <c r="F42" i="3"/>
  <c r="E42" i="3"/>
  <c r="F37" i="3"/>
  <c r="E37" i="3"/>
  <c r="F36" i="3"/>
  <c r="E36" i="3"/>
  <c r="F35" i="3"/>
  <c r="E35" i="3"/>
  <c r="F34" i="3"/>
  <c r="E34" i="3"/>
  <c r="F25" i="3"/>
  <c r="T6" i="3" s="1"/>
  <c r="E25" i="3"/>
  <c r="R6" i="3" s="1"/>
  <c r="F19" i="3"/>
  <c r="E19" i="3"/>
  <c r="F18" i="3"/>
  <c r="E18" i="3"/>
  <c r="F17" i="3"/>
  <c r="E17" i="3"/>
  <c r="F16" i="3"/>
  <c r="E16" i="3"/>
  <c r="F15" i="3"/>
  <c r="E15" i="3"/>
  <c r="F11" i="3"/>
  <c r="E11" i="3"/>
  <c r="F10" i="3"/>
  <c r="E10" i="3"/>
  <c r="F9" i="3"/>
  <c r="E9" i="3"/>
  <c r="F8" i="3"/>
  <c r="E8" i="3"/>
  <c r="F7" i="3"/>
  <c r="E7" i="3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U119" i="2"/>
  <c r="T119" i="2"/>
  <c r="U118" i="2"/>
  <c r="T118" i="2"/>
  <c r="U117" i="2"/>
  <c r="T117" i="2"/>
  <c r="U116" i="2"/>
  <c r="T116" i="2"/>
  <c r="U115" i="2"/>
  <c r="T115" i="2"/>
  <c r="U114" i="2"/>
  <c r="T114" i="2"/>
  <c r="U113" i="2"/>
  <c r="T113" i="2"/>
  <c r="U112" i="2"/>
  <c r="T112" i="2"/>
  <c r="U111" i="2"/>
  <c r="T111" i="2"/>
  <c r="U107" i="2"/>
  <c r="T107" i="2"/>
  <c r="U106" i="2"/>
  <c r="T106" i="2"/>
  <c r="U105" i="2"/>
  <c r="T105" i="2"/>
  <c r="U104" i="2"/>
  <c r="T104" i="2"/>
  <c r="U103" i="2"/>
  <c r="T103" i="2"/>
  <c r="U102" i="2"/>
  <c r="T102" i="2"/>
  <c r="U101" i="2"/>
  <c r="T101" i="2"/>
  <c r="U100" i="2"/>
  <c r="T100" i="2"/>
  <c r="U99" i="2"/>
  <c r="T99" i="2"/>
  <c r="U98" i="2"/>
  <c r="T98" i="2"/>
  <c r="L7" i="2"/>
  <c r="M53" i="2"/>
  <c r="L53" i="2"/>
  <c r="M50" i="2"/>
  <c r="L50" i="2"/>
  <c r="M46" i="2"/>
  <c r="L46" i="2"/>
  <c r="M45" i="2"/>
  <c r="L45" i="2"/>
  <c r="M44" i="2"/>
  <c r="L44" i="2"/>
  <c r="M43" i="2"/>
  <c r="L43" i="2"/>
  <c r="M42" i="2"/>
  <c r="L42" i="2"/>
  <c r="M37" i="2"/>
  <c r="L37" i="2"/>
  <c r="M36" i="2"/>
  <c r="L36" i="2"/>
  <c r="M35" i="2"/>
  <c r="L35" i="2"/>
  <c r="M26" i="2"/>
  <c r="L26" i="2"/>
  <c r="M25" i="2"/>
  <c r="L25" i="2"/>
  <c r="M24" i="2"/>
  <c r="L24" i="2"/>
  <c r="M23" i="2"/>
  <c r="L23" i="2"/>
  <c r="M18" i="2"/>
  <c r="L18" i="2"/>
  <c r="M17" i="2"/>
  <c r="L17" i="2"/>
  <c r="M16" i="2"/>
  <c r="L16" i="2"/>
  <c r="M15" i="2"/>
  <c r="L15" i="2"/>
  <c r="M10" i="2"/>
  <c r="L10" i="2"/>
  <c r="M9" i="2"/>
  <c r="L9" i="2"/>
  <c r="M8" i="2"/>
  <c r="L8" i="2"/>
  <c r="M7" i="2"/>
  <c r="E7" i="2"/>
  <c r="F81" i="2"/>
  <c r="E81" i="2"/>
  <c r="F79" i="2"/>
  <c r="E79" i="2"/>
  <c r="F78" i="2"/>
  <c r="E78" i="2"/>
  <c r="F63" i="2"/>
  <c r="E63" i="2"/>
  <c r="F62" i="2"/>
  <c r="E62" i="2"/>
  <c r="F61" i="2"/>
  <c r="E61" i="2"/>
  <c r="F45" i="2"/>
  <c r="E45" i="2"/>
  <c r="F43" i="2"/>
  <c r="E43" i="2"/>
  <c r="F42" i="2"/>
  <c r="E42" i="2"/>
  <c r="F37" i="2"/>
  <c r="E37" i="2"/>
  <c r="F36" i="2"/>
  <c r="E36" i="2"/>
  <c r="F35" i="2"/>
  <c r="E35" i="2"/>
  <c r="F34" i="2"/>
  <c r="E34" i="2"/>
  <c r="F25" i="2"/>
  <c r="T6" i="2" s="1"/>
  <c r="E25" i="2"/>
  <c r="R6" i="2" s="1"/>
  <c r="F19" i="2"/>
  <c r="E19" i="2"/>
  <c r="F18" i="2"/>
  <c r="E18" i="2"/>
  <c r="F17" i="2"/>
  <c r="E17" i="2"/>
  <c r="F16" i="2"/>
  <c r="E16" i="2"/>
  <c r="F15" i="2"/>
  <c r="E15" i="2"/>
  <c r="F11" i="2"/>
  <c r="E11" i="2"/>
  <c r="F10" i="2"/>
  <c r="E10" i="2"/>
  <c r="F9" i="2"/>
  <c r="E9" i="2"/>
  <c r="F8" i="2"/>
  <c r="E8" i="2"/>
  <c r="F7" i="2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1" i="1"/>
  <c r="M83" i="1"/>
  <c r="L83" i="1"/>
  <c r="M82" i="1"/>
  <c r="L82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U86" i="1"/>
  <c r="U85" i="1"/>
  <c r="U84" i="1"/>
  <c r="U83" i="1"/>
  <c r="U82" i="1"/>
  <c r="U78" i="1"/>
  <c r="U77" i="1"/>
  <c r="U76" i="1"/>
  <c r="U75" i="1"/>
  <c r="U74" i="1"/>
  <c r="U70" i="1"/>
  <c r="U69" i="1"/>
  <c r="U68" i="1"/>
  <c r="U67" i="1"/>
  <c r="U66" i="1"/>
  <c r="T86" i="1"/>
  <c r="T85" i="1"/>
  <c r="T84" i="1"/>
  <c r="T83" i="1"/>
  <c r="T82" i="1"/>
  <c r="T78" i="1"/>
  <c r="T77" i="1"/>
  <c r="T76" i="1"/>
  <c r="T75" i="1"/>
  <c r="T74" i="1"/>
  <c r="T66" i="1"/>
  <c r="T70" i="1"/>
  <c r="T69" i="1"/>
  <c r="T68" i="1"/>
  <c r="T67" i="1"/>
  <c r="F81" i="1"/>
  <c r="F79" i="1"/>
  <c r="F78" i="1"/>
  <c r="F63" i="1"/>
  <c r="F62" i="1"/>
  <c r="F61" i="1"/>
  <c r="M53" i="1"/>
  <c r="M50" i="1"/>
  <c r="T18" i="1" s="1"/>
  <c r="M46" i="1"/>
  <c r="M45" i="1"/>
  <c r="M44" i="1"/>
  <c r="M43" i="1"/>
  <c r="M42" i="1"/>
  <c r="M37" i="1"/>
  <c r="M36" i="1"/>
  <c r="M35" i="1"/>
  <c r="M26" i="1"/>
  <c r="M25" i="1"/>
  <c r="M24" i="1"/>
  <c r="M23" i="1"/>
  <c r="M18" i="1"/>
  <c r="M17" i="1"/>
  <c r="M16" i="1"/>
  <c r="M15" i="1"/>
  <c r="M10" i="1"/>
  <c r="M9" i="1"/>
  <c r="M8" i="1"/>
  <c r="M7" i="1"/>
  <c r="L53" i="1"/>
  <c r="L50" i="1"/>
  <c r="L46" i="1"/>
  <c r="L45" i="1"/>
  <c r="L44" i="1"/>
  <c r="L43" i="1"/>
  <c r="L42" i="1"/>
  <c r="L37" i="1"/>
  <c r="L36" i="1"/>
  <c r="L35" i="1"/>
  <c r="L26" i="1"/>
  <c r="L25" i="1"/>
  <c r="L24" i="1"/>
  <c r="L23" i="1"/>
  <c r="L18" i="1"/>
  <c r="L17" i="1"/>
  <c r="L16" i="1"/>
  <c r="L15" i="1"/>
  <c r="L10" i="1"/>
  <c r="L9" i="1"/>
  <c r="L8" i="1"/>
  <c r="L7" i="1"/>
  <c r="E81" i="1"/>
  <c r="E79" i="1"/>
  <c r="E78" i="1"/>
  <c r="E63" i="1"/>
  <c r="E62" i="1"/>
  <c r="E61" i="1"/>
  <c r="F45" i="1"/>
  <c r="F43" i="1"/>
  <c r="F42" i="1"/>
  <c r="E45" i="1"/>
  <c r="E43" i="1"/>
  <c r="E42" i="1"/>
  <c r="F37" i="1"/>
  <c r="F36" i="1"/>
  <c r="F35" i="1"/>
  <c r="F34" i="1"/>
  <c r="E37" i="1"/>
  <c r="E36" i="1"/>
  <c r="E35" i="1"/>
  <c r="E34" i="1"/>
  <c r="F25" i="1"/>
  <c r="T6" i="1" s="1"/>
  <c r="F19" i="1"/>
  <c r="F18" i="1"/>
  <c r="F17" i="1"/>
  <c r="F16" i="1"/>
  <c r="F15" i="1"/>
  <c r="E25" i="1"/>
  <c r="R6" i="1" s="1"/>
  <c r="F7" i="1"/>
  <c r="F8" i="1"/>
  <c r="F9" i="1"/>
  <c r="F10" i="1"/>
  <c r="E16" i="1"/>
  <c r="E17" i="1"/>
  <c r="E18" i="1"/>
  <c r="E19" i="1"/>
  <c r="E15" i="1"/>
  <c r="E8" i="1"/>
  <c r="E9" i="1"/>
  <c r="E10" i="1"/>
  <c r="E11" i="1"/>
  <c r="E7" i="1"/>
  <c r="T17" i="8" l="1"/>
  <c r="S8" i="8"/>
  <c r="R10" i="8"/>
  <c r="S20" i="8"/>
  <c r="T20" i="8"/>
  <c r="R20" i="8"/>
  <c r="S5" i="8"/>
  <c r="T5" i="8"/>
  <c r="T22" i="8"/>
  <c r="T8" i="8"/>
  <c r="T9" i="8"/>
  <c r="T16" i="8"/>
  <c r="S4" i="8"/>
  <c r="S12" i="8"/>
  <c r="S13" i="8"/>
  <c r="R8" i="8"/>
  <c r="R16" i="8"/>
  <c r="T10" i="8"/>
  <c r="S10" i="8" a="1"/>
  <c r="S10" i="8" s="1"/>
  <c r="S9" i="8"/>
  <c r="S17" i="8"/>
  <c r="T4" i="8"/>
  <c r="S16" i="8"/>
  <c r="R12" i="8"/>
  <c r="R5" i="8"/>
  <c r="R17" i="8"/>
  <c r="R4" i="8"/>
  <c r="R9" i="8"/>
  <c r="R22" i="8"/>
  <c r="R13" i="8"/>
  <c r="R6" i="8"/>
  <c r="R18" i="8"/>
  <c r="T22" i="7"/>
  <c r="T4" i="7"/>
  <c r="S5" i="7"/>
  <c r="S22" i="7" a="1"/>
  <c r="S22" i="7" s="1"/>
  <c r="S17" i="7"/>
  <c r="R13" i="7"/>
  <c r="S20" i="7"/>
  <c r="R4" i="7"/>
  <c r="T5" i="7"/>
  <c r="T17" i="7"/>
  <c r="T20" i="7"/>
  <c r="T9" i="7"/>
  <c r="R17" i="7"/>
  <c r="S12" i="7"/>
  <c r="S13" i="7"/>
  <c r="S8" i="7"/>
  <c r="R10" i="7"/>
  <c r="R16" i="7"/>
  <c r="S18" i="7"/>
  <c r="S9" i="7"/>
  <c r="T12" i="7"/>
  <c r="T13" i="7"/>
  <c r="T8" i="7"/>
  <c r="T10" i="7"/>
  <c r="T16" i="7"/>
  <c r="R18" i="7"/>
  <c r="S4" i="7"/>
  <c r="S10" i="7" a="1"/>
  <c r="S10" i="7" s="1"/>
  <c r="R8" i="7"/>
  <c r="S16" i="7"/>
  <c r="R20" i="7"/>
  <c r="R12" i="7"/>
  <c r="R29" i="7"/>
  <c r="S29" i="7"/>
  <c r="R5" i="7"/>
  <c r="R9" i="7"/>
  <c r="R22" i="7"/>
  <c r="R6" i="7"/>
  <c r="S22" i="6" a="1"/>
  <c r="S22" i="6" s="1"/>
  <c r="R13" i="6"/>
  <c r="S4" i="6"/>
  <c r="T13" i="6"/>
  <c r="S17" i="6"/>
  <c r="S16" i="6"/>
  <c r="S9" i="6"/>
  <c r="T20" i="6"/>
  <c r="R18" i="6"/>
  <c r="S6" i="6"/>
  <c r="T4" i="6"/>
  <c r="R22" i="6"/>
  <c r="S5" i="6"/>
  <c r="R8" i="6"/>
  <c r="R9" i="6"/>
  <c r="S10" i="6" a="1"/>
  <c r="S10" i="6" s="1"/>
  <c r="R10" i="6"/>
  <c r="T5" i="6"/>
  <c r="S20" i="6"/>
  <c r="T8" i="6"/>
  <c r="T9" i="6"/>
  <c r="T10" i="6"/>
  <c r="T16" i="6"/>
  <c r="T17" i="6"/>
  <c r="T22" i="6"/>
  <c r="S8" i="6"/>
  <c r="R17" i="6"/>
  <c r="S12" i="6"/>
  <c r="S13" i="6"/>
  <c r="T12" i="6"/>
  <c r="R5" i="6"/>
  <c r="R4" i="6"/>
  <c r="R16" i="6"/>
  <c r="R20" i="6"/>
  <c r="R12" i="6"/>
  <c r="T13" i="5"/>
  <c r="S4" i="5"/>
  <c r="S18" i="5"/>
  <c r="S22" i="5" a="1"/>
  <c r="S22" i="5" s="1"/>
  <c r="T4" i="5"/>
  <c r="T9" i="5"/>
  <c r="S5" i="5"/>
  <c r="T5" i="5"/>
  <c r="T22" i="5"/>
  <c r="S20" i="5"/>
  <c r="R10" i="5"/>
  <c r="S17" i="5"/>
  <c r="T20" i="5"/>
  <c r="T17" i="5"/>
  <c r="S12" i="5"/>
  <c r="S13" i="5"/>
  <c r="S8" i="5"/>
  <c r="S9" i="5"/>
  <c r="S16" i="5"/>
  <c r="R18" i="5"/>
  <c r="T12" i="5"/>
  <c r="T8" i="5"/>
  <c r="T10" i="5"/>
  <c r="T16" i="5"/>
  <c r="T18" i="5"/>
  <c r="R16" i="5"/>
  <c r="S6" i="5"/>
  <c r="S10" i="5" a="1"/>
  <c r="S10" i="5" s="1"/>
  <c r="R4" i="5"/>
  <c r="R20" i="5"/>
  <c r="R29" i="5"/>
  <c r="R8" i="5"/>
  <c r="R12" i="5"/>
  <c r="R17" i="5"/>
  <c r="R5" i="5"/>
  <c r="R22" i="5"/>
  <c r="R9" i="5"/>
  <c r="R13" i="5"/>
  <c r="S29" i="4"/>
  <c r="T20" i="4"/>
  <c r="T22" i="4"/>
  <c r="T10" i="4"/>
  <c r="T16" i="4"/>
  <c r="T18" i="4"/>
  <c r="S28" i="4"/>
  <c r="R30" i="4"/>
  <c r="R20" i="4"/>
  <c r="R8" i="4"/>
  <c r="T9" i="4"/>
  <c r="T4" i="4"/>
  <c r="T17" i="4"/>
  <c r="T8" i="4"/>
  <c r="T29" i="4"/>
  <c r="S4" i="4"/>
  <c r="R5" i="4"/>
  <c r="S12" i="4"/>
  <c r="R22" i="4"/>
  <c r="S9" i="4"/>
  <c r="S10" i="4" a="1"/>
  <c r="S10" i="4" s="1"/>
  <c r="S16" i="4"/>
  <c r="R17" i="4"/>
  <c r="R18" i="4"/>
  <c r="T30" i="4"/>
  <c r="S13" i="4"/>
  <c r="S30" i="4"/>
  <c r="T5" i="4"/>
  <c r="T12" i="4"/>
  <c r="T13" i="4"/>
  <c r="T28" i="4"/>
  <c r="S17" i="4"/>
  <c r="S8" i="4"/>
  <c r="R29" i="4"/>
  <c r="S18" i="4"/>
  <c r="R12" i="4"/>
  <c r="S22" i="4" a="1"/>
  <c r="S22" i="4" s="1"/>
  <c r="R9" i="4"/>
  <c r="S5" i="4"/>
  <c r="R13" i="4"/>
  <c r="R10" i="4"/>
  <c r="R28" i="4"/>
  <c r="R16" i="4"/>
  <c r="R6" i="4"/>
  <c r="R4" i="4"/>
  <c r="R29" i="3"/>
  <c r="T29" i="3"/>
  <c r="T30" i="3"/>
  <c r="T5" i="3"/>
  <c r="T20" i="3"/>
  <c r="T8" i="3"/>
  <c r="T9" i="3"/>
  <c r="T10" i="3"/>
  <c r="T16" i="3"/>
  <c r="T17" i="3"/>
  <c r="T18" i="3"/>
  <c r="T4" i="3"/>
  <c r="R5" i="3"/>
  <c r="R12" i="3"/>
  <c r="R22" i="3"/>
  <c r="T12" i="3"/>
  <c r="T28" i="3"/>
  <c r="R4" i="3"/>
  <c r="S13" i="3"/>
  <c r="R8" i="3"/>
  <c r="R9" i="3"/>
  <c r="S10" i="3" a="1"/>
  <c r="S10" i="3" s="1"/>
  <c r="S18" i="3"/>
  <c r="R10" i="3"/>
  <c r="R30" i="3"/>
  <c r="S16" i="3"/>
  <c r="T22" i="3"/>
  <c r="R20" i="3"/>
  <c r="R28" i="3"/>
  <c r="S17" i="3"/>
  <c r="S12" i="3"/>
  <c r="R13" i="3"/>
  <c r="R17" i="3"/>
  <c r="S5" i="3"/>
  <c r="S6" i="3"/>
  <c r="R16" i="3"/>
  <c r="S22" i="3" a="1"/>
  <c r="S22" i="3" s="1"/>
  <c r="S8" i="3"/>
  <c r="S29" i="3"/>
  <c r="S4" i="3"/>
  <c r="R18" i="3"/>
  <c r="S9" i="3"/>
  <c r="S30" i="3"/>
  <c r="S28" i="3"/>
  <c r="T29" i="2"/>
  <c r="R28" i="2"/>
  <c r="T12" i="2"/>
  <c r="T20" i="2"/>
  <c r="T17" i="2"/>
  <c r="S9" i="2"/>
  <c r="R10" i="2"/>
  <c r="R18" i="2"/>
  <c r="T16" i="2"/>
  <c r="T5" i="2"/>
  <c r="T22" i="2"/>
  <c r="T4" i="2"/>
  <c r="T9" i="2"/>
  <c r="S5" i="2"/>
  <c r="S22" i="2" a="1"/>
  <c r="S22" i="2" s="1"/>
  <c r="S18" i="2"/>
  <c r="T13" i="2"/>
  <c r="T8" i="2"/>
  <c r="T10" i="2"/>
  <c r="T18" i="2"/>
  <c r="R5" i="2"/>
  <c r="S20" i="2"/>
  <c r="R16" i="2"/>
  <c r="R17" i="2"/>
  <c r="S8" i="2"/>
  <c r="S10" i="2" a="1"/>
  <c r="S10" i="2" s="1"/>
  <c r="S6" i="2"/>
  <c r="R4" i="2"/>
  <c r="S12" i="2"/>
  <c r="R12" i="2"/>
  <c r="S13" i="2"/>
  <c r="S17" i="2"/>
  <c r="S4" i="2"/>
  <c r="R8" i="2"/>
  <c r="S16" i="2"/>
  <c r="R20" i="2"/>
  <c r="S28" i="2"/>
  <c r="R9" i="2"/>
  <c r="R22" i="2"/>
  <c r="T28" i="2"/>
  <c r="T30" i="2"/>
  <c r="S30" i="2"/>
  <c r="R13" i="2"/>
  <c r="S29" i="2"/>
  <c r="T29" i="1"/>
  <c r="T30" i="1"/>
  <c r="T12" i="1"/>
  <c r="R8" i="1"/>
  <c r="S4" i="1"/>
  <c r="T5" i="1"/>
  <c r="T8" i="1"/>
  <c r="T10" i="1"/>
  <c r="T13" i="1"/>
  <c r="R17" i="1"/>
  <c r="T22" i="1"/>
  <c r="R10" i="1"/>
  <c r="S28" i="1"/>
  <c r="S30" i="1"/>
  <c r="T28" i="1"/>
  <c r="R20" i="1"/>
  <c r="T9" i="1"/>
  <c r="T16" i="1"/>
  <c r="S5" i="1"/>
  <c r="S12" i="1"/>
  <c r="S13" i="1"/>
  <c r="S9" i="1"/>
  <c r="S16" i="1"/>
  <c r="R18" i="1"/>
  <c r="T20" i="1"/>
  <c r="S29" i="1"/>
  <c r="R22" i="1"/>
  <c r="T17" i="1"/>
  <c r="S10" i="1" a="1"/>
  <c r="S10" i="1" s="1"/>
  <c r="S17" i="1"/>
  <c r="R9" i="1"/>
  <c r="S18" i="1"/>
  <c r="S20" i="1"/>
  <c r="R28" i="1"/>
  <c r="S8" i="1"/>
  <c r="S22" i="1" a="1"/>
  <c r="S22" i="1" s="1"/>
  <c r="R29" i="1"/>
  <c r="R30" i="1"/>
  <c r="S6" i="1"/>
  <c r="S30" i="8"/>
  <c r="T30" i="8"/>
  <c r="R29" i="8"/>
  <c r="R28" i="8"/>
  <c r="S28" i="8"/>
  <c r="T28" i="8"/>
  <c r="S29" i="8"/>
  <c r="T29" i="8"/>
  <c r="R30" i="8"/>
  <c r="R30" i="7"/>
  <c r="R28" i="7"/>
  <c r="S30" i="7"/>
  <c r="T30" i="7"/>
  <c r="T29" i="7"/>
  <c r="S28" i="7"/>
  <c r="T28" i="7"/>
  <c r="S30" i="6"/>
  <c r="R30" i="6"/>
  <c r="T30" i="6"/>
  <c r="T29" i="6"/>
  <c r="T28" i="6"/>
  <c r="S29" i="6"/>
  <c r="R28" i="6"/>
  <c r="S28" i="6"/>
  <c r="R29" i="6"/>
  <c r="T30" i="5"/>
  <c r="S29" i="5"/>
  <c r="T28" i="5"/>
  <c r="S30" i="5"/>
  <c r="R30" i="5"/>
  <c r="T29" i="5"/>
  <c r="S28" i="5"/>
  <c r="R28" i="5"/>
  <c r="R30" i="2"/>
  <c r="R29" i="2"/>
  <c r="R16" i="1"/>
  <c r="R5" i="1"/>
  <c r="R12" i="1"/>
  <c r="R13" i="1"/>
  <c r="R4" i="1"/>
  <c r="T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<sst xmlns="http://schemas.openxmlformats.org/spreadsheetml/2006/main" count="4538" uniqueCount="599">
  <si>
    <t>Model:</t>
  </si>
  <si>
    <t>ARIMA</t>
  </si>
  <si>
    <t>Year</t>
  </si>
  <si>
    <t>Flood</t>
  </si>
  <si>
    <t>Storm</t>
  </si>
  <si>
    <t>Real Value</t>
  </si>
  <si>
    <t>Forecasted Value</t>
  </si>
  <si>
    <t>Country:</t>
  </si>
  <si>
    <t>Disaster Type:</t>
  </si>
  <si>
    <t>USA</t>
  </si>
  <si>
    <t xml:space="preserve">Earthquake </t>
  </si>
  <si>
    <t>-</t>
  </si>
  <si>
    <t xml:space="preserve">95% Confidence Interval </t>
  </si>
  <si>
    <t>[0.00, 9915.26]</t>
  </si>
  <si>
    <t>AIC</t>
  </si>
  <si>
    <t>938.29</t>
  </si>
  <si>
    <t>China</t>
  </si>
  <si>
    <t>India</t>
  </si>
  <si>
    <t>Philippines</t>
  </si>
  <si>
    <t>Indonesia</t>
  </si>
  <si>
    <t>ALL</t>
  </si>
  <si>
    <t>[0.00, 11568.16]</t>
  </si>
  <si>
    <t>847.25</t>
  </si>
  <si>
    <t>[0.00, 10664.63]</t>
  </si>
  <si>
    <t>865.40</t>
  </si>
  <si>
    <t>[0.00, 10567.09]</t>
  </si>
  <si>
    <t>883.51</t>
  </si>
  <si>
    <t>[0.00, 10179.68]</t>
  </si>
  <si>
    <t>902.09</t>
  </si>
  <si>
    <t>[0.00, 10075.59]</t>
  </si>
  <si>
    <t>920.18</t>
  </si>
  <si>
    <t xml:space="preserve">ARIMA Order: </t>
  </si>
  <si>
    <t>(0, 1, 1)</t>
  </si>
  <si>
    <t>ARIMA Order</t>
  </si>
  <si>
    <t>(2, 1, 1)</t>
  </si>
  <si>
    <t>ARIMA Order:</t>
  </si>
  <si>
    <t>[38243.20, 154550.08]</t>
  </si>
  <si>
    <t>1802.91</t>
  </si>
  <si>
    <t>[0.00, 106759.83]</t>
  </si>
  <si>
    <t>1777.86</t>
  </si>
  <si>
    <t>[0.00, 104502.62]</t>
  </si>
  <si>
    <t>1678.71</t>
  </si>
  <si>
    <t>[0.00, 12019.62]</t>
  </si>
  <si>
    <t>626.96</t>
  </si>
  <si>
    <t>[0.00, 87583.73]</t>
  </si>
  <si>
    <t>1700.96</t>
  </si>
  <si>
    <t>[3416.82, 117391.86]</t>
  </si>
  <si>
    <t>1728.27</t>
  </si>
  <si>
    <t>[759.93, 117241.19]</t>
  </si>
  <si>
    <t>1755.28</t>
  </si>
  <si>
    <t>[54.31, 18186.78]</t>
  </si>
  <si>
    <t>714.31</t>
  </si>
  <si>
    <t>[0.00, 27241.16]</t>
  </si>
  <si>
    <t>838.92</t>
  </si>
  <si>
    <t>[0.00, 33164.75]</t>
  </si>
  <si>
    <t>712.38</t>
  </si>
  <si>
    <t>[0.00, 10162.80]</t>
  </si>
  <si>
    <t>913.09</t>
  </si>
  <si>
    <t>2020*</t>
  </si>
  <si>
    <t>2021*</t>
  </si>
  <si>
    <t>2023*</t>
  </si>
  <si>
    <t>2024*</t>
  </si>
  <si>
    <t>2025**</t>
  </si>
  <si>
    <t>[0.00, 25926.64]</t>
  </si>
  <si>
    <t>753.28</t>
  </si>
  <si>
    <t>[5716.12, 15361.88]</t>
  </si>
  <si>
    <t>592.57</t>
  </si>
  <si>
    <t>[0.00, 35711.55]</t>
  </si>
  <si>
    <t>627.7</t>
  </si>
  <si>
    <t>[0.00, 29453.44]</t>
  </si>
  <si>
    <t>775.51</t>
  </si>
  <si>
    <t>(0, 1, 2)</t>
  </si>
  <si>
    <t>[0.00, 7859.63]</t>
  </si>
  <si>
    <t>620.13</t>
  </si>
  <si>
    <t>[0.00, 34940.55]</t>
  </si>
  <si>
    <t>648.94</t>
  </si>
  <si>
    <t>[0.00, 30755.63]</t>
  </si>
  <si>
    <t>795.96</t>
  </si>
  <si>
    <t>[1007.10, 11214.74]</t>
  </si>
  <si>
    <t>637.73</t>
  </si>
  <si>
    <t>[0.00, 34399.71]</t>
  </si>
  <si>
    <t>670.14</t>
  </si>
  <si>
    <t>[0.00, 27636.00]</t>
  </si>
  <si>
    <t>816.45</t>
  </si>
  <si>
    <t>[0.00, 7028.70]</t>
  </si>
  <si>
    <t>658.72</t>
  </si>
  <si>
    <t>[0.00, 33805.67]</t>
  </si>
  <si>
    <t>691.26</t>
  </si>
  <si>
    <t>3358.8</t>
  </si>
  <si>
    <t>[0.00, 8870.37]</t>
  </si>
  <si>
    <t>603.7</t>
  </si>
  <si>
    <t>[0.00, 847.30]</t>
  </si>
  <si>
    <t>551.06</t>
  </si>
  <si>
    <t>[0.00, 3361.33]</t>
  </si>
  <si>
    <t>1037.05</t>
  </si>
  <si>
    <t>[0.00, 227.68]</t>
  </si>
  <si>
    <t>220.19</t>
  </si>
  <si>
    <t>(1, 1, 2)</t>
  </si>
  <si>
    <t>[0.00, 1314.33]</t>
  </si>
  <si>
    <t>488.77</t>
  </si>
  <si>
    <t>[0.00, 2683.37]</t>
  </si>
  <si>
    <t>461.39</t>
  </si>
  <si>
    <t>[11912.01, 56100.07]</t>
  </si>
  <si>
    <t>1600.74</t>
  </si>
  <si>
    <t>(2, 1, 2)</t>
  </si>
  <si>
    <t>[52673.42, 173370.26]</t>
  </si>
  <si>
    <t>2352.47</t>
  </si>
  <si>
    <t>[0.00, 73105.22]</t>
  </si>
  <si>
    <t>2238.2</t>
  </si>
  <si>
    <t>[0.00, 9840.43]</t>
  </si>
  <si>
    <t>832.63</t>
  </si>
  <si>
    <t>[0.00, 4374.89]</t>
  </si>
  <si>
    <t>509.06</t>
  </si>
  <si>
    <t>[496.35, 11377.37]</t>
  </si>
  <si>
    <t>854.42</t>
  </si>
  <si>
    <t>[0.00, 7141.98]</t>
  </si>
  <si>
    <t>564.69</t>
  </si>
  <si>
    <t>[0.00, 9864.36]</t>
  </si>
  <si>
    <t>872.95</t>
  </si>
  <si>
    <t>[0.00, 10348.56]</t>
  </si>
  <si>
    <t>583.54</t>
  </si>
  <si>
    <t>[403.34, 11119.38]</t>
  </si>
  <si>
    <t>890.64</t>
  </si>
  <si>
    <t>[0.00, 885.28]</t>
  </si>
  <si>
    <t>509.65</t>
  </si>
  <si>
    <t>[0.00, 3712.55]</t>
  </si>
  <si>
    <t>954.87</t>
  </si>
  <si>
    <t>[0.00, 232.43]</t>
  </si>
  <si>
    <t>185.77</t>
  </si>
  <si>
    <t>[0.00, 3687.64]</t>
  </si>
  <si>
    <t>971.13</t>
  </si>
  <si>
    <t>[0.00, 873.28]</t>
  </si>
  <si>
    <t>523.48</t>
  </si>
  <si>
    <t>[0.00, 3661.07]</t>
  </si>
  <si>
    <t>987.37</t>
  </si>
  <si>
    <t>[0.00, 224.78]</t>
  </si>
  <si>
    <t>196.9</t>
  </si>
  <si>
    <t>[0.00, 860.53]</t>
  </si>
  <si>
    <t>537.3</t>
  </si>
  <si>
    <t>[0.00, 3542.48]</t>
  </si>
  <si>
    <t>1004.03</t>
  </si>
  <si>
    <t>[0.00, 233.16]</t>
  </si>
  <si>
    <t>209.26</t>
  </si>
  <si>
    <t>[0.00, 3457.72]</t>
  </si>
  <si>
    <t>1020.46</t>
  </si>
  <si>
    <t>[0.00, 1641.95]</t>
  </si>
  <si>
    <t>443.95</t>
  </si>
  <si>
    <t>[0.00, 1416.19]</t>
  </si>
  <si>
    <t>459.23</t>
  </si>
  <si>
    <t>[0.00, 3474.48]</t>
  </si>
  <si>
    <t>411.88</t>
  </si>
  <si>
    <t>[0.00, 1495.87]</t>
  </si>
  <si>
    <t>473.93</t>
  </si>
  <si>
    <t>[0.00, 3176.45]</t>
  </si>
  <si>
    <t>428.74</t>
  </si>
  <si>
    <t>[0.00, 2923.80]</t>
  </si>
  <si>
    <t>445.19</t>
  </si>
  <si>
    <t>[0.00, 37031.49]</t>
  </si>
  <si>
    <t>1473.68</t>
  </si>
  <si>
    <t>[28397.55, 154137.37]</t>
  </si>
  <si>
    <t>2237.22</t>
  </si>
  <si>
    <t>[0.00, 84008.49]</t>
  </si>
  <si>
    <t>2124.88</t>
  </si>
  <si>
    <t>[11765.42, 53733.16]</t>
  </si>
  <si>
    <t>1501.88</t>
  </si>
  <si>
    <t>[9698.15, 130721.62]</t>
  </si>
  <si>
    <t>2251.61</t>
  </si>
  <si>
    <t>[0.00, 81423.33]</t>
  </si>
  <si>
    <t>2147.28</t>
  </si>
  <si>
    <t>[35672.43, 160640.05]</t>
  </si>
  <si>
    <t>2283.99</t>
  </si>
  <si>
    <t>[36052.88, 82454.36]</t>
  </si>
  <si>
    <t>1532.01</t>
  </si>
  <si>
    <t>[0.00, 80408.59]</t>
  </si>
  <si>
    <t>2169.72</t>
  </si>
  <si>
    <t>[31834.29, 78405.63]</t>
  </si>
  <si>
    <t>1553.78</t>
  </si>
  <si>
    <t>[43387.28, 164769.31]</t>
  </si>
  <si>
    <t>2307.44</t>
  </si>
  <si>
    <t>[0.00, 78904.87]</t>
  </si>
  <si>
    <t>2192.07</t>
  </si>
  <si>
    <t>[14058.44, 57993.78]</t>
  </si>
  <si>
    <t>1578.35</t>
  </si>
  <si>
    <t>[40632.31, 162010.97]</t>
  </si>
  <si>
    <t>2329.96</t>
  </si>
  <si>
    <t>[0.00, 87751.66]</t>
  </si>
  <si>
    <t>2215.42</t>
  </si>
  <si>
    <t>[12.33, 13125.44]</t>
  </si>
  <si>
    <t>[35229.75, 97433.48]</t>
  </si>
  <si>
    <t>[0, 27028.62]</t>
  </si>
  <si>
    <t>[7794.47, 17657.73]</t>
  </si>
  <si>
    <t>[305.52, 9035.01]</t>
  </si>
  <si>
    <t>[0, 4046.54]</t>
  </si>
  <si>
    <t>[0, 19502.92]</t>
  </si>
  <si>
    <t>[0, 2251.03]</t>
  </si>
  <si>
    <t>[0, 198.37]</t>
  </si>
  <si>
    <t>[54.82, 1874.42]</t>
  </si>
  <si>
    <t>[0, 12132.05]</t>
  </si>
  <si>
    <t>[37814.54, 100247.99]</t>
  </si>
  <si>
    <t>[0, 32160.3]</t>
  </si>
  <si>
    <t>[0, 5599.28]</t>
  </si>
  <si>
    <t>[0, 19447.6]</t>
  </si>
  <si>
    <t>[1977.24, 11881.57]</t>
  </si>
  <si>
    <t>[526.29, 8126.58]</t>
  </si>
  <si>
    <t xml:space="preserve">[0, 320.85] </t>
  </si>
  <si>
    <t>[0, 2276.13]</t>
  </si>
  <si>
    <t>[0, 1690.09]</t>
  </si>
  <si>
    <t xml:space="preserve">[0, 3729.31] </t>
  </si>
  <si>
    <t>[0, 11734.47]</t>
  </si>
  <si>
    <t>[32612.32, 106994.28]</t>
  </si>
  <si>
    <t>[0, 7209.34]</t>
  </si>
  <si>
    <t>[1122.7, 33553.35]</t>
  </si>
  <si>
    <t>[0, 7998.81]</t>
  </si>
  <si>
    <t>[0, 20158.21]</t>
  </si>
  <si>
    <t>[1249.6, 8818.39]</t>
  </si>
  <si>
    <t>[0, 458.16]</t>
  </si>
  <si>
    <t>[0, 2252.45]</t>
  </si>
  <si>
    <t>[0, 187.33]</t>
  </si>
  <si>
    <t>[0, 1556.74]</t>
  </si>
  <si>
    <t xml:space="preserve">[0, 2875.28] </t>
  </si>
  <si>
    <t>[0, 10918.64]</t>
  </si>
  <si>
    <t>[31285.08, 117397.44</t>
  </si>
  <si>
    <t>[0, 29787.93]</t>
  </si>
  <si>
    <t>[0, 5674.26]</t>
  </si>
  <si>
    <t>[0, 21772.7]</t>
  </si>
  <si>
    <t>[588.36, 10352.23</t>
  </si>
  <si>
    <t>[0, 472.22]</t>
  </si>
  <si>
    <t>[0, 1994.84]</t>
  </si>
  <si>
    <t>[0, 207.84]</t>
  </si>
  <si>
    <t>[0, 1301.55]</t>
  </si>
  <si>
    <t>[0, 10620.32]</t>
  </si>
  <si>
    <t>[23441.46, 109602.49]</t>
  </si>
  <si>
    <t>[0, 25581.64]</t>
  </si>
  <si>
    <t>[1016.3, 17074.98]</t>
  </si>
  <si>
    <t>[0, 21428.49]</t>
  </si>
  <si>
    <t>[0, 9437.2]</t>
  </si>
  <si>
    <t>[0, 7198.21]</t>
  </si>
  <si>
    <t>[0, 521.04]</t>
  </si>
  <si>
    <t>[0, 1820.58]</t>
  </si>
  <si>
    <t>[0, 201.27]</t>
  </si>
  <si>
    <t>[0, 2497.2]</t>
  </si>
  <si>
    <t>[0, 10295.06]</t>
  </si>
  <si>
    <t>[21978.19, 109495.4]</t>
  </si>
  <si>
    <t>[0, 1619.98]</t>
  </si>
  <si>
    <t>[0, 2236.73]</t>
  </si>
  <si>
    <t>[23456.53, 67114.69]</t>
  </si>
  <si>
    <t>[66119.23, 140002.87]</t>
  </si>
  <si>
    <t>[0, 62498.44]</t>
  </si>
  <si>
    <t>ETS</t>
  </si>
  <si>
    <t>[27213.0, 69221.87]</t>
  </si>
  <si>
    <t>[65454.9, 138768.04]</t>
  </si>
  <si>
    <t>[0, 56914.31]</t>
  </si>
  <si>
    <t>[27130.62, 69018.35]</t>
  </si>
  <si>
    <t>[60733.97, 130288.86]</t>
  </si>
  <si>
    <t>[0, 59063.8]</t>
  </si>
  <si>
    <t>[24106.01, 63867.22]</t>
  </si>
  <si>
    <t>[55404.88, 117620.31]</t>
  </si>
  <si>
    <t>[0, 62297.67]</t>
  </si>
  <si>
    <t>[17362.1, 56497.14]</t>
  </si>
  <si>
    <t>[52788.53, 114208.49]</t>
  </si>
  <si>
    <t>[0, 64433.2]</t>
  </si>
  <si>
    <t>[21120.85, 66066.94]</t>
  </si>
  <si>
    <t>[65735.72, 140420.88]</t>
  </si>
  <si>
    <t>[0, 59616.59]</t>
  </si>
  <si>
    <t>0.0M - 11917.68M</t>
  </si>
  <si>
    <t>0.0M - 181922.8M</t>
  </si>
  <si>
    <t>0.0M - 27145.53</t>
  </si>
  <si>
    <t>5249.55M - 15828.45M</t>
  </si>
  <si>
    <t>0.0M - 35763.13M</t>
  </si>
  <si>
    <t>0.0M - 11764.78M</t>
  </si>
  <si>
    <t>0.0M - 4778.67M</t>
  </si>
  <si>
    <t>0.0M - 4488.9M</t>
  </si>
  <si>
    <t>0.0M - 239.2M</t>
  </si>
  <si>
    <t>0.0M - 11399.94M</t>
  </si>
  <si>
    <t>0.0M - 105135.41M</t>
  </si>
  <si>
    <t>0.0M - 29398.29M</t>
  </si>
  <si>
    <t>0.0M - 8506.05M</t>
  </si>
  <si>
    <t>0.0M - 35121.25M</t>
  </si>
  <si>
    <t>0.0M - 14878.78M</t>
  </si>
  <si>
    <t>0.0M - 13097.55M</t>
  </si>
  <si>
    <t>0.0M - 1091.77M</t>
  </si>
  <si>
    <t>0.0M - 4427.86M</t>
  </si>
  <si>
    <t>0.0M - 1238.28M</t>
  </si>
  <si>
    <t>0.0M - 3893.2M</t>
  </si>
  <si>
    <t>0.0M - 1171.14M</t>
  </si>
  <si>
    <t>0.0M - 11257.59M</t>
  </si>
  <si>
    <t>0.0M - 173001.51M</t>
  </si>
  <si>
    <t>0.0M - 13677.49M</t>
  </si>
  <si>
    <t>0.0M - 30520.59M</t>
  </si>
  <si>
    <t>418.46M - 11803.38M</t>
  </si>
  <si>
    <t>0.0M - 34519.63M</t>
  </si>
  <si>
    <t>0.0M - 11211.69M</t>
  </si>
  <si>
    <t>0.0M - 1077.26M</t>
  </si>
  <si>
    <t>0.0M - 4387.73M</t>
  </si>
  <si>
    <t>0.0M - 231.88M</t>
  </si>
  <si>
    <t>0.0M - 1555.17M</t>
  </si>
  <si>
    <t>0.0M - 3584.23M</t>
  </si>
  <si>
    <t>0.0M - 10850.96M</t>
  </si>
  <si>
    <t>0.0M - 155227.98M</t>
  </si>
  <si>
    <t>0.0M - 25589.03M</t>
  </si>
  <si>
    <t>0.0M - 7686.78M</t>
  </si>
  <si>
    <t>0.0M - 33981.25M</t>
  </si>
  <si>
    <t>0.0M - 13578.69M</t>
  </si>
  <si>
    <t>0.0M - 10245.84M</t>
  </si>
  <si>
    <t>0.0M - 1049.6M</t>
  </si>
  <si>
    <t>0.0M - 4242.68M</t>
  </si>
  <si>
    <t>0.0M - 238.5M</t>
  </si>
  <si>
    <t>0.0M - 1108.56M</t>
  </si>
  <si>
    <t>0.0M - 10708.0M</t>
  </si>
  <si>
    <t>0.0M - 138854.69M</t>
  </si>
  <si>
    <t>0.0M - 27105.27M</t>
  </si>
  <si>
    <t>0.0M - 33909.89M</t>
  </si>
  <si>
    <t>0.0M - 33437.27M</t>
  </si>
  <si>
    <t>0.0M - 12120.22M</t>
  </si>
  <si>
    <t>0.0M - 1034.97M</t>
  </si>
  <si>
    <t>0.0M - 15853.75M</t>
  </si>
  <si>
    <t>0.0M - 4147.32M</t>
  </si>
  <si>
    <t>0.0M - 233.07M</t>
  </si>
  <si>
    <t>0.0M - 3314.29M</t>
  </si>
  <si>
    <t>0.0M - 10515.76M</t>
  </si>
  <si>
    <t>3572.64M - 189220.64M</t>
  </si>
  <si>
    <t>0.0M - 4026.87M</t>
  </si>
  <si>
    <t>0.0M - 3047.79M</t>
  </si>
  <si>
    <t>0.0M - 40059.25M</t>
  </si>
  <si>
    <t>0.0M - 236117.54M</t>
  </si>
  <si>
    <t>0.0M - 113469.57M</t>
  </si>
  <si>
    <t>1768.37M - 63730.21M</t>
  </si>
  <si>
    <t>29238.76M - 111182.47M</t>
  </si>
  <si>
    <t>0.0M - 75709.37M</t>
  </si>
  <si>
    <t>6136.61M - 112370.64M</t>
  </si>
  <si>
    <t>0.0M - 219686.8M</t>
  </si>
  <si>
    <t>0.0M - 89820.31M</t>
  </si>
  <si>
    <t>0.0M - 238386.93M</t>
  </si>
  <si>
    <t>0.0M - 63652.3M</t>
  </si>
  <si>
    <t>291.89M - 71760.19M</t>
  </si>
  <si>
    <t>3214.51M - 199428.77M</t>
  </si>
  <si>
    <t>0.0M - 94060.52M</t>
  </si>
  <si>
    <t>3751.03M - 222292.66M</t>
  </si>
  <si>
    <t>0.0M - 71642.04M</t>
  </si>
  <si>
    <t>0.0M - 59789.64M</t>
  </si>
  <si>
    <t>GARCH</t>
  </si>
  <si>
    <t>XGBoost</t>
  </si>
  <si>
    <t>DLM</t>
  </si>
  <si>
    <t>Phophet</t>
  </si>
  <si>
    <t>CAT Model</t>
  </si>
  <si>
    <t>23505.81</t>
  </si>
  <si>
    <t>99983.29</t>
  </si>
  <si>
    <t>23968.45</t>
  </si>
  <si>
    <t>30415.78</t>
  </si>
  <si>
    <t>66722.70</t>
  </si>
  <si>
    <t>30836.7</t>
  </si>
  <si>
    <t>31118.26</t>
  </si>
  <si>
    <t>83500.30</t>
  </si>
  <si>
    <t>29190.90</t>
  </si>
  <si>
    <t>30639.73</t>
  </si>
  <si>
    <t>98422.36</t>
  </si>
  <si>
    <t>27270.96</t>
  </si>
  <si>
    <t>30006.82</t>
  </si>
  <si>
    <t>58274.32</t>
  </si>
  <si>
    <t>20453.11</t>
  </si>
  <si>
    <t>31335.16</t>
  </si>
  <si>
    <t>73905.74</t>
  </si>
  <si>
    <t>30374.18</t>
  </si>
  <si>
    <t>6642.23</t>
  </si>
  <si>
    <t>12799.2</t>
  </si>
  <si>
    <t>7275.12</t>
  </si>
  <si>
    <t>7155.89</t>
  </si>
  <si>
    <t>13402.82</t>
  </si>
  <si>
    <t>7355.26</t>
  </si>
  <si>
    <t>7675.39</t>
  </si>
  <si>
    <t>14397.14</t>
  </si>
  <si>
    <t>7439.93</t>
  </si>
  <si>
    <t>7985.43</t>
  </si>
  <si>
    <t xml:space="preserve">15364.14 </t>
  </si>
  <si>
    <t>7542.42</t>
  </si>
  <si>
    <t>8068.88</t>
  </si>
  <si>
    <t>16305.3</t>
  </si>
  <si>
    <t>7990.88</t>
  </si>
  <si>
    <t>8230.96</t>
  </si>
  <si>
    <t>16703.13</t>
  </si>
  <si>
    <t>7952.72</t>
  </si>
  <si>
    <t>36498.35</t>
  </si>
  <si>
    <t>80669.4</t>
  </si>
  <si>
    <t xml:space="preserve">32687.52 </t>
  </si>
  <si>
    <t>37970.4</t>
  </si>
  <si>
    <t>81314.25</t>
  </si>
  <si>
    <t>30530.14</t>
  </si>
  <si>
    <t>41380.85</t>
  </si>
  <si>
    <t>87558.22</t>
  </si>
  <si>
    <t>27114.88</t>
  </si>
  <si>
    <t>90361.33</t>
  </si>
  <si>
    <t>41822.23</t>
  </si>
  <si>
    <t>26218.71</t>
  </si>
  <si>
    <t>43570.06</t>
  </si>
  <si>
    <t xml:space="preserve">103011.74 </t>
  </si>
  <si>
    <t>32249.31</t>
  </si>
  <si>
    <t>--</t>
  </si>
  <si>
    <t>Earthquake</t>
  </si>
  <si>
    <t>38115.64</t>
  </si>
  <si>
    <t>[17861.21, 58370.07]</t>
  </si>
  <si>
    <t>1453.42</t>
  </si>
  <si>
    <t>47704.39</t>
  </si>
  <si>
    <t>2205.8</t>
  </si>
  <si>
    <t>25537.28</t>
  </si>
  <si>
    <t>[0.00, 82997.02]</t>
  </si>
  <si>
    <t>2101.94</t>
  </si>
  <si>
    <t>37752.93</t>
  </si>
  <si>
    <t>[17247.59, 58258.26]</t>
  </si>
  <si>
    <t>1430.4</t>
  </si>
  <si>
    <t>137457.69</t>
  </si>
  <si>
    <t>[75313.60, 199601.78]</t>
  </si>
  <si>
    <t>2189.46</t>
  </si>
  <si>
    <t>[0.00, 89877.03]</t>
  </si>
  <si>
    <t>2078.2</t>
  </si>
  <si>
    <t>34110.42</t>
  </si>
  <si>
    <t>[13503.40, 54717.44]</t>
  </si>
  <si>
    <t>1408.82</t>
  </si>
  <si>
    <t>49346.94</t>
  </si>
  <si>
    <t>[10753.46, 87940.42]</t>
  </si>
  <si>
    <t>2082.42</t>
  </si>
  <si>
    <t>30431.58</t>
  </si>
  <si>
    <t>33791.33</t>
  </si>
  <si>
    <t>[0.00, 86471.68]</t>
  </si>
  <si>
    <t>2055.35</t>
  </si>
  <si>
    <t>40253.0</t>
  </si>
  <si>
    <t>[19723.55, 60782.45]</t>
  </si>
  <si>
    <t>1386.15</t>
  </si>
  <si>
    <t>42225.78</t>
  </si>
  <si>
    <t>[3405.72, 81045.84]</t>
  </si>
  <si>
    <t>2060.85</t>
  </si>
  <si>
    <t>41011.71</t>
  </si>
  <si>
    <t>[0.00, 97208.44]</t>
  </si>
  <si>
    <t>2032.04</t>
  </si>
  <si>
    <t>40729.88</t>
  </si>
  <si>
    <t>[21446.33, 60013.43]</t>
  </si>
  <si>
    <t>1362.58</t>
  </si>
  <si>
    <t>49330.92</t>
  </si>
  <si>
    <t>[10289.44, 88372.40]</t>
  </si>
  <si>
    <t>2038.74</t>
  </si>
  <si>
    <t>35416.13</t>
  </si>
  <si>
    <t>[0.00, 94570.85]</t>
  </si>
  <si>
    <t>2009.13</t>
  </si>
  <si>
    <t>14320.29M - 61911.0M</t>
  </si>
  <si>
    <t>0.0M - 287528.62M</t>
  </si>
  <si>
    <t>0.0M - 91211.8M</t>
  </si>
  <si>
    <t>13044.22M - 62461.64M</t>
  </si>
  <si>
    <t>0.0M - 304563.72M</t>
  </si>
  <si>
    <t>0.0M - 143810.97M</t>
  </si>
  <si>
    <t>3788.55M - 64432.29M</t>
  </si>
  <si>
    <t>23741.15M - 74952.73M</t>
  </si>
  <si>
    <t>0.0M - 106536.15M</t>
  </si>
  <si>
    <t>15337.87M - 65168.14M</t>
  </si>
  <si>
    <t>8838.47M - 75613.09M</t>
  </si>
  <si>
    <t>0.0M - 186875.6M</t>
  </si>
  <si>
    <t>24277.58M - 57182.17M</t>
  </si>
  <si>
    <t>14770.24M - 83891.6M</t>
  </si>
  <si>
    <t>0.0M - 104328.16M</t>
  </si>
  <si>
    <t xml:space="preserve">35162.84 </t>
  </si>
  <si>
    <t>[15496.08, 54829.6]</t>
  </si>
  <si>
    <t>84154.74</t>
  </si>
  <si>
    <t>[53442.95, 114866.52]</t>
  </si>
  <si>
    <t>35526.26</t>
  </si>
  <si>
    <t>[1425.74, 69626.78]</t>
  </si>
  <si>
    <t xml:space="preserve">42694.09 </t>
  </si>
  <si>
    <t>[23440.82, 61947.35]</t>
  </si>
  <si>
    <t>80313.76</t>
  </si>
  <si>
    <t>[49950.79, 110676.73]</t>
  </si>
  <si>
    <t>38433.48</t>
  </si>
  <si>
    <t>[4509.43, 72357.54]</t>
  </si>
  <si>
    <t>51504.33</t>
  </si>
  <si>
    <t>[32851.97, 70156.69]</t>
  </si>
  <si>
    <t>67822.28</t>
  </si>
  <si>
    <t>[44407.36, 91237.19]</t>
  </si>
  <si>
    <t>41320.36</t>
  </si>
  <si>
    <t>[7541.1, 75099.62]</t>
  </si>
  <si>
    <t>40509.77</t>
  </si>
  <si>
    <t>[23072.84, 57946.71]</t>
  </si>
  <si>
    <t>69688.52</t>
  </si>
  <si>
    <t>[46221.29, 93155.76]</t>
  </si>
  <si>
    <t>36027.14</t>
  </si>
  <si>
    <t>[3606.82, 68447.45]</t>
  </si>
  <si>
    <t>50010.92</t>
  </si>
  <si>
    <t>[33179.12, 66842.73]</t>
  </si>
  <si>
    <t>75565.41</t>
  </si>
  <si>
    <t>[52515.17, 98615.65]</t>
  </si>
  <si>
    <t>39254.08</t>
  </si>
  <si>
    <t>[7007.57, 71500.59]</t>
  </si>
  <si>
    <t>20280.79</t>
  </si>
  <si>
    <t>60868.91</t>
  </si>
  <si>
    <t>7076.59</t>
  </si>
  <si>
    <t>42995.79</t>
  </si>
  <si>
    <t>160687.29</t>
  </si>
  <si>
    <t>1500.31</t>
  </si>
  <si>
    <t xml:space="preserve">70016.48 </t>
  </si>
  <si>
    <t>54499.17</t>
  </si>
  <si>
    <t>27630.01</t>
  </si>
  <si>
    <t xml:space="preserve">14464.25 </t>
  </si>
  <si>
    <t xml:space="preserve">26073.83 </t>
  </si>
  <si>
    <t>74407.84</t>
  </si>
  <si>
    <t>93543.55</t>
  </si>
  <si>
    <t>49964.36</t>
  </si>
  <si>
    <t>93287.11</t>
  </si>
  <si>
    <t>21197.96</t>
  </si>
  <si>
    <t>73085.86</t>
  </si>
  <si>
    <t>11444.12</t>
  </si>
  <si>
    <t>21073.09</t>
  </si>
  <si>
    <t>270568.56</t>
  </si>
  <si>
    <t>14460.30M</t>
  </si>
  <si>
    <t>54978.7</t>
  </si>
  <si>
    <t>46492.65</t>
  </si>
  <si>
    <t>69658.6</t>
  </si>
  <si>
    <t>22402.41</t>
  </si>
  <si>
    <t>37522.66</t>
  </si>
  <si>
    <t>8067.05</t>
  </si>
  <si>
    <t>37804.11</t>
  </si>
  <si>
    <t>43296.72</t>
  </si>
  <si>
    <t>8902.46</t>
  </si>
  <si>
    <t>24880.06</t>
  </si>
  <si>
    <t>81886.16</t>
  </si>
  <si>
    <t>27258.47</t>
  </si>
  <si>
    <t>25683.95</t>
  </si>
  <si>
    <t>64764.91</t>
  </si>
  <si>
    <t>29861.95</t>
  </si>
  <si>
    <t>26264.12</t>
  </si>
  <si>
    <t>48969.42</t>
  </si>
  <si>
    <t>31772.78</t>
  </si>
  <si>
    <t>13648.78</t>
  </si>
  <si>
    <t>78126.32</t>
  </si>
  <si>
    <t>9952.26</t>
  </si>
  <si>
    <t>17042.41</t>
  </si>
  <si>
    <t>65819.89</t>
  </si>
  <si>
    <t>17328.50</t>
  </si>
  <si>
    <t>6279.1</t>
  </si>
  <si>
    <t xml:space="preserve">12087.87 </t>
  </si>
  <si>
    <t>7454.08</t>
  </si>
  <si>
    <t>6317.37</t>
  </si>
  <si>
    <t>11520.91</t>
  </si>
  <si>
    <t>7514.69</t>
  </si>
  <si>
    <t>6365.27</t>
  </si>
  <si>
    <t>9317.82</t>
  </si>
  <si>
    <t>7610.92</t>
  </si>
  <si>
    <t>5876.16</t>
  </si>
  <si>
    <t>9030.23</t>
  </si>
  <si>
    <t>6990.45</t>
  </si>
  <si>
    <t>5841.2</t>
  </si>
  <si>
    <t>9025.73</t>
  </si>
  <si>
    <t>7124.94</t>
  </si>
  <si>
    <t>35437.21</t>
  </si>
  <si>
    <t>83835.03</t>
  </si>
  <si>
    <t>38616.96</t>
  </si>
  <si>
    <t>83833.96</t>
  </si>
  <si>
    <t>41935.78</t>
  </si>
  <si>
    <t>59715.12</t>
  </si>
  <si>
    <t>40134.72</t>
  </si>
  <si>
    <t>44584.71</t>
  </si>
  <si>
    <t>37591.78</t>
  </si>
  <si>
    <t xml:space="preserve">59752.99 </t>
  </si>
  <si>
    <t>42192.59</t>
  </si>
  <si>
    <t>MAE</t>
  </si>
  <si>
    <t>RMSE</t>
  </si>
  <si>
    <t>ABS(Error (R - F))</t>
  </si>
  <si>
    <t>Log Error</t>
  </si>
  <si>
    <t>MLE</t>
  </si>
  <si>
    <t>Philipppines</t>
  </si>
  <si>
    <t>ABS(Error)</t>
  </si>
  <si>
    <t>1362.59</t>
  </si>
  <si>
    <t>1386.16</t>
  </si>
  <si>
    <t>1408.83</t>
  </si>
  <si>
    <t>1430.5</t>
  </si>
  <si>
    <t>1453.43</t>
  </si>
  <si>
    <t>2038.75</t>
  </si>
  <si>
    <t>2060.86</t>
  </si>
  <si>
    <t>2082.43</t>
  </si>
  <si>
    <t>2189.47</t>
  </si>
  <si>
    <t>[0.00, 108604.22</t>
  </si>
  <si>
    <t>2205.9</t>
  </si>
  <si>
    <t>2009.14</t>
  </si>
  <si>
    <t>2032.05</t>
  </si>
  <si>
    <t>2055.36</t>
  </si>
  <si>
    <t>2078.3</t>
  </si>
  <si>
    <t>2101.95</t>
  </si>
  <si>
    <t>VAR</t>
  </si>
  <si>
    <t>Country</t>
  </si>
  <si>
    <t>Disaster type</t>
  </si>
  <si>
    <t>**</t>
  </si>
  <si>
    <t>All*</t>
  </si>
  <si>
    <t>* Containing all countries within the EM-DAT dataset</t>
  </si>
  <si>
    <t>** Not enough data</t>
  </si>
  <si>
    <t>Second best model</t>
  </si>
  <si>
    <t>Best model</t>
  </si>
  <si>
    <t>Worst model</t>
  </si>
  <si>
    <t>Model</t>
  </si>
  <si>
    <t>Score</t>
  </si>
  <si>
    <t>Third best model</t>
  </si>
  <si>
    <t>Second worst model</t>
  </si>
  <si>
    <t>Third worst model</t>
  </si>
  <si>
    <t>*</t>
  </si>
  <si>
    <t>*This model will no longer be considered</t>
  </si>
  <si>
    <t>GARCH*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</si>
</sst>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0" borderId="2" xfId="0" applyBorder="1"/>
    <xf numFmtId="2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0" fontId="0" fillId="0" borderId="3" xfId="0" applyBorder="1"/>
    <xf numFmtId="0" fontId="0" fillId="5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12" xfId="0" applyFill="1" applyBorder="1"/>
    <xf numFmtId="0" fontId="0" fillId="5" borderId="6" xfId="0" applyFill="1" applyBorder="1"/>
    <xf numFmtId="0" fontId="0" fillId="4" borderId="13" xfId="0" applyFill="1" applyBorder="1"/>
    <xf numFmtId="0" fontId="0" fillId="0" borderId="15" xfId="0" applyBorder="1"/>
    <xf numFmtId="0" fontId="0" fillId="0" borderId="14" xfId="0" applyBorder="1"/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15" xfId="0" applyFill="1" applyBorder="1"/>
    <xf numFmtId="0" fontId="0" fillId="3" borderId="17" xfId="0" applyFill="1" applyBorder="1"/>
    <xf numFmtId="0" fontId="0" fillId="3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6" borderId="0" xfId="0" applyFill="1"/>
    <xf numFmtId="0" fontId="0" fillId="6" borderId="7" xfId="0" applyFill="1" applyBorder="1"/>
    <xf numFmtId="0" fontId="0" fillId="6" borderId="8" xfId="0" applyFill="1" applyBorder="1"/>
    <xf numFmtId="0" fontId="0" fillId="4" borderId="21" xfId="0" applyFill="1" applyBorder="1"/>
    <xf numFmtId="0" fontId="0" fillId="3" borderId="22" xfId="0" applyFill="1" applyBorder="1"/>
    <xf numFmtId="0" fontId="0" fillId="0" borderId="22" xfId="0" applyBorder="1"/>
    <xf numFmtId="0" fontId="0" fillId="0" borderId="23" xfId="0" applyBorder="1"/>
    <xf numFmtId="0" fontId="0" fillId="5" borderId="24" xfId="0" applyFill="1" applyBorder="1"/>
    <xf numFmtId="0" fontId="0" fillId="4" borderId="22" xfId="0" applyFill="1" applyBorder="1"/>
    <xf numFmtId="0" fontId="0" fillId="3" borderId="23" xfId="0" applyFill="1" applyBorder="1"/>
    <xf numFmtId="0" fontId="0" fillId="5" borderId="25" xfId="0" applyFill="1" applyBorder="1"/>
    <xf numFmtId="0" fontId="0" fillId="4" borderId="26" xfId="0" applyFill="1" applyBorder="1"/>
    <xf numFmtId="0" fontId="0" fillId="3" borderId="27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30" xfId="0" applyFill="1" applyBorder="1"/>
    <xf numFmtId="0" fontId="0" fillId="4" borderId="27" xfId="0" applyFill="1" applyBorder="1"/>
    <xf numFmtId="0" fontId="0" fillId="3" borderId="28" xfId="0" applyFill="1" applyBorder="1"/>
    <xf numFmtId="0" fontId="0" fillId="4" borderId="31" xfId="0" applyFill="1" applyBorder="1"/>
    <xf numFmtId="0" fontId="0" fillId="3" borderId="3" xfId="0" applyFill="1" applyBorder="1"/>
    <xf numFmtId="0" fontId="0" fillId="0" borderId="32" xfId="0" applyBorder="1"/>
    <xf numFmtId="0" fontId="0" fillId="5" borderId="33" xfId="0" applyFill="1" applyBorder="1"/>
    <xf numFmtId="0" fontId="0" fillId="4" borderId="3" xfId="0" applyFill="1" applyBorder="1"/>
    <xf numFmtId="0" fontId="0" fillId="3" borderId="3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1" xfId="0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14" xfId="0" applyBorder="1" applyAlignment="1">
      <alignment horizontal="right"/>
    </xf>
    <xf numFmtId="0" fontId="0" fillId="2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9" xfId="0" applyFill="1" applyBorder="1"/>
    <xf numFmtId="0" fontId="0" fillId="0" borderId="25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7" xfId="0" quotePrefix="1" applyBorder="1"/>
    <xf numFmtId="0" fontId="0" fillId="0" borderId="7" xfId="0" applyBorder="1"/>
    <xf numFmtId="0" fontId="0" fillId="6" borderId="1" xfId="0" applyFill="1" applyBorder="1"/>
    <xf numFmtId="0" fontId="0" fillId="2" borderId="5" xfId="0" applyFill="1" applyBorder="1"/>
    <xf numFmtId="0" fontId="0" fillId="6" borderId="12" xfId="0" applyFill="1" applyBorder="1"/>
    <xf numFmtId="0" fontId="0" fillId="3" borderId="10" xfId="0" applyFill="1" applyBorder="1"/>
    <xf numFmtId="0" fontId="0" fillId="6" borderId="34" xfId="0" applyFill="1" applyBorder="1"/>
    <xf numFmtId="0" fontId="2" fillId="6" borderId="0" xfId="0" applyFont="1" applyFill="1"/>
    <xf numFmtId="0" fontId="0" fillId="6" borderId="0" xfId="0" applyFill="1" applyBorder="1"/>
    <xf numFmtId="0" fontId="0" fillId="3" borderId="0" xfId="0" applyFill="1" applyBorder="1"/>
    <xf numFmtId="2" fontId="0" fillId="6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A77E-D2C5-455B-9B75-02C4D6873920}">
  <dimension ref="A2:W97"/>
  <sheetViews>
    <sheetView zoomScale="52" zoomScaleNormal="70" workbookViewId="0">
      <selection activeCell="B5" sqref="B5:G11"/>
    </sheetView>
  </sheetViews>
  <sheetFormatPr defaultRowHeight="14.4" x14ac:dyDescent="0.3"/>
  <cols>
    <col min="2" max="2" width="15.109375" bestFit="1" customWidth="1"/>
    <col min="3" max="3" width="12.5546875" bestFit="1" customWidth="1"/>
    <col min="4" max="4" width="18.21875" bestFit="1" customWidth="1"/>
    <col min="5" max="5" width="19.44140625" bestFit="1" customWidth="1"/>
    <col min="6" max="6" width="16.6640625" bestFit="1" customWidth="1"/>
    <col min="7" max="7" width="24.6640625" bestFit="1" customWidth="1"/>
    <col min="8" max="8" width="9.109375" bestFit="1" customWidth="1"/>
    <col min="9" max="9" width="15.109375" bestFit="1" customWidth="1"/>
    <col min="10" max="10" width="14.5546875" bestFit="1" customWidth="1"/>
    <col min="11" max="11" width="18.21875" bestFit="1" customWidth="1"/>
    <col min="12" max="12" width="13.33203125" bestFit="1" customWidth="1"/>
    <col min="13" max="13" width="16.6640625" bestFit="1" customWidth="1"/>
    <col min="14" max="14" width="24.6640625" bestFit="1" customWidth="1"/>
    <col min="15" max="15" width="9.88671875" bestFit="1" customWidth="1"/>
    <col min="17" max="17" width="13.88671875" bestFit="1" customWidth="1"/>
    <col min="18" max="18" width="15.33203125" bestFit="1" customWidth="1"/>
    <col min="19" max="19" width="19.88671875" customWidth="1"/>
    <col min="20" max="20" width="22.44140625" bestFit="1" customWidth="1"/>
    <col min="21" max="21" width="14.88671875" bestFit="1" customWidth="1"/>
    <col min="22" max="22" width="26.109375" bestFit="1" customWidth="1"/>
    <col min="23" max="23" width="8.5546875" bestFit="1" customWidth="1"/>
  </cols>
  <sheetData>
    <row r="2" spans="1:20" ht="15" thickBot="1" x14ac:dyDescent="0.35">
      <c r="Q2" s="2" t="s">
        <v>0</v>
      </c>
      <c r="R2" s="2" t="s">
        <v>1</v>
      </c>
    </row>
    <row r="3" spans="1:20" x14ac:dyDescent="0.3">
      <c r="A3" s="69"/>
      <c r="B3" s="54" t="s">
        <v>0</v>
      </c>
      <c r="C3" s="79" t="s">
        <v>1</v>
      </c>
      <c r="D3" s="78"/>
      <c r="E3" s="78"/>
      <c r="F3" s="78"/>
      <c r="G3" s="78"/>
      <c r="H3" s="78"/>
      <c r="I3" s="79" t="s">
        <v>0</v>
      </c>
      <c r="J3" s="79" t="s">
        <v>1</v>
      </c>
      <c r="K3" s="78"/>
      <c r="L3" s="78"/>
      <c r="M3" s="78"/>
      <c r="N3" s="78"/>
      <c r="O3" s="78"/>
      <c r="Q3" s="5" t="s">
        <v>9</v>
      </c>
      <c r="R3" s="3" t="s">
        <v>558</v>
      </c>
      <c r="S3" s="3" t="s">
        <v>559</v>
      </c>
      <c r="T3" s="3" t="s">
        <v>562</v>
      </c>
    </row>
    <row r="4" spans="1:20" ht="15" thickBot="1" x14ac:dyDescent="0.35">
      <c r="A4" s="44"/>
      <c r="B4" s="61" t="s">
        <v>7</v>
      </c>
      <c r="C4" s="2" t="s">
        <v>9</v>
      </c>
      <c r="D4" s="78"/>
      <c r="E4" s="78"/>
      <c r="F4" s="78"/>
      <c r="G4" s="78"/>
      <c r="H4" s="78"/>
      <c r="I4" s="2" t="s">
        <v>7</v>
      </c>
      <c r="J4" s="2" t="s">
        <v>16</v>
      </c>
      <c r="K4" s="78"/>
      <c r="L4" s="78"/>
      <c r="M4" s="78"/>
      <c r="N4" s="78"/>
      <c r="O4" s="78"/>
      <c r="Q4" s="3" t="s">
        <v>3</v>
      </c>
      <c r="R4">
        <f>AVERAGE(E7:E11)</f>
        <v>1128.6599999999999</v>
      </c>
      <c r="S4">
        <f>SQRT(SUMSQ(E7:E11)/COUNT(E7:E11))</f>
        <v>1468.2809620368985</v>
      </c>
      <c r="T4" s="8">
        <f>AVERAGE(F7:F11)</f>
        <v>-0.24372240342250687</v>
      </c>
    </row>
    <row r="5" spans="1:20" x14ac:dyDescent="0.3">
      <c r="A5" s="44"/>
      <c r="B5" s="65" t="s">
        <v>8</v>
      </c>
      <c r="C5" s="66" t="s">
        <v>3</v>
      </c>
      <c r="D5" s="3"/>
      <c r="E5" s="3"/>
      <c r="F5" s="3"/>
      <c r="G5" s="3"/>
      <c r="H5" s="13"/>
      <c r="I5" s="65" t="s">
        <v>8</v>
      </c>
      <c r="J5" s="66" t="s">
        <v>3</v>
      </c>
      <c r="K5" s="3"/>
      <c r="L5" s="3"/>
      <c r="M5" s="3"/>
      <c r="N5" s="3"/>
      <c r="O5" s="13"/>
      <c r="Q5" s="3" t="s">
        <v>4</v>
      </c>
      <c r="R5" s="7">
        <f>AVERAGE(E15:E19)</f>
        <v>44465.006000000008</v>
      </c>
      <c r="S5">
        <f>SQRT(SUMSQ(E15:E19)/COUNT(E15:E19))</f>
        <v>53529.882018643941</v>
      </c>
      <c r="T5" s="8">
        <f>AVERAGE(F15:F19)</f>
        <v>0.23367025575108064</v>
      </c>
    </row>
    <row r="6" spans="1:20" x14ac:dyDescent="0.3">
      <c r="A6" s="44"/>
      <c r="B6" s="19" t="s">
        <v>2</v>
      </c>
      <c r="C6" s="1" t="s">
        <v>5</v>
      </c>
      <c r="D6" s="1" t="s">
        <v>6</v>
      </c>
      <c r="E6" s="1" t="s">
        <v>564</v>
      </c>
      <c r="F6" s="1" t="s">
        <v>561</v>
      </c>
      <c r="G6" s="1" t="s">
        <v>12</v>
      </c>
      <c r="H6" s="18" t="s">
        <v>14</v>
      </c>
      <c r="I6" s="19" t="s">
        <v>2</v>
      </c>
      <c r="J6" s="1" t="s">
        <v>5</v>
      </c>
      <c r="K6" s="1" t="s">
        <v>6</v>
      </c>
      <c r="L6" s="1" t="s">
        <v>564</v>
      </c>
      <c r="M6" s="1" t="s">
        <v>561</v>
      </c>
      <c r="N6" s="1" t="s">
        <v>12</v>
      </c>
      <c r="O6" s="18" t="s">
        <v>14</v>
      </c>
      <c r="Q6" s="3" t="s">
        <v>397</v>
      </c>
      <c r="R6">
        <f>AVERAGE(E23:E28)</f>
        <v>1016.47</v>
      </c>
      <c r="S6">
        <f>SQRT(SUMSQ(E23:E28)/COUNT(E23:E28))</f>
        <v>1016.47</v>
      </c>
      <c r="T6" s="8">
        <f>AVERAGE(F25)</f>
        <v>-0.70326396724335183</v>
      </c>
    </row>
    <row r="7" spans="1:20" x14ac:dyDescent="0.3">
      <c r="A7" s="44"/>
      <c r="B7" s="19">
        <v>2020</v>
      </c>
      <c r="C7" s="1">
        <v>2275</v>
      </c>
      <c r="D7" s="1">
        <v>4351.37</v>
      </c>
      <c r="E7" s="1">
        <f>ABS(C7-D7)</f>
        <v>2076.37</v>
      </c>
      <c r="F7" s="1">
        <f>LN(C7+1)-LN(D7+1)</f>
        <v>-0.64830100805805113</v>
      </c>
      <c r="G7" s="1" t="s">
        <v>21</v>
      </c>
      <c r="H7" s="18" t="s">
        <v>22</v>
      </c>
      <c r="I7" s="19">
        <v>2020</v>
      </c>
      <c r="J7" s="1">
        <v>21800</v>
      </c>
      <c r="K7" s="1">
        <v>10373.19</v>
      </c>
      <c r="L7" s="1">
        <f>ABS(J7-K7)</f>
        <v>11426.81</v>
      </c>
      <c r="M7" s="1">
        <f>LN(J7+1)-LN(K7+1)</f>
        <v>0.74263484952280301</v>
      </c>
      <c r="N7" s="1" t="s">
        <v>63</v>
      </c>
      <c r="O7" s="18" t="s">
        <v>64</v>
      </c>
      <c r="Q7" s="5" t="s">
        <v>16</v>
      </c>
      <c r="R7" s="3" t="s">
        <v>558</v>
      </c>
      <c r="S7" s="3" t="s">
        <v>559</v>
      </c>
      <c r="T7" s="9" t="s">
        <v>562</v>
      </c>
    </row>
    <row r="8" spans="1:20" x14ac:dyDescent="0.3">
      <c r="A8" s="44"/>
      <c r="B8" s="19">
        <v>2021</v>
      </c>
      <c r="C8" s="1">
        <v>3800</v>
      </c>
      <c r="D8" s="1">
        <v>3928.78</v>
      </c>
      <c r="E8" s="1">
        <f t="shared" ref="E8:E11" si="0">ABS(C8-D8)</f>
        <v>128.7800000000002</v>
      </c>
      <c r="F8" s="1">
        <f t="shared" ref="F8:F11" si="1">LOG(C8+1)-LOG(D8+1)</f>
        <v>-1.4470368441432679E-2</v>
      </c>
      <c r="G8" s="1" t="s">
        <v>23</v>
      </c>
      <c r="H8" s="18" t="s">
        <v>24</v>
      </c>
      <c r="I8" s="19">
        <v>2021</v>
      </c>
      <c r="J8" s="1">
        <v>18461</v>
      </c>
      <c r="K8" s="1">
        <v>12480.65</v>
      </c>
      <c r="L8" s="1">
        <f t="shared" ref="L8:L10" si="2">ABS(J8-K8)</f>
        <v>5980.35</v>
      </c>
      <c r="M8" s="1">
        <f t="shared" ref="M8:M10" si="3">LOG(J8+1)-LOG(K8+1)</f>
        <v>0.17000674633847535</v>
      </c>
      <c r="N8" s="1" t="s">
        <v>69</v>
      </c>
      <c r="O8" s="18" t="s">
        <v>70</v>
      </c>
      <c r="Q8" s="3" t="s">
        <v>3</v>
      </c>
      <c r="R8">
        <f>AVERAGE(L7:L12)</f>
        <v>9500.619999999999</v>
      </c>
      <c r="S8" s="7">
        <f>SQRT(SUMSQ(L7:L10)/COUNT(L7:L10))</f>
        <v>9787.088674110395</v>
      </c>
      <c r="T8" s="8">
        <f>AVERAGE(M7:M10)</f>
        <v>-0.40534209237962948</v>
      </c>
    </row>
    <row r="9" spans="1:20" x14ac:dyDescent="0.3">
      <c r="A9" s="44"/>
      <c r="B9" s="19">
        <v>2022</v>
      </c>
      <c r="C9" s="1">
        <v>1500</v>
      </c>
      <c r="D9" s="1">
        <v>3905.22</v>
      </c>
      <c r="E9" s="1">
        <f t="shared" si="0"/>
        <v>2405.2199999999998</v>
      </c>
      <c r="F9" s="1">
        <f t="shared" si="1"/>
        <v>-0.41537600705045108</v>
      </c>
      <c r="G9" s="1" t="s">
        <v>25</v>
      </c>
      <c r="H9" s="18" t="s">
        <v>26</v>
      </c>
      <c r="I9" s="19">
        <v>2022</v>
      </c>
      <c r="J9" s="1">
        <v>5000</v>
      </c>
      <c r="K9" s="1">
        <v>13760.09</v>
      </c>
      <c r="L9" s="1">
        <f t="shared" si="2"/>
        <v>8760.09</v>
      </c>
      <c r="M9" s="1">
        <f t="shared" si="3"/>
        <v>-0.43959598067717387</v>
      </c>
      <c r="N9" s="1" t="s">
        <v>76</v>
      </c>
      <c r="O9" s="18" t="s">
        <v>77</v>
      </c>
      <c r="Q9" s="3" t="s">
        <v>4</v>
      </c>
      <c r="R9">
        <f>AVERAGE(L15:L20)</f>
        <v>9799.9449999999997</v>
      </c>
      <c r="S9" s="7">
        <f>SQRT(SUMSQ(L15:L18)/COUNT(E15:E18))</f>
        <v>13140.753788890879</v>
      </c>
      <c r="T9" s="8">
        <f>AVERAGE(M15:M18)</f>
        <v>-0.5030463025895402</v>
      </c>
    </row>
    <row r="10" spans="1:20" x14ac:dyDescent="0.3">
      <c r="A10" s="44"/>
      <c r="B10" s="19">
        <v>2023</v>
      </c>
      <c r="C10" s="1">
        <v>3300</v>
      </c>
      <c r="D10" s="1">
        <v>3558.79</v>
      </c>
      <c r="E10" s="1">
        <f t="shared" si="0"/>
        <v>258.78999999999996</v>
      </c>
      <c r="F10" s="1">
        <f t="shared" si="1"/>
        <v>-3.2778854392213397E-2</v>
      </c>
      <c r="G10" s="1" t="s">
        <v>27</v>
      </c>
      <c r="H10" s="18" t="s">
        <v>28</v>
      </c>
      <c r="I10" s="19">
        <v>2023</v>
      </c>
      <c r="J10" s="1">
        <v>95</v>
      </c>
      <c r="K10" s="1">
        <v>11930.23</v>
      </c>
      <c r="L10" s="1">
        <f t="shared" si="2"/>
        <v>11835.23</v>
      </c>
      <c r="M10" s="1">
        <f t="shared" si="3"/>
        <v>-2.0944139847026224</v>
      </c>
      <c r="N10" s="1" t="s">
        <v>82</v>
      </c>
      <c r="O10" s="18" t="s">
        <v>83</v>
      </c>
      <c r="Q10" s="3" t="s">
        <v>397</v>
      </c>
      <c r="R10">
        <f>AVERAGE(L23:L28)</f>
        <v>2367.9925000000003</v>
      </c>
      <c r="S10" s="7" cm="1">
        <f t="array" ref="S10">SQRT(SUMSQ(L23:L28/4))</f>
        <v>1310.6490628859237</v>
      </c>
      <c r="T10" s="8">
        <f>AVERAGE(M23:M26)</f>
        <v>-1.6293408591630456</v>
      </c>
    </row>
    <row r="11" spans="1:20" x14ac:dyDescent="0.3">
      <c r="A11" s="44"/>
      <c r="B11" s="19">
        <v>2024</v>
      </c>
      <c r="C11" s="1">
        <v>2750</v>
      </c>
      <c r="D11" s="1">
        <v>3524.14</v>
      </c>
      <c r="E11" s="1">
        <f t="shared" si="0"/>
        <v>774.13999999999987</v>
      </c>
      <c r="F11" s="1">
        <f t="shared" si="1"/>
        <v>-0.10768577917038602</v>
      </c>
      <c r="G11" s="1" t="s">
        <v>29</v>
      </c>
      <c r="H11" s="18" t="s">
        <v>30</v>
      </c>
      <c r="I11" s="19">
        <v>2024</v>
      </c>
      <c r="J11" s="1" t="s">
        <v>11</v>
      </c>
      <c r="K11" s="1">
        <v>9968.9500000000007</v>
      </c>
      <c r="L11" s="1"/>
      <c r="M11" s="1"/>
      <c r="N11" s="1" t="s">
        <v>52</v>
      </c>
      <c r="O11" s="18" t="s">
        <v>53</v>
      </c>
      <c r="Q11" s="5" t="s">
        <v>17</v>
      </c>
      <c r="R11" s="3" t="s">
        <v>558</v>
      </c>
      <c r="S11" s="3" t="s">
        <v>559</v>
      </c>
      <c r="T11" s="9" t="s">
        <v>562</v>
      </c>
    </row>
    <row r="12" spans="1:20" x14ac:dyDescent="0.3">
      <c r="A12" s="44"/>
      <c r="B12" s="60" t="s">
        <v>62</v>
      </c>
      <c r="C12" s="1" t="s">
        <v>11</v>
      </c>
      <c r="D12" s="1">
        <v>3428.28</v>
      </c>
      <c r="E12" s="1"/>
      <c r="F12" s="1"/>
      <c r="G12" s="1" t="s">
        <v>13</v>
      </c>
      <c r="H12" s="18" t="s">
        <v>15</v>
      </c>
      <c r="I12" s="19">
        <v>2025</v>
      </c>
      <c r="J12" s="1" t="s">
        <v>11</v>
      </c>
      <c r="K12" s="1">
        <v>9969.9500000000007</v>
      </c>
      <c r="L12" s="1"/>
      <c r="M12" s="1"/>
      <c r="N12" s="1" t="s">
        <v>52</v>
      </c>
      <c r="O12" s="18" t="s">
        <v>53</v>
      </c>
      <c r="Q12" s="3" t="s">
        <v>3</v>
      </c>
      <c r="R12">
        <f>AVERAGE(E34:E39)</f>
        <v>4047.4749999999995</v>
      </c>
      <c r="S12" s="7">
        <f>SQRT(SUMSQ(E34:E37)/COUNT(E34:E37))</f>
        <v>4902.9150036636374</v>
      </c>
      <c r="T12" s="8">
        <f>AVERAGE(F34:F37)</f>
        <v>-0.60274027711889278</v>
      </c>
    </row>
    <row r="13" spans="1:20" x14ac:dyDescent="0.3">
      <c r="A13" s="44"/>
      <c r="B13" s="12" t="s">
        <v>8</v>
      </c>
      <c r="C13" s="3" t="s">
        <v>4</v>
      </c>
      <c r="D13" s="3"/>
      <c r="E13" s="4"/>
      <c r="F13" s="3"/>
      <c r="G13" s="3"/>
      <c r="H13" s="13"/>
      <c r="I13" s="12" t="s">
        <v>8</v>
      </c>
      <c r="J13" s="3" t="s">
        <v>4</v>
      </c>
      <c r="K13" s="3"/>
      <c r="L13" s="3"/>
      <c r="M13" s="3"/>
      <c r="N13" s="3"/>
      <c r="O13" s="13"/>
      <c r="Q13" s="3" t="s">
        <v>4</v>
      </c>
      <c r="R13" s="7">
        <f>AVERAGE(E42:E47)</f>
        <v>6765.9266666666663</v>
      </c>
      <c r="S13" s="7">
        <f>SQRT(SUMSQ(E42:E45)/COUNT(E42:E45))</f>
        <v>8297.4858422657144</v>
      </c>
      <c r="T13" s="8">
        <f>AVERAGE(F42:F45)</f>
        <v>0.31870291773372061</v>
      </c>
    </row>
    <row r="14" spans="1:20" x14ac:dyDescent="0.3">
      <c r="A14" s="44"/>
      <c r="B14" s="19" t="s">
        <v>2</v>
      </c>
      <c r="C14" s="1" t="s">
        <v>5</v>
      </c>
      <c r="D14" s="1" t="s">
        <v>6</v>
      </c>
      <c r="E14" s="1" t="s">
        <v>560</v>
      </c>
      <c r="F14" s="1" t="s">
        <v>561</v>
      </c>
      <c r="G14" s="1" t="s">
        <v>12</v>
      </c>
      <c r="H14" s="18" t="s">
        <v>14</v>
      </c>
      <c r="I14" s="19" t="s">
        <v>2</v>
      </c>
      <c r="J14" s="1" t="s">
        <v>5</v>
      </c>
      <c r="K14" s="1" t="s">
        <v>6</v>
      </c>
      <c r="L14" s="1" t="s">
        <v>564</v>
      </c>
      <c r="M14" s="1" t="s">
        <v>561</v>
      </c>
      <c r="N14" s="1" t="s">
        <v>12</v>
      </c>
      <c r="O14" s="18" t="s">
        <v>14</v>
      </c>
      <c r="Q14" s="3" t="s">
        <v>397</v>
      </c>
      <c r="R14">
        <v>0</v>
      </c>
      <c r="S14">
        <v>0</v>
      </c>
      <c r="T14" s="8">
        <v>0</v>
      </c>
    </row>
    <row r="15" spans="1:20" x14ac:dyDescent="0.3">
      <c r="A15" s="44"/>
      <c r="B15" s="19">
        <v>2020</v>
      </c>
      <c r="C15" s="1">
        <v>58825</v>
      </c>
      <c r="D15" s="1">
        <v>51687.05</v>
      </c>
      <c r="E15" s="1">
        <f>ABS(C15-D15)</f>
        <v>7137.9499999999971</v>
      </c>
      <c r="F15" s="1">
        <f>LN(C15+1)-LN(D15+1)</f>
        <v>0.12935732044603299</v>
      </c>
      <c r="G15" s="1" t="s">
        <v>40</v>
      </c>
      <c r="H15" s="18" t="s">
        <v>41</v>
      </c>
      <c r="I15" s="19">
        <v>2020</v>
      </c>
      <c r="J15" s="1">
        <v>1275</v>
      </c>
      <c r="K15" s="1">
        <v>10539</v>
      </c>
      <c r="L15" s="1">
        <f>ABS(J15-K15)</f>
        <v>9264</v>
      </c>
      <c r="M15" s="1">
        <f>LN(J15+1)-LN(K15+1)</f>
        <v>-2.1114473581906177</v>
      </c>
      <c r="N15" s="1" t="s">
        <v>65</v>
      </c>
      <c r="O15" s="18" t="s">
        <v>66</v>
      </c>
      <c r="Q15" s="5" t="s">
        <v>563</v>
      </c>
      <c r="R15" s="3" t="s">
        <v>558</v>
      </c>
      <c r="S15" s="3" t="s">
        <v>559</v>
      </c>
      <c r="T15" s="9" t="s">
        <v>562</v>
      </c>
    </row>
    <row r="16" spans="1:20" x14ac:dyDescent="0.3">
      <c r="A16" s="44"/>
      <c r="B16" s="19">
        <v>2021</v>
      </c>
      <c r="C16" s="1">
        <v>121580</v>
      </c>
      <c r="D16" s="1">
        <v>35120.78</v>
      </c>
      <c r="E16" s="1">
        <f t="shared" ref="E16:E19" si="4">ABS(C16-D16)</f>
        <v>86459.22</v>
      </c>
      <c r="F16" s="1">
        <f t="shared" ref="F16:F19" si="5">LOG(C16+1)-LOG(D16+1)</f>
        <v>0.53928919293716593</v>
      </c>
      <c r="G16" s="1" t="s">
        <v>44</v>
      </c>
      <c r="H16" s="18" t="s">
        <v>45</v>
      </c>
      <c r="I16" s="19">
        <v>2021</v>
      </c>
      <c r="J16" s="1">
        <v>3033.5</v>
      </c>
      <c r="K16" s="1">
        <v>2680.39</v>
      </c>
      <c r="L16" s="1">
        <f t="shared" ref="L16:L18" si="6">ABS(J16-K16)</f>
        <v>353.11000000000013</v>
      </c>
      <c r="M16" s="1">
        <f t="shared" ref="M16:M18" si="7">LOG(J16+1)-LOG(K16+1)</f>
        <v>5.3727156441212731E-2</v>
      </c>
      <c r="N16" s="1" t="s">
        <v>72</v>
      </c>
      <c r="O16" s="18" t="s">
        <v>73</v>
      </c>
      <c r="Q16" s="3" t="s">
        <v>3</v>
      </c>
      <c r="R16" s="7">
        <f>AVERAGE(L34:L39)</f>
        <v>80.009666666666661</v>
      </c>
      <c r="S16" s="7">
        <f>SQRT(SUMSQ(L35:L37)/COUNT(L35:L37))</f>
        <v>81.252635241367202</v>
      </c>
      <c r="T16" s="8">
        <f>AVERAGE(M35:M37)</f>
        <v>-0.65241268878975245</v>
      </c>
    </row>
    <row r="17" spans="1:20" x14ac:dyDescent="0.3">
      <c r="A17" s="44"/>
      <c r="B17" s="19">
        <v>2022</v>
      </c>
      <c r="C17" s="1">
        <v>123380</v>
      </c>
      <c r="D17" s="1">
        <v>60404.34</v>
      </c>
      <c r="E17" s="1">
        <f t="shared" si="4"/>
        <v>62975.66</v>
      </c>
      <c r="F17" s="1">
        <f t="shared" si="5"/>
        <v>0.31017295271051282</v>
      </c>
      <c r="G17" s="1" t="s">
        <v>46</v>
      </c>
      <c r="H17" s="18" t="s">
        <v>47</v>
      </c>
      <c r="I17" s="19">
        <v>2022</v>
      </c>
      <c r="J17" s="1">
        <v>463</v>
      </c>
      <c r="K17" s="1">
        <v>6110.92</v>
      </c>
      <c r="L17" s="1">
        <f t="shared" si="6"/>
        <v>5647.92</v>
      </c>
      <c r="M17" s="1">
        <f t="shared" si="7"/>
        <v>-1.119659680492803</v>
      </c>
      <c r="N17" s="1" t="s">
        <v>78</v>
      </c>
      <c r="O17" s="18" t="s">
        <v>79</v>
      </c>
      <c r="Q17" s="3" t="s">
        <v>4</v>
      </c>
      <c r="R17">
        <f>AVERAGE(L42:L47)</f>
        <v>466.71600000000007</v>
      </c>
      <c r="S17" s="7">
        <f>SQRT(SUMSQ(L42:L46)/COUNT(L42:L46))</f>
        <v>603.82695276411766</v>
      </c>
      <c r="T17" s="8">
        <f>AVERAGE(M42:M46)</f>
        <v>-0.49795664458040567</v>
      </c>
    </row>
    <row r="18" spans="1:20" x14ac:dyDescent="0.3">
      <c r="A18" s="44"/>
      <c r="B18" s="19">
        <v>2023</v>
      </c>
      <c r="C18" s="1">
        <v>44475</v>
      </c>
      <c r="D18" s="1">
        <v>59000.56</v>
      </c>
      <c r="E18" s="1">
        <f t="shared" si="4"/>
        <v>14525.559999999998</v>
      </c>
      <c r="F18" s="1">
        <f t="shared" si="5"/>
        <v>-0.12273777297222477</v>
      </c>
      <c r="G18" s="1" t="s">
        <v>48</v>
      </c>
      <c r="H18" s="18" t="s">
        <v>49</v>
      </c>
      <c r="I18" s="19">
        <v>2023</v>
      </c>
      <c r="J18" s="1">
        <v>25690</v>
      </c>
      <c r="K18" s="1">
        <v>1755.25</v>
      </c>
      <c r="L18" s="1">
        <f t="shared" si="6"/>
        <v>23934.75</v>
      </c>
      <c r="M18" s="1">
        <f t="shared" si="7"/>
        <v>1.1651946718840471</v>
      </c>
      <c r="N18" s="1" t="s">
        <v>84</v>
      </c>
      <c r="O18" s="18" t="s">
        <v>85</v>
      </c>
      <c r="Q18" s="3" t="s">
        <v>397</v>
      </c>
      <c r="R18">
        <f>AVERAGE(L50:L55)</f>
        <v>20.8125</v>
      </c>
      <c r="S18" s="7">
        <f>SQRT(SUMSQ(L50+L53)/COUNT(L50+L53))</f>
        <v>41.625</v>
      </c>
      <c r="T18" s="8">
        <f>AVERAGE(M50:M53)</f>
        <v>-1.2393932385086415</v>
      </c>
    </row>
    <row r="19" spans="1:20" x14ac:dyDescent="0.3">
      <c r="A19" s="44"/>
      <c r="B19" s="19">
        <v>2024</v>
      </c>
      <c r="C19" s="1">
        <v>99900</v>
      </c>
      <c r="D19" s="1">
        <v>48673.36</v>
      </c>
      <c r="E19" s="1">
        <f t="shared" si="4"/>
        <v>51226.64</v>
      </c>
      <c r="F19" s="1">
        <f t="shared" si="5"/>
        <v>0.31226958563391616</v>
      </c>
      <c r="G19" s="1" t="s">
        <v>38</v>
      </c>
      <c r="H19" s="18" t="s">
        <v>39</v>
      </c>
      <c r="I19" s="19">
        <v>2024</v>
      </c>
      <c r="J19" s="1" t="s">
        <v>11</v>
      </c>
      <c r="K19" s="1">
        <v>9120.5499999999993</v>
      </c>
      <c r="L19" s="1"/>
      <c r="M19" s="1"/>
      <c r="N19" s="1" t="s">
        <v>50</v>
      </c>
      <c r="O19" s="18" t="s">
        <v>51</v>
      </c>
      <c r="Q19" s="5" t="s">
        <v>19</v>
      </c>
      <c r="R19" s="3" t="s">
        <v>558</v>
      </c>
      <c r="S19" s="3" t="s">
        <v>559</v>
      </c>
      <c r="T19" s="9" t="s">
        <v>562</v>
      </c>
    </row>
    <row r="20" spans="1:20" x14ac:dyDescent="0.3">
      <c r="A20" s="44"/>
      <c r="B20" s="19">
        <v>2025</v>
      </c>
      <c r="C20" s="1" t="s">
        <v>11</v>
      </c>
      <c r="D20" s="1">
        <v>96396.64</v>
      </c>
      <c r="E20" s="1"/>
      <c r="F20" s="1"/>
      <c r="G20" s="1" t="s">
        <v>36</v>
      </c>
      <c r="H20" s="18" t="s">
        <v>37</v>
      </c>
      <c r="I20" s="19">
        <v>2025</v>
      </c>
      <c r="J20" s="1" t="s">
        <v>11</v>
      </c>
      <c r="K20" s="1">
        <v>9120.5499999999993</v>
      </c>
      <c r="L20" s="1"/>
      <c r="M20" s="1"/>
      <c r="N20" s="1" t="s">
        <v>50</v>
      </c>
      <c r="O20" s="18" t="s">
        <v>51</v>
      </c>
      <c r="Q20" s="3" t="s">
        <v>3</v>
      </c>
      <c r="R20">
        <f>AVERAGE(E61:E66)</f>
        <v>374.71999999999997</v>
      </c>
      <c r="S20" s="7">
        <f>SQRT(SUMSQ(E61:E63)/COUNT(E61:E63))</f>
        <v>387.90673475291283</v>
      </c>
      <c r="T20" s="8">
        <f>AVERAGE(F61:F63)</f>
        <v>-1.475938824649025</v>
      </c>
    </row>
    <row r="21" spans="1:20" x14ac:dyDescent="0.3">
      <c r="A21" s="44"/>
      <c r="B21" s="12" t="s">
        <v>8</v>
      </c>
      <c r="C21" s="3" t="s">
        <v>10</v>
      </c>
      <c r="D21" s="3"/>
      <c r="E21" s="4"/>
      <c r="F21" s="3"/>
      <c r="G21" s="3"/>
      <c r="H21" s="13"/>
      <c r="I21" s="12" t="s">
        <v>8</v>
      </c>
      <c r="J21" s="3" t="s">
        <v>10</v>
      </c>
      <c r="K21" s="3"/>
      <c r="L21" s="3"/>
      <c r="M21" s="3"/>
      <c r="N21" s="3"/>
      <c r="O21" s="13"/>
      <c r="Q21" s="3" t="s">
        <v>4</v>
      </c>
      <c r="R21">
        <v>0</v>
      </c>
      <c r="S21" s="7">
        <v>0</v>
      </c>
      <c r="T21" s="8">
        <v>0</v>
      </c>
    </row>
    <row r="22" spans="1:20" x14ac:dyDescent="0.3">
      <c r="A22" s="44"/>
      <c r="B22" s="19" t="s">
        <v>2</v>
      </c>
      <c r="C22" s="1" t="s">
        <v>5</v>
      </c>
      <c r="D22" s="1" t="s">
        <v>6</v>
      </c>
      <c r="E22" s="1" t="s">
        <v>560</v>
      </c>
      <c r="F22" s="1" t="s">
        <v>561</v>
      </c>
      <c r="G22" s="1" t="s">
        <v>12</v>
      </c>
      <c r="H22" s="18" t="s">
        <v>14</v>
      </c>
      <c r="I22" s="19" t="s">
        <v>2</v>
      </c>
      <c r="J22" s="1" t="s">
        <v>5</v>
      </c>
      <c r="K22" s="1" t="s">
        <v>6</v>
      </c>
      <c r="L22" s="1" t="s">
        <v>564</v>
      </c>
      <c r="M22" s="1" t="s">
        <v>561</v>
      </c>
      <c r="N22" s="1" t="s">
        <v>12</v>
      </c>
      <c r="O22" s="18" t="s">
        <v>14</v>
      </c>
      <c r="Q22" s="3" t="s">
        <v>397</v>
      </c>
      <c r="R22">
        <f>AVERAGE(E77:E82)</f>
        <v>845.04999999999984</v>
      </c>
      <c r="S22" s="7" cm="1">
        <f t="array" ref="S22">SQRT(SUMSQ(E78:E79 + E81)/COUNT(E78:E79 + E81))</f>
        <v>1579.9329031322816</v>
      </c>
      <c r="T22" s="8">
        <f>AVERAGE(F78:F81)</f>
        <v>-1.2301961250586828</v>
      </c>
    </row>
    <row r="23" spans="1:20" x14ac:dyDescent="0.3">
      <c r="A23" s="44"/>
      <c r="B23" s="60" t="s">
        <v>58</v>
      </c>
      <c r="C23" s="1" t="s">
        <v>11</v>
      </c>
      <c r="D23" s="1" t="s">
        <v>11</v>
      </c>
      <c r="E23" s="1"/>
      <c r="F23" s="1"/>
      <c r="G23" s="1" t="s">
        <v>11</v>
      </c>
      <c r="H23" s="18" t="s">
        <v>11</v>
      </c>
      <c r="I23" s="19">
        <v>2020</v>
      </c>
      <c r="J23" s="1">
        <v>17</v>
      </c>
      <c r="K23" s="1">
        <v>3749.85</v>
      </c>
      <c r="L23" s="1">
        <f>ABS(J23-K23)</f>
        <v>3732.85</v>
      </c>
      <c r="M23" s="1">
        <f>LN(J23+1)-LN(K23+1)</f>
        <v>-5.3393660020499505</v>
      </c>
      <c r="N23" s="1" t="s">
        <v>67</v>
      </c>
      <c r="O23" s="18" t="s">
        <v>68</v>
      </c>
    </row>
    <row r="24" spans="1:20" x14ac:dyDescent="0.3">
      <c r="A24" s="44"/>
      <c r="B24" s="60" t="s">
        <v>59</v>
      </c>
      <c r="C24" s="1" t="s">
        <v>11</v>
      </c>
      <c r="D24" s="1" t="s">
        <v>11</v>
      </c>
      <c r="E24" s="1"/>
      <c r="F24" s="1"/>
      <c r="G24" s="1" t="s">
        <v>11</v>
      </c>
      <c r="H24" s="18" t="s">
        <v>11</v>
      </c>
      <c r="I24" s="19">
        <v>2021</v>
      </c>
      <c r="J24" s="1">
        <v>962</v>
      </c>
      <c r="K24" s="1">
        <v>3629.43</v>
      </c>
      <c r="L24" s="1">
        <f t="shared" ref="L24:L26" si="8">ABS(J24-K24)</f>
        <v>2667.43</v>
      </c>
      <c r="M24" s="1">
        <f t="shared" ref="M24:M26" si="9">LOG(J24+1)-LOG(K24+1)</f>
        <v>-0.57633178021663056</v>
      </c>
      <c r="N24" s="1" t="s">
        <v>74</v>
      </c>
      <c r="O24" s="18" t="s">
        <v>75</v>
      </c>
    </row>
    <row r="25" spans="1:20" x14ac:dyDescent="0.3">
      <c r="A25" s="44"/>
      <c r="B25" s="19">
        <v>2022</v>
      </c>
      <c r="C25" s="1">
        <v>250</v>
      </c>
      <c r="D25" s="1">
        <v>1266.47</v>
      </c>
      <c r="E25" s="1">
        <f>ABS(C25-D25)</f>
        <v>1016.47</v>
      </c>
      <c r="F25" s="1">
        <f t="shared" ref="F25" si="10">LOG(C25+1)-LOG(D25+1)</f>
        <v>-0.70326396724335183</v>
      </c>
      <c r="G25" s="1" t="s">
        <v>42</v>
      </c>
      <c r="H25" s="18" t="s">
        <v>43</v>
      </c>
      <c r="I25" s="19">
        <v>2022</v>
      </c>
      <c r="J25" s="1">
        <v>2937</v>
      </c>
      <c r="K25" s="1">
        <v>3546.07</v>
      </c>
      <c r="L25" s="1">
        <f t="shared" si="8"/>
        <v>609.07000000000016</v>
      </c>
      <c r="M25" s="1">
        <f t="shared" si="9"/>
        <v>-8.1817967729224339E-2</v>
      </c>
      <c r="N25" s="1" t="s">
        <v>80</v>
      </c>
      <c r="O25" s="18" t="s">
        <v>81</v>
      </c>
    </row>
    <row r="26" spans="1:20" x14ac:dyDescent="0.3">
      <c r="A26" s="44"/>
      <c r="B26" s="60" t="s">
        <v>60</v>
      </c>
      <c r="C26" s="1" t="s">
        <v>11</v>
      </c>
      <c r="D26" s="1" t="s">
        <v>11</v>
      </c>
      <c r="E26" s="1"/>
      <c r="F26" s="1"/>
      <c r="G26" s="1" t="s">
        <v>11</v>
      </c>
      <c r="H26" s="18" t="s">
        <v>11</v>
      </c>
      <c r="I26" s="19">
        <v>2023</v>
      </c>
      <c r="J26" s="1">
        <v>1065</v>
      </c>
      <c r="K26" s="1">
        <v>3527.62</v>
      </c>
      <c r="L26" s="1">
        <f t="shared" si="8"/>
        <v>2462.62</v>
      </c>
      <c r="M26" s="1">
        <f t="shared" si="9"/>
        <v>-0.5198476866563766</v>
      </c>
      <c r="N26" s="1" t="s">
        <v>86</v>
      </c>
      <c r="O26" s="18" t="s">
        <v>87</v>
      </c>
    </row>
    <row r="27" spans="1:20" x14ac:dyDescent="0.3">
      <c r="A27" s="44"/>
      <c r="B27" s="60" t="s">
        <v>61</v>
      </c>
      <c r="C27" s="1" t="s">
        <v>11</v>
      </c>
      <c r="D27" s="1" t="s">
        <v>11</v>
      </c>
      <c r="E27" s="1"/>
      <c r="F27" s="1"/>
      <c r="G27" s="1" t="s">
        <v>11</v>
      </c>
      <c r="H27" s="18" t="s">
        <v>11</v>
      </c>
      <c r="I27" s="19">
        <v>2024</v>
      </c>
      <c r="J27" s="1" t="s">
        <v>11</v>
      </c>
      <c r="K27" s="1">
        <v>3454.2</v>
      </c>
      <c r="L27" s="1"/>
      <c r="M27" s="1"/>
      <c r="N27" s="1" t="s">
        <v>54</v>
      </c>
      <c r="O27" s="18" t="s">
        <v>55</v>
      </c>
      <c r="Q27" s="5" t="s">
        <v>20</v>
      </c>
      <c r="R27" s="3" t="s">
        <v>558</v>
      </c>
      <c r="S27" s="3" t="s">
        <v>559</v>
      </c>
      <c r="T27" s="3" t="s">
        <v>562</v>
      </c>
    </row>
    <row r="28" spans="1:20" ht="15" thickBot="1" x14ac:dyDescent="0.35">
      <c r="A28" s="44"/>
      <c r="B28" s="21">
        <v>2025</v>
      </c>
      <c r="C28" s="22" t="s">
        <v>11</v>
      </c>
      <c r="D28" s="22" t="s">
        <v>11</v>
      </c>
      <c r="E28" s="22"/>
      <c r="F28" s="22"/>
      <c r="G28" s="22" t="s">
        <v>11</v>
      </c>
      <c r="H28" s="23" t="s">
        <v>11</v>
      </c>
      <c r="I28" s="21">
        <v>2025</v>
      </c>
      <c r="J28" s="22" t="s">
        <v>11</v>
      </c>
      <c r="K28" s="22">
        <v>3455.2</v>
      </c>
      <c r="L28" s="22"/>
      <c r="M28" s="22"/>
      <c r="N28" s="22" t="s">
        <v>54</v>
      </c>
      <c r="O28" s="23" t="s">
        <v>55</v>
      </c>
      <c r="Q28" s="3" t="s">
        <v>3</v>
      </c>
      <c r="R28">
        <f>AVERAGE(L61:L71)</f>
        <v>25066.881700000002</v>
      </c>
      <c r="S28" s="7">
        <f>SQRT(SUMSQ(L61:L70)/COUNT(L61:L70))</f>
        <v>29192.603567734925</v>
      </c>
      <c r="T28" s="8">
        <f>AVERAGE(M61:M70)</f>
        <v>-5.704737740184003E-2</v>
      </c>
    </row>
    <row r="29" spans="1:20" ht="15" thickBot="1" x14ac:dyDescent="0.35">
      <c r="A29" s="44"/>
      <c r="B29" s="30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1"/>
      <c r="Q29" s="3" t="s">
        <v>4</v>
      </c>
      <c r="R29">
        <f>AVERAGE(L74:L84)</f>
        <v>47358.8678</v>
      </c>
      <c r="S29" s="7">
        <f>SQRT(SUMSQ(L74:L83)/COUNT(L74:L83))</f>
        <v>80446.986924751356</v>
      </c>
      <c r="T29" s="8">
        <f>AVERAGE(M74:M83)</f>
        <v>8.5899160417126016E-2</v>
      </c>
    </row>
    <row r="30" spans="1:20" x14ac:dyDescent="0.3">
      <c r="A30" s="44"/>
      <c r="B30" s="54" t="s">
        <v>0</v>
      </c>
      <c r="C30" s="55" t="s">
        <v>1</v>
      </c>
      <c r="D30" s="29"/>
      <c r="E30" s="29"/>
      <c r="F30" s="29"/>
      <c r="G30" s="29"/>
      <c r="H30" s="29"/>
      <c r="I30" s="54" t="s">
        <v>0</v>
      </c>
      <c r="J30" s="55" t="s">
        <v>1</v>
      </c>
      <c r="K30" s="29"/>
      <c r="L30" s="29"/>
      <c r="M30" s="29"/>
      <c r="N30" s="29"/>
      <c r="O30" s="31"/>
      <c r="Q30" s="3" t="s">
        <v>397</v>
      </c>
      <c r="R30">
        <f>AVERAGE(L87:L97)</f>
        <v>21690.730399999997</v>
      </c>
      <c r="S30" s="7">
        <f>SQRT(SUMSQ(L87:L96)/COUNT(L87:L96))</f>
        <v>22810.568976884082</v>
      </c>
      <c r="T30" s="8">
        <f>-AVERAGE(M87:M96)</f>
        <v>0.50631493776457837</v>
      </c>
    </row>
    <row r="31" spans="1:20" ht="15" thickBot="1" x14ac:dyDescent="0.35">
      <c r="A31" s="44"/>
      <c r="B31" s="56" t="s">
        <v>7</v>
      </c>
      <c r="C31" s="57" t="s">
        <v>17</v>
      </c>
      <c r="D31" s="29"/>
      <c r="E31" s="29"/>
      <c r="F31" s="29"/>
      <c r="G31" s="29"/>
      <c r="H31" s="29"/>
      <c r="I31" s="61" t="s">
        <v>7</v>
      </c>
      <c r="J31" s="64" t="s">
        <v>18</v>
      </c>
      <c r="K31" s="29"/>
      <c r="L31" s="29"/>
      <c r="M31" s="29"/>
      <c r="N31" s="29"/>
      <c r="O31" s="31"/>
    </row>
    <row r="32" spans="1:20" x14ac:dyDescent="0.3">
      <c r="A32" s="44"/>
      <c r="B32" s="65" t="s">
        <v>8</v>
      </c>
      <c r="C32" s="66" t="s">
        <v>3</v>
      </c>
      <c r="D32" s="66"/>
      <c r="E32" s="66"/>
      <c r="F32" s="66"/>
      <c r="G32" s="66"/>
      <c r="H32" s="67"/>
      <c r="I32" s="65" t="s">
        <v>8</v>
      </c>
      <c r="J32" s="66" t="s">
        <v>3</v>
      </c>
      <c r="K32" s="66"/>
      <c r="L32" s="66"/>
      <c r="M32" s="66"/>
      <c r="N32" s="66"/>
      <c r="O32" s="67"/>
    </row>
    <row r="33" spans="1:15" x14ac:dyDescent="0.3">
      <c r="A33" s="44"/>
      <c r="B33" s="19" t="s">
        <v>2</v>
      </c>
      <c r="C33" s="1" t="s">
        <v>5</v>
      </c>
      <c r="D33" s="1" t="s">
        <v>6</v>
      </c>
      <c r="E33" s="1" t="s">
        <v>560</v>
      </c>
      <c r="F33" s="1" t="s">
        <v>561</v>
      </c>
      <c r="G33" s="1" t="s">
        <v>12</v>
      </c>
      <c r="H33" s="18" t="s">
        <v>14</v>
      </c>
      <c r="I33" s="19" t="s">
        <v>2</v>
      </c>
      <c r="J33" s="1" t="s">
        <v>5</v>
      </c>
      <c r="K33" s="1" t="s">
        <v>6</v>
      </c>
      <c r="L33" s="1" t="s">
        <v>564</v>
      </c>
      <c r="M33" s="1" t="s">
        <v>561</v>
      </c>
      <c r="N33" s="1" t="s">
        <v>12</v>
      </c>
      <c r="O33" s="18" t="s">
        <v>14</v>
      </c>
    </row>
    <row r="34" spans="1:15" x14ac:dyDescent="0.3">
      <c r="A34" s="44"/>
      <c r="B34" s="19">
        <v>2020</v>
      </c>
      <c r="C34" s="1">
        <v>11510</v>
      </c>
      <c r="D34" s="1">
        <v>4063.97</v>
      </c>
      <c r="E34" s="1">
        <f>ABS(C34-D34)</f>
        <v>7446.0300000000007</v>
      </c>
      <c r="F34" s="1">
        <f>LN(C34+1)-LN(D34+1)</f>
        <v>1.0408967370341831</v>
      </c>
      <c r="G34" s="1" t="s">
        <v>109</v>
      </c>
      <c r="H34" s="18" t="s">
        <v>110</v>
      </c>
      <c r="I34" s="19">
        <v>2020</v>
      </c>
      <c r="J34" s="1" t="s">
        <v>11</v>
      </c>
      <c r="K34" s="1" t="s">
        <v>11</v>
      </c>
      <c r="L34" s="1"/>
      <c r="M34" s="1"/>
      <c r="N34" s="1" t="s">
        <v>11</v>
      </c>
      <c r="O34" s="18" t="s">
        <v>11</v>
      </c>
    </row>
    <row r="35" spans="1:15" x14ac:dyDescent="0.3">
      <c r="A35" s="44"/>
      <c r="B35" s="19">
        <v>2021</v>
      </c>
      <c r="C35" s="1">
        <v>3200</v>
      </c>
      <c r="D35" s="1">
        <v>5936.86</v>
      </c>
      <c r="E35" s="1">
        <f t="shared" ref="E35:E37" si="11">ABS(C35-D35)</f>
        <v>2736.8599999999997</v>
      </c>
      <c r="F35" s="1">
        <f t="shared" ref="F35:F37" si="12">LOG(C35+1)-LOG(D35+1)</f>
        <v>-0.2683442796507145</v>
      </c>
      <c r="G35" s="1" t="s">
        <v>113</v>
      </c>
      <c r="H35" s="18" t="s">
        <v>114</v>
      </c>
      <c r="I35" s="19">
        <v>2021</v>
      </c>
      <c r="J35" s="1">
        <v>25</v>
      </c>
      <c r="K35" s="1">
        <v>108.62</v>
      </c>
      <c r="L35" s="1">
        <f t="shared" ref="L35:L37" si="13">ABS(J35-K35)</f>
        <v>83.62</v>
      </c>
      <c r="M35" s="1">
        <f t="shared" ref="M35:M37" si="14">LOG(J35+1)-LOG(K35+1)</f>
        <v>-0.62491644976536365</v>
      </c>
      <c r="N35" s="1" t="s">
        <v>123</v>
      </c>
      <c r="O35" s="18" t="s">
        <v>124</v>
      </c>
    </row>
    <row r="36" spans="1:15" x14ac:dyDescent="0.3">
      <c r="A36" s="44"/>
      <c r="B36" s="19">
        <v>2022</v>
      </c>
      <c r="C36" s="1">
        <v>4200</v>
      </c>
      <c r="D36" s="1">
        <v>4448.6499999999996</v>
      </c>
      <c r="E36" s="1">
        <f t="shared" si="11"/>
        <v>248.64999999999964</v>
      </c>
      <c r="F36" s="1">
        <f t="shared" si="12"/>
        <v>-2.4973170106618703E-2</v>
      </c>
      <c r="G36" s="1" t="s">
        <v>117</v>
      </c>
      <c r="H36" s="18" t="s">
        <v>118</v>
      </c>
      <c r="I36" s="19">
        <v>2022</v>
      </c>
      <c r="J36" s="1">
        <v>11</v>
      </c>
      <c r="K36" s="1">
        <v>106.26</v>
      </c>
      <c r="L36" s="1">
        <f t="shared" si="13"/>
        <v>95.26</v>
      </c>
      <c r="M36" s="1">
        <f t="shared" si="14"/>
        <v>-0.95125654657942449</v>
      </c>
      <c r="N36" s="1" t="s">
        <v>131</v>
      </c>
      <c r="O36" s="18" t="s">
        <v>132</v>
      </c>
    </row>
    <row r="37" spans="1:15" x14ac:dyDescent="0.3">
      <c r="A37" s="44"/>
      <c r="B37" s="19">
        <v>2023</v>
      </c>
      <c r="C37" s="1">
        <v>3</v>
      </c>
      <c r="D37" s="1">
        <v>5761.36</v>
      </c>
      <c r="E37" s="1">
        <f t="shared" si="11"/>
        <v>5758.36</v>
      </c>
      <c r="F37" s="1">
        <f t="shared" si="12"/>
        <v>-3.158540395752421</v>
      </c>
      <c r="G37" s="1" t="s">
        <v>121</v>
      </c>
      <c r="H37" s="18" t="s">
        <v>122</v>
      </c>
      <c r="I37" s="19">
        <v>2023</v>
      </c>
      <c r="J37" s="1">
        <v>42.530999999999999</v>
      </c>
      <c r="K37" s="1">
        <v>103.68</v>
      </c>
      <c r="L37" s="1">
        <f t="shared" si="13"/>
        <v>61.149000000000008</v>
      </c>
      <c r="M37" s="1">
        <f t="shared" si="14"/>
        <v>-0.38106507002446932</v>
      </c>
      <c r="N37" s="1" t="s">
        <v>137</v>
      </c>
      <c r="O37" s="18" t="s">
        <v>138</v>
      </c>
    </row>
    <row r="38" spans="1:15" x14ac:dyDescent="0.3">
      <c r="A38" s="44"/>
      <c r="B38" s="19">
        <v>2024</v>
      </c>
      <c r="C38" s="1" t="s">
        <v>11</v>
      </c>
      <c r="D38" s="1">
        <v>4065.66</v>
      </c>
      <c r="E38" s="1"/>
      <c r="F38" s="1"/>
      <c r="G38" s="1" t="s">
        <v>56</v>
      </c>
      <c r="H38" s="18" t="s">
        <v>57</v>
      </c>
      <c r="I38" s="19">
        <v>2024</v>
      </c>
      <c r="J38" s="1" t="s">
        <v>11</v>
      </c>
      <c r="K38" s="1">
        <v>102.07</v>
      </c>
      <c r="L38" s="1"/>
      <c r="M38" s="1"/>
      <c r="N38" s="1" t="s">
        <v>91</v>
      </c>
      <c r="O38" s="18" t="s">
        <v>92</v>
      </c>
    </row>
    <row r="39" spans="1:15" x14ac:dyDescent="0.3">
      <c r="A39" s="44"/>
      <c r="B39" s="19">
        <v>2025</v>
      </c>
      <c r="C39" s="1" t="s">
        <v>11</v>
      </c>
      <c r="D39" s="1" t="s">
        <v>11</v>
      </c>
      <c r="E39" s="1"/>
      <c r="F39" s="1"/>
      <c r="G39" s="1" t="s">
        <v>11</v>
      </c>
      <c r="H39" s="18" t="s">
        <v>11</v>
      </c>
      <c r="I39" s="19">
        <v>2025</v>
      </c>
      <c r="J39" s="1" t="s">
        <v>11</v>
      </c>
      <c r="K39" s="1" t="s">
        <v>11</v>
      </c>
      <c r="L39" s="1"/>
      <c r="M39" s="1"/>
      <c r="N39" s="1" t="s">
        <v>11</v>
      </c>
      <c r="O39" s="18" t="s">
        <v>11</v>
      </c>
    </row>
    <row r="40" spans="1:15" x14ac:dyDescent="0.3">
      <c r="A40" s="44"/>
      <c r="B40" s="12" t="s">
        <v>8</v>
      </c>
      <c r="C40" s="3" t="s">
        <v>4</v>
      </c>
      <c r="D40" s="3"/>
      <c r="E40" s="3"/>
      <c r="F40" s="3"/>
      <c r="G40" s="3"/>
      <c r="H40" s="13"/>
      <c r="I40" s="12" t="s">
        <v>8</v>
      </c>
      <c r="J40" s="3" t="s">
        <v>4</v>
      </c>
      <c r="K40" s="3"/>
      <c r="L40" s="3"/>
      <c r="M40" s="3"/>
      <c r="N40" s="3"/>
      <c r="O40" s="13"/>
    </row>
    <row r="41" spans="1:15" x14ac:dyDescent="0.3">
      <c r="A41" s="44"/>
      <c r="B41" s="19" t="s">
        <v>2</v>
      </c>
      <c r="C41" s="1" t="s">
        <v>5</v>
      </c>
      <c r="D41" s="1" t="s">
        <v>6</v>
      </c>
      <c r="E41" s="1" t="s">
        <v>560</v>
      </c>
      <c r="F41" s="1" t="s">
        <v>561</v>
      </c>
      <c r="G41" s="1" t="s">
        <v>12</v>
      </c>
      <c r="H41" s="18" t="s">
        <v>14</v>
      </c>
      <c r="I41" s="19" t="s">
        <v>2</v>
      </c>
      <c r="J41" s="1" t="s">
        <v>5</v>
      </c>
      <c r="K41" s="1" t="s">
        <v>6</v>
      </c>
      <c r="L41" s="1" t="s">
        <v>564</v>
      </c>
      <c r="M41" s="1" t="s">
        <v>561</v>
      </c>
      <c r="N41" s="1" t="s">
        <v>12</v>
      </c>
      <c r="O41" s="18" t="s">
        <v>14</v>
      </c>
    </row>
    <row r="42" spans="1:15" x14ac:dyDescent="0.3">
      <c r="A42" s="44"/>
      <c r="B42" s="19">
        <v>2020</v>
      </c>
      <c r="C42" s="1">
        <v>14920</v>
      </c>
      <c r="D42" s="1">
        <v>1544.54</v>
      </c>
      <c r="E42" s="1">
        <f>ABS(C42-D42)</f>
        <v>13375.46</v>
      </c>
      <c r="F42" s="1">
        <f>LN(C42+1)-LN(D42+1)</f>
        <v>2.267396252811456</v>
      </c>
      <c r="G42" s="1" t="s">
        <v>111</v>
      </c>
      <c r="H42" s="18" t="s">
        <v>112</v>
      </c>
      <c r="I42" s="19">
        <v>2020</v>
      </c>
      <c r="J42" s="1">
        <v>1044.9739999999999</v>
      </c>
      <c r="K42" s="1">
        <v>1045.02</v>
      </c>
      <c r="L42" s="1">
        <f>ABS(J42-K42)</f>
        <v>4.6000000000049113E-2</v>
      </c>
      <c r="M42" s="1">
        <f>LN(J42+1)-LN(K42+1)</f>
        <v>-4.3977181586107861E-5</v>
      </c>
      <c r="N42" s="1" t="s">
        <v>125</v>
      </c>
      <c r="O42" s="18" t="s">
        <v>126</v>
      </c>
    </row>
    <row r="43" spans="1:15" x14ac:dyDescent="0.3">
      <c r="A43" s="44"/>
      <c r="B43" s="19">
        <v>2021</v>
      </c>
      <c r="C43" s="1">
        <v>4400</v>
      </c>
      <c r="D43" s="1">
        <v>2295.79</v>
      </c>
      <c r="E43" s="1">
        <f t="shared" ref="E43:E45" si="15">ABS(C43-D43)</f>
        <v>2104.21</v>
      </c>
      <c r="F43" s="1">
        <f t="shared" ref="F43:F45" si="16">LOG(C43+1)-LOG(D43+1)</f>
        <v>0.28243007994626179</v>
      </c>
      <c r="G43" s="1" t="s">
        <v>115</v>
      </c>
      <c r="H43" s="18" t="s">
        <v>116</v>
      </c>
      <c r="I43" s="19">
        <v>2021</v>
      </c>
      <c r="J43" s="1">
        <v>1025.2349999999999</v>
      </c>
      <c r="K43" s="1">
        <v>1044.1400000000001</v>
      </c>
      <c r="L43" s="1">
        <f t="shared" ref="L43:L46" si="17">ABS(J43-K43)</f>
        <v>18.9050000000002</v>
      </c>
      <c r="M43" s="1">
        <f t="shared" ref="M43:M46" si="18">LOG(J43+1)-LOG(K43+1)</f>
        <v>-7.9276472494793637E-3</v>
      </c>
      <c r="N43" s="1" t="s">
        <v>129</v>
      </c>
      <c r="O43" s="18" t="s">
        <v>130</v>
      </c>
    </row>
    <row r="44" spans="1:15" x14ac:dyDescent="0.3">
      <c r="A44" s="44"/>
      <c r="B44" s="19">
        <v>2022</v>
      </c>
      <c r="C44" s="1" t="s">
        <v>11</v>
      </c>
      <c r="D44" s="1" t="s">
        <v>11</v>
      </c>
      <c r="E44" s="1"/>
      <c r="F44" s="1"/>
      <c r="G44" s="1" t="s">
        <v>11</v>
      </c>
      <c r="H44" s="18" t="s">
        <v>11</v>
      </c>
      <c r="I44" s="19">
        <v>2022</v>
      </c>
      <c r="J44" s="1">
        <v>162.071</v>
      </c>
      <c r="K44" s="1">
        <v>1040.98</v>
      </c>
      <c r="L44" s="1">
        <f t="shared" si="17"/>
        <v>878.90899999999999</v>
      </c>
      <c r="M44" s="1">
        <f t="shared" si="18"/>
        <v>-0.80548264866481034</v>
      </c>
      <c r="N44" s="1" t="s">
        <v>133</v>
      </c>
      <c r="O44" s="18" t="s">
        <v>134</v>
      </c>
    </row>
    <row r="45" spans="1:15" x14ac:dyDescent="0.3">
      <c r="A45" s="44"/>
      <c r="B45" s="19">
        <v>2023</v>
      </c>
      <c r="C45" s="1">
        <v>125</v>
      </c>
      <c r="D45" s="1">
        <v>4943.1099999999997</v>
      </c>
      <c r="E45" s="1">
        <f t="shared" si="15"/>
        <v>4818.1099999999997</v>
      </c>
      <c r="F45" s="1">
        <f t="shared" si="16"/>
        <v>-1.5937175795565559</v>
      </c>
      <c r="G45" s="1" t="s">
        <v>119</v>
      </c>
      <c r="H45" s="18" t="s">
        <v>120</v>
      </c>
      <c r="I45" s="19">
        <v>2023</v>
      </c>
      <c r="J45" s="1">
        <v>317.52</v>
      </c>
      <c r="K45" s="1">
        <v>936.51</v>
      </c>
      <c r="L45" s="1">
        <f t="shared" si="17"/>
        <v>618.99</v>
      </c>
      <c r="M45" s="1">
        <f t="shared" si="18"/>
        <v>-0.46883920179530625</v>
      </c>
      <c r="N45" s="1" t="s">
        <v>139</v>
      </c>
      <c r="O45" s="18" t="s">
        <v>140</v>
      </c>
    </row>
    <row r="46" spans="1:15" x14ac:dyDescent="0.3">
      <c r="A46" s="44"/>
      <c r="B46" s="19">
        <v>2024</v>
      </c>
      <c r="C46" s="1" t="s">
        <v>11</v>
      </c>
      <c r="D46" s="1" t="s">
        <v>88</v>
      </c>
      <c r="E46" s="1"/>
      <c r="F46" s="1"/>
      <c r="G46" s="1" t="s">
        <v>89</v>
      </c>
      <c r="H46" s="18" t="s">
        <v>90</v>
      </c>
      <c r="I46" s="19">
        <v>2024</v>
      </c>
      <c r="J46" s="1">
        <v>53</v>
      </c>
      <c r="K46" s="1">
        <v>869.73</v>
      </c>
      <c r="L46" s="1">
        <f t="shared" si="17"/>
        <v>816.73</v>
      </c>
      <c r="M46" s="1">
        <f t="shared" si="18"/>
        <v>-1.2074897480108464</v>
      </c>
      <c r="N46" s="1" t="s">
        <v>143</v>
      </c>
      <c r="O46" s="18" t="s">
        <v>144</v>
      </c>
    </row>
    <row r="47" spans="1:15" x14ac:dyDescent="0.3">
      <c r="A47" s="44"/>
      <c r="B47" s="19">
        <v>2025</v>
      </c>
      <c r="C47" s="1" t="s">
        <v>11</v>
      </c>
      <c r="D47" s="1" t="s">
        <v>11</v>
      </c>
      <c r="E47" s="1"/>
      <c r="F47" s="1"/>
      <c r="G47" s="1" t="s">
        <v>11</v>
      </c>
      <c r="H47" s="18" t="s">
        <v>11</v>
      </c>
      <c r="I47" s="19">
        <v>2025</v>
      </c>
      <c r="J47" s="1" t="s">
        <v>11</v>
      </c>
      <c r="K47" s="1">
        <v>787.26</v>
      </c>
      <c r="L47" s="1"/>
      <c r="M47" s="1"/>
      <c r="N47" s="1" t="s">
        <v>93</v>
      </c>
      <c r="O47" s="18" t="s">
        <v>94</v>
      </c>
    </row>
    <row r="48" spans="1:15" x14ac:dyDescent="0.3">
      <c r="A48" s="44"/>
      <c r="B48" s="12" t="s">
        <v>8</v>
      </c>
      <c r="C48" s="3" t="s">
        <v>10</v>
      </c>
      <c r="D48" s="3"/>
      <c r="E48" s="3"/>
      <c r="F48" s="3"/>
      <c r="G48" s="3"/>
      <c r="H48" s="13"/>
      <c r="I48" s="12" t="s">
        <v>8</v>
      </c>
      <c r="J48" s="3" t="s">
        <v>10</v>
      </c>
      <c r="K48" s="3"/>
      <c r="L48" s="3"/>
      <c r="M48" s="3"/>
      <c r="N48" s="3"/>
      <c r="O48" s="13"/>
    </row>
    <row r="49" spans="1:17" x14ac:dyDescent="0.3">
      <c r="A49" s="44"/>
      <c r="B49" s="19" t="s">
        <v>2</v>
      </c>
      <c r="C49" s="1" t="s">
        <v>5</v>
      </c>
      <c r="D49" s="1" t="s">
        <v>6</v>
      </c>
      <c r="E49" s="1" t="s">
        <v>560</v>
      </c>
      <c r="F49" s="1" t="s">
        <v>561</v>
      </c>
      <c r="G49" s="1" t="s">
        <v>12</v>
      </c>
      <c r="H49" s="18" t="s">
        <v>14</v>
      </c>
      <c r="I49" s="19" t="s">
        <v>2</v>
      </c>
      <c r="J49" s="1" t="s">
        <v>5</v>
      </c>
      <c r="K49" s="1" t="s">
        <v>6</v>
      </c>
      <c r="L49" s="1" t="s">
        <v>564</v>
      </c>
      <c r="M49" s="1" t="s">
        <v>561</v>
      </c>
      <c r="N49" s="1" t="s">
        <v>12</v>
      </c>
      <c r="O49" s="18" t="s">
        <v>14</v>
      </c>
    </row>
    <row r="50" spans="1:17" x14ac:dyDescent="0.3">
      <c r="A50" s="44"/>
      <c r="B50" s="19">
        <v>2020</v>
      </c>
      <c r="C50" s="1" t="s">
        <v>11</v>
      </c>
      <c r="D50" s="1" t="s">
        <v>11</v>
      </c>
      <c r="E50" s="1"/>
      <c r="F50" s="1"/>
      <c r="G50" s="1" t="s">
        <v>11</v>
      </c>
      <c r="H50" s="18" t="s">
        <v>11</v>
      </c>
      <c r="I50" s="19">
        <v>2020</v>
      </c>
      <c r="J50" s="1">
        <v>2.5</v>
      </c>
      <c r="K50" s="1">
        <v>41.68</v>
      </c>
      <c r="L50" s="1">
        <f>ABS(J50-K50)</f>
        <v>39.18</v>
      </c>
      <c r="M50" s="1">
        <f>LN(J50+1)-LN(K50+1)</f>
        <v>-2.5009674579381844</v>
      </c>
      <c r="N50" s="1" t="s">
        <v>127</v>
      </c>
      <c r="O50" s="18" t="s">
        <v>128</v>
      </c>
    </row>
    <row r="51" spans="1:17" x14ac:dyDescent="0.3">
      <c r="A51" s="44"/>
      <c r="B51" s="19">
        <v>2021</v>
      </c>
      <c r="C51" s="1" t="s">
        <v>11</v>
      </c>
      <c r="D51" s="1" t="s">
        <v>11</v>
      </c>
      <c r="E51" s="1"/>
      <c r="F51" s="1"/>
      <c r="G51" s="1" t="s">
        <v>11</v>
      </c>
      <c r="H51" s="18" t="s">
        <v>11</v>
      </c>
      <c r="I51" s="19">
        <v>2021</v>
      </c>
      <c r="J51" s="1" t="s">
        <v>11</v>
      </c>
      <c r="K51" s="1" t="s">
        <v>11</v>
      </c>
      <c r="L51" s="1"/>
      <c r="M51" s="1"/>
      <c r="N51" s="1" t="s">
        <v>11</v>
      </c>
      <c r="O51" s="18" t="s">
        <v>11</v>
      </c>
    </row>
    <row r="52" spans="1:17" x14ac:dyDescent="0.3">
      <c r="A52" s="44"/>
      <c r="B52" s="19">
        <v>2022</v>
      </c>
      <c r="C52" s="1" t="s">
        <v>11</v>
      </c>
      <c r="D52" s="1" t="s">
        <v>11</v>
      </c>
      <c r="E52" s="1"/>
      <c r="F52" s="1"/>
      <c r="G52" s="1" t="s">
        <v>11</v>
      </c>
      <c r="H52" s="18" t="s">
        <v>11</v>
      </c>
      <c r="I52" s="19">
        <v>2022</v>
      </c>
      <c r="J52" s="1">
        <v>152.4</v>
      </c>
      <c r="K52" s="1">
        <v>39.380000000000003</v>
      </c>
      <c r="L52" s="1"/>
      <c r="M52" s="1"/>
      <c r="N52" s="1" t="s">
        <v>135</v>
      </c>
      <c r="O52" s="18" t="s">
        <v>136</v>
      </c>
    </row>
    <row r="53" spans="1:17" x14ac:dyDescent="0.3">
      <c r="A53" s="44"/>
      <c r="B53" s="19">
        <v>2023</v>
      </c>
      <c r="C53" s="1" t="s">
        <v>11</v>
      </c>
      <c r="D53" s="1" t="s">
        <v>11</v>
      </c>
      <c r="E53" s="1"/>
      <c r="F53" s="1"/>
      <c r="G53" s="1" t="s">
        <v>11</v>
      </c>
      <c r="H53" s="18" t="s">
        <v>11</v>
      </c>
      <c r="I53" s="19">
        <v>2023</v>
      </c>
      <c r="J53" s="1">
        <v>48.104999999999997</v>
      </c>
      <c r="K53" s="1">
        <v>45.66</v>
      </c>
      <c r="L53" s="1">
        <f t="shared" ref="L53" si="19">ABS(J53-K53)</f>
        <v>2.4450000000000003</v>
      </c>
      <c r="M53" s="1">
        <f t="shared" ref="M53" si="20">LOG(J53+1)-LOG(K53+1)</f>
        <v>2.2180980920901705E-2</v>
      </c>
      <c r="N53" s="1" t="s">
        <v>141</v>
      </c>
      <c r="O53" s="18" t="s">
        <v>142</v>
      </c>
    </row>
    <row r="54" spans="1:17" x14ac:dyDescent="0.3">
      <c r="A54" s="44"/>
      <c r="B54" s="19">
        <v>2024</v>
      </c>
      <c r="C54" s="1" t="s">
        <v>11</v>
      </c>
      <c r="D54" s="1" t="s">
        <v>11</v>
      </c>
      <c r="E54" s="1"/>
      <c r="F54" s="1"/>
      <c r="G54" s="1" t="s">
        <v>11</v>
      </c>
      <c r="H54" s="18" t="s">
        <v>11</v>
      </c>
      <c r="I54" s="19">
        <v>2024</v>
      </c>
      <c r="J54" s="1" t="s">
        <v>11</v>
      </c>
      <c r="K54" s="1">
        <v>45.79</v>
      </c>
      <c r="L54" s="1"/>
      <c r="M54" s="1"/>
      <c r="N54" s="1" t="s">
        <v>95</v>
      </c>
      <c r="O54" s="18" t="s">
        <v>96</v>
      </c>
    </row>
    <row r="55" spans="1:17" ht="15" thickBot="1" x14ac:dyDescent="0.35">
      <c r="A55" s="44"/>
      <c r="B55" s="21">
        <v>2025</v>
      </c>
      <c r="C55" s="22" t="s">
        <v>11</v>
      </c>
      <c r="D55" s="22" t="s">
        <v>11</v>
      </c>
      <c r="E55" s="22"/>
      <c r="F55" s="22"/>
      <c r="G55" s="22" t="s">
        <v>11</v>
      </c>
      <c r="H55" s="23" t="s">
        <v>11</v>
      </c>
      <c r="I55" s="21">
        <v>2025</v>
      </c>
      <c r="J55" s="22" t="s">
        <v>11</v>
      </c>
      <c r="K55" s="22" t="s">
        <v>11</v>
      </c>
      <c r="L55" s="22"/>
      <c r="M55" s="22"/>
      <c r="N55" s="22" t="s">
        <v>11</v>
      </c>
      <c r="O55" s="23" t="s">
        <v>11</v>
      </c>
    </row>
    <row r="56" spans="1:17" ht="15" thickBot="1" x14ac:dyDescent="0.35">
      <c r="A56" s="44"/>
      <c r="B56" s="30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31"/>
    </row>
    <row r="57" spans="1:17" x14ac:dyDescent="0.3">
      <c r="A57" s="44"/>
      <c r="B57" s="54" t="s">
        <v>0</v>
      </c>
      <c r="C57" s="55" t="s">
        <v>1</v>
      </c>
      <c r="D57" s="29"/>
      <c r="E57" s="29"/>
      <c r="F57" s="29"/>
      <c r="G57" s="29"/>
      <c r="H57" s="29"/>
      <c r="I57" s="54" t="s">
        <v>0</v>
      </c>
      <c r="J57" s="55" t="s">
        <v>1</v>
      </c>
      <c r="K57" s="29"/>
      <c r="L57" s="29"/>
      <c r="M57" s="29"/>
      <c r="N57" s="29"/>
      <c r="O57" s="31"/>
    </row>
    <row r="58" spans="1:17" ht="15" thickBot="1" x14ac:dyDescent="0.35">
      <c r="A58" s="44"/>
      <c r="B58" s="61" t="s">
        <v>7</v>
      </c>
      <c r="C58" s="64" t="s">
        <v>19</v>
      </c>
      <c r="D58" s="29"/>
      <c r="E58" s="29"/>
      <c r="F58" s="29"/>
      <c r="G58" s="29"/>
      <c r="H58" s="29"/>
      <c r="I58" s="61" t="s">
        <v>7</v>
      </c>
      <c r="J58" s="64" t="s">
        <v>20</v>
      </c>
      <c r="K58" s="29"/>
      <c r="L58" s="29"/>
      <c r="M58" s="29"/>
      <c r="N58" s="29"/>
      <c r="O58" s="31"/>
    </row>
    <row r="59" spans="1:17" x14ac:dyDescent="0.3">
      <c r="A59" s="44"/>
      <c r="B59" s="65" t="s">
        <v>8</v>
      </c>
      <c r="C59" s="66" t="s">
        <v>3</v>
      </c>
      <c r="D59" s="66"/>
      <c r="E59" s="68"/>
      <c r="F59" s="66"/>
      <c r="G59" s="66"/>
      <c r="H59" s="67"/>
      <c r="I59" s="65" t="s">
        <v>8</v>
      </c>
      <c r="J59" s="66" t="s">
        <v>3</v>
      </c>
      <c r="K59" s="66"/>
      <c r="L59" s="66"/>
      <c r="M59" s="66"/>
      <c r="N59" s="66"/>
      <c r="O59" s="67"/>
    </row>
    <row r="60" spans="1:17" x14ac:dyDescent="0.3">
      <c r="A60" s="44"/>
      <c r="B60" s="19" t="s">
        <v>2</v>
      </c>
      <c r="C60" s="1" t="s">
        <v>5</v>
      </c>
      <c r="D60" s="1" t="s">
        <v>6</v>
      </c>
      <c r="E60" s="1" t="s">
        <v>560</v>
      </c>
      <c r="F60" s="1" t="s">
        <v>561</v>
      </c>
      <c r="G60" s="1" t="s">
        <v>12</v>
      </c>
      <c r="H60" s="18" t="s">
        <v>14</v>
      </c>
      <c r="I60" s="19" t="s">
        <v>2</v>
      </c>
      <c r="J60" s="1" t="s">
        <v>5</v>
      </c>
      <c r="K60" s="1" t="s">
        <v>6</v>
      </c>
      <c r="L60" s="1" t="s">
        <v>564</v>
      </c>
      <c r="M60" s="1" t="s">
        <v>561</v>
      </c>
      <c r="N60" s="1" t="s">
        <v>12</v>
      </c>
      <c r="O60" s="18" t="s">
        <v>14</v>
      </c>
    </row>
    <row r="61" spans="1:17" x14ac:dyDescent="0.3">
      <c r="A61" s="44"/>
      <c r="B61" s="19">
        <v>2020</v>
      </c>
      <c r="C61" s="1">
        <v>29.3</v>
      </c>
      <c r="D61" s="1">
        <v>539.64</v>
      </c>
      <c r="E61" s="1">
        <f>ABS(C61-D61)</f>
        <v>510.34</v>
      </c>
      <c r="F61" s="1">
        <f>LN(C61+1)-LN(D61+1)</f>
        <v>-2.8816059104506562</v>
      </c>
      <c r="G61" s="1" t="s">
        <v>145</v>
      </c>
      <c r="H61" s="18" t="s">
        <v>146</v>
      </c>
      <c r="I61" s="19">
        <v>2015</v>
      </c>
      <c r="J61" s="1">
        <v>21086.3</v>
      </c>
      <c r="K61" s="1">
        <v>40729.879999999997</v>
      </c>
      <c r="L61" s="1">
        <f>ABS(J61-K61)</f>
        <v>19643.579999999998</v>
      </c>
      <c r="M61" s="1">
        <f>LN(J61+1)-LN(K61+1)</f>
        <v>-0.65831556358749843</v>
      </c>
      <c r="N61" s="1" t="s">
        <v>434</v>
      </c>
      <c r="O61" s="18" t="s">
        <v>565</v>
      </c>
    </row>
    <row r="62" spans="1:17" x14ac:dyDescent="0.3">
      <c r="A62" s="44"/>
      <c r="B62" s="19">
        <v>2021</v>
      </c>
      <c r="C62" s="1">
        <v>50</v>
      </c>
      <c r="D62" s="1">
        <v>320.99</v>
      </c>
      <c r="E62" s="1">
        <f t="shared" ref="E62:E63" si="21">ABS(C62-D62)</f>
        <v>270.99</v>
      </c>
      <c r="F62" s="1">
        <f t="shared" ref="F62:F63" si="22">LOG(C62+1)-LOG(D62+1)</f>
        <v>-0.80027220798218845</v>
      </c>
      <c r="G62" s="1" t="s">
        <v>147</v>
      </c>
      <c r="H62" s="18" t="s">
        <v>148</v>
      </c>
      <c r="I62" s="19">
        <v>2016</v>
      </c>
      <c r="J62" s="1">
        <v>56878.85</v>
      </c>
      <c r="K62" s="1">
        <v>40253</v>
      </c>
      <c r="L62" s="1">
        <f t="shared" ref="L62:L65" si="23">ABS(J62-K62)</f>
        <v>16625.849999999999</v>
      </c>
      <c r="M62" s="1">
        <f t="shared" ref="M62:M65" si="24">LOG(J62+1)-LOG(K62+1)</f>
        <v>0.1501494001693322</v>
      </c>
      <c r="N62" s="1" t="s">
        <v>425</v>
      </c>
      <c r="O62" s="18" t="s">
        <v>566</v>
      </c>
    </row>
    <row r="63" spans="1:17" x14ac:dyDescent="0.3">
      <c r="A63" s="44"/>
      <c r="B63" s="19">
        <v>2022</v>
      </c>
      <c r="C63" s="1">
        <v>74</v>
      </c>
      <c r="D63" s="1">
        <v>416.83</v>
      </c>
      <c r="E63" s="1">
        <f t="shared" si="21"/>
        <v>342.83</v>
      </c>
      <c r="F63" s="1">
        <f t="shared" si="22"/>
        <v>-0.74593835551423116</v>
      </c>
      <c r="G63" s="1" t="s">
        <v>151</v>
      </c>
      <c r="H63" s="18" t="s">
        <v>152</v>
      </c>
      <c r="I63" s="19">
        <v>2017</v>
      </c>
      <c r="J63" s="1">
        <v>20339.16</v>
      </c>
      <c r="K63" s="1">
        <v>34110.42</v>
      </c>
      <c r="L63" s="1">
        <f t="shared" si="23"/>
        <v>13771.259999999998</v>
      </c>
      <c r="M63" s="1">
        <f t="shared" si="24"/>
        <v>-0.22454543386687309</v>
      </c>
      <c r="N63" s="1" t="s">
        <v>415</v>
      </c>
      <c r="O63" s="18" t="s">
        <v>567</v>
      </c>
    </row>
    <row r="64" spans="1:17" x14ac:dyDescent="0.3">
      <c r="A64" s="44"/>
      <c r="B64" s="19">
        <v>2023</v>
      </c>
      <c r="C64" s="1" t="s">
        <v>11</v>
      </c>
      <c r="D64" s="1">
        <v>247.51</v>
      </c>
      <c r="E64" s="1"/>
      <c r="F64" s="1"/>
      <c r="G64" s="1" t="s">
        <v>98</v>
      </c>
      <c r="H64" s="18" t="s">
        <v>99</v>
      </c>
      <c r="I64" s="19">
        <v>2018</v>
      </c>
      <c r="J64" s="1">
        <v>19714.150000000001</v>
      </c>
      <c r="K64" s="1">
        <v>37752.93</v>
      </c>
      <c r="L64" s="1">
        <f t="shared" si="23"/>
        <v>18038.78</v>
      </c>
      <c r="M64" s="1">
        <f t="shared" si="24"/>
        <v>-0.28216208056450665</v>
      </c>
      <c r="N64" s="1" t="s">
        <v>407</v>
      </c>
      <c r="O64" s="18" t="s">
        <v>568</v>
      </c>
      <c r="Q64" t="s">
        <v>3</v>
      </c>
    </row>
    <row r="65" spans="1:23" x14ac:dyDescent="0.3">
      <c r="A65" s="44"/>
      <c r="B65" s="19">
        <v>2024</v>
      </c>
      <c r="C65" s="1" t="s">
        <v>11</v>
      </c>
      <c r="D65" s="1" t="s">
        <v>11</v>
      </c>
      <c r="E65" s="1"/>
      <c r="F65" s="1"/>
      <c r="G65" s="1" t="s">
        <v>11</v>
      </c>
      <c r="H65" s="18" t="s">
        <v>11</v>
      </c>
      <c r="I65" s="19">
        <v>2019</v>
      </c>
      <c r="J65" s="1">
        <v>36841.1</v>
      </c>
      <c r="K65" s="1">
        <v>38115.64</v>
      </c>
      <c r="L65" s="1">
        <f t="shared" si="23"/>
        <v>1274.5400000000009</v>
      </c>
      <c r="M65" s="1">
        <f t="shared" si="24"/>
        <v>-1.4770233368413876E-2</v>
      </c>
      <c r="N65" s="1" t="s">
        <v>399</v>
      </c>
      <c r="O65" s="18" t="s">
        <v>569</v>
      </c>
      <c r="Q65" t="s">
        <v>2</v>
      </c>
      <c r="R65" s="1" t="s">
        <v>5</v>
      </c>
      <c r="S65" s="1" t="s">
        <v>6</v>
      </c>
      <c r="T65" s="6" t="s">
        <v>564</v>
      </c>
      <c r="U65" s="6" t="s">
        <v>561</v>
      </c>
      <c r="V65" s="1" t="s">
        <v>12</v>
      </c>
      <c r="W65" s="1" t="s">
        <v>14</v>
      </c>
    </row>
    <row r="66" spans="1:23" x14ac:dyDescent="0.3">
      <c r="A66" s="44"/>
      <c r="B66" s="19">
        <v>2025</v>
      </c>
      <c r="C66" s="1" t="s">
        <v>11</v>
      </c>
      <c r="D66" s="1" t="s">
        <v>11</v>
      </c>
      <c r="E66" s="1"/>
      <c r="F66" s="1"/>
      <c r="G66" s="1" t="s">
        <v>11</v>
      </c>
      <c r="H66" s="18" t="s">
        <v>11</v>
      </c>
      <c r="I66" s="19">
        <v>2020</v>
      </c>
      <c r="J66" s="1">
        <v>51456.661</v>
      </c>
      <c r="K66" s="1">
        <v>16925.38</v>
      </c>
      <c r="L66" s="1">
        <f>ABS(J66-K66)</f>
        <v>34531.281000000003</v>
      </c>
      <c r="M66" s="1">
        <f>LN(J66+1)-LN(K66+1)</f>
        <v>1.1118860013782186</v>
      </c>
      <c r="N66" s="1" t="s">
        <v>157</v>
      </c>
      <c r="O66" s="18" t="s">
        <v>158</v>
      </c>
      <c r="Q66">
        <v>2015</v>
      </c>
      <c r="R66">
        <v>21086.3</v>
      </c>
      <c r="S66">
        <v>40729.879999999997</v>
      </c>
      <c r="T66">
        <f>ABS(R66-S66)</f>
        <v>19643.579999999998</v>
      </c>
      <c r="U66">
        <f>LN(R66+1)-LN(S66+1)</f>
        <v>-0.65831556358749843</v>
      </c>
      <c r="V66" t="s">
        <v>434</v>
      </c>
      <c r="W66" t="s">
        <v>565</v>
      </c>
    </row>
    <row r="67" spans="1:23" x14ac:dyDescent="0.3">
      <c r="A67" s="44"/>
      <c r="B67" s="12" t="s">
        <v>8</v>
      </c>
      <c r="C67" s="3" t="s">
        <v>4</v>
      </c>
      <c r="D67" s="3"/>
      <c r="E67" s="4"/>
      <c r="F67" s="3"/>
      <c r="G67" s="3"/>
      <c r="H67" s="13"/>
      <c r="I67" s="19">
        <v>2021</v>
      </c>
      <c r="J67" s="1">
        <v>75957</v>
      </c>
      <c r="K67" s="1">
        <v>32749.29</v>
      </c>
      <c r="L67" s="1">
        <f t="shared" ref="L67:L70" si="25">ABS(J67-K67)</f>
        <v>43207.71</v>
      </c>
      <c r="M67" s="1">
        <f t="shared" ref="M67:M70" si="26">LOG(J67+1)-LOG(K67+1)</f>
        <v>0.36535837112212199</v>
      </c>
      <c r="N67" s="1" t="s">
        <v>163</v>
      </c>
      <c r="O67" s="18" t="s">
        <v>164</v>
      </c>
      <c r="Q67">
        <v>2016</v>
      </c>
      <c r="R67">
        <v>56878.85</v>
      </c>
      <c r="S67">
        <v>40253</v>
      </c>
      <c r="T67">
        <f t="shared" ref="T67:T70" si="27">ABS(R67-S67)</f>
        <v>16625.849999999999</v>
      </c>
      <c r="U67">
        <f t="shared" ref="U67:U70" si="28">LOG(R67+1)-LOG(S67+1)</f>
        <v>0.1501494001693322</v>
      </c>
      <c r="V67" t="s">
        <v>425</v>
      </c>
      <c r="W67" t="s">
        <v>566</v>
      </c>
    </row>
    <row r="68" spans="1:23" x14ac:dyDescent="0.3">
      <c r="A68" s="44"/>
      <c r="B68" s="19" t="s">
        <v>2</v>
      </c>
      <c r="C68" s="1" t="s">
        <v>5</v>
      </c>
      <c r="D68" s="1" t="s">
        <v>6</v>
      </c>
      <c r="E68" s="1" t="s">
        <v>560</v>
      </c>
      <c r="F68" s="1" t="s">
        <v>561</v>
      </c>
      <c r="G68" s="1" t="s">
        <v>12</v>
      </c>
      <c r="H68" s="18" t="s">
        <v>14</v>
      </c>
      <c r="I68" s="19">
        <v>2022</v>
      </c>
      <c r="J68" s="1">
        <v>44928.24</v>
      </c>
      <c r="K68" s="1">
        <v>98156.24</v>
      </c>
      <c r="L68" s="1">
        <f t="shared" si="25"/>
        <v>53228.000000000007</v>
      </c>
      <c r="M68" s="1">
        <f t="shared" si="26"/>
        <v>-0.33939326598097797</v>
      </c>
      <c r="N68" s="1" t="s">
        <v>169</v>
      </c>
      <c r="O68" s="18" t="s">
        <v>170</v>
      </c>
      <c r="Q68">
        <v>2017</v>
      </c>
      <c r="R68">
        <v>20339.16</v>
      </c>
      <c r="S68">
        <v>34110.42</v>
      </c>
      <c r="T68">
        <f t="shared" si="27"/>
        <v>13771.259999999998</v>
      </c>
      <c r="U68">
        <f t="shared" si="28"/>
        <v>-0.22454543386687309</v>
      </c>
      <c r="V68" t="s">
        <v>415</v>
      </c>
      <c r="W68" t="s">
        <v>567</v>
      </c>
    </row>
    <row r="69" spans="1:23" x14ac:dyDescent="0.3">
      <c r="A69" s="44"/>
      <c r="B69" s="19">
        <v>2020</v>
      </c>
      <c r="C69" s="1" t="s">
        <v>11</v>
      </c>
      <c r="D69" s="1" t="s">
        <v>11</v>
      </c>
      <c r="E69" s="1"/>
      <c r="F69" s="1"/>
      <c r="G69" s="1" t="s">
        <v>11</v>
      </c>
      <c r="H69" s="18" t="s">
        <v>11</v>
      </c>
      <c r="I69" s="19">
        <v>2023</v>
      </c>
      <c r="J69" s="1">
        <v>20376.95</v>
      </c>
      <c r="K69" s="1">
        <v>55119.96</v>
      </c>
      <c r="L69" s="1">
        <f t="shared" si="25"/>
        <v>34743.009999999995</v>
      </c>
      <c r="M69" s="1">
        <f t="shared" si="26"/>
        <v>-0.43215628043649712</v>
      </c>
      <c r="N69" s="1" t="s">
        <v>175</v>
      </c>
      <c r="O69" s="18" t="s">
        <v>176</v>
      </c>
      <c r="Q69">
        <v>2018</v>
      </c>
      <c r="R69">
        <v>19714.150000000001</v>
      </c>
      <c r="S69">
        <v>37752.93</v>
      </c>
      <c r="T69">
        <f t="shared" si="27"/>
        <v>18038.78</v>
      </c>
      <c r="U69">
        <f t="shared" si="28"/>
        <v>-0.28216208056450665</v>
      </c>
      <c r="V69" t="s">
        <v>407</v>
      </c>
      <c r="W69" t="s">
        <v>568</v>
      </c>
    </row>
    <row r="70" spans="1:23" x14ac:dyDescent="0.3">
      <c r="A70" s="44"/>
      <c r="B70" s="19">
        <v>2021</v>
      </c>
      <c r="C70" s="1" t="s">
        <v>11</v>
      </c>
      <c r="D70" s="1" t="s">
        <v>11</v>
      </c>
      <c r="E70" s="1"/>
      <c r="F70" s="1"/>
      <c r="G70" s="1" t="s">
        <v>11</v>
      </c>
      <c r="H70" s="18" t="s">
        <v>11</v>
      </c>
      <c r="I70" s="19">
        <v>2024</v>
      </c>
      <c r="J70" s="1">
        <v>20421.304</v>
      </c>
      <c r="K70" s="1">
        <v>36026.11</v>
      </c>
      <c r="L70" s="1">
        <f t="shared" si="25"/>
        <v>15604.806</v>
      </c>
      <c r="M70" s="1">
        <f t="shared" si="26"/>
        <v>-0.24652468888330592</v>
      </c>
      <c r="N70" s="1" t="s">
        <v>181</v>
      </c>
      <c r="O70" s="18" t="s">
        <v>182</v>
      </c>
      <c r="Q70">
        <v>2019</v>
      </c>
      <c r="R70">
        <v>36841.1</v>
      </c>
      <c r="S70">
        <v>38115.64</v>
      </c>
      <c r="T70">
        <f t="shared" si="27"/>
        <v>1274.5400000000009</v>
      </c>
      <c r="U70">
        <f t="shared" si="28"/>
        <v>-1.4770233368413876E-2</v>
      </c>
      <c r="V70" t="s">
        <v>399</v>
      </c>
      <c r="W70" t="s">
        <v>569</v>
      </c>
    </row>
    <row r="71" spans="1:23" x14ac:dyDescent="0.3">
      <c r="A71" s="44"/>
      <c r="B71" s="19">
        <v>2022</v>
      </c>
      <c r="C71" s="1" t="s">
        <v>11</v>
      </c>
      <c r="D71" s="1" t="s">
        <v>11</v>
      </c>
      <c r="E71" s="1"/>
      <c r="F71" s="1"/>
      <c r="G71" s="1" t="s">
        <v>11</v>
      </c>
      <c r="H71" s="18" t="s">
        <v>11</v>
      </c>
      <c r="I71" s="19">
        <v>2025</v>
      </c>
      <c r="J71" s="1" t="s">
        <v>11</v>
      </c>
      <c r="K71" s="1">
        <v>34006.04</v>
      </c>
      <c r="L71" s="1"/>
      <c r="M71" s="1"/>
      <c r="N71" s="1" t="s">
        <v>102</v>
      </c>
      <c r="O71" s="18" t="s">
        <v>103</v>
      </c>
    </row>
    <row r="72" spans="1:23" x14ac:dyDescent="0.3">
      <c r="A72" s="44"/>
      <c r="B72" s="19">
        <v>2023</v>
      </c>
      <c r="C72" s="1" t="s">
        <v>11</v>
      </c>
      <c r="D72" s="1" t="s">
        <v>11</v>
      </c>
      <c r="E72" s="1"/>
      <c r="F72" s="1"/>
      <c r="G72" s="1" t="s">
        <v>11</v>
      </c>
      <c r="H72" s="18" t="s">
        <v>11</v>
      </c>
      <c r="I72" s="12" t="s">
        <v>8</v>
      </c>
      <c r="J72" s="3" t="s">
        <v>4</v>
      </c>
      <c r="K72" s="3"/>
      <c r="L72" s="3"/>
      <c r="M72" s="3"/>
      <c r="N72" s="3"/>
      <c r="O72" s="13"/>
      <c r="Q72" t="s">
        <v>4</v>
      </c>
    </row>
    <row r="73" spans="1:23" x14ac:dyDescent="0.3">
      <c r="A73" s="44"/>
      <c r="B73" s="19">
        <v>2024</v>
      </c>
      <c r="C73" s="1" t="s">
        <v>11</v>
      </c>
      <c r="D73" s="1" t="s">
        <v>11</v>
      </c>
      <c r="E73" s="1"/>
      <c r="F73" s="1"/>
      <c r="G73" s="1" t="s">
        <v>11</v>
      </c>
      <c r="H73" s="18" t="s">
        <v>11</v>
      </c>
      <c r="I73" s="19" t="s">
        <v>2</v>
      </c>
      <c r="J73" s="1" t="s">
        <v>5</v>
      </c>
      <c r="K73" s="1" t="s">
        <v>6</v>
      </c>
      <c r="L73" s="1" t="s">
        <v>564</v>
      </c>
      <c r="M73" s="1" t="s">
        <v>561</v>
      </c>
      <c r="N73" s="1" t="s">
        <v>12</v>
      </c>
      <c r="O73" s="18" t="s">
        <v>14</v>
      </c>
      <c r="Q73" t="s">
        <v>2</v>
      </c>
      <c r="R73" s="1" t="s">
        <v>5</v>
      </c>
      <c r="S73" s="1" t="s">
        <v>6</v>
      </c>
      <c r="T73" s="6" t="s">
        <v>564</v>
      </c>
      <c r="U73" s="6" t="s">
        <v>561</v>
      </c>
      <c r="V73" s="1" t="s">
        <v>12</v>
      </c>
      <c r="W73" s="1" t="s">
        <v>14</v>
      </c>
    </row>
    <row r="74" spans="1:23" x14ac:dyDescent="0.3">
      <c r="A74" s="44"/>
      <c r="B74" s="19">
        <v>2025</v>
      </c>
      <c r="C74" s="1" t="s">
        <v>11</v>
      </c>
      <c r="D74" s="1" t="s">
        <v>11</v>
      </c>
      <c r="E74" s="1"/>
      <c r="F74" s="1"/>
      <c r="G74" s="1" t="s">
        <v>11</v>
      </c>
      <c r="H74" s="18" t="s">
        <v>11</v>
      </c>
      <c r="I74" s="19">
        <v>2015</v>
      </c>
      <c r="J74" s="1">
        <v>34452.550000000003</v>
      </c>
      <c r="K74" s="1">
        <v>49330.92</v>
      </c>
      <c r="L74" s="1">
        <f>ABS(J74-K74)</f>
        <v>14878.369999999995</v>
      </c>
      <c r="M74" s="1">
        <f>LN(J74+1)-LN(K74+1)</f>
        <v>-0.35895929599087673</v>
      </c>
      <c r="N74" s="1" t="s">
        <v>437</v>
      </c>
      <c r="O74" s="18" t="s">
        <v>570</v>
      </c>
      <c r="Q74">
        <v>2015</v>
      </c>
      <c r="R74">
        <v>34452.550000000003</v>
      </c>
      <c r="S74">
        <v>49330.92</v>
      </c>
      <c r="T74">
        <f>ABS(R74-S74)</f>
        <v>14878.369999999995</v>
      </c>
      <c r="U74">
        <f>LN(R74+1)-LN(S74+1)</f>
        <v>-0.35895929599087673</v>
      </c>
      <c r="V74" t="s">
        <v>437</v>
      </c>
      <c r="W74" t="s">
        <v>570</v>
      </c>
    </row>
    <row r="75" spans="1:23" x14ac:dyDescent="0.3">
      <c r="A75" s="44"/>
      <c r="B75" s="12" t="s">
        <v>8</v>
      </c>
      <c r="C75" s="3" t="s">
        <v>10</v>
      </c>
      <c r="D75" s="3"/>
      <c r="E75" s="4"/>
      <c r="F75" s="3"/>
      <c r="G75" s="3"/>
      <c r="H75" s="13"/>
      <c r="I75" s="19">
        <v>2016</v>
      </c>
      <c r="J75" s="1">
        <v>45811.17</v>
      </c>
      <c r="K75" s="1">
        <v>42225.78</v>
      </c>
      <c r="L75" s="1">
        <f t="shared" ref="L75:L78" si="29">ABS(J75-K75)</f>
        <v>3585.3899999999994</v>
      </c>
      <c r="M75" s="1">
        <f t="shared" ref="M75:M78" si="30">LOG(J75+1)-LOG(K75+1)</f>
        <v>3.5392898037921228E-2</v>
      </c>
      <c r="N75" s="1" t="s">
        <v>428</v>
      </c>
      <c r="O75" s="18" t="s">
        <v>571</v>
      </c>
      <c r="Q75">
        <v>2016</v>
      </c>
      <c r="R75">
        <v>45811.17</v>
      </c>
      <c r="S75">
        <v>42225.78</v>
      </c>
      <c r="T75">
        <f t="shared" ref="T75:T78" si="31">ABS(R75-S75)</f>
        <v>3585.3899999999994</v>
      </c>
      <c r="U75">
        <f t="shared" ref="U75:U78" si="32">LOG(R75+1)-LOG(S75+1)</f>
        <v>3.5392898037921228E-2</v>
      </c>
      <c r="V75" t="s">
        <v>428</v>
      </c>
      <c r="W75" t="s">
        <v>571</v>
      </c>
    </row>
    <row r="76" spans="1:23" x14ac:dyDescent="0.3">
      <c r="A76" s="44"/>
      <c r="B76" s="19" t="s">
        <v>2</v>
      </c>
      <c r="C76" s="1" t="s">
        <v>5</v>
      </c>
      <c r="D76" s="1" t="s">
        <v>6</v>
      </c>
      <c r="E76" s="1" t="s">
        <v>560</v>
      </c>
      <c r="F76" s="1" t="s">
        <v>561</v>
      </c>
      <c r="G76" s="1" t="s">
        <v>12</v>
      </c>
      <c r="H76" s="18" t="s">
        <v>14</v>
      </c>
      <c r="I76" s="19">
        <v>2017</v>
      </c>
      <c r="J76" s="1">
        <v>273505.78000000003</v>
      </c>
      <c r="K76" s="1">
        <v>49346.94</v>
      </c>
      <c r="L76" s="1">
        <f t="shared" si="29"/>
        <v>224158.84000000003</v>
      </c>
      <c r="M76" s="1">
        <f t="shared" si="30"/>
        <v>0.74369906857023604</v>
      </c>
      <c r="N76" s="1" t="s">
        <v>418</v>
      </c>
      <c r="O76" s="18" t="s">
        <v>572</v>
      </c>
      <c r="Q76">
        <v>2017</v>
      </c>
      <c r="R76">
        <v>273505.78000000003</v>
      </c>
      <c r="S76">
        <v>49346.94</v>
      </c>
      <c r="T76">
        <f t="shared" si="31"/>
        <v>224158.84000000003</v>
      </c>
      <c r="U76">
        <f t="shared" si="32"/>
        <v>0.74369906857023604</v>
      </c>
      <c r="V76" t="s">
        <v>418</v>
      </c>
      <c r="W76" t="s">
        <v>572</v>
      </c>
    </row>
    <row r="77" spans="1:23" x14ac:dyDescent="0.3">
      <c r="A77" s="44"/>
      <c r="B77" s="19">
        <v>2020</v>
      </c>
      <c r="C77" s="1" t="s">
        <v>11</v>
      </c>
      <c r="D77" s="1" t="s">
        <v>11</v>
      </c>
      <c r="E77" s="1"/>
      <c r="F77" s="1"/>
      <c r="G77" s="1" t="s">
        <v>11</v>
      </c>
      <c r="H77" s="18" t="s">
        <v>11</v>
      </c>
      <c r="I77" s="19">
        <v>2018</v>
      </c>
      <c r="J77" s="1">
        <v>72807.8</v>
      </c>
      <c r="K77" s="1">
        <v>137457.69</v>
      </c>
      <c r="L77" s="1">
        <f t="shared" si="29"/>
        <v>64649.89</v>
      </c>
      <c r="M77" s="1">
        <f t="shared" si="30"/>
        <v>-0.2759883274317545</v>
      </c>
      <c r="N77" s="1" t="s">
        <v>410</v>
      </c>
      <c r="O77" s="18" t="s">
        <v>573</v>
      </c>
      <c r="Q77">
        <v>2018</v>
      </c>
      <c r="R77">
        <v>72807.8</v>
      </c>
      <c r="S77">
        <v>137457.69</v>
      </c>
      <c r="T77">
        <f t="shared" si="31"/>
        <v>64649.89</v>
      </c>
      <c r="U77">
        <f t="shared" si="32"/>
        <v>-0.2759883274317545</v>
      </c>
      <c r="V77" t="s">
        <v>410</v>
      </c>
      <c r="W77" t="s">
        <v>573</v>
      </c>
    </row>
    <row r="78" spans="1:23" x14ac:dyDescent="0.3">
      <c r="A78" s="44"/>
      <c r="B78" s="19">
        <v>2021</v>
      </c>
      <c r="C78" s="1">
        <v>58.7</v>
      </c>
      <c r="D78" s="1">
        <v>1167.53</v>
      </c>
      <c r="E78" s="1">
        <f t="shared" ref="E78:E81" si="33">ABS(C78-D78)</f>
        <v>1108.83</v>
      </c>
      <c r="F78" s="1">
        <f t="shared" ref="F78:F81" si="34">LOG(C78+1)-LOG(D78+1)</f>
        <v>-1.2916655355066295</v>
      </c>
      <c r="G78" s="1" t="s">
        <v>149</v>
      </c>
      <c r="H78" s="18" t="s">
        <v>150</v>
      </c>
      <c r="I78" s="19">
        <v>2019</v>
      </c>
      <c r="J78" s="1">
        <v>57637.1</v>
      </c>
      <c r="K78" s="1">
        <v>47704.39</v>
      </c>
      <c r="L78" s="1">
        <f t="shared" si="29"/>
        <v>9932.7099999999991</v>
      </c>
      <c r="M78" s="1">
        <f t="shared" si="30"/>
        <v>8.2142205527797607E-2</v>
      </c>
      <c r="N78" s="1" t="s">
        <v>574</v>
      </c>
      <c r="O78" s="18" t="s">
        <v>575</v>
      </c>
      <c r="Q78">
        <v>2019</v>
      </c>
      <c r="R78">
        <v>57637.1</v>
      </c>
      <c r="S78">
        <v>47704.39</v>
      </c>
      <c r="T78">
        <f t="shared" si="31"/>
        <v>9932.7099999999991</v>
      </c>
      <c r="U78">
        <f t="shared" si="32"/>
        <v>8.2142205527797607E-2</v>
      </c>
      <c r="V78" t="s">
        <v>574</v>
      </c>
      <c r="W78" t="s">
        <v>575</v>
      </c>
    </row>
    <row r="79" spans="1:23" x14ac:dyDescent="0.3">
      <c r="A79" s="44"/>
      <c r="B79" s="19">
        <v>2022</v>
      </c>
      <c r="C79" s="1">
        <v>62</v>
      </c>
      <c r="D79" s="1">
        <v>877.27</v>
      </c>
      <c r="E79" s="1">
        <f t="shared" si="33"/>
        <v>815.27</v>
      </c>
      <c r="F79" s="1">
        <f t="shared" si="34"/>
        <v>-1.1442874988946143</v>
      </c>
      <c r="G79" s="1" t="s">
        <v>153</v>
      </c>
      <c r="H79" s="18" t="s">
        <v>154</v>
      </c>
      <c r="I79" s="19">
        <v>2020</v>
      </c>
      <c r="J79" s="1">
        <v>88192.885999999999</v>
      </c>
      <c r="K79" s="1">
        <v>91267.46</v>
      </c>
      <c r="L79" s="1">
        <f>ABS(J79-K79)</f>
        <v>3074.5740000000078</v>
      </c>
      <c r="M79" s="1">
        <f>LN(J79+1)-LN(K79+1)</f>
        <v>-3.4267632490170286E-2</v>
      </c>
      <c r="N79" s="1" t="s">
        <v>159</v>
      </c>
      <c r="O79" s="18" t="s">
        <v>160</v>
      </c>
    </row>
    <row r="80" spans="1:23" x14ac:dyDescent="0.3">
      <c r="A80" s="44"/>
      <c r="B80" s="19">
        <v>2023</v>
      </c>
      <c r="C80" s="1" t="s">
        <v>11</v>
      </c>
      <c r="D80" s="1" t="s">
        <v>11</v>
      </c>
      <c r="E80" s="1"/>
      <c r="F80" s="1"/>
      <c r="G80" s="1" t="s">
        <v>11</v>
      </c>
      <c r="H80" s="18" t="s">
        <v>11</v>
      </c>
      <c r="I80" s="19">
        <v>2021</v>
      </c>
      <c r="J80" s="1">
        <v>137648.23499999999</v>
      </c>
      <c r="K80" s="1">
        <v>70209.89</v>
      </c>
      <c r="L80" s="1">
        <f t="shared" ref="L80:L83" si="35">ABS(J80-K80)</f>
        <v>67438.344999999987</v>
      </c>
      <c r="M80" s="1">
        <f t="shared" ref="M80:M83" si="36">LOG(J80+1)-LOG(K80+1)</f>
        <v>0.29236932387088999</v>
      </c>
      <c r="N80" s="1" t="s">
        <v>165</v>
      </c>
      <c r="O80" s="18" t="s">
        <v>166</v>
      </c>
      <c r="Q80" t="s">
        <v>397</v>
      </c>
    </row>
    <row r="81" spans="1:23" x14ac:dyDescent="0.3">
      <c r="A81" s="44"/>
      <c r="B81" s="19">
        <v>2024</v>
      </c>
      <c r="C81" s="1">
        <v>35</v>
      </c>
      <c r="D81" s="1">
        <v>646.04999999999995</v>
      </c>
      <c r="E81" s="1">
        <f t="shared" si="33"/>
        <v>611.04999999999995</v>
      </c>
      <c r="F81" s="1">
        <f t="shared" si="34"/>
        <v>-1.2546353407748043</v>
      </c>
      <c r="G81" s="1" t="s">
        <v>155</v>
      </c>
      <c r="H81" s="18" t="s">
        <v>156</v>
      </c>
      <c r="I81" s="19">
        <v>2022</v>
      </c>
      <c r="J81" s="1">
        <v>131998.389</v>
      </c>
      <c r="K81" s="1">
        <v>59253.62</v>
      </c>
      <c r="L81" s="1">
        <f t="shared" si="35"/>
        <v>72744.769</v>
      </c>
      <c r="M81" s="1">
        <f>LOG(J81+1)-LOG(K81+1)</f>
        <v>0.3478497036074284</v>
      </c>
      <c r="N81" s="1" t="s">
        <v>171</v>
      </c>
      <c r="O81" s="18" t="s">
        <v>172</v>
      </c>
      <c r="Q81" t="s">
        <v>2</v>
      </c>
      <c r="R81" s="1" t="s">
        <v>5</v>
      </c>
      <c r="S81" s="1" t="s">
        <v>6</v>
      </c>
      <c r="T81" s="6" t="s">
        <v>564</v>
      </c>
      <c r="U81" s="6" t="s">
        <v>561</v>
      </c>
      <c r="V81" s="1" t="s">
        <v>12</v>
      </c>
      <c r="W81" s="1" t="s">
        <v>14</v>
      </c>
    </row>
    <row r="82" spans="1:23" ht="15" thickBot="1" x14ac:dyDescent="0.35">
      <c r="A82" s="44"/>
      <c r="B82" s="21">
        <v>2025</v>
      </c>
      <c r="C82" s="22" t="s">
        <v>11</v>
      </c>
      <c r="D82" s="22">
        <v>433.81</v>
      </c>
      <c r="E82" s="22"/>
      <c r="F82" s="22"/>
      <c r="G82" s="22" t="s">
        <v>100</v>
      </c>
      <c r="H82" s="23" t="s">
        <v>101</v>
      </c>
      <c r="I82" s="19">
        <v>2023</v>
      </c>
      <c r="J82" s="1">
        <v>100845.23</v>
      </c>
      <c r="K82" s="1">
        <v>104078.29</v>
      </c>
      <c r="L82" s="1">
        <f t="shared" si="35"/>
        <v>3233.0599999999977</v>
      </c>
      <c r="M82" s="1">
        <f t="shared" si="36"/>
        <v>-1.3704653587284454E-2</v>
      </c>
      <c r="N82" s="1" t="s">
        <v>177</v>
      </c>
      <c r="O82" s="18" t="s">
        <v>178</v>
      </c>
      <c r="Q82">
        <v>2015</v>
      </c>
      <c r="R82">
        <v>6027.85</v>
      </c>
      <c r="S82">
        <v>35416.129999999997</v>
      </c>
      <c r="T82">
        <f>ABS(R82-S82)</f>
        <v>29388.28</v>
      </c>
      <c r="U82">
        <f>LN(R82+1)-LN(S82+1)</f>
        <v>-1.7706393219539081</v>
      </c>
      <c r="V82" t="s">
        <v>440</v>
      </c>
      <c r="W82" t="s">
        <v>576</v>
      </c>
    </row>
    <row r="83" spans="1:23" x14ac:dyDescent="0.3">
      <c r="A83" s="77"/>
      <c r="B83" s="80"/>
      <c r="C83" s="80"/>
      <c r="D83" s="80"/>
      <c r="E83" s="80"/>
      <c r="F83" s="80"/>
      <c r="G83" s="80"/>
      <c r="H83" s="80"/>
      <c r="I83" s="34">
        <v>2024</v>
      </c>
      <c r="J83" s="1">
        <v>111214.37</v>
      </c>
      <c r="K83" s="1">
        <v>101321.64</v>
      </c>
      <c r="L83" s="1">
        <f t="shared" si="35"/>
        <v>9892.7299999999959</v>
      </c>
      <c r="M83" s="1">
        <f t="shared" si="36"/>
        <v>4.0458314057072897E-2</v>
      </c>
      <c r="N83" s="1" t="s">
        <v>183</v>
      </c>
      <c r="O83" s="18" t="s">
        <v>184</v>
      </c>
      <c r="Q83">
        <v>2016</v>
      </c>
      <c r="R83">
        <v>70994.5</v>
      </c>
      <c r="S83">
        <v>41011.71</v>
      </c>
      <c r="T83">
        <f t="shared" ref="T83:T86" si="37">ABS(R83-S83)</f>
        <v>29982.79</v>
      </c>
      <c r="U83">
        <f t="shared" ref="U83:U86" si="38">LOG(R83+1)-LOG(S83+1)</f>
        <v>0.23831235499455783</v>
      </c>
      <c r="V83" t="s">
        <v>431</v>
      </c>
      <c r="W83" t="s">
        <v>577</v>
      </c>
    </row>
    <row r="84" spans="1:23" x14ac:dyDescent="0.3">
      <c r="A84" s="77"/>
      <c r="B84" s="78"/>
      <c r="C84" s="78"/>
      <c r="D84" s="78"/>
      <c r="E84" s="78"/>
      <c r="F84" s="78"/>
      <c r="G84" s="78"/>
      <c r="H84" s="78"/>
      <c r="I84" s="34">
        <v>2025</v>
      </c>
      <c r="J84" s="1" t="s">
        <v>11</v>
      </c>
      <c r="K84" s="1">
        <v>113021.84</v>
      </c>
      <c r="L84" s="1"/>
      <c r="M84" s="1"/>
      <c r="N84" s="1" t="s">
        <v>105</v>
      </c>
      <c r="O84" s="18" t="s">
        <v>106</v>
      </c>
      <c r="Q84">
        <v>2017</v>
      </c>
      <c r="R84">
        <v>9613.34</v>
      </c>
      <c r="S84">
        <v>30431.58</v>
      </c>
      <c r="T84">
        <f t="shared" si="37"/>
        <v>20818.240000000002</v>
      </c>
      <c r="U84">
        <f t="shared" si="38"/>
        <v>-0.50041929596159029</v>
      </c>
      <c r="V84" t="s">
        <v>422</v>
      </c>
      <c r="W84" t="s">
        <v>578</v>
      </c>
    </row>
    <row r="85" spans="1:23" x14ac:dyDescent="0.3">
      <c r="A85" s="77"/>
      <c r="B85" s="78"/>
      <c r="C85" s="78"/>
      <c r="D85" s="78"/>
      <c r="E85" s="78"/>
      <c r="F85" s="78"/>
      <c r="G85" s="78"/>
      <c r="H85" s="78"/>
      <c r="I85" s="3" t="s">
        <v>8</v>
      </c>
      <c r="J85" s="3" t="s">
        <v>10</v>
      </c>
      <c r="K85" s="3"/>
      <c r="L85" s="3"/>
      <c r="M85" s="3"/>
      <c r="N85" s="3"/>
      <c r="O85" s="13"/>
      <c r="Q85">
        <v>2018</v>
      </c>
      <c r="R85">
        <v>7114</v>
      </c>
      <c r="S85">
        <v>33791.33</v>
      </c>
      <c r="T85">
        <f t="shared" si="37"/>
        <v>26677.33</v>
      </c>
      <c r="U85">
        <f t="shared" si="38"/>
        <v>-0.6766432332337371</v>
      </c>
      <c r="V85" t="s">
        <v>412</v>
      </c>
      <c r="W85" t="s">
        <v>579</v>
      </c>
    </row>
    <row r="86" spans="1:23" x14ac:dyDescent="0.3">
      <c r="A86" s="77"/>
      <c r="B86" s="78"/>
      <c r="C86" s="78"/>
      <c r="D86" s="78"/>
      <c r="E86" s="78"/>
      <c r="F86" s="78"/>
      <c r="G86" s="78"/>
      <c r="H86" s="78"/>
      <c r="I86" s="34" t="s">
        <v>2</v>
      </c>
      <c r="J86" s="1" t="s">
        <v>5</v>
      </c>
      <c r="K86" s="1" t="s">
        <v>6</v>
      </c>
      <c r="L86" s="1" t="s">
        <v>564</v>
      </c>
      <c r="M86" s="1" t="s">
        <v>561</v>
      </c>
      <c r="N86" s="1" t="s">
        <v>12</v>
      </c>
      <c r="O86" s="18" t="s">
        <v>14</v>
      </c>
      <c r="Q86">
        <v>2019</v>
      </c>
      <c r="R86">
        <v>2409.2600000000002</v>
      </c>
      <c r="S86">
        <v>25537.279999999999</v>
      </c>
      <c r="T86">
        <f t="shared" si="37"/>
        <v>23128.019999999997</v>
      </c>
      <c r="U86">
        <f t="shared" si="38"/>
        <v>-1.025127750838394</v>
      </c>
      <c r="V86" t="s">
        <v>404</v>
      </c>
      <c r="W86" t="s">
        <v>580</v>
      </c>
    </row>
    <row r="87" spans="1:23" x14ac:dyDescent="0.3">
      <c r="A87" s="77"/>
      <c r="B87" s="78"/>
      <c r="C87" s="78"/>
      <c r="D87" s="78"/>
      <c r="E87" s="78"/>
      <c r="F87" s="78"/>
      <c r="G87" s="78"/>
      <c r="H87" s="78"/>
      <c r="I87" s="34">
        <v>2015</v>
      </c>
      <c r="J87" s="1">
        <v>6027.85</v>
      </c>
      <c r="K87" s="1">
        <v>35416.129999999997</v>
      </c>
      <c r="L87" s="1">
        <f>ABS(J87-K87)</f>
        <v>29388.28</v>
      </c>
      <c r="M87" s="1">
        <f>LN(J87+1)-LN(K87+1)</f>
        <v>-1.7706393219539081</v>
      </c>
      <c r="N87" s="1" t="s">
        <v>440</v>
      </c>
      <c r="O87" s="18" t="s">
        <v>576</v>
      </c>
    </row>
    <row r="88" spans="1:23" x14ac:dyDescent="0.3">
      <c r="A88" s="77"/>
      <c r="B88" s="78"/>
      <c r="C88" s="78"/>
      <c r="D88" s="78"/>
      <c r="E88" s="78"/>
      <c r="F88" s="78"/>
      <c r="G88" s="78"/>
      <c r="H88" s="78"/>
      <c r="I88" s="34">
        <v>2016</v>
      </c>
      <c r="J88" s="1">
        <v>70994.5</v>
      </c>
      <c r="K88" s="1">
        <v>41011.71</v>
      </c>
      <c r="L88" s="1">
        <f t="shared" ref="L88:L91" si="39">ABS(J88-K88)</f>
        <v>29982.79</v>
      </c>
      <c r="M88" s="1">
        <f t="shared" ref="M88:M91" si="40">LOG(J88+1)-LOG(K88+1)</f>
        <v>0.23831235499455783</v>
      </c>
      <c r="N88" s="1" t="s">
        <v>431</v>
      </c>
      <c r="O88" s="18" t="s">
        <v>577</v>
      </c>
    </row>
    <row r="89" spans="1:23" x14ac:dyDescent="0.3">
      <c r="A89" s="77"/>
      <c r="B89" s="78"/>
      <c r="C89" s="78"/>
      <c r="D89" s="78"/>
      <c r="E89" s="78"/>
      <c r="F89" s="78"/>
      <c r="G89" s="78"/>
      <c r="H89" s="78"/>
      <c r="I89" s="34">
        <v>2017</v>
      </c>
      <c r="J89" s="1">
        <v>9613.34</v>
      </c>
      <c r="K89" s="1">
        <v>30431.58</v>
      </c>
      <c r="L89" s="1">
        <f t="shared" si="39"/>
        <v>20818.240000000002</v>
      </c>
      <c r="M89" s="1">
        <f t="shared" si="40"/>
        <v>-0.50041929596159029</v>
      </c>
      <c r="N89" s="1" t="s">
        <v>422</v>
      </c>
      <c r="O89" s="18" t="s">
        <v>578</v>
      </c>
    </row>
    <row r="90" spans="1:23" x14ac:dyDescent="0.3">
      <c r="A90" s="77"/>
      <c r="B90" s="78"/>
      <c r="C90" s="78"/>
      <c r="D90" s="78"/>
      <c r="E90" s="78"/>
      <c r="F90" s="78"/>
      <c r="G90" s="78"/>
      <c r="H90" s="78"/>
      <c r="I90" s="34">
        <v>2018</v>
      </c>
      <c r="J90" s="1">
        <v>7114</v>
      </c>
      <c r="K90" s="1">
        <v>33791.33</v>
      </c>
      <c r="L90" s="1">
        <f t="shared" si="39"/>
        <v>26677.33</v>
      </c>
      <c r="M90" s="1">
        <f t="shared" si="40"/>
        <v>-0.6766432332337371</v>
      </c>
      <c r="N90" s="1" t="s">
        <v>412</v>
      </c>
      <c r="O90" s="18" t="s">
        <v>579</v>
      </c>
    </row>
    <row r="91" spans="1:23" x14ac:dyDescent="0.3">
      <c r="A91" s="77"/>
      <c r="B91" s="78"/>
      <c r="C91" s="78"/>
      <c r="D91" s="78"/>
      <c r="E91" s="78"/>
      <c r="F91" s="78"/>
      <c r="G91" s="78"/>
      <c r="H91" s="78"/>
      <c r="I91" s="34">
        <v>2019</v>
      </c>
      <c r="J91" s="1">
        <v>2409.2600000000002</v>
      </c>
      <c r="K91" s="1">
        <v>25537.279999999999</v>
      </c>
      <c r="L91" s="1">
        <f t="shared" si="39"/>
        <v>23128.019999999997</v>
      </c>
      <c r="M91" s="1">
        <f t="shared" si="40"/>
        <v>-1.025127750838394</v>
      </c>
      <c r="N91" s="1" t="s">
        <v>404</v>
      </c>
      <c r="O91" s="18" t="s">
        <v>580</v>
      </c>
    </row>
    <row r="92" spans="1:23" x14ac:dyDescent="0.3">
      <c r="A92" s="77"/>
      <c r="B92" s="78"/>
      <c r="C92" s="78"/>
      <c r="D92" s="78"/>
      <c r="E92" s="78"/>
      <c r="F92" s="78"/>
      <c r="G92" s="78"/>
      <c r="H92" s="78"/>
      <c r="I92" s="34">
        <v>2020</v>
      </c>
      <c r="J92" s="1">
        <v>14857.9</v>
      </c>
      <c r="K92" s="1">
        <v>26673.42</v>
      </c>
      <c r="L92" s="1">
        <f>ABS(J92-K92)</f>
        <v>11815.519999999999</v>
      </c>
      <c r="M92" s="1">
        <f>LN(J92+1)-LN(K92+1)</f>
        <v>-0.58510604142260725</v>
      </c>
      <c r="N92" s="1" t="s">
        <v>161</v>
      </c>
      <c r="O92" s="18" t="s">
        <v>162</v>
      </c>
    </row>
    <row r="93" spans="1:23" x14ac:dyDescent="0.3">
      <c r="A93" s="77"/>
      <c r="B93" s="78"/>
      <c r="C93" s="78"/>
      <c r="D93" s="78"/>
      <c r="E93" s="78"/>
      <c r="F93" s="78"/>
      <c r="G93" s="78"/>
      <c r="H93" s="78"/>
      <c r="I93" s="34">
        <v>2021</v>
      </c>
      <c r="J93" s="1">
        <v>11305.891</v>
      </c>
      <c r="K93" s="1">
        <v>24383.119999999999</v>
      </c>
      <c r="L93" s="1">
        <f t="shared" ref="L93:L96" si="41">ABS(J93-K93)</f>
        <v>13077.228999999999</v>
      </c>
      <c r="M93" s="1">
        <f t="shared" ref="M93:M96" si="42">LOG(J93+1)-LOG(K93+1)</f>
        <v>-0.33376388139993196</v>
      </c>
      <c r="N93" s="1" t="s">
        <v>167</v>
      </c>
      <c r="O93" s="18" t="s">
        <v>168</v>
      </c>
    </row>
    <row r="94" spans="1:23" x14ac:dyDescent="0.3">
      <c r="A94" s="77"/>
      <c r="B94" s="78"/>
      <c r="C94" s="78"/>
      <c r="D94" s="78"/>
      <c r="E94" s="78"/>
      <c r="F94" s="78"/>
      <c r="G94" s="78"/>
      <c r="H94" s="78"/>
      <c r="I94" s="34">
        <v>2022</v>
      </c>
      <c r="J94" s="1">
        <v>12495.4</v>
      </c>
      <c r="K94" s="1">
        <v>23664.23</v>
      </c>
      <c r="L94" s="1">
        <f t="shared" si="41"/>
        <v>11168.83</v>
      </c>
      <c r="M94" s="1">
        <f t="shared" si="42"/>
        <v>-0.27732581150634505</v>
      </c>
      <c r="N94" s="1" t="s">
        <v>173</v>
      </c>
      <c r="O94" s="18" t="s">
        <v>174</v>
      </c>
    </row>
    <row r="95" spans="1:23" x14ac:dyDescent="0.3">
      <c r="A95" s="77"/>
      <c r="B95" s="78"/>
      <c r="C95" s="78"/>
      <c r="D95" s="78"/>
      <c r="E95" s="78"/>
      <c r="F95" s="78"/>
      <c r="G95" s="78"/>
      <c r="H95" s="78"/>
      <c r="I95" s="34">
        <v>2023</v>
      </c>
      <c r="J95" s="1">
        <v>51938.105000000003</v>
      </c>
      <c r="K95" s="1">
        <v>22492.69</v>
      </c>
      <c r="L95" s="1">
        <f t="shared" si="41"/>
        <v>29445.415000000005</v>
      </c>
      <c r="M95" s="1">
        <f t="shared" si="42"/>
        <v>0.36343375616277473</v>
      </c>
      <c r="N95" s="1" t="s">
        <v>179</v>
      </c>
      <c r="O95" s="18" t="s">
        <v>180</v>
      </c>
    </row>
    <row r="96" spans="1:23" x14ac:dyDescent="0.3">
      <c r="A96" s="77"/>
      <c r="B96" s="78"/>
      <c r="C96" s="78"/>
      <c r="D96" s="78"/>
      <c r="E96" s="78"/>
      <c r="F96" s="78"/>
      <c r="G96" s="78"/>
      <c r="H96" s="78"/>
      <c r="I96" s="34">
        <v>2024</v>
      </c>
      <c r="J96" s="1">
        <v>10037.530000000001</v>
      </c>
      <c r="K96" s="1">
        <v>31443.18</v>
      </c>
      <c r="L96" s="1">
        <f t="shared" si="41"/>
        <v>21405.65</v>
      </c>
      <c r="M96" s="1">
        <f t="shared" si="42"/>
        <v>-0.49587015248660204</v>
      </c>
      <c r="N96" s="1" t="s">
        <v>185</v>
      </c>
      <c r="O96" s="18" t="s">
        <v>186</v>
      </c>
    </row>
    <row r="97" spans="1:15" ht="15" thickBot="1" x14ac:dyDescent="0.35">
      <c r="A97" s="73"/>
      <c r="B97" s="78"/>
      <c r="C97" s="78"/>
      <c r="D97" s="78"/>
      <c r="E97" s="78"/>
      <c r="F97" s="78"/>
      <c r="G97" s="78"/>
      <c r="H97" s="78"/>
      <c r="I97" s="35">
        <v>2025</v>
      </c>
      <c r="J97" s="22" t="s">
        <v>11</v>
      </c>
      <c r="K97" s="22">
        <v>17068.080000000002</v>
      </c>
      <c r="L97" s="22"/>
      <c r="M97" s="22"/>
      <c r="N97" s="22" t="s">
        <v>107</v>
      </c>
      <c r="O97" s="23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557E-1DC3-4C11-BDAC-EFAB24EBA00D}">
  <dimension ref="B2:W119"/>
  <sheetViews>
    <sheetView topLeftCell="A2" zoomScale="56" workbookViewId="0">
      <selection activeCell="G6" sqref="G6:G11"/>
    </sheetView>
  </sheetViews>
  <sheetFormatPr defaultRowHeight="14.4" x14ac:dyDescent="0.3"/>
  <cols>
    <col min="2" max="2" width="15.109375" bestFit="1" customWidth="1"/>
    <col min="3" max="3" width="12.88671875" bestFit="1" customWidth="1"/>
    <col min="4" max="4" width="18.6640625" bestFit="1" customWidth="1"/>
    <col min="5" max="5" width="19.109375" customWidth="1"/>
    <col min="6" max="6" width="14.88671875" bestFit="1" customWidth="1"/>
    <col min="7" max="7" width="25.5546875" bestFit="1" customWidth="1"/>
    <col min="8" max="8" width="8.44140625" bestFit="1" customWidth="1"/>
    <col min="9" max="9" width="15.109375" bestFit="1" customWidth="1"/>
    <col min="10" max="10" width="13.109375" bestFit="1" customWidth="1"/>
    <col min="11" max="11" width="18.6640625" bestFit="1" customWidth="1"/>
    <col min="12" max="12" width="15.44140625" customWidth="1"/>
    <col min="13" max="13" width="14.88671875" bestFit="1" customWidth="1"/>
    <col min="14" max="14" width="25.5546875" customWidth="1"/>
    <col min="15" max="15" width="8.88671875" customWidth="1"/>
    <col min="17" max="17" width="12.33203125" bestFit="1" customWidth="1"/>
    <col min="18" max="18" width="11.5546875" bestFit="1" customWidth="1"/>
    <col min="19" max="19" width="18.109375" bestFit="1" customWidth="1"/>
    <col min="20" max="20" width="25.6640625" bestFit="1" customWidth="1"/>
    <col min="21" max="21" width="8.44140625" customWidth="1"/>
  </cols>
  <sheetData>
    <row r="2" spans="2:20" ht="15" thickBot="1" x14ac:dyDescent="0.35">
      <c r="Q2" s="2" t="s">
        <v>0</v>
      </c>
      <c r="R2" s="2" t="s">
        <v>340</v>
      </c>
    </row>
    <row r="3" spans="2:20" x14ac:dyDescent="0.3">
      <c r="B3" s="54" t="s">
        <v>0</v>
      </c>
      <c r="C3" s="55" t="s">
        <v>340</v>
      </c>
      <c r="D3" s="58"/>
      <c r="E3" s="58"/>
      <c r="F3" s="58"/>
      <c r="G3" s="58"/>
      <c r="H3" s="58"/>
      <c r="I3" s="54" t="s">
        <v>0</v>
      </c>
      <c r="J3" s="55" t="s">
        <v>340</v>
      </c>
      <c r="K3" s="58"/>
      <c r="L3" s="58"/>
      <c r="M3" s="58"/>
      <c r="N3" s="58"/>
      <c r="O3" s="59"/>
      <c r="Q3" s="5" t="s">
        <v>9</v>
      </c>
      <c r="R3" s="3" t="s">
        <v>558</v>
      </c>
      <c r="S3" s="3" t="s">
        <v>559</v>
      </c>
      <c r="T3" s="3" t="s">
        <v>562</v>
      </c>
    </row>
    <row r="4" spans="2:20" ht="15" thickBot="1" x14ac:dyDescent="0.35">
      <c r="B4" s="61" t="s">
        <v>7</v>
      </c>
      <c r="C4" s="64" t="s">
        <v>9</v>
      </c>
      <c r="D4" s="29"/>
      <c r="E4" s="29"/>
      <c r="F4" s="29"/>
      <c r="G4" s="29"/>
      <c r="H4" s="29"/>
      <c r="I4" s="61" t="s">
        <v>7</v>
      </c>
      <c r="J4" s="64" t="s">
        <v>16</v>
      </c>
      <c r="K4" s="29"/>
      <c r="L4" s="29"/>
      <c r="M4" s="29"/>
      <c r="N4" s="29"/>
      <c r="O4" s="31"/>
      <c r="Q4" s="3" t="s">
        <v>3</v>
      </c>
      <c r="R4">
        <f>AVERAGE(E7:E11)</f>
        <v>1128.6599999999999</v>
      </c>
      <c r="S4">
        <f>SQRT(SUMSQ(E7:E11)/COUNT(E7:E11))</f>
        <v>1468.2809620368985</v>
      </c>
      <c r="T4" s="8">
        <f>AVERAGE(F7:F11)</f>
        <v>-0.24372240342250687</v>
      </c>
    </row>
    <row r="5" spans="2:20" x14ac:dyDescent="0.3">
      <c r="B5" s="65" t="s">
        <v>8</v>
      </c>
      <c r="C5" s="66" t="s">
        <v>3</v>
      </c>
      <c r="D5" s="66" t="s">
        <v>31</v>
      </c>
      <c r="E5" s="66"/>
      <c r="F5" s="66"/>
      <c r="G5" s="66" t="s">
        <v>32</v>
      </c>
      <c r="H5" s="67"/>
      <c r="I5" s="65" t="s">
        <v>8</v>
      </c>
      <c r="J5" s="66" t="s">
        <v>3</v>
      </c>
      <c r="K5" s="66" t="s">
        <v>33</v>
      </c>
      <c r="L5" s="66"/>
      <c r="M5" s="66"/>
      <c r="N5" s="66" t="s">
        <v>32</v>
      </c>
      <c r="O5" s="67"/>
      <c r="Q5" s="3" t="s">
        <v>4</v>
      </c>
      <c r="R5" s="7">
        <f>AVERAGE(E15:E19)</f>
        <v>44465.006000000008</v>
      </c>
      <c r="S5">
        <f>SQRT(SUMSQ(E15:E19)/COUNT(E15:E19))</f>
        <v>53529.882018643941</v>
      </c>
      <c r="T5" s="8">
        <f>AVERAGE(F15:F19)</f>
        <v>0.23367025575108064</v>
      </c>
    </row>
    <row r="6" spans="2:20" x14ac:dyDescent="0.3">
      <c r="B6" s="19" t="s">
        <v>2</v>
      </c>
      <c r="C6" s="1" t="s">
        <v>5</v>
      </c>
      <c r="D6" s="1" t="s">
        <v>6</v>
      </c>
      <c r="E6" s="1" t="s">
        <v>564</v>
      </c>
      <c r="F6" s="1" t="s">
        <v>561</v>
      </c>
      <c r="G6" s="1" t="s">
        <v>12</v>
      </c>
      <c r="H6" s="18" t="s">
        <v>14</v>
      </c>
      <c r="I6" s="19" t="s">
        <v>2</v>
      </c>
      <c r="J6" s="1" t="s">
        <v>5</v>
      </c>
      <c r="K6" s="1" t="s">
        <v>6</v>
      </c>
      <c r="L6" s="1" t="s">
        <v>564</v>
      </c>
      <c r="M6" s="1" t="s">
        <v>561</v>
      </c>
      <c r="N6" s="1" t="s">
        <v>12</v>
      </c>
      <c r="O6" s="18" t="s">
        <v>14</v>
      </c>
      <c r="Q6" s="3" t="s">
        <v>397</v>
      </c>
      <c r="R6">
        <f>AVERAGE(E23:E28)</f>
        <v>1016.47</v>
      </c>
      <c r="S6">
        <f>SQRT(SUMSQ(E23:E28)/COUNT(E23:E28))</f>
        <v>1016.47</v>
      </c>
      <c r="T6" s="8">
        <f>AVERAGE(F25)</f>
        <v>-0.70326396724335183</v>
      </c>
    </row>
    <row r="7" spans="2:20" x14ac:dyDescent="0.3">
      <c r="B7" s="19">
        <v>2020</v>
      </c>
      <c r="C7" s="1">
        <v>2275</v>
      </c>
      <c r="D7" s="1">
        <v>4351.37</v>
      </c>
      <c r="E7" s="1">
        <f>ABS(C7-D7)</f>
        <v>2076.37</v>
      </c>
      <c r="F7" s="1">
        <f>LN(C7+1)-LN(D7+1)</f>
        <v>-0.64830100805805113</v>
      </c>
      <c r="G7" s="1" t="s">
        <v>264</v>
      </c>
      <c r="H7" s="18" t="s">
        <v>22</v>
      </c>
      <c r="I7" s="19">
        <v>2020</v>
      </c>
      <c r="J7" s="1">
        <v>21800</v>
      </c>
      <c r="K7" s="1">
        <v>10373.19</v>
      </c>
      <c r="L7" s="1">
        <f>ABS(J7-K7)</f>
        <v>11426.81</v>
      </c>
      <c r="M7" s="1">
        <f>LN(J7+1)-LN(K7+1)</f>
        <v>0.74263484952280301</v>
      </c>
      <c r="N7" s="1" t="s">
        <v>266</v>
      </c>
      <c r="O7" s="18" t="s">
        <v>64</v>
      </c>
      <c r="Q7" s="5" t="s">
        <v>16</v>
      </c>
      <c r="R7" s="3" t="s">
        <v>558</v>
      </c>
      <c r="S7" s="3" t="s">
        <v>559</v>
      </c>
      <c r="T7" s="9" t="s">
        <v>562</v>
      </c>
    </row>
    <row r="8" spans="2:20" x14ac:dyDescent="0.3">
      <c r="B8" s="19">
        <v>2021</v>
      </c>
      <c r="C8" s="1">
        <v>3800</v>
      </c>
      <c r="D8" s="1">
        <v>3928.78</v>
      </c>
      <c r="E8" s="1">
        <f t="shared" ref="E8:E11" si="0">ABS(C8-D8)</f>
        <v>128.7800000000002</v>
      </c>
      <c r="F8" s="1">
        <f t="shared" ref="F8:F11" si="1">LOG(C8+1)-LOG(D8+1)</f>
        <v>-1.4470368441432679E-2</v>
      </c>
      <c r="G8" s="1" t="s">
        <v>273</v>
      </c>
      <c r="H8" s="18" t="s">
        <v>24</v>
      </c>
      <c r="I8" s="19">
        <v>2021</v>
      </c>
      <c r="J8" s="1">
        <v>18461</v>
      </c>
      <c r="K8" s="1">
        <v>12480.65</v>
      </c>
      <c r="L8" s="1">
        <f>ABS(J8-K8)</f>
        <v>5980.35</v>
      </c>
      <c r="M8" s="1">
        <f t="shared" ref="M8:M10" si="2">LOG(J8+1)-LOG(K8+1)</f>
        <v>0.17000674633847535</v>
      </c>
      <c r="N8" s="1" t="s">
        <v>275</v>
      </c>
      <c r="O8" s="18" t="s">
        <v>70</v>
      </c>
      <c r="Q8" s="3" t="s">
        <v>3</v>
      </c>
      <c r="R8">
        <f>AVERAGE(L7:L12)</f>
        <v>9500.619999999999</v>
      </c>
      <c r="S8" s="7">
        <f>SQRT(SUMSQ(L7:L10)/COUNT(L7:L10))</f>
        <v>9787.088674110395</v>
      </c>
      <c r="T8" s="8">
        <f>AVERAGE(M7:M10)</f>
        <v>-0.40534209237962948</v>
      </c>
    </row>
    <row r="9" spans="2:20" x14ac:dyDescent="0.3">
      <c r="B9" s="19">
        <v>2022</v>
      </c>
      <c r="C9" s="1">
        <v>1500</v>
      </c>
      <c r="D9" s="1">
        <v>3905.22</v>
      </c>
      <c r="E9" s="1">
        <f t="shared" si="0"/>
        <v>2405.2199999999998</v>
      </c>
      <c r="F9" s="1">
        <f t="shared" si="1"/>
        <v>-0.41537600705045108</v>
      </c>
      <c r="G9" s="1" t="s">
        <v>285</v>
      </c>
      <c r="H9" s="18" t="s">
        <v>26</v>
      </c>
      <c r="I9" s="19">
        <v>2022</v>
      </c>
      <c r="J9" s="1">
        <v>5000</v>
      </c>
      <c r="K9" s="1">
        <v>13760.09</v>
      </c>
      <c r="L9" s="1">
        <f t="shared" ref="L9:L10" si="3">ABS(J9-K9)</f>
        <v>8760.09</v>
      </c>
      <c r="M9" s="1">
        <f t="shared" si="2"/>
        <v>-0.43959598067717387</v>
      </c>
      <c r="N9" s="1" t="s">
        <v>288</v>
      </c>
      <c r="O9" s="18" t="s">
        <v>77</v>
      </c>
      <c r="Q9" s="3" t="s">
        <v>4</v>
      </c>
      <c r="R9">
        <f>AVERAGE(L15:L20)</f>
        <v>9799.9449999999997</v>
      </c>
      <c r="S9" s="7">
        <f>SQRT(SUMSQ(L15:L18)/COUNT(E15:E18))</f>
        <v>13140.753788890879</v>
      </c>
      <c r="T9" s="8">
        <f>AVERAGE(M15:M18)</f>
        <v>-0.5030463025895402</v>
      </c>
    </row>
    <row r="10" spans="2:20" x14ac:dyDescent="0.3">
      <c r="B10" s="19">
        <v>2023</v>
      </c>
      <c r="C10" s="1">
        <v>3300</v>
      </c>
      <c r="D10" s="1">
        <v>3558.79</v>
      </c>
      <c r="E10" s="1">
        <f t="shared" si="0"/>
        <v>258.78999999999996</v>
      </c>
      <c r="F10" s="1">
        <f t="shared" si="1"/>
        <v>-3.2778854392213397E-2</v>
      </c>
      <c r="G10" s="1" t="s">
        <v>297</v>
      </c>
      <c r="H10" s="18" t="s">
        <v>28</v>
      </c>
      <c r="I10" s="19">
        <v>2023</v>
      </c>
      <c r="J10" s="1">
        <v>95</v>
      </c>
      <c r="K10" s="1">
        <v>11930.23</v>
      </c>
      <c r="L10" s="1">
        <f t="shared" si="3"/>
        <v>11835.23</v>
      </c>
      <c r="M10" s="1">
        <f t="shared" si="2"/>
        <v>-2.0944139847026224</v>
      </c>
      <c r="N10" s="1" t="s">
        <v>299</v>
      </c>
      <c r="O10" s="18" t="s">
        <v>83</v>
      </c>
      <c r="Q10" s="3" t="s">
        <v>397</v>
      </c>
      <c r="R10">
        <f>AVERAGE(L23:L28)</f>
        <v>2367.9925000000003</v>
      </c>
      <c r="S10" s="7" cm="1">
        <f t="array" ref="S10">SQRT(SUMSQ(L23:L28/4))</f>
        <v>1310.6490628859237</v>
      </c>
      <c r="T10" s="8">
        <f>AVERAGE(M23:M26)</f>
        <v>-1.6293408591630456</v>
      </c>
    </row>
    <row r="11" spans="2:20" x14ac:dyDescent="0.3">
      <c r="B11" s="19">
        <v>2024</v>
      </c>
      <c r="C11" s="1">
        <v>2750</v>
      </c>
      <c r="D11" s="1">
        <v>3524.14</v>
      </c>
      <c r="E11" s="1">
        <f t="shared" si="0"/>
        <v>774.13999999999987</v>
      </c>
      <c r="F11" s="1">
        <f t="shared" si="1"/>
        <v>-0.10768577917038602</v>
      </c>
      <c r="G11" s="1" t="s">
        <v>308</v>
      </c>
      <c r="H11" s="18" t="s">
        <v>30</v>
      </c>
      <c r="I11" s="19">
        <v>2024</v>
      </c>
      <c r="J11" s="1" t="s">
        <v>11</v>
      </c>
      <c r="K11" s="1">
        <v>9968.9500000000007</v>
      </c>
      <c r="L11" s="1"/>
      <c r="M11" s="1"/>
      <c r="N11" s="1" t="s">
        <v>310</v>
      </c>
      <c r="O11" s="18" t="s">
        <v>53</v>
      </c>
      <c r="Q11" s="5" t="s">
        <v>17</v>
      </c>
      <c r="R11" s="3" t="s">
        <v>558</v>
      </c>
      <c r="S11" s="3" t="s">
        <v>559</v>
      </c>
      <c r="T11" s="9" t="s">
        <v>562</v>
      </c>
    </row>
    <row r="12" spans="2:20" x14ac:dyDescent="0.3">
      <c r="B12" s="60" t="s">
        <v>62</v>
      </c>
      <c r="C12" s="1" t="s">
        <v>11</v>
      </c>
      <c r="D12" s="1">
        <v>3428.28</v>
      </c>
      <c r="E12" s="1"/>
      <c r="F12" s="1"/>
      <c r="G12" s="1" t="s">
        <v>319</v>
      </c>
      <c r="H12" s="18" t="s">
        <v>15</v>
      </c>
      <c r="I12" s="19">
        <v>2025</v>
      </c>
      <c r="J12" s="1" t="s">
        <v>11</v>
      </c>
      <c r="K12" s="1">
        <v>9969.9500000000007</v>
      </c>
      <c r="L12" s="1"/>
      <c r="M12" s="1"/>
      <c r="N12" s="1" t="s">
        <v>310</v>
      </c>
      <c r="O12" s="18" t="s">
        <v>53</v>
      </c>
      <c r="Q12" s="3" t="s">
        <v>3</v>
      </c>
      <c r="R12">
        <f>AVERAGE(E34:E39)</f>
        <v>4047.4749999999995</v>
      </c>
      <c r="S12" s="7">
        <f>SQRT(SUMSQ(E34:E37)/COUNT(E34:E37))</f>
        <v>4902.9150036636374</v>
      </c>
      <c r="T12" s="8">
        <f>AVERAGE(F34:F37)</f>
        <v>-0.60274027711889278</v>
      </c>
    </row>
    <row r="13" spans="2:20" x14ac:dyDescent="0.3">
      <c r="B13" s="12" t="s">
        <v>8</v>
      </c>
      <c r="C13" s="3" t="s">
        <v>4</v>
      </c>
      <c r="D13" s="3" t="s">
        <v>35</v>
      </c>
      <c r="E13" s="4"/>
      <c r="F13" s="3"/>
      <c r="G13" s="3" t="s">
        <v>34</v>
      </c>
      <c r="H13" s="13"/>
      <c r="I13" s="12" t="s">
        <v>8</v>
      </c>
      <c r="J13" s="3" t="s">
        <v>4</v>
      </c>
      <c r="K13" s="3" t="s">
        <v>33</v>
      </c>
      <c r="L13" s="3"/>
      <c r="M13" s="3"/>
      <c r="N13" s="3" t="s">
        <v>71</v>
      </c>
      <c r="O13" s="13"/>
      <c r="Q13" s="3" t="s">
        <v>4</v>
      </c>
      <c r="R13" s="7">
        <f>AVERAGE(E42:E47)</f>
        <v>6765.9266666666663</v>
      </c>
      <c r="S13" s="7">
        <f>SQRT(SUMSQ(E42:E45)/COUNT(E42:E45))</f>
        <v>8297.4858422657144</v>
      </c>
      <c r="T13" s="8">
        <f>AVERAGE(F42:F45)</f>
        <v>0.31870291773372061</v>
      </c>
    </row>
    <row r="14" spans="2:20" x14ac:dyDescent="0.3">
      <c r="B14" s="19" t="s">
        <v>2</v>
      </c>
      <c r="C14" s="1" t="s">
        <v>5</v>
      </c>
      <c r="D14" s="1" t="s">
        <v>6</v>
      </c>
      <c r="E14" s="1" t="s">
        <v>560</v>
      </c>
      <c r="F14" s="1" t="s">
        <v>561</v>
      </c>
      <c r="G14" s="1" t="s">
        <v>12</v>
      </c>
      <c r="H14" s="18" t="s">
        <v>14</v>
      </c>
      <c r="I14" s="19" t="s">
        <v>2</v>
      </c>
      <c r="J14" s="1" t="s">
        <v>5</v>
      </c>
      <c r="K14" s="1" t="s">
        <v>6</v>
      </c>
      <c r="L14" s="1" t="s">
        <v>564</v>
      </c>
      <c r="M14" s="1" t="s">
        <v>561</v>
      </c>
      <c r="N14" s="1" t="s">
        <v>12</v>
      </c>
      <c r="O14" s="18" t="s">
        <v>14</v>
      </c>
      <c r="Q14" s="3" t="s">
        <v>397</v>
      </c>
      <c r="R14">
        <v>0</v>
      </c>
      <c r="S14">
        <v>0</v>
      </c>
      <c r="T14" s="8">
        <v>0</v>
      </c>
    </row>
    <row r="15" spans="2:20" x14ac:dyDescent="0.3">
      <c r="B15" s="19">
        <v>2020</v>
      </c>
      <c r="C15" s="1">
        <v>58825</v>
      </c>
      <c r="D15" s="1">
        <v>51687.05</v>
      </c>
      <c r="E15" s="1">
        <f>ABS(C15-D15)</f>
        <v>7137.9499999999971</v>
      </c>
      <c r="F15" s="1">
        <f>LN(C15+1)-LN(D15+1)</f>
        <v>0.12935732044603299</v>
      </c>
      <c r="G15" s="1" t="s">
        <v>265</v>
      </c>
      <c r="H15" s="18" t="s">
        <v>41</v>
      </c>
      <c r="I15" s="19">
        <v>2020</v>
      </c>
      <c r="J15" s="1">
        <v>1275</v>
      </c>
      <c r="K15" s="1">
        <v>10539</v>
      </c>
      <c r="L15" s="1">
        <f>ABS(J15-K15)</f>
        <v>9264</v>
      </c>
      <c r="M15" s="1">
        <f>LN(J15+1)-LN(K15+1)</f>
        <v>-2.1114473581906177</v>
      </c>
      <c r="N15" s="1" t="s">
        <v>267</v>
      </c>
      <c r="O15" s="18" t="s">
        <v>66</v>
      </c>
      <c r="Q15" s="5" t="s">
        <v>563</v>
      </c>
      <c r="R15" s="3" t="s">
        <v>558</v>
      </c>
      <c r="S15" s="3" t="s">
        <v>559</v>
      </c>
      <c r="T15" s="9" t="s">
        <v>562</v>
      </c>
    </row>
    <row r="16" spans="2:20" x14ac:dyDescent="0.3">
      <c r="B16" s="19">
        <v>2021</v>
      </c>
      <c r="C16" s="1">
        <v>121580</v>
      </c>
      <c r="D16" s="1">
        <v>35120.78</v>
      </c>
      <c r="E16" s="1">
        <f t="shared" ref="E16:E19" si="4">ABS(C16-D16)</f>
        <v>86459.22</v>
      </c>
      <c r="F16" s="1">
        <f t="shared" ref="F16:F19" si="5">LOG(C16+1)-LOG(D16+1)</f>
        <v>0.53928919293716593</v>
      </c>
      <c r="G16" s="1" t="s">
        <v>274</v>
      </c>
      <c r="H16" s="18" t="s">
        <v>45</v>
      </c>
      <c r="I16" s="19">
        <v>2021</v>
      </c>
      <c r="J16" s="1">
        <v>3033.5</v>
      </c>
      <c r="K16" s="1">
        <v>2680.39</v>
      </c>
      <c r="L16" s="1">
        <f t="shared" ref="L16:L18" si="6">ABS(J16-K16)</f>
        <v>353.11000000000013</v>
      </c>
      <c r="M16" s="1">
        <f t="shared" ref="M16:M18" si="7">LOG(J16+1)-LOG(K16+1)</f>
        <v>5.3727156441212731E-2</v>
      </c>
      <c r="N16" s="1" t="s">
        <v>276</v>
      </c>
      <c r="O16" s="18" t="s">
        <v>73</v>
      </c>
      <c r="Q16" s="3" t="s">
        <v>3</v>
      </c>
      <c r="R16" s="7">
        <f>AVERAGE(L34:L39)</f>
        <v>80.009666666666661</v>
      </c>
      <c r="S16" s="7">
        <f>SQRT(SUMSQ(L35:L37)/COUNT(L35:L37))</f>
        <v>81.252635241367202</v>
      </c>
      <c r="T16" s="8">
        <f>AVERAGE(M35:M37)</f>
        <v>-0.65241268878975245</v>
      </c>
    </row>
    <row r="17" spans="2:20" x14ac:dyDescent="0.3">
      <c r="B17" s="19">
        <v>2022</v>
      </c>
      <c r="C17" s="1">
        <v>123380</v>
      </c>
      <c r="D17" s="1">
        <v>60404.34</v>
      </c>
      <c r="E17" s="1">
        <f t="shared" si="4"/>
        <v>62975.66</v>
      </c>
      <c r="F17" s="1">
        <f t="shared" si="5"/>
        <v>0.31017295271051282</v>
      </c>
      <c r="G17" s="1" t="s">
        <v>286</v>
      </c>
      <c r="H17" s="18" t="s">
        <v>47</v>
      </c>
      <c r="I17" s="19">
        <v>2022</v>
      </c>
      <c r="J17" s="1">
        <v>463</v>
      </c>
      <c r="K17" s="1">
        <v>6110.92</v>
      </c>
      <c r="L17" s="1">
        <f t="shared" si="6"/>
        <v>5647.92</v>
      </c>
      <c r="M17" s="1">
        <f t="shared" si="7"/>
        <v>-1.119659680492803</v>
      </c>
      <c r="N17" s="1" t="s">
        <v>289</v>
      </c>
      <c r="O17" s="18" t="s">
        <v>79</v>
      </c>
      <c r="Q17" s="3" t="s">
        <v>4</v>
      </c>
      <c r="R17">
        <f>AVERAGE(L42:L47)</f>
        <v>466.71600000000007</v>
      </c>
      <c r="S17" s="7">
        <f>SQRT(SUMSQ(L42:L46)/COUNT(L42:L46))</f>
        <v>603.82695276411766</v>
      </c>
      <c r="T17" s="8">
        <f>AVERAGE(M42:M46)</f>
        <v>-0.49795664458040567</v>
      </c>
    </row>
    <row r="18" spans="2:20" x14ac:dyDescent="0.3">
      <c r="B18" s="19">
        <v>2023</v>
      </c>
      <c r="C18" s="1">
        <v>44475</v>
      </c>
      <c r="D18" s="1">
        <v>59000.56</v>
      </c>
      <c r="E18" s="1">
        <f t="shared" si="4"/>
        <v>14525.559999999998</v>
      </c>
      <c r="F18" s="1">
        <f t="shared" si="5"/>
        <v>-0.12273777297222477</v>
      </c>
      <c r="G18" s="1" t="s">
        <v>298</v>
      </c>
      <c r="H18" s="18" t="s">
        <v>49</v>
      </c>
      <c r="I18" s="19">
        <v>2023</v>
      </c>
      <c r="J18" s="1">
        <v>25690</v>
      </c>
      <c r="K18" s="1">
        <v>1755.25</v>
      </c>
      <c r="L18" s="1">
        <f t="shared" si="6"/>
        <v>23934.75</v>
      </c>
      <c r="M18" s="1">
        <f t="shared" si="7"/>
        <v>1.1651946718840471</v>
      </c>
      <c r="N18" s="1" t="s">
        <v>300</v>
      </c>
      <c r="O18" s="18" t="s">
        <v>85</v>
      </c>
      <c r="Q18" s="3" t="s">
        <v>397</v>
      </c>
      <c r="R18">
        <f>AVERAGE(L50:L55)</f>
        <v>20.8125</v>
      </c>
      <c r="S18" s="7">
        <f>SQRT(SUMSQ(L50+L53)/COUNT(L50+L53))</f>
        <v>41.625</v>
      </c>
      <c r="T18" s="8">
        <f>AVERAGE(M50:M53)</f>
        <v>-1.2393932385086415</v>
      </c>
    </row>
    <row r="19" spans="2:20" x14ac:dyDescent="0.3">
      <c r="B19" s="19">
        <v>2024</v>
      </c>
      <c r="C19" s="1">
        <v>99900</v>
      </c>
      <c r="D19" s="1">
        <v>48673.36</v>
      </c>
      <c r="E19" s="1">
        <f t="shared" si="4"/>
        <v>51226.64</v>
      </c>
      <c r="F19" s="1">
        <f t="shared" si="5"/>
        <v>0.31226958563391616</v>
      </c>
      <c r="G19" s="1" t="s">
        <v>309</v>
      </c>
      <c r="H19" s="18" t="s">
        <v>39</v>
      </c>
      <c r="I19" s="19">
        <v>2024</v>
      </c>
      <c r="J19" s="1" t="s">
        <v>11</v>
      </c>
      <c r="K19" s="1">
        <v>9120.5499999999993</v>
      </c>
      <c r="L19" s="1"/>
      <c r="M19" s="1"/>
      <c r="N19" s="1" t="s">
        <v>311</v>
      </c>
      <c r="O19" s="18" t="s">
        <v>51</v>
      </c>
      <c r="Q19" s="5" t="s">
        <v>19</v>
      </c>
      <c r="R19" s="3" t="s">
        <v>558</v>
      </c>
      <c r="S19" s="3" t="s">
        <v>559</v>
      </c>
      <c r="T19" s="9" t="s">
        <v>562</v>
      </c>
    </row>
    <row r="20" spans="2:20" x14ac:dyDescent="0.3">
      <c r="B20" s="19">
        <v>2025</v>
      </c>
      <c r="C20" s="1" t="s">
        <v>11</v>
      </c>
      <c r="D20" s="1">
        <v>96396.64</v>
      </c>
      <c r="E20" s="1"/>
      <c r="F20" s="1"/>
      <c r="G20" s="1" t="s">
        <v>320</v>
      </c>
      <c r="H20" s="18" t="s">
        <v>37</v>
      </c>
      <c r="I20" s="19">
        <v>2025</v>
      </c>
      <c r="J20" s="1" t="s">
        <v>11</v>
      </c>
      <c r="K20" s="1">
        <v>9120.5499999999993</v>
      </c>
      <c r="L20" s="1"/>
      <c r="M20" s="1"/>
      <c r="N20" s="1" t="s">
        <v>312</v>
      </c>
      <c r="O20" s="18" t="s">
        <v>51</v>
      </c>
      <c r="Q20" s="3" t="s">
        <v>3</v>
      </c>
      <c r="R20">
        <f>AVERAGE(E61:E66)</f>
        <v>374.71999999999997</v>
      </c>
      <c r="S20" s="7">
        <f>SQRT(SUMSQ(E61:E63)/COUNT(E61:E63))</f>
        <v>387.90673475291283</v>
      </c>
      <c r="T20" s="8">
        <f>AVERAGE(F61:F63)</f>
        <v>-1.475938824649025</v>
      </c>
    </row>
    <row r="21" spans="2:20" x14ac:dyDescent="0.3">
      <c r="B21" s="12" t="s">
        <v>8</v>
      </c>
      <c r="C21" s="3" t="s">
        <v>10</v>
      </c>
      <c r="D21" s="3" t="s">
        <v>35</v>
      </c>
      <c r="E21" s="4"/>
      <c r="F21" s="3"/>
      <c r="G21" s="3" t="s">
        <v>32</v>
      </c>
      <c r="H21" s="13"/>
      <c r="I21" s="12" t="s">
        <v>8</v>
      </c>
      <c r="J21" s="3" t="s">
        <v>10</v>
      </c>
      <c r="K21" s="3" t="s">
        <v>33</v>
      </c>
      <c r="L21" s="3"/>
      <c r="M21" s="3"/>
      <c r="N21" s="3" t="s">
        <v>32</v>
      </c>
      <c r="O21" s="13"/>
      <c r="Q21" s="3" t="s">
        <v>4</v>
      </c>
      <c r="R21">
        <v>0</v>
      </c>
      <c r="S21" s="7">
        <v>0</v>
      </c>
      <c r="T21" s="8">
        <v>0</v>
      </c>
    </row>
    <row r="22" spans="2:20" x14ac:dyDescent="0.3">
      <c r="B22" s="19" t="s">
        <v>2</v>
      </c>
      <c r="C22" s="1" t="s">
        <v>5</v>
      </c>
      <c r="D22" s="1" t="s">
        <v>6</v>
      </c>
      <c r="E22" s="1" t="s">
        <v>560</v>
      </c>
      <c r="F22" s="1" t="s">
        <v>561</v>
      </c>
      <c r="G22" s="1" t="s">
        <v>12</v>
      </c>
      <c r="H22" s="18" t="s">
        <v>14</v>
      </c>
      <c r="I22" s="19" t="s">
        <v>2</v>
      </c>
      <c r="J22" s="1" t="s">
        <v>5</v>
      </c>
      <c r="K22" s="1" t="s">
        <v>6</v>
      </c>
      <c r="L22" s="1" t="s">
        <v>564</v>
      </c>
      <c r="M22" s="1" t="s">
        <v>561</v>
      </c>
      <c r="N22" s="1" t="s">
        <v>12</v>
      </c>
      <c r="O22" s="18" t="s">
        <v>14</v>
      </c>
      <c r="Q22" s="3" t="s">
        <v>397</v>
      </c>
      <c r="R22">
        <f>AVERAGE(E77:E82)</f>
        <v>845.04999999999984</v>
      </c>
      <c r="S22" s="7" cm="1">
        <f t="array" ref="S22">SQRT(SUMSQ(E78:E79 + E81)/COUNT(E78:E79 + E81))</f>
        <v>1579.9329031322816</v>
      </c>
      <c r="T22" s="8">
        <f>AVERAGE(F78:F81)</f>
        <v>-1.2301961250586828</v>
      </c>
    </row>
    <row r="23" spans="2:20" x14ac:dyDescent="0.3">
      <c r="B23" s="60" t="s">
        <v>58</v>
      </c>
      <c r="C23" s="1" t="s">
        <v>11</v>
      </c>
      <c r="D23" s="1" t="s">
        <v>11</v>
      </c>
      <c r="E23" s="1"/>
      <c r="F23" s="1"/>
      <c r="G23" s="1" t="s">
        <v>11</v>
      </c>
      <c r="H23" s="18" t="s">
        <v>11</v>
      </c>
      <c r="I23" s="19">
        <v>2020</v>
      </c>
      <c r="J23" s="1">
        <v>17</v>
      </c>
      <c r="K23" s="1">
        <v>3749.85</v>
      </c>
      <c r="L23" s="1">
        <f>ABS(J23-K23)</f>
        <v>3732.85</v>
      </c>
      <c r="M23" s="1">
        <f>LN(J23+1)-LN(K23+1)</f>
        <v>-5.3393660020499505</v>
      </c>
      <c r="N23" s="1" t="s">
        <v>268</v>
      </c>
      <c r="O23" s="18" t="s">
        <v>68</v>
      </c>
    </row>
    <row r="24" spans="2:20" x14ac:dyDescent="0.3">
      <c r="B24" s="60" t="s">
        <v>59</v>
      </c>
      <c r="C24" s="1" t="s">
        <v>11</v>
      </c>
      <c r="D24" s="1" t="s">
        <v>11</v>
      </c>
      <c r="E24" s="1"/>
      <c r="F24" s="1"/>
      <c r="G24" s="1" t="s">
        <v>11</v>
      </c>
      <c r="H24" s="18" t="s">
        <v>11</v>
      </c>
      <c r="I24" s="19">
        <v>2021</v>
      </c>
      <c r="J24" s="1">
        <v>962</v>
      </c>
      <c r="K24" s="1">
        <v>3629.43</v>
      </c>
      <c r="L24" s="1">
        <f t="shared" ref="L24:L26" si="8">ABS(J24-K24)</f>
        <v>2667.43</v>
      </c>
      <c r="M24" s="1">
        <f t="shared" ref="M24:M26" si="9">LOG(J24+1)-LOG(K24+1)</f>
        <v>-0.57633178021663056</v>
      </c>
      <c r="N24" s="1" t="s">
        <v>277</v>
      </c>
      <c r="O24" s="18" t="s">
        <v>75</v>
      </c>
    </row>
    <row r="25" spans="2:20" x14ac:dyDescent="0.3">
      <c r="B25" s="19">
        <v>2022</v>
      </c>
      <c r="C25" s="1">
        <v>250</v>
      </c>
      <c r="D25" s="1">
        <v>1266.47</v>
      </c>
      <c r="E25" s="1">
        <f>ABS(C25-D25)</f>
        <v>1016.47</v>
      </c>
      <c r="F25" s="1">
        <f t="shared" ref="F25" si="10">LOG(C25+1)-LOG(D25+1)</f>
        <v>-0.70326396724335183</v>
      </c>
      <c r="G25" s="1" t="s">
        <v>287</v>
      </c>
      <c r="H25" s="18" t="s">
        <v>43</v>
      </c>
      <c r="I25" s="19">
        <v>2022</v>
      </c>
      <c r="J25" s="1">
        <v>2937</v>
      </c>
      <c r="K25" s="1">
        <v>3546.07</v>
      </c>
      <c r="L25" s="1">
        <f t="shared" si="8"/>
        <v>609.07000000000016</v>
      </c>
      <c r="M25" s="1">
        <f t="shared" si="9"/>
        <v>-8.1817967729224339E-2</v>
      </c>
      <c r="N25" s="1" t="s">
        <v>290</v>
      </c>
      <c r="O25" s="18" t="s">
        <v>81</v>
      </c>
    </row>
    <row r="26" spans="2:20" x14ac:dyDescent="0.3">
      <c r="B26" s="60" t="s">
        <v>60</v>
      </c>
      <c r="C26" s="1" t="s">
        <v>11</v>
      </c>
      <c r="D26" s="1" t="s">
        <v>11</v>
      </c>
      <c r="E26" s="1"/>
      <c r="F26" s="1"/>
      <c r="G26" s="1" t="s">
        <v>11</v>
      </c>
      <c r="H26" s="18" t="s">
        <v>11</v>
      </c>
      <c r="I26" s="19">
        <v>2023</v>
      </c>
      <c r="J26" s="1">
        <v>1065</v>
      </c>
      <c r="K26" s="1">
        <v>3527.62</v>
      </c>
      <c r="L26" s="1">
        <f t="shared" si="8"/>
        <v>2462.62</v>
      </c>
      <c r="M26" s="1">
        <f t="shared" si="9"/>
        <v>-0.5198476866563766</v>
      </c>
      <c r="N26" s="1" t="s">
        <v>301</v>
      </c>
      <c r="O26" s="18" t="s">
        <v>87</v>
      </c>
    </row>
    <row r="27" spans="2:20" x14ac:dyDescent="0.3">
      <c r="B27" s="60" t="s">
        <v>61</v>
      </c>
      <c r="C27" s="1" t="s">
        <v>11</v>
      </c>
      <c r="D27" s="1" t="s">
        <v>11</v>
      </c>
      <c r="E27" s="1"/>
      <c r="F27" s="1"/>
      <c r="G27" s="1" t="s">
        <v>11</v>
      </c>
      <c r="H27" s="18" t="s">
        <v>11</v>
      </c>
      <c r="I27" s="19">
        <v>2024</v>
      </c>
      <c r="J27" s="1" t="s">
        <v>11</v>
      </c>
      <c r="K27" s="1">
        <v>3454.2</v>
      </c>
      <c r="L27" s="1"/>
      <c r="M27" s="1"/>
      <c r="N27" s="1" t="s">
        <v>312</v>
      </c>
      <c r="O27" s="18" t="s">
        <v>55</v>
      </c>
      <c r="Q27" s="5" t="s">
        <v>20</v>
      </c>
      <c r="R27" s="3" t="s">
        <v>558</v>
      </c>
      <c r="S27" s="3" t="s">
        <v>559</v>
      </c>
      <c r="T27" s="3" t="s">
        <v>562</v>
      </c>
    </row>
    <row r="28" spans="2:20" ht="15" thickBot="1" x14ac:dyDescent="0.35">
      <c r="B28" s="21">
        <v>2025</v>
      </c>
      <c r="C28" s="22" t="s">
        <v>11</v>
      </c>
      <c r="D28" s="22" t="s">
        <v>11</v>
      </c>
      <c r="E28" s="22"/>
      <c r="F28" s="22"/>
      <c r="G28" s="22" t="s">
        <v>11</v>
      </c>
      <c r="H28" s="23" t="s">
        <v>11</v>
      </c>
      <c r="I28" s="21">
        <v>2025</v>
      </c>
      <c r="J28" s="22" t="s">
        <v>11</v>
      </c>
      <c r="K28" s="22">
        <v>3455.2</v>
      </c>
      <c r="L28" s="22"/>
      <c r="M28" s="22"/>
      <c r="N28" s="22" t="s">
        <v>312</v>
      </c>
      <c r="O28" s="23" t="s">
        <v>55</v>
      </c>
      <c r="Q28" s="3" t="s">
        <v>3</v>
      </c>
      <c r="R28">
        <f>AVERAGE(L61:L71)</f>
        <v>25066.881700000002</v>
      </c>
      <c r="S28" s="7">
        <f>SQRT(SUMSQ(L61:L70)/COUNT(L61:L70))</f>
        <v>29192.603567734925</v>
      </c>
      <c r="T28" s="8">
        <f>AVERAGE(M61:M70)</f>
        <v>-5.704737740184003E-2</v>
      </c>
    </row>
    <row r="29" spans="2:20" ht="15" thickBot="1" x14ac:dyDescent="0.35">
      <c r="B29" s="30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1"/>
      <c r="Q29" s="3" t="s">
        <v>4</v>
      </c>
      <c r="R29">
        <f>AVERAGE(L74:L84)</f>
        <v>47358.8678</v>
      </c>
      <c r="S29" s="7">
        <f>SQRT(SUMSQ(L74:L83)/COUNT(L74:L83))</f>
        <v>80446.986924751356</v>
      </c>
      <c r="T29" s="8">
        <f>AVERAGE(M74:M83)</f>
        <v>8.5899160417126016E-2</v>
      </c>
    </row>
    <row r="30" spans="2:20" x14ac:dyDescent="0.3">
      <c r="B30" s="54" t="s">
        <v>0</v>
      </c>
      <c r="C30" s="55" t="s">
        <v>340</v>
      </c>
      <c r="D30" s="29"/>
      <c r="E30" s="29"/>
      <c r="F30" s="29"/>
      <c r="G30" s="29"/>
      <c r="H30" s="29"/>
      <c r="I30" s="54" t="s">
        <v>0</v>
      </c>
      <c r="J30" s="55" t="s">
        <v>340</v>
      </c>
      <c r="K30" s="29"/>
      <c r="L30" s="29"/>
      <c r="M30" s="29"/>
      <c r="N30" s="29"/>
      <c r="O30" s="31"/>
      <c r="Q30" s="3" t="s">
        <v>397</v>
      </c>
      <c r="R30">
        <f>AVERAGE(L87:L97)</f>
        <v>21690.730399999997</v>
      </c>
      <c r="S30" s="7">
        <f>SQRT(SUMSQ(L87:L96)/COUNT(L87:L96))</f>
        <v>22810.568976884082</v>
      </c>
      <c r="T30" s="8">
        <f>-AVERAGE(M87:M96)</f>
        <v>0.50631493776457837</v>
      </c>
    </row>
    <row r="31" spans="2:20" ht="15" thickBot="1" x14ac:dyDescent="0.35">
      <c r="B31" s="61" t="s">
        <v>7</v>
      </c>
      <c r="C31" s="64" t="s">
        <v>17</v>
      </c>
      <c r="D31" s="29"/>
      <c r="E31" s="29"/>
      <c r="F31" s="29"/>
      <c r="G31" s="29"/>
      <c r="H31" s="29"/>
      <c r="I31" s="61" t="s">
        <v>7</v>
      </c>
      <c r="J31" s="64" t="s">
        <v>18</v>
      </c>
      <c r="K31" s="29"/>
      <c r="L31" s="29"/>
      <c r="M31" s="29"/>
      <c r="N31" s="29"/>
      <c r="O31" s="31"/>
    </row>
    <row r="32" spans="2:20" x14ac:dyDescent="0.3">
      <c r="B32" s="65" t="s">
        <v>8</v>
      </c>
      <c r="C32" s="66" t="s">
        <v>3</v>
      </c>
      <c r="D32" s="66" t="s">
        <v>35</v>
      </c>
      <c r="E32" s="66"/>
      <c r="F32" s="66"/>
      <c r="G32" s="66" t="s">
        <v>32</v>
      </c>
      <c r="H32" s="67"/>
      <c r="I32" s="65" t="s">
        <v>8</v>
      </c>
      <c r="J32" s="66" t="s">
        <v>3</v>
      </c>
      <c r="K32" s="66" t="s">
        <v>35</v>
      </c>
      <c r="L32" s="66"/>
      <c r="M32" s="66"/>
      <c r="N32" s="66" t="s">
        <v>32</v>
      </c>
      <c r="O32" s="67"/>
    </row>
    <row r="33" spans="2:15" x14ac:dyDescent="0.3">
      <c r="B33" s="19" t="s">
        <v>2</v>
      </c>
      <c r="C33" s="1" t="s">
        <v>5</v>
      </c>
      <c r="D33" s="1" t="s">
        <v>6</v>
      </c>
      <c r="E33" s="1" t="s">
        <v>560</v>
      </c>
      <c r="F33" s="1" t="s">
        <v>561</v>
      </c>
      <c r="G33" s="1" t="s">
        <v>12</v>
      </c>
      <c r="H33" s="18" t="s">
        <v>14</v>
      </c>
      <c r="I33" s="19" t="s">
        <v>2</v>
      </c>
      <c r="J33" s="1" t="s">
        <v>5</v>
      </c>
      <c r="K33" s="1" t="s">
        <v>6</v>
      </c>
      <c r="L33" s="1" t="s">
        <v>564</v>
      </c>
      <c r="M33" s="1" t="s">
        <v>561</v>
      </c>
      <c r="N33" s="1" t="s">
        <v>12</v>
      </c>
      <c r="O33" s="18" t="s">
        <v>14</v>
      </c>
    </row>
    <row r="34" spans="2:15" x14ac:dyDescent="0.3">
      <c r="B34" s="19">
        <v>2020</v>
      </c>
      <c r="C34" s="1">
        <v>11510</v>
      </c>
      <c r="D34" s="1">
        <v>4063.97</v>
      </c>
      <c r="E34" s="1">
        <f>ABS(C34-D34)</f>
        <v>7446.0300000000007</v>
      </c>
      <c r="F34" s="1">
        <f>LN(C34+1)-LN(D34+1)</f>
        <v>1.0408967370341831</v>
      </c>
      <c r="G34" s="1" t="s">
        <v>269</v>
      </c>
      <c r="H34" s="18" t="s">
        <v>110</v>
      </c>
      <c r="I34" s="19">
        <v>2020</v>
      </c>
      <c r="J34" s="1" t="s">
        <v>11</v>
      </c>
      <c r="K34" s="1" t="s">
        <v>11</v>
      </c>
      <c r="L34" s="1"/>
      <c r="M34" s="1"/>
      <c r="N34" s="1" t="s">
        <v>11</v>
      </c>
      <c r="O34" s="18" t="s">
        <v>11</v>
      </c>
    </row>
    <row r="35" spans="2:15" x14ac:dyDescent="0.3">
      <c r="B35" s="19">
        <v>2021</v>
      </c>
      <c r="C35" s="1">
        <v>3200</v>
      </c>
      <c r="D35" s="1">
        <v>5936.86</v>
      </c>
      <c r="E35" s="1">
        <f t="shared" ref="E35:E37" si="11">ABS(C35-D35)</f>
        <v>2736.8599999999997</v>
      </c>
      <c r="F35" s="1">
        <f t="shared" ref="F35:F37" si="12">LOG(C35+1)-LOG(D35+1)</f>
        <v>-0.2683442796507145</v>
      </c>
      <c r="G35" s="1" t="s">
        <v>278</v>
      </c>
      <c r="H35" s="18" t="s">
        <v>114</v>
      </c>
      <c r="I35" s="19">
        <v>2021</v>
      </c>
      <c r="J35" s="1">
        <v>25</v>
      </c>
      <c r="K35" s="1">
        <v>108.62</v>
      </c>
      <c r="L35" s="1">
        <f t="shared" ref="L35:L37" si="13">ABS(J35-K35)</f>
        <v>83.62</v>
      </c>
      <c r="M35" s="1">
        <f t="shared" ref="M35:M37" si="14">LOG(J35+1)-LOG(K35+1)</f>
        <v>-0.62491644976536365</v>
      </c>
      <c r="N35" s="1" t="s">
        <v>280</v>
      </c>
      <c r="O35" s="18" t="s">
        <v>124</v>
      </c>
    </row>
    <row r="36" spans="2:15" x14ac:dyDescent="0.3">
      <c r="B36" s="19">
        <v>2022</v>
      </c>
      <c r="C36" s="1">
        <v>4200</v>
      </c>
      <c r="D36" s="1">
        <v>4448.6499999999996</v>
      </c>
      <c r="E36" s="1">
        <f t="shared" si="11"/>
        <v>248.64999999999964</v>
      </c>
      <c r="F36" s="1">
        <f t="shared" si="12"/>
        <v>-2.4973170106618703E-2</v>
      </c>
      <c r="G36" s="1" t="s">
        <v>291</v>
      </c>
      <c r="H36" s="18" t="s">
        <v>118</v>
      </c>
      <c r="I36" s="19">
        <v>2022</v>
      </c>
      <c r="J36" s="1">
        <v>11</v>
      </c>
      <c r="K36" s="1">
        <v>106.26</v>
      </c>
      <c r="L36" s="1">
        <f t="shared" si="13"/>
        <v>95.26</v>
      </c>
      <c r="M36" s="1">
        <f t="shared" si="14"/>
        <v>-0.95125654657942449</v>
      </c>
      <c r="N36" s="1" t="s">
        <v>292</v>
      </c>
      <c r="O36" s="18" t="s">
        <v>132</v>
      </c>
    </row>
    <row r="37" spans="2:15" x14ac:dyDescent="0.3">
      <c r="B37" s="19">
        <v>2023</v>
      </c>
      <c r="C37" s="1">
        <v>3</v>
      </c>
      <c r="D37" s="1">
        <v>5761.36</v>
      </c>
      <c r="E37" s="1">
        <f t="shared" si="11"/>
        <v>5758.36</v>
      </c>
      <c r="F37" s="1">
        <f t="shared" si="12"/>
        <v>-3.158540395752421</v>
      </c>
      <c r="G37" s="1" t="s">
        <v>302</v>
      </c>
      <c r="H37" s="18" t="s">
        <v>122</v>
      </c>
      <c r="I37" s="19">
        <v>2023</v>
      </c>
      <c r="J37" s="1">
        <v>42.530999999999999</v>
      </c>
      <c r="K37" s="1">
        <v>103.68</v>
      </c>
      <c r="L37" s="1">
        <f t="shared" si="13"/>
        <v>61.149000000000008</v>
      </c>
      <c r="M37" s="1">
        <f t="shared" si="14"/>
        <v>-0.38106507002446932</v>
      </c>
      <c r="N37" s="1" t="s">
        <v>304</v>
      </c>
      <c r="O37" s="18" t="s">
        <v>138</v>
      </c>
    </row>
    <row r="38" spans="2:15" x14ac:dyDescent="0.3">
      <c r="B38" s="19">
        <v>2024</v>
      </c>
      <c r="C38" s="1" t="s">
        <v>11</v>
      </c>
      <c r="D38" s="1">
        <v>4065.66</v>
      </c>
      <c r="E38" s="1"/>
      <c r="F38" s="1"/>
      <c r="G38" s="1" t="s">
        <v>313</v>
      </c>
      <c r="H38" s="18" t="s">
        <v>57</v>
      </c>
      <c r="I38" s="19">
        <v>2024</v>
      </c>
      <c r="J38" s="1" t="s">
        <v>11</v>
      </c>
      <c r="K38" s="1">
        <v>102.07</v>
      </c>
      <c r="L38" s="1"/>
      <c r="M38" s="1"/>
      <c r="N38" s="1" t="s">
        <v>314</v>
      </c>
      <c r="O38" s="18" t="s">
        <v>92</v>
      </c>
    </row>
    <row r="39" spans="2:15" x14ac:dyDescent="0.3">
      <c r="B39" s="19">
        <v>2025</v>
      </c>
      <c r="C39" s="1" t="s">
        <v>11</v>
      </c>
      <c r="D39" s="1" t="s">
        <v>11</v>
      </c>
      <c r="E39" s="1"/>
      <c r="F39" s="1"/>
      <c r="G39" s="1" t="s">
        <v>11</v>
      </c>
      <c r="H39" s="18" t="s">
        <v>11</v>
      </c>
      <c r="I39" s="19">
        <v>2025</v>
      </c>
      <c r="J39" s="1" t="s">
        <v>11</v>
      </c>
      <c r="K39" s="1" t="s">
        <v>11</v>
      </c>
      <c r="L39" s="1"/>
      <c r="M39" s="1"/>
      <c r="N39" s="1" t="s">
        <v>11</v>
      </c>
      <c r="O39" s="18" t="s">
        <v>11</v>
      </c>
    </row>
    <row r="40" spans="2:15" x14ac:dyDescent="0.3">
      <c r="B40" s="12" t="s">
        <v>8</v>
      </c>
      <c r="C40" s="3" t="s">
        <v>4</v>
      </c>
      <c r="D40" s="3" t="s">
        <v>33</v>
      </c>
      <c r="E40" s="3"/>
      <c r="F40" s="3"/>
      <c r="G40" s="3" t="s">
        <v>32</v>
      </c>
      <c r="H40" s="13"/>
      <c r="I40" s="12" t="s">
        <v>8</v>
      </c>
      <c r="J40" s="3" t="s">
        <v>4</v>
      </c>
      <c r="K40" s="3" t="s">
        <v>35</v>
      </c>
      <c r="L40" s="3"/>
      <c r="M40" s="3"/>
      <c r="N40" s="3" t="s">
        <v>32</v>
      </c>
      <c r="O40" s="13"/>
    </row>
    <row r="41" spans="2:15" x14ac:dyDescent="0.3">
      <c r="B41" s="19" t="s">
        <v>2</v>
      </c>
      <c r="C41" s="1" t="s">
        <v>5</v>
      </c>
      <c r="D41" s="1" t="s">
        <v>6</v>
      </c>
      <c r="E41" s="1" t="s">
        <v>560</v>
      </c>
      <c r="F41" s="1" t="s">
        <v>561</v>
      </c>
      <c r="G41" s="1" t="s">
        <v>12</v>
      </c>
      <c r="H41" s="18" t="s">
        <v>14</v>
      </c>
      <c r="I41" s="19" t="s">
        <v>2</v>
      </c>
      <c r="J41" s="1" t="s">
        <v>5</v>
      </c>
      <c r="K41" s="1" t="s">
        <v>6</v>
      </c>
      <c r="L41" s="1" t="s">
        <v>564</v>
      </c>
      <c r="M41" s="1" t="s">
        <v>561</v>
      </c>
      <c r="N41" s="1" t="s">
        <v>12</v>
      </c>
      <c r="O41" s="18" t="s">
        <v>14</v>
      </c>
    </row>
    <row r="42" spans="2:15" x14ac:dyDescent="0.3">
      <c r="B42" s="19">
        <v>2020</v>
      </c>
      <c r="C42" s="1">
        <v>14920</v>
      </c>
      <c r="D42" s="1">
        <v>1544.54</v>
      </c>
      <c r="E42" s="1">
        <f>ABS(C42-D42)</f>
        <v>13375.46</v>
      </c>
      <c r="F42" s="1">
        <f>LN(C42+1)-LN(D42+1)</f>
        <v>2.267396252811456</v>
      </c>
      <c r="G42" s="1" t="s">
        <v>270</v>
      </c>
      <c r="H42" s="18" t="s">
        <v>112</v>
      </c>
      <c r="I42" s="19">
        <v>2020</v>
      </c>
      <c r="J42" s="1">
        <v>1044.9739999999999</v>
      </c>
      <c r="K42" s="1">
        <v>1045.02</v>
      </c>
      <c r="L42" s="1">
        <f>ABS(J42-K42)</f>
        <v>4.6000000000049113E-2</v>
      </c>
      <c r="M42" s="1">
        <f>LN(J42+1)-LN(K42+1)</f>
        <v>-4.3977181586107861E-5</v>
      </c>
      <c r="N42" s="1" t="s">
        <v>271</v>
      </c>
      <c r="O42" s="18" t="s">
        <v>126</v>
      </c>
    </row>
    <row r="43" spans="2:15" x14ac:dyDescent="0.3">
      <c r="B43" s="19">
        <v>2021</v>
      </c>
      <c r="C43" s="1">
        <v>4400</v>
      </c>
      <c r="D43" s="1">
        <v>2295.79</v>
      </c>
      <c r="E43" s="1">
        <f t="shared" ref="E43:E45" si="15">ABS(C43-D43)</f>
        <v>2104.21</v>
      </c>
      <c r="F43" s="1">
        <f t="shared" ref="F43:F45" si="16">LOG(C43+1)-LOG(D43+1)</f>
        <v>0.28243007994626179</v>
      </c>
      <c r="G43" s="1" t="s">
        <v>279</v>
      </c>
      <c r="H43" s="18" t="s">
        <v>116</v>
      </c>
      <c r="I43" s="19">
        <v>2021</v>
      </c>
      <c r="J43" s="1">
        <v>1025.2349999999999</v>
      </c>
      <c r="K43" s="1">
        <v>1044.1400000000001</v>
      </c>
      <c r="L43" s="1">
        <f t="shared" ref="L43:L46" si="17">ABS(J43-K43)</f>
        <v>18.9050000000002</v>
      </c>
      <c r="M43" s="1">
        <f t="shared" ref="M43:M46" si="18">LOG(J43+1)-LOG(K43+1)</f>
        <v>-7.9276472494793637E-3</v>
      </c>
      <c r="N43" s="1" t="s">
        <v>281</v>
      </c>
      <c r="O43" s="18" t="s">
        <v>130</v>
      </c>
    </row>
    <row r="44" spans="2:15" x14ac:dyDescent="0.3">
      <c r="B44" s="19">
        <v>2022</v>
      </c>
      <c r="C44" s="1" t="s">
        <v>11</v>
      </c>
      <c r="D44" s="1" t="s">
        <v>11</v>
      </c>
      <c r="E44" s="1"/>
      <c r="F44" s="1"/>
      <c r="G44" s="1" t="s">
        <v>11</v>
      </c>
      <c r="H44" s="18" t="s">
        <v>11</v>
      </c>
      <c r="I44" s="19">
        <v>2022</v>
      </c>
      <c r="J44" s="1">
        <v>162.071</v>
      </c>
      <c r="K44" s="1">
        <v>1040.98</v>
      </c>
      <c r="L44" s="1">
        <f t="shared" si="17"/>
        <v>878.90899999999999</v>
      </c>
      <c r="M44" s="1">
        <f t="shared" si="18"/>
        <v>-0.80548264866481034</v>
      </c>
      <c r="N44" s="1" t="s">
        <v>293</v>
      </c>
      <c r="O44" s="18" t="s">
        <v>134</v>
      </c>
    </row>
    <row r="45" spans="2:15" x14ac:dyDescent="0.3">
      <c r="B45" s="19">
        <v>2023</v>
      </c>
      <c r="C45" s="1">
        <v>125</v>
      </c>
      <c r="D45" s="1">
        <v>4943.1099999999997</v>
      </c>
      <c r="E45" s="1">
        <f t="shared" si="15"/>
        <v>4818.1099999999997</v>
      </c>
      <c r="F45" s="1">
        <f t="shared" si="16"/>
        <v>-1.5937175795565559</v>
      </c>
      <c r="G45" s="1" t="s">
        <v>303</v>
      </c>
      <c r="H45" s="18" t="s">
        <v>120</v>
      </c>
      <c r="I45" s="19">
        <v>2023</v>
      </c>
      <c r="J45" s="1">
        <v>317.52</v>
      </c>
      <c r="K45" s="1">
        <v>936.51</v>
      </c>
      <c r="L45" s="1">
        <f t="shared" si="17"/>
        <v>618.99</v>
      </c>
      <c r="M45" s="1">
        <f t="shared" si="18"/>
        <v>-0.46883920179530625</v>
      </c>
      <c r="N45" s="1" t="s">
        <v>305</v>
      </c>
      <c r="O45" s="18" t="s">
        <v>140</v>
      </c>
    </row>
    <row r="46" spans="2:15" x14ac:dyDescent="0.3">
      <c r="B46" s="19">
        <v>2024</v>
      </c>
      <c r="C46" s="1" t="s">
        <v>11</v>
      </c>
      <c r="D46" s="1">
        <v>3358.8</v>
      </c>
      <c r="E46" s="1"/>
      <c r="F46" s="1"/>
      <c r="G46" s="1" t="s">
        <v>315</v>
      </c>
      <c r="H46" s="18" t="s">
        <v>90</v>
      </c>
      <c r="I46" s="19">
        <v>2024</v>
      </c>
      <c r="J46" s="1">
        <v>53</v>
      </c>
      <c r="K46" s="1">
        <v>869.73</v>
      </c>
      <c r="L46" s="1">
        <f t="shared" si="17"/>
        <v>816.73</v>
      </c>
      <c r="M46" s="1">
        <f t="shared" si="18"/>
        <v>-1.2074897480108464</v>
      </c>
      <c r="N46" s="1" t="s">
        <v>316</v>
      </c>
      <c r="O46" s="18" t="s">
        <v>144</v>
      </c>
    </row>
    <row r="47" spans="2:15" x14ac:dyDescent="0.3">
      <c r="B47" s="19">
        <v>2025</v>
      </c>
      <c r="C47" s="1" t="s">
        <v>11</v>
      </c>
      <c r="D47" s="1" t="s">
        <v>11</v>
      </c>
      <c r="E47" s="1"/>
      <c r="F47" s="1"/>
      <c r="G47" s="1" t="s">
        <v>11</v>
      </c>
      <c r="H47" s="18" t="s">
        <v>11</v>
      </c>
      <c r="I47" s="19">
        <v>2025</v>
      </c>
      <c r="J47" s="1" t="s">
        <v>11</v>
      </c>
      <c r="K47" s="1">
        <v>787.26</v>
      </c>
      <c r="L47" s="1"/>
      <c r="M47" s="1"/>
      <c r="N47" s="1" t="s">
        <v>321</v>
      </c>
      <c r="O47" s="18" t="s">
        <v>94</v>
      </c>
    </row>
    <row r="48" spans="2:15" x14ac:dyDescent="0.3">
      <c r="B48" s="12" t="s">
        <v>8</v>
      </c>
      <c r="C48" s="3" t="s">
        <v>10</v>
      </c>
      <c r="D48" s="3"/>
      <c r="E48" s="3"/>
      <c r="F48" s="3"/>
      <c r="G48" s="3"/>
      <c r="H48" s="13"/>
      <c r="I48" s="12" t="s">
        <v>8</v>
      </c>
      <c r="J48" s="3" t="s">
        <v>10</v>
      </c>
      <c r="K48" s="3"/>
      <c r="L48" s="3"/>
      <c r="M48" s="3"/>
      <c r="N48" s="3"/>
      <c r="O48" s="13"/>
    </row>
    <row r="49" spans="2:15" x14ac:dyDescent="0.3">
      <c r="B49" s="19" t="s">
        <v>2</v>
      </c>
      <c r="C49" s="1" t="s">
        <v>5</v>
      </c>
      <c r="D49" s="1" t="s">
        <v>6</v>
      </c>
      <c r="E49" s="1" t="s">
        <v>560</v>
      </c>
      <c r="F49" s="1" t="s">
        <v>561</v>
      </c>
      <c r="G49" s="1" t="s">
        <v>12</v>
      </c>
      <c r="H49" s="18" t="s">
        <v>14</v>
      </c>
      <c r="I49" s="19" t="s">
        <v>2</v>
      </c>
      <c r="J49" s="1" t="s">
        <v>5</v>
      </c>
      <c r="K49" s="1" t="s">
        <v>6</v>
      </c>
      <c r="L49" s="1" t="s">
        <v>564</v>
      </c>
      <c r="M49" s="1" t="s">
        <v>561</v>
      </c>
      <c r="N49" s="1" t="s">
        <v>12</v>
      </c>
      <c r="O49" s="18" t="s">
        <v>14</v>
      </c>
    </row>
    <row r="50" spans="2:15" x14ac:dyDescent="0.3">
      <c r="B50" s="19">
        <v>2020</v>
      </c>
      <c r="C50" s="1" t="s">
        <v>11</v>
      </c>
      <c r="D50" s="1" t="s">
        <v>11</v>
      </c>
      <c r="E50" s="1"/>
      <c r="F50" s="1"/>
      <c r="G50" s="1" t="s">
        <v>11</v>
      </c>
      <c r="H50" s="18" t="s">
        <v>11</v>
      </c>
      <c r="I50" s="19">
        <v>2020</v>
      </c>
      <c r="J50" s="1">
        <v>2.5</v>
      </c>
      <c r="K50" s="1">
        <v>41.68</v>
      </c>
      <c r="L50" s="1">
        <f>ABS(J50-K50)</f>
        <v>39.18</v>
      </c>
      <c r="M50" s="1">
        <f>LN(J50+1)-LN(K50+1)</f>
        <v>-2.5009674579381844</v>
      </c>
      <c r="N50" s="1" t="s">
        <v>272</v>
      </c>
      <c r="O50" s="18" t="s">
        <v>128</v>
      </c>
    </row>
    <row r="51" spans="2:15" x14ac:dyDescent="0.3">
      <c r="B51" s="19">
        <v>2021</v>
      </c>
      <c r="C51" s="1" t="s">
        <v>11</v>
      </c>
      <c r="D51" s="1" t="s">
        <v>11</v>
      </c>
      <c r="E51" s="1"/>
      <c r="F51" s="1"/>
      <c r="G51" s="1" t="s">
        <v>11</v>
      </c>
      <c r="H51" s="18" t="s">
        <v>11</v>
      </c>
      <c r="I51" s="19">
        <v>2021</v>
      </c>
      <c r="J51" s="1" t="s">
        <v>11</v>
      </c>
      <c r="K51" s="1" t="s">
        <v>11</v>
      </c>
      <c r="L51" s="1"/>
      <c r="M51" s="1"/>
      <c r="N51" s="1" t="s">
        <v>11</v>
      </c>
      <c r="O51" s="18" t="s">
        <v>11</v>
      </c>
    </row>
    <row r="52" spans="2:15" x14ac:dyDescent="0.3">
      <c r="B52" s="19">
        <v>2022</v>
      </c>
      <c r="C52" s="1" t="s">
        <v>11</v>
      </c>
      <c r="D52" s="1" t="s">
        <v>11</v>
      </c>
      <c r="E52" s="1"/>
      <c r="F52" s="1"/>
      <c r="G52" s="1" t="s">
        <v>11</v>
      </c>
      <c r="H52" s="18" t="s">
        <v>11</v>
      </c>
      <c r="I52" s="19">
        <v>2022</v>
      </c>
      <c r="J52" s="1">
        <v>152.4</v>
      </c>
      <c r="K52" s="1">
        <v>39.380000000000003</v>
      </c>
      <c r="L52" s="1"/>
      <c r="M52" s="1"/>
      <c r="N52" s="1" t="s">
        <v>294</v>
      </c>
      <c r="O52" s="18" t="s">
        <v>136</v>
      </c>
    </row>
    <row r="53" spans="2:15" x14ac:dyDescent="0.3">
      <c r="B53" s="19">
        <v>2023</v>
      </c>
      <c r="C53" s="1" t="s">
        <v>11</v>
      </c>
      <c r="D53" s="1" t="s">
        <v>11</v>
      </c>
      <c r="E53" s="1"/>
      <c r="F53" s="1"/>
      <c r="G53" s="1" t="s">
        <v>11</v>
      </c>
      <c r="H53" s="18" t="s">
        <v>11</v>
      </c>
      <c r="I53" s="19">
        <v>2023</v>
      </c>
      <c r="J53" s="1">
        <v>48.104999999999997</v>
      </c>
      <c r="K53" s="1">
        <v>45.66</v>
      </c>
      <c r="L53" s="1">
        <f t="shared" ref="L53" si="19">ABS(J53-K53)</f>
        <v>2.4450000000000003</v>
      </c>
      <c r="M53" s="1">
        <f t="shared" ref="M53" si="20">LOG(J53+1)-LOG(K53+1)</f>
        <v>2.2180980920901705E-2</v>
      </c>
      <c r="N53" s="1" t="s">
        <v>306</v>
      </c>
      <c r="O53" s="18" t="s">
        <v>142</v>
      </c>
    </row>
    <row r="54" spans="2:15" x14ac:dyDescent="0.3">
      <c r="B54" s="19">
        <v>2024</v>
      </c>
      <c r="C54" s="1" t="s">
        <v>11</v>
      </c>
      <c r="D54" s="1" t="s">
        <v>11</v>
      </c>
      <c r="E54" s="1"/>
      <c r="F54" s="1"/>
      <c r="G54" s="1" t="s">
        <v>11</v>
      </c>
      <c r="H54" s="18" t="s">
        <v>11</v>
      </c>
      <c r="I54" s="19">
        <v>2024</v>
      </c>
      <c r="J54" s="1" t="s">
        <v>11</v>
      </c>
      <c r="K54" s="1">
        <v>45.79</v>
      </c>
      <c r="L54" s="1"/>
      <c r="M54" s="1"/>
      <c r="N54" s="1" t="s">
        <v>317</v>
      </c>
      <c r="O54" s="18" t="s">
        <v>96</v>
      </c>
    </row>
    <row r="55" spans="2:15" ht="15" thickBot="1" x14ac:dyDescent="0.35">
      <c r="B55" s="21">
        <v>2025</v>
      </c>
      <c r="C55" s="22" t="s">
        <v>11</v>
      </c>
      <c r="D55" s="22" t="s">
        <v>11</v>
      </c>
      <c r="E55" s="22"/>
      <c r="F55" s="22"/>
      <c r="G55" s="22" t="s">
        <v>11</v>
      </c>
      <c r="H55" s="23" t="s">
        <v>11</v>
      </c>
      <c r="I55" s="21">
        <v>2025</v>
      </c>
      <c r="J55" s="22" t="s">
        <v>11</v>
      </c>
      <c r="K55" s="22" t="s">
        <v>11</v>
      </c>
      <c r="L55" s="22"/>
      <c r="M55" s="22"/>
      <c r="N55" s="22" t="s">
        <v>11</v>
      </c>
      <c r="O55" s="23" t="s">
        <v>11</v>
      </c>
    </row>
    <row r="56" spans="2:15" ht="15" thickBot="1" x14ac:dyDescent="0.35">
      <c r="B56" s="30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31"/>
    </row>
    <row r="57" spans="2:15" x14ac:dyDescent="0.3">
      <c r="B57" s="54" t="s">
        <v>0</v>
      </c>
      <c r="C57" s="55" t="s">
        <v>340</v>
      </c>
      <c r="D57" s="29"/>
      <c r="E57" s="29"/>
      <c r="F57" s="29"/>
      <c r="G57" s="29"/>
      <c r="H57" s="29"/>
      <c r="I57" s="54" t="s">
        <v>0</v>
      </c>
      <c r="J57" s="55" t="s">
        <v>340</v>
      </c>
      <c r="K57" s="70"/>
      <c r="L57" s="71"/>
      <c r="M57" s="71"/>
      <c r="N57" s="71"/>
      <c r="O57" s="72"/>
    </row>
    <row r="58" spans="2:15" ht="15" thickBot="1" x14ac:dyDescent="0.35">
      <c r="B58" s="61" t="s">
        <v>7</v>
      </c>
      <c r="C58" s="64" t="s">
        <v>19</v>
      </c>
      <c r="D58" s="29"/>
      <c r="E58" s="29"/>
      <c r="F58" s="29"/>
      <c r="G58" s="29"/>
      <c r="H58" s="29"/>
      <c r="I58" s="56" t="s">
        <v>7</v>
      </c>
      <c r="J58" s="57" t="s">
        <v>20</v>
      </c>
      <c r="K58" s="73"/>
      <c r="L58" s="74"/>
      <c r="M58" s="74"/>
      <c r="N58" s="74"/>
      <c r="O58" s="75"/>
    </row>
    <row r="59" spans="2:15" x14ac:dyDescent="0.3">
      <c r="B59" s="65" t="s">
        <v>8</v>
      </c>
      <c r="C59" s="66" t="s">
        <v>3</v>
      </c>
      <c r="D59" s="66" t="s">
        <v>35</v>
      </c>
      <c r="E59" s="68"/>
      <c r="F59" s="66"/>
      <c r="G59" s="66" t="s">
        <v>97</v>
      </c>
      <c r="H59" s="66"/>
      <c r="I59" s="65" t="s">
        <v>8</v>
      </c>
      <c r="J59" s="66" t="s">
        <v>3</v>
      </c>
      <c r="K59" s="66" t="s">
        <v>35</v>
      </c>
      <c r="L59" s="66"/>
      <c r="M59" s="66"/>
      <c r="N59" s="66" t="s">
        <v>97</v>
      </c>
      <c r="O59" s="67"/>
    </row>
    <row r="60" spans="2:15" x14ac:dyDescent="0.3">
      <c r="B60" s="19" t="s">
        <v>2</v>
      </c>
      <c r="C60" s="1" t="s">
        <v>5</v>
      </c>
      <c r="D60" s="1" t="s">
        <v>6</v>
      </c>
      <c r="E60" s="1" t="s">
        <v>560</v>
      </c>
      <c r="F60" s="1" t="s">
        <v>561</v>
      </c>
      <c r="G60" s="1" t="s">
        <v>12</v>
      </c>
      <c r="H60" s="10" t="s">
        <v>14</v>
      </c>
      <c r="I60" s="19" t="s">
        <v>2</v>
      </c>
      <c r="J60" s="1" t="s">
        <v>5</v>
      </c>
      <c r="K60" s="1" t="s">
        <v>6</v>
      </c>
      <c r="L60" s="1" t="s">
        <v>564</v>
      </c>
      <c r="M60" s="1" t="s">
        <v>561</v>
      </c>
      <c r="N60" s="1" t="s">
        <v>12</v>
      </c>
      <c r="O60" s="18" t="s">
        <v>14</v>
      </c>
    </row>
    <row r="61" spans="2:15" x14ac:dyDescent="0.3">
      <c r="B61" s="19">
        <v>2020</v>
      </c>
      <c r="C61" s="1">
        <v>29.3</v>
      </c>
      <c r="D61" s="1">
        <v>539.64</v>
      </c>
      <c r="E61" s="1">
        <f>ABS(C61-D61)</f>
        <v>510.34</v>
      </c>
      <c r="F61" s="1">
        <f>LN(C61+1)-LN(D61+1)</f>
        <v>-2.8816059104506562</v>
      </c>
      <c r="G61" s="1" t="s">
        <v>284</v>
      </c>
      <c r="H61" s="10" t="s">
        <v>146</v>
      </c>
      <c r="I61" s="19">
        <v>2015</v>
      </c>
      <c r="J61" s="1">
        <v>21086.3</v>
      </c>
      <c r="K61" s="1">
        <v>40729.879999999997</v>
      </c>
      <c r="L61" s="1">
        <f>ABS(J61-K61)</f>
        <v>19643.579999999998</v>
      </c>
      <c r="M61" s="1">
        <f>LN(J61+1)-LN(K61+1)</f>
        <v>-0.65831556358749843</v>
      </c>
      <c r="N61" t="s">
        <v>454</v>
      </c>
      <c r="O61" s="18" t="s">
        <v>565</v>
      </c>
    </row>
    <row r="62" spans="2:15" x14ac:dyDescent="0.3">
      <c r="B62" s="19">
        <v>2021</v>
      </c>
      <c r="C62" s="1">
        <v>50</v>
      </c>
      <c r="D62" s="1">
        <v>320.99</v>
      </c>
      <c r="E62" s="1">
        <f t="shared" ref="E62:E63" si="21">ABS(C62-D62)</f>
        <v>270.99</v>
      </c>
      <c r="F62" s="1">
        <f t="shared" ref="F62:F63" si="22">LOG(C62+1)-LOG(D62+1)</f>
        <v>-0.80027220798218845</v>
      </c>
      <c r="G62" s="1" t="s">
        <v>282</v>
      </c>
      <c r="H62" s="10" t="s">
        <v>148</v>
      </c>
      <c r="I62" s="19">
        <v>2016</v>
      </c>
      <c r="J62" s="1">
        <v>56878.85</v>
      </c>
      <c r="K62" s="1">
        <v>40253</v>
      </c>
      <c r="L62" s="1">
        <f t="shared" ref="L62:L65" si="23">ABS(J62-K62)</f>
        <v>16625.849999999999</v>
      </c>
      <c r="M62" s="1">
        <f t="shared" ref="M62:M65" si="24">LOG(J62+1)-LOG(K62+1)</f>
        <v>0.1501494001693322</v>
      </c>
      <c r="N62" t="s">
        <v>451</v>
      </c>
      <c r="O62" s="18" t="s">
        <v>566</v>
      </c>
    </row>
    <row r="63" spans="2:15" x14ac:dyDescent="0.3">
      <c r="B63" s="19">
        <v>2022</v>
      </c>
      <c r="C63" s="1">
        <v>74</v>
      </c>
      <c r="D63" s="1">
        <v>416.83</v>
      </c>
      <c r="E63" s="1">
        <f t="shared" si="21"/>
        <v>342.83</v>
      </c>
      <c r="F63" s="1">
        <f t="shared" si="22"/>
        <v>-0.74593835551423116</v>
      </c>
      <c r="G63" s="1" t="s">
        <v>295</v>
      </c>
      <c r="H63" s="10" t="s">
        <v>152</v>
      </c>
      <c r="I63" s="19">
        <v>2017</v>
      </c>
      <c r="J63" s="1">
        <v>20339.16</v>
      </c>
      <c r="K63" s="1">
        <v>34110.42</v>
      </c>
      <c r="L63" s="1">
        <f t="shared" si="23"/>
        <v>13771.259999999998</v>
      </c>
      <c r="M63" s="1">
        <f t="shared" si="24"/>
        <v>-0.22454543386687309</v>
      </c>
      <c r="N63" t="s">
        <v>448</v>
      </c>
      <c r="O63" s="18" t="s">
        <v>567</v>
      </c>
    </row>
    <row r="64" spans="2:15" x14ac:dyDescent="0.3">
      <c r="B64" s="19">
        <v>2023</v>
      </c>
      <c r="C64" s="1" t="s">
        <v>11</v>
      </c>
      <c r="D64" s="1">
        <v>247.51</v>
      </c>
      <c r="E64" s="1"/>
      <c r="F64" s="1"/>
      <c r="G64" s="1" t="s">
        <v>307</v>
      </c>
      <c r="H64" s="10" t="s">
        <v>99</v>
      </c>
      <c r="I64" s="19">
        <v>2018</v>
      </c>
      <c r="J64" s="1">
        <v>19714.150000000001</v>
      </c>
      <c r="K64" s="1">
        <v>37752.93</v>
      </c>
      <c r="L64" s="1">
        <f t="shared" si="23"/>
        <v>18038.78</v>
      </c>
      <c r="M64" s="1">
        <f t="shared" si="24"/>
        <v>-0.28216208056450665</v>
      </c>
      <c r="N64" t="s">
        <v>445</v>
      </c>
      <c r="O64" s="18" t="s">
        <v>568</v>
      </c>
    </row>
    <row r="65" spans="2:21" x14ac:dyDescent="0.3">
      <c r="B65" s="19">
        <v>2024</v>
      </c>
      <c r="C65" s="1" t="s">
        <v>11</v>
      </c>
      <c r="D65" s="1" t="s">
        <v>11</v>
      </c>
      <c r="E65" s="1"/>
      <c r="F65" s="1"/>
      <c r="G65" s="1" t="s">
        <v>11</v>
      </c>
      <c r="H65" s="10" t="s">
        <v>11</v>
      </c>
      <c r="I65" s="19">
        <v>2019</v>
      </c>
      <c r="J65" s="1">
        <v>36841.1</v>
      </c>
      <c r="K65" s="1">
        <v>38115.64</v>
      </c>
      <c r="L65" s="1">
        <f t="shared" si="23"/>
        <v>1274.5400000000009</v>
      </c>
      <c r="M65" s="1">
        <f t="shared" si="24"/>
        <v>-1.4770233368413876E-2</v>
      </c>
      <c r="N65" t="s">
        <v>442</v>
      </c>
      <c r="O65" s="18" t="s">
        <v>569</v>
      </c>
    </row>
    <row r="66" spans="2:21" x14ac:dyDescent="0.3">
      <c r="B66" s="19">
        <v>2025</v>
      </c>
      <c r="C66" s="1" t="s">
        <v>11</v>
      </c>
      <c r="D66" s="1" t="s">
        <v>11</v>
      </c>
      <c r="E66" s="1"/>
      <c r="F66" s="1"/>
      <c r="G66" s="1" t="s">
        <v>11</v>
      </c>
      <c r="H66" s="10" t="s">
        <v>11</v>
      </c>
      <c r="I66" s="19">
        <v>2020</v>
      </c>
      <c r="J66" s="1">
        <v>51456.661</v>
      </c>
      <c r="K66" s="1">
        <v>16925.38</v>
      </c>
      <c r="L66" s="1">
        <f>ABS(J66-K66)</f>
        <v>34531.281000000003</v>
      </c>
      <c r="M66" s="1">
        <f>LN(J66+1)-LN(K66+1)</f>
        <v>1.1118860013782186</v>
      </c>
      <c r="N66" s="1" t="s">
        <v>323</v>
      </c>
      <c r="O66" s="18" t="s">
        <v>158</v>
      </c>
    </row>
    <row r="67" spans="2:21" x14ac:dyDescent="0.3">
      <c r="B67" s="12" t="s">
        <v>8</v>
      </c>
      <c r="C67" s="3" t="s">
        <v>4</v>
      </c>
      <c r="D67" s="3"/>
      <c r="E67" s="4"/>
      <c r="F67" s="3"/>
      <c r="G67" s="3"/>
      <c r="H67" s="3"/>
      <c r="I67" s="19">
        <v>2021</v>
      </c>
      <c r="J67" s="1">
        <v>75957</v>
      </c>
      <c r="K67" s="1">
        <v>32749.29</v>
      </c>
      <c r="L67" s="1">
        <f t="shared" ref="L67:L70" si="25">ABS(J67-K67)</f>
        <v>43207.71</v>
      </c>
      <c r="M67" s="1">
        <f t="shared" ref="M67:M70" si="26">LOG(J67+1)-LOG(K67+1)</f>
        <v>0.36535837112212199</v>
      </c>
      <c r="N67" s="1" t="s">
        <v>326</v>
      </c>
      <c r="O67" s="18" t="s">
        <v>164</v>
      </c>
    </row>
    <row r="68" spans="2:21" x14ac:dyDescent="0.3">
      <c r="B68" s="19" t="s">
        <v>2</v>
      </c>
      <c r="C68" s="1" t="s">
        <v>5</v>
      </c>
      <c r="D68" s="1" t="s">
        <v>6</v>
      </c>
      <c r="E68" s="1" t="s">
        <v>560</v>
      </c>
      <c r="F68" s="1" t="s">
        <v>561</v>
      </c>
      <c r="G68" s="1" t="s">
        <v>12</v>
      </c>
      <c r="H68" s="10" t="s">
        <v>14</v>
      </c>
      <c r="I68" s="19">
        <v>2022</v>
      </c>
      <c r="J68" s="1">
        <v>44928.24</v>
      </c>
      <c r="K68" s="1">
        <v>98156.24</v>
      </c>
      <c r="L68" s="1">
        <f t="shared" si="25"/>
        <v>53228.000000000007</v>
      </c>
      <c r="M68" s="1">
        <f t="shared" si="26"/>
        <v>-0.33939326598097797</v>
      </c>
      <c r="N68" s="1" t="s">
        <v>329</v>
      </c>
      <c r="O68" s="18" t="s">
        <v>170</v>
      </c>
      <c r="Q68" t="s">
        <v>3</v>
      </c>
    </row>
    <row r="69" spans="2:21" x14ac:dyDescent="0.3">
      <c r="B69" s="19">
        <v>2020</v>
      </c>
      <c r="C69" s="1" t="s">
        <v>11</v>
      </c>
      <c r="D69" s="1" t="s">
        <v>11</v>
      </c>
      <c r="E69" s="1"/>
      <c r="F69" s="1"/>
      <c r="G69" s="1" t="s">
        <v>11</v>
      </c>
      <c r="H69" s="10" t="s">
        <v>11</v>
      </c>
      <c r="I69" s="19">
        <v>2023</v>
      </c>
      <c r="J69" s="1">
        <v>20376.95</v>
      </c>
      <c r="K69" s="1">
        <v>55119.96</v>
      </c>
      <c r="L69" s="1">
        <f t="shared" si="25"/>
        <v>34743.009999999995</v>
      </c>
      <c r="M69" s="1">
        <f t="shared" si="26"/>
        <v>-0.43215628043649712</v>
      </c>
      <c r="N69" s="1" t="s">
        <v>331</v>
      </c>
      <c r="O69" s="18" t="s">
        <v>176</v>
      </c>
      <c r="Q69" t="s">
        <v>2</v>
      </c>
      <c r="R69" s="1" t="s">
        <v>5</v>
      </c>
      <c r="S69" s="1" t="s">
        <v>6</v>
      </c>
      <c r="T69" s="1" t="s">
        <v>12</v>
      </c>
      <c r="U69" s="1" t="s">
        <v>14</v>
      </c>
    </row>
    <row r="70" spans="2:21" x14ac:dyDescent="0.3">
      <c r="B70" s="19">
        <v>2021</v>
      </c>
      <c r="C70" s="1" t="s">
        <v>11</v>
      </c>
      <c r="D70" s="1" t="s">
        <v>11</v>
      </c>
      <c r="E70" s="1"/>
      <c r="F70" s="1"/>
      <c r="G70" s="1" t="s">
        <v>11</v>
      </c>
      <c r="H70" s="10" t="s">
        <v>11</v>
      </c>
      <c r="I70" s="19">
        <v>2024</v>
      </c>
      <c r="J70" s="1">
        <v>20421.304</v>
      </c>
      <c r="K70" s="1">
        <v>36026.11</v>
      </c>
      <c r="L70" s="1">
        <f t="shared" si="25"/>
        <v>15604.806</v>
      </c>
      <c r="M70" s="1">
        <f t="shared" si="26"/>
        <v>-0.24652468888330592</v>
      </c>
      <c r="N70" s="1" t="s">
        <v>334</v>
      </c>
      <c r="O70" s="18" t="s">
        <v>182</v>
      </c>
      <c r="Q70">
        <v>2015</v>
      </c>
      <c r="R70">
        <v>21086.3</v>
      </c>
      <c r="S70" t="s">
        <v>433</v>
      </c>
      <c r="T70" t="s">
        <v>454</v>
      </c>
      <c r="U70" t="s">
        <v>435</v>
      </c>
    </row>
    <row r="71" spans="2:21" x14ac:dyDescent="0.3">
      <c r="B71" s="19">
        <v>2022</v>
      </c>
      <c r="C71" s="1" t="s">
        <v>11</v>
      </c>
      <c r="D71" s="1" t="s">
        <v>11</v>
      </c>
      <c r="E71" s="1"/>
      <c r="F71" s="1"/>
      <c r="G71" s="1" t="s">
        <v>11</v>
      </c>
      <c r="H71" s="10" t="s">
        <v>11</v>
      </c>
      <c r="I71" s="19">
        <v>2025</v>
      </c>
      <c r="J71" s="1" t="s">
        <v>11</v>
      </c>
      <c r="K71" s="1">
        <v>34006.04</v>
      </c>
      <c r="L71" s="1"/>
      <c r="M71" s="1"/>
      <c r="N71" s="1" t="s">
        <v>338</v>
      </c>
      <c r="O71" s="18" t="s">
        <v>103</v>
      </c>
      <c r="Q71">
        <v>2016</v>
      </c>
      <c r="R71">
        <v>56878.85</v>
      </c>
      <c r="S71" t="s">
        <v>424</v>
      </c>
      <c r="T71" t="s">
        <v>451</v>
      </c>
      <c r="U71" t="s">
        <v>426</v>
      </c>
    </row>
    <row r="72" spans="2:21" x14ac:dyDescent="0.3">
      <c r="B72" s="19">
        <v>2023</v>
      </c>
      <c r="C72" s="1" t="s">
        <v>11</v>
      </c>
      <c r="D72" s="1" t="s">
        <v>11</v>
      </c>
      <c r="E72" s="1"/>
      <c r="F72" s="1"/>
      <c r="G72" s="1" t="s">
        <v>11</v>
      </c>
      <c r="H72" s="10" t="s">
        <v>11</v>
      </c>
      <c r="I72" s="12" t="s">
        <v>8</v>
      </c>
      <c r="J72" s="3" t="s">
        <v>4</v>
      </c>
      <c r="K72" s="3" t="s">
        <v>35</v>
      </c>
      <c r="L72" s="3"/>
      <c r="M72" s="3"/>
      <c r="N72" s="3" t="s">
        <v>104</v>
      </c>
      <c r="O72" s="13"/>
      <c r="Q72">
        <v>2017</v>
      </c>
      <c r="R72">
        <v>20339.16</v>
      </c>
      <c r="S72" t="s">
        <v>414</v>
      </c>
      <c r="T72" t="s">
        <v>448</v>
      </c>
      <c r="U72" t="s">
        <v>416</v>
      </c>
    </row>
    <row r="73" spans="2:21" x14ac:dyDescent="0.3">
      <c r="B73" s="19">
        <v>2024</v>
      </c>
      <c r="C73" s="1" t="s">
        <v>11</v>
      </c>
      <c r="D73" s="1" t="s">
        <v>11</v>
      </c>
      <c r="E73" s="1"/>
      <c r="F73" s="1"/>
      <c r="G73" s="1" t="s">
        <v>11</v>
      </c>
      <c r="H73" s="10" t="s">
        <v>11</v>
      </c>
      <c r="I73" s="19" t="s">
        <v>2</v>
      </c>
      <c r="J73" s="1" t="s">
        <v>5</v>
      </c>
      <c r="K73" s="1" t="s">
        <v>6</v>
      </c>
      <c r="L73" s="1" t="s">
        <v>564</v>
      </c>
      <c r="M73" s="1" t="s">
        <v>561</v>
      </c>
      <c r="N73" s="1" t="s">
        <v>12</v>
      </c>
      <c r="O73" s="18" t="s">
        <v>14</v>
      </c>
      <c r="Q73">
        <v>2018</v>
      </c>
      <c r="R73">
        <v>19714.150000000001</v>
      </c>
      <c r="S73" t="s">
        <v>406</v>
      </c>
      <c r="T73" t="s">
        <v>445</v>
      </c>
      <c r="U73" t="s">
        <v>408</v>
      </c>
    </row>
    <row r="74" spans="2:21" x14ac:dyDescent="0.3">
      <c r="B74" s="19">
        <v>2025</v>
      </c>
      <c r="C74" s="1" t="s">
        <v>11</v>
      </c>
      <c r="D74" s="1" t="s">
        <v>11</v>
      </c>
      <c r="E74" s="1"/>
      <c r="F74" s="1"/>
      <c r="G74" s="1" t="s">
        <v>11</v>
      </c>
      <c r="H74" s="10" t="s">
        <v>11</v>
      </c>
      <c r="I74" s="19">
        <v>2015</v>
      </c>
      <c r="J74" s="1">
        <v>34452.550000000003</v>
      </c>
      <c r="K74" s="1">
        <v>49330.92</v>
      </c>
      <c r="L74" s="1">
        <f>ABS(J74-K74)</f>
        <v>14878.369999999995</v>
      </c>
      <c r="M74" s="1">
        <f>LN(J74+1)-LN(K74+1)</f>
        <v>-0.35895929599087673</v>
      </c>
      <c r="N74" t="s">
        <v>455</v>
      </c>
      <c r="O74" s="18" t="s">
        <v>570</v>
      </c>
      <c r="Q74">
        <v>2019</v>
      </c>
      <c r="R74">
        <v>36841.1</v>
      </c>
      <c r="S74" t="s">
        <v>398</v>
      </c>
      <c r="T74" t="s">
        <v>442</v>
      </c>
      <c r="U74" t="s">
        <v>400</v>
      </c>
    </row>
    <row r="75" spans="2:21" x14ac:dyDescent="0.3">
      <c r="B75" s="12" t="s">
        <v>8</v>
      </c>
      <c r="C75" s="3" t="s">
        <v>10</v>
      </c>
      <c r="D75" s="3" t="s">
        <v>35</v>
      </c>
      <c r="E75" s="4"/>
      <c r="F75" s="3"/>
      <c r="G75" s="3" t="s">
        <v>32</v>
      </c>
      <c r="H75" s="3"/>
      <c r="I75" s="19">
        <v>2016</v>
      </c>
      <c r="J75" s="1">
        <v>45811.17</v>
      </c>
      <c r="K75" s="1">
        <v>42225.78</v>
      </c>
      <c r="L75" s="1">
        <f t="shared" ref="L75:L78" si="27">ABS(J75-K75)</f>
        <v>3585.3899999999994</v>
      </c>
      <c r="M75" s="1">
        <f t="shared" ref="M75:M78" si="28">LOG(J75+1)-LOG(K75+1)</f>
        <v>3.5392898037921228E-2</v>
      </c>
      <c r="N75" t="s">
        <v>452</v>
      </c>
      <c r="O75" s="18" t="s">
        <v>571</v>
      </c>
    </row>
    <row r="76" spans="2:21" x14ac:dyDescent="0.3">
      <c r="B76" s="19" t="s">
        <v>2</v>
      </c>
      <c r="C76" s="1" t="s">
        <v>5</v>
      </c>
      <c r="D76" s="1" t="s">
        <v>6</v>
      </c>
      <c r="E76" s="1" t="s">
        <v>560</v>
      </c>
      <c r="F76" s="1" t="s">
        <v>561</v>
      </c>
      <c r="G76" s="1" t="s">
        <v>12</v>
      </c>
      <c r="H76" s="10" t="s">
        <v>14</v>
      </c>
      <c r="I76" s="19">
        <v>2017</v>
      </c>
      <c r="J76" s="1">
        <v>273505.78000000003</v>
      </c>
      <c r="K76" s="1">
        <v>49346.94</v>
      </c>
      <c r="L76" s="1">
        <f t="shared" si="27"/>
        <v>224158.84000000003</v>
      </c>
      <c r="M76" s="1">
        <f t="shared" si="28"/>
        <v>0.74369906857023604</v>
      </c>
      <c r="N76" t="s">
        <v>449</v>
      </c>
      <c r="O76" s="18" t="s">
        <v>572</v>
      </c>
      <c r="Q76" t="s">
        <v>4</v>
      </c>
    </row>
    <row r="77" spans="2:21" x14ac:dyDescent="0.3">
      <c r="B77" s="19">
        <v>2020</v>
      </c>
      <c r="C77" s="1" t="s">
        <v>11</v>
      </c>
      <c r="D77" s="1" t="s">
        <v>11</v>
      </c>
      <c r="E77" s="1"/>
      <c r="F77" s="1"/>
      <c r="G77" s="1" t="s">
        <v>11</v>
      </c>
      <c r="H77" s="10" t="s">
        <v>11</v>
      </c>
      <c r="I77" s="19">
        <v>2018</v>
      </c>
      <c r="J77" s="1">
        <v>72807.8</v>
      </c>
      <c r="K77" s="1">
        <v>137457.69</v>
      </c>
      <c r="L77" s="1">
        <f t="shared" si="27"/>
        <v>64649.89</v>
      </c>
      <c r="M77" s="1">
        <f t="shared" si="28"/>
        <v>-0.2759883274317545</v>
      </c>
      <c r="N77" t="s">
        <v>446</v>
      </c>
      <c r="O77" s="18" t="s">
        <v>573</v>
      </c>
      <c r="Q77" t="s">
        <v>2</v>
      </c>
      <c r="R77" s="1" t="s">
        <v>5</v>
      </c>
      <c r="S77" s="1" t="s">
        <v>6</v>
      </c>
      <c r="T77" s="1" t="s">
        <v>12</v>
      </c>
      <c r="U77" s="1" t="s">
        <v>14</v>
      </c>
    </row>
    <row r="78" spans="2:21" x14ac:dyDescent="0.3">
      <c r="B78" s="19">
        <v>2021</v>
      </c>
      <c r="C78" s="1">
        <v>58.7</v>
      </c>
      <c r="D78" s="1">
        <v>1167.53</v>
      </c>
      <c r="E78" s="1">
        <f t="shared" ref="E78:E81" si="29">ABS(C78-D78)</f>
        <v>1108.83</v>
      </c>
      <c r="F78" s="1">
        <f t="shared" ref="F78:F81" si="30">LOG(C78+1)-LOG(D78+1)</f>
        <v>-1.2916655355066295</v>
      </c>
      <c r="G78" s="1" t="s">
        <v>283</v>
      </c>
      <c r="H78" s="10" t="s">
        <v>150</v>
      </c>
      <c r="I78" s="19">
        <v>2019</v>
      </c>
      <c r="J78" s="1">
        <v>57637.1</v>
      </c>
      <c r="K78" s="1">
        <v>47704.39</v>
      </c>
      <c r="L78" s="1">
        <f t="shared" si="27"/>
        <v>9932.7099999999991</v>
      </c>
      <c r="M78" s="1">
        <f t="shared" si="28"/>
        <v>8.2142205527797607E-2</v>
      </c>
      <c r="N78" t="s">
        <v>443</v>
      </c>
      <c r="O78" s="18" t="s">
        <v>575</v>
      </c>
      <c r="Q78">
        <v>2015</v>
      </c>
      <c r="R78">
        <v>34452.550000000003</v>
      </c>
      <c r="S78" t="s">
        <v>436</v>
      </c>
      <c r="T78" t="s">
        <v>455</v>
      </c>
      <c r="U78" t="s">
        <v>438</v>
      </c>
    </row>
    <row r="79" spans="2:21" x14ac:dyDescent="0.3">
      <c r="B79" s="19">
        <v>2022</v>
      </c>
      <c r="C79" s="1">
        <v>62</v>
      </c>
      <c r="D79" s="1">
        <v>877.27</v>
      </c>
      <c r="E79" s="1">
        <f t="shared" si="29"/>
        <v>815.27</v>
      </c>
      <c r="F79" s="1">
        <f t="shared" si="30"/>
        <v>-1.1442874988946143</v>
      </c>
      <c r="G79" s="1" t="s">
        <v>296</v>
      </c>
      <c r="H79" s="10" t="s">
        <v>154</v>
      </c>
      <c r="I79" s="19">
        <v>2020</v>
      </c>
      <c r="J79" s="1">
        <v>88192.885999999999</v>
      </c>
      <c r="K79" s="1">
        <v>91267.46</v>
      </c>
      <c r="L79" s="1">
        <f>ABS(J79-K79)</f>
        <v>3074.5740000000078</v>
      </c>
      <c r="M79" s="1">
        <f>LN(J79+1)-LN(K79+1)</f>
        <v>-3.4267632490170286E-2</v>
      </c>
      <c r="N79" s="1" t="s">
        <v>324</v>
      </c>
      <c r="O79" s="18" t="s">
        <v>160</v>
      </c>
      <c r="Q79">
        <v>2016</v>
      </c>
      <c r="R79">
        <v>45811.17</v>
      </c>
      <c r="S79" t="s">
        <v>427</v>
      </c>
      <c r="T79" t="s">
        <v>452</v>
      </c>
      <c r="U79" t="s">
        <v>429</v>
      </c>
    </row>
    <row r="80" spans="2:21" x14ac:dyDescent="0.3">
      <c r="B80" s="19">
        <v>2023</v>
      </c>
      <c r="C80" s="1" t="s">
        <v>11</v>
      </c>
      <c r="D80" s="1" t="s">
        <v>11</v>
      </c>
      <c r="E80" s="1"/>
      <c r="F80" s="1"/>
      <c r="G80" s="1" t="s">
        <v>11</v>
      </c>
      <c r="H80" s="10" t="s">
        <v>11</v>
      </c>
      <c r="I80" s="19">
        <v>2021</v>
      </c>
      <c r="J80" s="1">
        <v>137648.23499999999</v>
      </c>
      <c r="K80" s="1">
        <v>70209.89</v>
      </c>
      <c r="L80" s="1">
        <f t="shared" ref="L80:L83" si="31">ABS(J80-K80)</f>
        <v>67438.344999999987</v>
      </c>
      <c r="M80" s="1">
        <f t="shared" ref="M80:M83" si="32">LOG(J80+1)-LOG(K80+1)</f>
        <v>0.29236932387088999</v>
      </c>
      <c r="N80" s="1" t="s">
        <v>327</v>
      </c>
      <c r="O80" s="18" t="s">
        <v>166</v>
      </c>
      <c r="Q80">
        <v>2017</v>
      </c>
      <c r="R80">
        <v>273505.78000000003</v>
      </c>
      <c r="S80" t="s">
        <v>417</v>
      </c>
      <c r="T80" t="s">
        <v>449</v>
      </c>
      <c r="U80" t="s">
        <v>419</v>
      </c>
    </row>
    <row r="81" spans="2:23" x14ac:dyDescent="0.3">
      <c r="B81" s="19">
        <v>2024</v>
      </c>
      <c r="C81" s="1">
        <v>35</v>
      </c>
      <c r="D81" s="1">
        <v>646.04999999999995</v>
      </c>
      <c r="E81" s="1">
        <f t="shared" si="29"/>
        <v>611.04999999999995</v>
      </c>
      <c r="F81" s="1">
        <f t="shared" si="30"/>
        <v>-1.2546353407748043</v>
      </c>
      <c r="G81" s="1" t="s">
        <v>318</v>
      </c>
      <c r="H81" s="10" t="s">
        <v>156</v>
      </c>
      <c r="I81" s="19">
        <v>2022</v>
      </c>
      <c r="J81" s="1">
        <v>131998.389</v>
      </c>
      <c r="K81" s="1">
        <v>59253.62</v>
      </c>
      <c r="L81" s="1">
        <f t="shared" si="31"/>
        <v>72744.769</v>
      </c>
      <c r="M81" s="1">
        <f>LOG(J81+1)-LOG(K81+1)</f>
        <v>0.3478497036074284</v>
      </c>
      <c r="N81" s="1" t="s">
        <v>330</v>
      </c>
      <c r="O81" s="18" t="s">
        <v>172</v>
      </c>
      <c r="Q81">
        <v>2018</v>
      </c>
      <c r="R81">
        <v>72807.8</v>
      </c>
      <c r="S81" t="s">
        <v>409</v>
      </c>
      <c r="T81" t="s">
        <v>446</v>
      </c>
      <c r="U81" t="s">
        <v>411</v>
      </c>
    </row>
    <row r="82" spans="2:23" ht="15" thickBot="1" x14ac:dyDescent="0.35">
      <c r="B82" s="21">
        <v>2025</v>
      </c>
      <c r="C82" s="22" t="s">
        <v>11</v>
      </c>
      <c r="D82" s="22">
        <v>433.81</v>
      </c>
      <c r="E82" s="22"/>
      <c r="F82" s="22"/>
      <c r="G82" s="22" t="s">
        <v>322</v>
      </c>
      <c r="H82" s="50" t="s">
        <v>101</v>
      </c>
      <c r="I82" s="19">
        <v>2023</v>
      </c>
      <c r="J82" s="1">
        <v>100845.23</v>
      </c>
      <c r="K82" s="1">
        <v>104078.29</v>
      </c>
      <c r="L82" s="1">
        <f t="shared" si="31"/>
        <v>3233.0599999999977</v>
      </c>
      <c r="M82" s="1">
        <f t="shared" si="32"/>
        <v>-1.3704653587284454E-2</v>
      </c>
      <c r="N82" s="1" t="s">
        <v>332</v>
      </c>
      <c r="O82" s="18" t="s">
        <v>178</v>
      </c>
      <c r="Q82">
        <v>2019</v>
      </c>
      <c r="R82">
        <v>57637.1</v>
      </c>
      <c r="S82" t="s">
        <v>401</v>
      </c>
      <c r="T82" t="s">
        <v>443</v>
      </c>
      <c r="U82" t="s">
        <v>402</v>
      </c>
    </row>
    <row r="83" spans="2:23" x14ac:dyDescent="0.3">
      <c r="B83" s="30"/>
      <c r="C83" s="29"/>
      <c r="D83" s="29"/>
      <c r="E83" s="29"/>
      <c r="F83" s="29"/>
      <c r="G83" s="29"/>
      <c r="H83" s="29"/>
      <c r="I83" s="19">
        <v>2024</v>
      </c>
      <c r="J83" s="1">
        <v>111214.37</v>
      </c>
      <c r="K83" s="1">
        <v>101321.64</v>
      </c>
      <c r="L83" s="1">
        <f t="shared" si="31"/>
        <v>9892.7299999999959</v>
      </c>
      <c r="M83" s="1">
        <f t="shared" si="32"/>
        <v>4.0458314057072897E-2</v>
      </c>
      <c r="N83" s="1" t="s">
        <v>335</v>
      </c>
      <c r="O83" s="18" t="s">
        <v>184</v>
      </c>
    </row>
    <row r="84" spans="2:23" x14ac:dyDescent="0.3">
      <c r="B84" s="30"/>
      <c r="C84" s="29"/>
      <c r="D84" s="29"/>
      <c r="E84" s="29"/>
      <c r="F84" s="29"/>
      <c r="G84" s="29"/>
      <c r="H84" s="29"/>
      <c r="I84" s="19">
        <v>2025</v>
      </c>
      <c r="J84" s="1" t="s">
        <v>11</v>
      </c>
      <c r="K84" s="1">
        <v>113021.84</v>
      </c>
      <c r="L84" s="1"/>
      <c r="M84" s="1"/>
      <c r="N84" s="1" t="s">
        <v>337</v>
      </c>
      <c r="O84" s="18" t="s">
        <v>106</v>
      </c>
      <c r="Q84" t="s">
        <v>397</v>
      </c>
    </row>
    <row r="85" spans="2:23" x14ac:dyDescent="0.3">
      <c r="B85" s="30"/>
      <c r="C85" s="29"/>
      <c r="D85" s="29"/>
      <c r="E85" s="29"/>
      <c r="F85" s="29"/>
      <c r="G85" s="29"/>
      <c r="H85" s="29"/>
      <c r="I85" s="12" t="s">
        <v>8</v>
      </c>
      <c r="J85" s="3" t="s">
        <v>10</v>
      </c>
      <c r="K85" s="3"/>
      <c r="L85" s="3"/>
      <c r="M85" s="3"/>
      <c r="N85" s="3" t="s">
        <v>97</v>
      </c>
      <c r="O85" s="13"/>
      <c r="Q85" t="s">
        <v>2</v>
      </c>
      <c r="R85" s="1" t="s">
        <v>5</v>
      </c>
      <c r="S85" s="1" t="s">
        <v>6</v>
      </c>
      <c r="T85" s="1" t="s">
        <v>12</v>
      </c>
      <c r="U85" s="1" t="s">
        <v>14</v>
      </c>
    </row>
    <row r="86" spans="2:23" x14ac:dyDescent="0.3">
      <c r="B86" s="30"/>
      <c r="C86" s="29"/>
      <c r="D86" s="29"/>
      <c r="E86" s="29"/>
      <c r="F86" s="29"/>
      <c r="G86" s="29"/>
      <c r="H86" s="29"/>
      <c r="I86" s="19" t="s">
        <v>2</v>
      </c>
      <c r="J86" s="1" t="s">
        <v>5</v>
      </c>
      <c r="K86" s="1" t="s">
        <v>6</v>
      </c>
      <c r="L86" s="1" t="s">
        <v>564</v>
      </c>
      <c r="M86" s="1" t="s">
        <v>561</v>
      </c>
      <c r="N86" s="1" t="s">
        <v>12</v>
      </c>
      <c r="O86" s="18" t="s">
        <v>14</v>
      </c>
      <c r="Q86">
        <v>2015</v>
      </c>
      <c r="R86">
        <v>6027.85</v>
      </c>
      <c r="S86" t="s">
        <v>439</v>
      </c>
      <c r="T86" t="s">
        <v>456</v>
      </c>
      <c r="U86" t="s">
        <v>441</v>
      </c>
    </row>
    <row r="87" spans="2:23" x14ac:dyDescent="0.3">
      <c r="B87" s="30"/>
      <c r="C87" s="29"/>
      <c r="D87" s="29"/>
      <c r="E87" s="29"/>
      <c r="F87" s="29"/>
      <c r="G87" s="29"/>
      <c r="H87" s="29"/>
      <c r="I87" s="19">
        <v>2015</v>
      </c>
      <c r="J87" s="1">
        <v>6027.85</v>
      </c>
      <c r="K87" s="1">
        <v>35416.129999999997</v>
      </c>
      <c r="L87" s="1">
        <f>ABS(J87-K87)</f>
        <v>29388.28</v>
      </c>
      <c r="M87" s="1">
        <f>LN(J87+1)-LN(K87+1)</f>
        <v>-1.7706393219539081</v>
      </c>
      <c r="N87" t="s">
        <v>456</v>
      </c>
      <c r="O87" s="18" t="s">
        <v>576</v>
      </c>
      <c r="Q87">
        <v>2016</v>
      </c>
      <c r="R87">
        <v>70994.5</v>
      </c>
      <c r="S87" t="s">
        <v>430</v>
      </c>
      <c r="T87" t="s">
        <v>453</v>
      </c>
      <c r="U87" t="s">
        <v>432</v>
      </c>
    </row>
    <row r="88" spans="2:23" x14ac:dyDescent="0.3">
      <c r="B88" s="30"/>
      <c r="C88" s="29"/>
      <c r="D88" s="29"/>
      <c r="E88" s="29"/>
      <c r="F88" s="29"/>
      <c r="G88" s="29"/>
      <c r="H88" s="29"/>
      <c r="I88" s="19">
        <v>2016</v>
      </c>
      <c r="J88" s="1">
        <v>70994.5</v>
      </c>
      <c r="K88" s="1">
        <v>41011.71</v>
      </c>
      <c r="L88" s="1">
        <f t="shared" ref="L88:L91" si="33">ABS(J88-K88)</f>
        <v>29982.79</v>
      </c>
      <c r="M88" s="1">
        <f t="shared" ref="M88:M91" si="34">LOG(J88+1)-LOG(K88+1)</f>
        <v>0.23831235499455783</v>
      </c>
      <c r="N88" t="s">
        <v>453</v>
      </c>
      <c r="O88" s="18" t="s">
        <v>577</v>
      </c>
      <c r="Q88">
        <v>2017</v>
      </c>
      <c r="R88">
        <v>9613.34</v>
      </c>
      <c r="S88" t="s">
        <v>420</v>
      </c>
      <c r="T88" t="s">
        <v>450</v>
      </c>
      <c r="U88" t="s">
        <v>423</v>
      </c>
    </row>
    <row r="89" spans="2:23" x14ac:dyDescent="0.3">
      <c r="B89" s="30"/>
      <c r="C89" s="29"/>
      <c r="D89" s="29"/>
      <c r="E89" s="29"/>
      <c r="F89" s="29"/>
      <c r="G89" s="29"/>
      <c r="H89" s="29"/>
      <c r="I89" s="19">
        <v>2017</v>
      </c>
      <c r="J89" s="1">
        <v>9613.34</v>
      </c>
      <c r="K89" s="1">
        <v>30431.58</v>
      </c>
      <c r="L89" s="1">
        <f t="shared" si="33"/>
        <v>20818.240000000002</v>
      </c>
      <c r="M89" s="1">
        <f t="shared" si="34"/>
        <v>-0.50041929596159029</v>
      </c>
      <c r="N89" t="s">
        <v>450</v>
      </c>
      <c r="O89" s="18" t="s">
        <v>578</v>
      </c>
      <c r="Q89">
        <v>2018</v>
      </c>
      <c r="R89">
        <v>7114</v>
      </c>
      <c r="S89" t="s">
        <v>421</v>
      </c>
      <c r="T89" t="s">
        <v>447</v>
      </c>
      <c r="U89" t="s">
        <v>413</v>
      </c>
    </row>
    <row r="90" spans="2:23" x14ac:dyDescent="0.3">
      <c r="B90" s="30"/>
      <c r="C90" s="29"/>
      <c r="D90" s="29"/>
      <c r="E90" s="29"/>
      <c r="F90" s="29"/>
      <c r="G90" s="29"/>
      <c r="H90" s="29"/>
      <c r="I90" s="19">
        <v>2018</v>
      </c>
      <c r="J90" s="1">
        <v>7114</v>
      </c>
      <c r="K90" s="1">
        <v>33791.33</v>
      </c>
      <c r="L90" s="1">
        <f t="shared" si="33"/>
        <v>26677.33</v>
      </c>
      <c r="M90" s="1">
        <f t="shared" si="34"/>
        <v>-0.6766432332337371</v>
      </c>
      <c r="N90" t="s">
        <v>447</v>
      </c>
      <c r="O90" s="18" t="s">
        <v>579</v>
      </c>
      <c r="Q90">
        <v>2019</v>
      </c>
      <c r="R90">
        <v>2409.2600000000002</v>
      </c>
      <c r="S90" t="s">
        <v>403</v>
      </c>
      <c r="T90" t="s">
        <v>444</v>
      </c>
      <c r="U90" t="s">
        <v>405</v>
      </c>
    </row>
    <row r="91" spans="2:23" x14ac:dyDescent="0.3">
      <c r="B91" s="30"/>
      <c r="C91" s="29"/>
      <c r="D91" s="29"/>
      <c r="E91" s="29"/>
      <c r="F91" s="29"/>
      <c r="G91" s="29"/>
      <c r="H91" s="29"/>
      <c r="I91" s="19">
        <v>2019</v>
      </c>
      <c r="J91" s="1">
        <v>2409.2600000000002</v>
      </c>
      <c r="K91" s="1">
        <v>25537.279999999999</v>
      </c>
      <c r="L91" s="1">
        <f t="shared" si="33"/>
        <v>23128.019999999997</v>
      </c>
      <c r="M91" s="1">
        <f t="shared" si="34"/>
        <v>-1.025127750838394</v>
      </c>
      <c r="N91" t="s">
        <v>444</v>
      </c>
      <c r="O91" s="18" t="s">
        <v>580</v>
      </c>
    </row>
    <row r="92" spans="2:23" x14ac:dyDescent="0.3">
      <c r="B92" s="30"/>
      <c r="C92" s="29"/>
      <c r="D92" s="29"/>
      <c r="E92" s="29"/>
      <c r="F92" s="29"/>
      <c r="G92" s="29"/>
      <c r="H92" s="29"/>
      <c r="I92" s="19">
        <v>2020</v>
      </c>
      <c r="J92" s="1">
        <v>14857.9</v>
      </c>
      <c r="K92" s="1">
        <v>26673.42</v>
      </c>
      <c r="L92" s="1">
        <f>ABS(J92-K92)</f>
        <v>11815.519999999999</v>
      </c>
      <c r="M92" s="1">
        <f>LN(J92+1)-LN(K92+1)</f>
        <v>-0.58510604142260725</v>
      </c>
      <c r="N92" s="1" t="s">
        <v>325</v>
      </c>
      <c r="O92" s="18" t="s">
        <v>162</v>
      </c>
    </row>
    <row r="93" spans="2:23" x14ac:dyDescent="0.3">
      <c r="B93" s="30"/>
      <c r="C93" s="29"/>
      <c r="D93" s="29"/>
      <c r="E93" s="29"/>
      <c r="F93" s="29"/>
      <c r="G93" s="29"/>
      <c r="H93" s="29"/>
      <c r="I93" s="19">
        <v>2021</v>
      </c>
      <c r="J93" s="1">
        <v>11305.891</v>
      </c>
      <c r="K93" s="1">
        <v>24383.119999999999</v>
      </c>
      <c r="L93" s="1">
        <f t="shared" ref="L93:L96" si="35">ABS(J93-K93)</f>
        <v>13077.228999999999</v>
      </c>
      <c r="M93" s="1">
        <f t="shared" ref="M93:M96" si="36">LOG(J93+1)-LOG(K93+1)</f>
        <v>-0.33376388139993196</v>
      </c>
      <c r="N93" s="1" t="s">
        <v>328</v>
      </c>
      <c r="O93" s="18" t="s">
        <v>168</v>
      </c>
      <c r="Q93" s="2" t="s">
        <v>0</v>
      </c>
      <c r="R93" s="2" t="s">
        <v>340</v>
      </c>
    </row>
    <row r="94" spans="2:23" x14ac:dyDescent="0.3">
      <c r="B94" s="30"/>
      <c r="C94" s="29"/>
      <c r="D94" s="29"/>
      <c r="E94" s="29"/>
      <c r="F94" s="29"/>
      <c r="G94" s="29"/>
      <c r="H94" s="29"/>
      <c r="I94" s="19">
        <v>2022</v>
      </c>
      <c r="J94" s="1">
        <v>12495.4</v>
      </c>
      <c r="K94" s="1">
        <v>23664.23</v>
      </c>
      <c r="L94" s="1">
        <f t="shared" si="35"/>
        <v>11168.83</v>
      </c>
      <c r="M94" s="1">
        <f t="shared" si="36"/>
        <v>-0.27732581150634505</v>
      </c>
      <c r="N94" s="1" t="s">
        <v>331</v>
      </c>
      <c r="O94" s="18" t="s">
        <v>174</v>
      </c>
      <c r="Q94" s="2" t="s">
        <v>7</v>
      </c>
      <c r="R94" s="2" t="s">
        <v>20</v>
      </c>
    </row>
    <row r="95" spans="2:23" x14ac:dyDescent="0.3">
      <c r="B95" s="30"/>
      <c r="C95" s="29"/>
      <c r="D95" s="29"/>
      <c r="E95" s="29"/>
      <c r="F95" s="29"/>
      <c r="G95" s="29"/>
      <c r="H95" s="29"/>
      <c r="I95" s="19">
        <v>2023</v>
      </c>
      <c r="J95" s="1">
        <v>51938.105000000003</v>
      </c>
      <c r="K95" s="1">
        <v>22492.69</v>
      </c>
      <c r="L95" s="1">
        <f t="shared" si="35"/>
        <v>29445.415000000005</v>
      </c>
      <c r="M95" s="1">
        <f t="shared" si="36"/>
        <v>0.36343375616277473</v>
      </c>
      <c r="N95" s="1" t="s">
        <v>333</v>
      </c>
      <c r="O95" s="18" t="s">
        <v>180</v>
      </c>
    </row>
    <row r="96" spans="2:23" x14ac:dyDescent="0.3">
      <c r="B96" s="30"/>
      <c r="C96" s="29"/>
      <c r="D96" s="29"/>
      <c r="E96" s="29"/>
      <c r="F96" s="29"/>
      <c r="G96" s="29"/>
      <c r="H96" s="29"/>
      <c r="I96" s="19">
        <v>2024</v>
      </c>
      <c r="J96" s="1">
        <v>10037.530000000001</v>
      </c>
      <c r="K96" s="1">
        <v>31443.18</v>
      </c>
      <c r="L96" s="1">
        <f t="shared" si="35"/>
        <v>21405.65</v>
      </c>
      <c r="M96" s="1">
        <f t="shared" si="36"/>
        <v>-0.49587015248660204</v>
      </c>
      <c r="N96" s="1" t="s">
        <v>336</v>
      </c>
      <c r="O96" s="18" t="s">
        <v>186</v>
      </c>
      <c r="Q96" s="3" t="s">
        <v>8</v>
      </c>
      <c r="R96" s="3" t="s">
        <v>3</v>
      </c>
      <c r="S96" s="3" t="s">
        <v>35</v>
      </c>
      <c r="T96" s="3"/>
      <c r="U96" s="3"/>
      <c r="V96" s="3" t="s">
        <v>97</v>
      </c>
      <c r="W96" s="3"/>
    </row>
    <row r="97" spans="2:23" ht="15" thickBot="1" x14ac:dyDescent="0.35">
      <c r="B97" s="62"/>
      <c r="C97" s="63"/>
      <c r="D97" s="63"/>
      <c r="E97" s="63"/>
      <c r="F97" s="63"/>
      <c r="G97" s="63"/>
      <c r="H97" s="63"/>
      <c r="I97" s="21">
        <v>2025</v>
      </c>
      <c r="J97" s="22" t="s">
        <v>11</v>
      </c>
      <c r="K97" s="22">
        <v>17068.080000000002</v>
      </c>
      <c r="L97" s="22"/>
      <c r="M97" s="22"/>
      <c r="N97" s="22" t="s">
        <v>339</v>
      </c>
      <c r="O97" s="23" t="s">
        <v>108</v>
      </c>
      <c r="Q97" s="1" t="s">
        <v>2</v>
      </c>
      <c r="R97" s="1" t="s">
        <v>5</v>
      </c>
      <c r="S97" s="1" t="s">
        <v>6</v>
      </c>
      <c r="T97" s="1" t="s">
        <v>564</v>
      </c>
      <c r="U97" s="1" t="s">
        <v>561</v>
      </c>
      <c r="V97" s="1" t="s">
        <v>12</v>
      </c>
      <c r="W97" s="1" t="s">
        <v>14</v>
      </c>
    </row>
    <row r="98" spans="2:23" x14ac:dyDescent="0.3">
      <c r="Q98" s="1">
        <v>2020</v>
      </c>
      <c r="R98" s="1">
        <v>51456.661</v>
      </c>
      <c r="S98" s="1">
        <v>16925.38</v>
      </c>
      <c r="T98" s="1">
        <f>ABS(R98-S98)</f>
        <v>34531.281000000003</v>
      </c>
      <c r="U98" s="1">
        <f>LN(R98+1)-LN(S98+1)</f>
        <v>1.1118860013782186</v>
      </c>
      <c r="V98" s="1" t="s">
        <v>323</v>
      </c>
      <c r="W98" s="1" t="s">
        <v>158</v>
      </c>
    </row>
    <row r="99" spans="2:23" x14ac:dyDescent="0.3">
      <c r="Q99" s="1">
        <v>2021</v>
      </c>
      <c r="R99" s="1">
        <v>75957</v>
      </c>
      <c r="S99" s="1">
        <v>32749.29</v>
      </c>
      <c r="T99" s="1">
        <f t="shared" ref="T99:T102" si="37">ABS(R99-S99)</f>
        <v>43207.71</v>
      </c>
      <c r="U99" s="1">
        <f t="shared" ref="U99:U102" si="38">LOG(R99+1)-LOG(S99+1)</f>
        <v>0.36535837112212199</v>
      </c>
      <c r="V99" s="1" t="s">
        <v>326</v>
      </c>
      <c r="W99" s="1" t="s">
        <v>164</v>
      </c>
    </row>
    <row r="100" spans="2:23" x14ac:dyDescent="0.3">
      <c r="Q100" s="1">
        <v>2022</v>
      </c>
      <c r="R100" s="1">
        <v>44928.24</v>
      </c>
      <c r="S100" s="1">
        <v>59253.62</v>
      </c>
      <c r="T100" s="1">
        <f t="shared" si="37"/>
        <v>14325.380000000005</v>
      </c>
      <c r="U100" s="1">
        <f t="shared" si="38"/>
        <v>-0.12019314498448086</v>
      </c>
      <c r="V100" s="1" t="s">
        <v>329</v>
      </c>
      <c r="W100" s="1" t="s">
        <v>170</v>
      </c>
    </row>
    <row r="101" spans="2:23" x14ac:dyDescent="0.3">
      <c r="Q101" s="1">
        <v>2023</v>
      </c>
      <c r="R101" s="1">
        <v>20376.95</v>
      </c>
      <c r="S101" s="1">
        <v>55119.96</v>
      </c>
      <c r="T101" s="1">
        <f t="shared" si="37"/>
        <v>34743.009999999995</v>
      </c>
      <c r="U101" s="1">
        <f t="shared" si="38"/>
        <v>-0.43215628043649712</v>
      </c>
      <c r="V101" s="1" t="s">
        <v>331</v>
      </c>
      <c r="W101" s="1" t="s">
        <v>176</v>
      </c>
    </row>
    <row r="102" spans="2:23" x14ac:dyDescent="0.3">
      <c r="Q102" s="1">
        <v>2024</v>
      </c>
      <c r="R102" s="1">
        <v>20421.304</v>
      </c>
      <c r="S102" s="1">
        <v>36026.11</v>
      </c>
      <c r="T102" s="1">
        <f t="shared" si="37"/>
        <v>15604.806</v>
      </c>
      <c r="U102" s="1">
        <f t="shared" si="38"/>
        <v>-0.24652468888330592</v>
      </c>
      <c r="V102" s="1" t="s">
        <v>334</v>
      </c>
      <c r="W102" s="1" t="s">
        <v>182</v>
      </c>
    </row>
    <row r="103" spans="2:23" x14ac:dyDescent="0.3">
      <c r="Q103" s="1">
        <v>2025</v>
      </c>
      <c r="R103" s="1" t="s">
        <v>11</v>
      </c>
      <c r="S103" s="1">
        <v>34006.04</v>
      </c>
      <c r="T103" s="1" t="e">
        <f>ABS(R103-S103)</f>
        <v>#VALUE!</v>
      </c>
      <c r="U103" s="1" t="e">
        <f>LN(R103+1)-LN(S103+1)</f>
        <v>#VALUE!</v>
      </c>
      <c r="V103" s="1" t="s">
        <v>338</v>
      </c>
      <c r="W103" s="1" t="s">
        <v>103</v>
      </c>
    </row>
    <row r="104" spans="2:23" x14ac:dyDescent="0.3">
      <c r="Q104" s="3" t="s">
        <v>8</v>
      </c>
      <c r="R104" s="3" t="s">
        <v>4</v>
      </c>
      <c r="S104" s="3" t="s">
        <v>35</v>
      </c>
      <c r="T104" s="1" t="e">
        <f t="shared" ref="T104:T107" si="39">ABS(R104-S104)</f>
        <v>#VALUE!</v>
      </c>
      <c r="U104" s="1" t="e">
        <f t="shared" ref="U104:U107" si="40">LOG(R104+1)-LOG(S104+1)</f>
        <v>#VALUE!</v>
      </c>
      <c r="V104" s="3" t="s">
        <v>104</v>
      </c>
      <c r="W104" s="3"/>
    </row>
    <row r="105" spans="2:23" x14ac:dyDescent="0.3">
      <c r="Q105" s="1" t="s">
        <v>2</v>
      </c>
      <c r="R105" s="1" t="s">
        <v>5</v>
      </c>
      <c r="S105" s="1" t="s">
        <v>6</v>
      </c>
      <c r="T105" s="1" t="e">
        <f t="shared" si="39"/>
        <v>#VALUE!</v>
      </c>
      <c r="U105" s="1" t="e">
        <f t="shared" si="40"/>
        <v>#VALUE!</v>
      </c>
      <c r="V105" s="1" t="s">
        <v>12</v>
      </c>
      <c r="W105" s="1" t="s">
        <v>14</v>
      </c>
    </row>
    <row r="106" spans="2:23" x14ac:dyDescent="0.3">
      <c r="Q106" s="1">
        <v>2020</v>
      </c>
      <c r="R106" s="1">
        <v>88192.885999999999</v>
      </c>
      <c r="S106" s="1">
        <v>91267.46</v>
      </c>
      <c r="T106" s="1">
        <f t="shared" si="39"/>
        <v>3074.5740000000078</v>
      </c>
      <c r="U106" s="1">
        <f t="shared" si="40"/>
        <v>-1.488224369836999E-2</v>
      </c>
      <c r="V106" s="1" t="s">
        <v>324</v>
      </c>
      <c r="W106" s="1" t="s">
        <v>160</v>
      </c>
    </row>
    <row r="107" spans="2:23" x14ac:dyDescent="0.3">
      <c r="Q107" s="1">
        <v>2021</v>
      </c>
      <c r="R107" s="1">
        <v>137648.23499999999</v>
      </c>
      <c r="S107" s="1">
        <v>70209.89</v>
      </c>
      <c r="T107" s="1">
        <f t="shared" si="39"/>
        <v>67438.344999999987</v>
      </c>
      <c r="U107" s="1">
        <f t="shared" si="40"/>
        <v>0.29236932387088999</v>
      </c>
      <c r="V107" s="1" t="s">
        <v>327</v>
      </c>
      <c r="W107" s="1" t="s">
        <v>166</v>
      </c>
    </row>
    <row r="108" spans="2:23" x14ac:dyDescent="0.3">
      <c r="Q108" s="1">
        <v>2022</v>
      </c>
      <c r="R108" s="1">
        <v>131998.389</v>
      </c>
      <c r="S108" s="1">
        <v>98156.24</v>
      </c>
      <c r="T108" s="1"/>
      <c r="U108" s="1"/>
      <c r="V108" s="1" t="s">
        <v>330</v>
      </c>
      <c r="W108" s="1" t="s">
        <v>172</v>
      </c>
    </row>
    <row r="109" spans="2:23" x14ac:dyDescent="0.3">
      <c r="Q109" s="1">
        <v>2023</v>
      </c>
      <c r="R109" s="1">
        <v>100845.23</v>
      </c>
      <c r="S109" s="1">
        <v>104078.29</v>
      </c>
      <c r="T109" s="3"/>
      <c r="U109" s="3"/>
      <c r="V109" s="1" t="s">
        <v>332</v>
      </c>
      <c r="W109" s="1" t="s">
        <v>178</v>
      </c>
    </row>
    <row r="110" spans="2:23" x14ac:dyDescent="0.3">
      <c r="Q110" s="1">
        <v>2024</v>
      </c>
      <c r="R110" s="1">
        <v>111214.37</v>
      </c>
      <c r="S110" s="1">
        <v>101321.64</v>
      </c>
      <c r="T110" s="1" t="s">
        <v>564</v>
      </c>
      <c r="U110" s="1" t="s">
        <v>561</v>
      </c>
      <c r="V110" s="1" t="s">
        <v>335</v>
      </c>
      <c r="W110" s="1" t="s">
        <v>184</v>
      </c>
    </row>
    <row r="111" spans="2:23" x14ac:dyDescent="0.3">
      <c r="Q111" s="1">
        <v>2025</v>
      </c>
      <c r="R111" s="1" t="s">
        <v>11</v>
      </c>
      <c r="S111" s="1">
        <v>113021.84</v>
      </c>
      <c r="T111" s="1" t="e">
        <f>ABS(R111-S111)</f>
        <v>#VALUE!</v>
      </c>
      <c r="U111" s="1" t="e">
        <f>LN(R111+1)-LN(S111+1)</f>
        <v>#VALUE!</v>
      </c>
      <c r="V111" s="1" t="s">
        <v>337</v>
      </c>
      <c r="W111" s="1" t="s">
        <v>106</v>
      </c>
    </row>
    <row r="112" spans="2:23" x14ac:dyDescent="0.3">
      <c r="Q112" s="3" t="s">
        <v>8</v>
      </c>
      <c r="R112" s="3" t="s">
        <v>10</v>
      </c>
      <c r="S112" s="3" t="s">
        <v>35</v>
      </c>
      <c r="T112" s="1" t="e">
        <f t="shared" ref="T112:T115" si="41">ABS(R112-S112)</f>
        <v>#VALUE!</v>
      </c>
      <c r="U112" s="1" t="e">
        <f t="shared" ref="U112:U115" si="42">LOG(R112+1)-LOG(S112+1)</f>
        <v>#VALUE!</v>
      </c>
      <c r="V112" s="3" t="s">
        <v>97</v>
      </c>
      <c r="W112" s="3"/>
    </row>
    <row r="113" spans="17:23" x14ac:dyDescent="0.3">
      <c r="Q113" s="1" t="s">
        <v>2</v>
      </c>
      <c r="R113" s="1" t="s">
        <v>5</v>
      </c>
      <c r="S113" s="1" t="s">
        <v>6</v>
      </c>
      <c r="T113" s="1" t="e">
        <f t="shared" si="41"/>
        <v>#VALUE!</v>
      </c>
      <c r="U113" s="1" t="e">
        <f t="shared" si="42"/>
        <v>#VALUE!</v>
      </c>
      <c r="V113" s="1" t="s">
        <v>12</v>
      </c>
      <c r="W113" s="1" t="s">
        <v>14</v>
      </c>
    </row>
    <row r="114" spans="17:23" x14ac:dyDescent="0.3">
      <c r="Q114" s="1">
        <v>2020</v>
      </c>
      <c r="R114" s="1">
        <v>14857.9</v>
      </c>
      <c r="S114" s="1">
        <v>26673.42</v>
      </c>
      <c r="T114" s="1">
        <f t="shared" si="41"/>
        <v>11815.519999999999</v>
      </c>
      <c r="U114" s="1">
        <f t="shared" si="42"/>
        <v>-0.25410832511809378</v>
      </c>
      <c r="V114" s="1" t="s">
        <v>325</v>
      </c>
      <c r="W114" s="1" t="s">
        <v>162</v>
      </c>
    </row>
    <row r="115" spans="17:23" x14ac:dyDescent="0.3">
      <c r="Q115" s="1">
        <v>2021</v>
      </c>
      <c r="R115" s="1">
        <v>11305.891</v>
      </c>
      <c r="S115" s="1">
        <v>24383.119999999999</v>
      </c>
      <c r="T115" s="1">
        <f t="shared" si="41"/>
        <v>13077.228999999999</v>
      </c>
      <c r="U115" s="1">
        <f t="shared" si="42"/>
        <v>-0.33376388139993196</v>
      </c>
      <c r="V115" s="1" t="s">
        <v>328</v>
      </c>
      <c r="W115" s="1" t="s">
        <v>168</v>
      </c>
    </row>
    <row r="116" spans="17:23" x14ac:dyDescent="0.3">
      <c r="Q116" s="1">
        <v>2022</v>
      </c>
      <c r="R116" s="1">
        <v>12495.4</v>
      </c>
      <c r="S116" s="1">
        <v>23664.23</v>
      </c>
      <c r="T116" s="1">
        <f>ABS(R116-S116)</f>
        <v>11168.83</v>
      </c>
      <c r="U116" s="1">
        <f>LN(R116+1)-LN(S116+1)</f>
        <v>-0.63856627947698641</v>
      </c>
      <c r="V116" s="1" t="s">
        <v>331</v>
      </c>
      <c r="W116" s="1" t="s">
        <v>174</v>
      </c>
    </row>
    <row r="117" spans="17:23" x14ac:dyDescent="0.3">
      <c r="Q117" s="1">
        <v>2023</v>
      </c>
      <c r="R117" s="1">
        <v>51938.105000000003</v>
      </c>
      <c r="S117" s="1">
        <v>22492.69</v>
      </c>
      <c r="T117" s="1">
        <f t="shared" ref="T117:T119" si="43">ABS(R117-S117)</f>
        <v>29445.415000000005</v>
      </c>
      <c r="U117" s="1">
        <f t="shared" ref="U117" si="44">LOG(R117+1)-LOG(S117+1)</f>
        <v>0.36343375616277473</v>
      </c>
      <c r="V117" s="1" t="s">
        <v>333</v>
      </c>
      <c r="W117" s="1" t="s">
        <v>180</v>
      </c>
    </row>
    <row r="118" spans="17:23" x14ac:dyDescent="0.3">
      <c r="Q118" s="1">
        <v>2024</v>
      </c>
      <c r="R118" s="1">
        <v>10037.530000000001</v>
      </c>
      <c r="S118" s="1">
        <v>31443.18</v>
      </c>
      <c r="T118" s="1">
        <f t="shared" si="43"/>
        <v>21405.65</v>
      </c>
      <c r="U118" s="1">
        <f>LOG(R118+1)-LOG(S118+1)</f>
        <v>-0.49587015248660204</v>
      </c>
      <c r="V118" s="1" t="s">
        <v>336</v>
      </c>
      <c r="W118" s="1" t="s">
        <v>186</v>
      </c>
    </row>
    <row r="119" spans="17:23" x14ac:dyDescent="0.3">
      <c r="Q119" s="1">
        <v>2025</v>
      </c>
      <c r="R119" s="1" t="s">
        <v>11</v>
      </c>
      <c r="S119" s="1">
        <v>17068.080000000002</v>
      </c>
      <c r="T119" s="1" t="e">
        <f t="shared" si="43"/>
        <v>#VALUE!</v>
      </c>
      <c r="U119" s="1" t="e">
        <f t="shared" ref="U119" si="45">LOG(R119+1)-LOG(S119+1)</f>
        <v>#VALUE!</v>
      </c>
      <c r="V119" s="1" t="s">
        <v>339</v>
      </c>
      <c r="W119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E186-A3DB-4E82-9689-CD7DC4436EE7}">
  <dimension ref="B2:V119"/>
  <sheetViews>
    <sheetView topLeftCell="A59" zoomScale="48" zoomScaleNormal="46" workbookViewId="0">
      <selection activeCell="B3" sqref="B3:M97"/>
    </sheetView>
  </sheetViews>
  <sheetFormatPr defaultRowHeight="14.4" x14ac:dyDescent="0.3"/>
  <cols>
    <col min="2" max="2" width="14.109375" bestFit="1" customWidth="1"/>
    <col min="3" max="3" width="11.6640625" bestFit="1" customWidth="1"/>
    <col min="4" max="4" width="17" bestFit="1" customWidth="1"/>
    <col min="5" max="5" width="18.21875" bestFit="1" customWidth="1"/>
    <col min="6" max="6" width="15.5546875" bestFit="1" customWidth="1"/>
    <col min="7" max="7" width="23.109375" bestFit="1" customWidth="1"/>
    <col min="8" max="8" width="14.109375" bestFit="1" customWidth="1"/>
    <col min="9" max="9" width="13.6640625" bestFit="1" customWidth="1"/>
    <col min="10" max="10" width="17" bestFit="1" customWidth="1"/>
    <col min="11" max="11" width="12.44140625" bestFit="1" customWidth="1"/>
    <col min="12" max="12" width="15.5546875" bestFit="1" customWidth="1"/>
    <col min="13" max="13" width="23.109375" bestFit="1" customWidth="1"/>
    <col min="15" max="15" width="10.109375" bestFit="1" customWidth="1"/>
    <col min="16" max="16" width="10" bestFit="1" customWidth="1"/>
    <col min="17" max="17" width="15.109375" bestFit="1" customWidth="1"/>
    <col min="18" max="18" width="21.33203125" bestFit="1" customWidth="1"/>
    <col min="19" max="19" width="17" bestFit="1" customWidth="1"/>
    <col min="20" max="20" width="12.33203125" bestFit="1" customWidth="1"/>
  </cols>
  <sheetData>
    <row r="2" spans="2:20" ht="15" thickBot="1" x14ac:dyDescent="0.35">
      <c r="Q2" s="2" t="s">
        <v>0</v>
      </c>
      <c r="R2" s="2" t="s">
        <v>248</v>
      </c>
    </row>
    <row r="3" spans="2:20" x14ac:dyDescent="0.3">
      <c r="B3" s="54" t="s">
        <v>0</v>
      </c>
      <c r="C3" s="55" t="s">
        <v>248</v>
      </c>
      <c r="D3" s="58"/>
      <c r="E3" s="58"/>
      <c r="F3" s="58"/>
      <c r="G3" s="58"/>
      <c r="H3" s="54" t="s">
        <v>0</v>
      </c>
      <c r="I3" s="55" t="s">
        <v>248</v>
      </c>
      <c r="J3" s="58"/>
      <c r="K3" s="58"/>
      <c r="L3" s="58"/>
      <c r="M3" s="59"/>
      <c r="Q3" s="5" t="s">
        <v>9</v>
      </c>
      <c r="R3" s="3" t="s">
        <v>558</v>
      </c>
      <c r="S3" s="3" t="s">
        <v>559</v>
      </c>
      <c r="T3" s="3" t="s">
        <v>562</v>
      </c>
    </row>
    <row r="4" spans="2:20" ht="15" thickBot="1" x14ac:dyDescent="0.35">
      <c r="B4" s="61" t="s">
        <v>7</v>
      </c>
      <c r="C4" s="64" t="s">
        <v>9</v>
      </c>
      <c r="D4" s="29"/>
      <c r="E4" s="29"/>
      <c r="F4" s="29"/>
      <c r="G4" s="29"/>
      <c r="H4" s="61" t="s">
        <v>7</v>
      </c>
      <c r="I4" s="64" t="s">
        <v>16</v>
      </c>
      <c r="J4" s="29"/>
      <c r="K4" s="29"/>
      <c r="L4" s="29"/>
      <c r="M4" s="31"/>
      <c r="Q4" s="3" t="s">
        <v>3</v>
      </c>
      <c r="R4">
        <f>AVERAGE(E7:E11)</f>
        <v>2473.3560000000002</v>
      </c>
      <c r="S4">
        <f>SQRT(SUMSQ(E7:E11)/COUNT(E7:E11))</f>
        <v>2789.9975763788757</v>
      </c>
      <c r="T4" s="8">
        <f>AVERAGE(F7:F11)</f>
        <v>-0.41577215261551431</v>
      </c>
    </row>
    <row r="5" spans="2:20" x14ac:dyDescent="0.3">
      <c r="B5" s="65" t="s">
        <v>8</v>
      </c>
      <c r="C5" s="66" t="s">
        <v>3</v>
      </c>
      <c r="D5" s="66"/>
      <c r="E5" s="66"/>
      <c r="F5" s="66"/>
      <c r="G5" s="67"/>
      <c r="H5" s="65" t="s">
        <v>8</v>
      </c>
      <c r="I5" s="66" t="s">
        <v>3</v>
      </c>
      <c r="J5" s="66"/>
      <c r="K5" s="66"/>
      <c r="L5" s="66"/>
      <c r="M5" s="67"/>
      <c r="Q5" s="3" t="s">
        <v>4</v>
      </c>
      <c r="R5" s="7">
        <f>AVERAGE(E15:E19)</f>
        <v>35375.266000000003</v>
      </c>
      <c r="S5">
        <f>SQRT(SUMSQ(E15:E19)/COUNT(E15:E19))</f>
        <v>39228.221618715521</v>
      </c>
      <c r="T5" s="8">
        <f>AVERAGE(F15:F19)</f>
        <v>6.5313983912650114E-2</v>
      </c>
    </row>
    <row r="6" spans="2:20" x14ac:dyDescent="0.3">
      <c r="B6" s="19" t="s">
        <v>2</v>
      </c>
      <c r="C6" s="1" t="s">
        <v>5</v>
      </c>
      <c r="D6" s="1" t="s">
        <v>6</v>
      </c>
      <c r="E6" s="1" t="s">
        <v>564</v>
      </c>
      <c r="F6" s="1" t="s">
        <v>561</v>
      </c>
      <c r="G6" s="18" t="s">
        <v>12</v>
      </c>
      <c r="H6" s="19" t="s">
        <v>2</v>
      </c>
      <c r="I6" s="1" t="s">
        <v>5</v>
      </c>
      <c r="J6" s="1" t="s">
        <v>6</v>
      </c>
      <c r="K6" s="1" t="s">
        <v>564</v>
      </c>
      <c r="L6" s="1" t="s">
        <v>561</v>
      </c>
      <c r="M6" s="18" t="s">
        <v>12</v>
      </c>
      <c r="Q6" s="3" t="s">
        <v>397</v>
      </c>
      <c r="R6">
        <f>AVERAGE(E23:E28)</f>
        <v>36.389999999999986</v>
      </c>
      <c r="S6">
        <f>SQRT(SUMSQ(E23:E28)/COUNT(E23:E28))</f>
        <v>36.389999999999986</v>
      </c>
      <c r="T6" s="8">
        <f>AVERAGE(F25)</f>
        <v>-5.8797930903193407E-2</v>
      </c>
    </row>
    <row r="7" spans="2:20" x14ac:dyDescent="0.3">
      <c r="B7" s="19">
        <v>2020</v>
      </c>
      <c r="C7" s="1">
        <v>2275</v>
      </c>
      <c r="D7" s="1">
        <v>6568.88</v>
      </c>
      <c r="E7" s="1">
        <f>ABS(C7-D7)</f>
        <v>4293.88</v>
      </c>
      <c r="F7" s="1">
        <f>LN(C7+1)-LN(D7+1)</f>
        <v>-1.0600760512254483</v>
      </c>
      <c r="G7" s="18" t="s">
        <v>187</v>
      </c>
      <c r="H7" s="19">
        <v>2020</v>
      </c>
      <c r="I7" s="1">
        <v>21800</v>
      </c>
      <c r="J7" s="1">
        <v>10971.49</v>
      </c>
      <c r="K7" s="1">
        <f>ABS(I7-J7)</f>
        <v>10828.51</v>
      </c>
      <c r="L7" s="1">
        <f>LN(I7+1)-LN(J7+1)</f>
        <v>0.68656460909210359</v>
      </c>
      <c r="M7" s="18" t="s">
        <v>189</v>
      </c>
      <c r="Q7" s="5" t="s">
        <v>16</v>
      </c>
      <c r="R7" s="3" t="s">
        <v>558</v>
      </c>
      <c r="S7" s="3" t="s">
        <v>559</v>
      </c>
      <c r="T7" s="9" t="s">
        <v>562</v>
      </c>
    </row>
    <row r="8" spans="2:20" x14ac:dyDescent="0.3">
      <c r="B8" s="19">
        <v>2021</v>
      </c>
      <c r="C8" s="1">
        <v>3800</v>
      </c>
      <c r="D8" s="1">
        <v>5579.71</v>
      </c>
      <c r="E8" s="1">
        <f t="shared" ref="E8:E11" si="0">ABS(C8-D8)</f>
        <v>1779.71</v>
      </c>
      <c r="F8" s="1">
        <f t="shared" ref="F8:F11" si="1">LOG(C8+1)-LOG(D8+1)</f>
        <v>-0.16679158551128959</v>
      </c>
      <c r="G8" s="18" t="s">
        <v>197</v>
      </c>
      <c r="H8" s="19">
        <v>2021</v>
      </c>
      <c r="I8" s="1">
        <v>18461</v>
      </c>
      <c r="J8" s="1">
        <v>15800.8</v>
      </c>
      <c r="K8" s="1">
        <f>ABS(I8-J8)</f>
        <v>2660.2000000000007</v>
      </c>
      <c r="L8" s="1">
        <f t="shared" ref="L8:L10" si="2">LOG(I8+1)-LOG(J8+1)</f>
        <v>6.757218590820635E-2</v>
      </c>
      <c r="M8" s="18" t="s">
        <v>199</v>
      </c>
      <c r="Q8" s="3" t="s">
        <v>3</v>
      </c>
      <c r="R8">
        <f>AVERAGE(K7:K12)</f>
        <v>9773.8875000000007</v>
      </c>
      <c r="S8" s="7">
        <f>SQRT(SUMSQ(K7:K10)/COUNT(K7:K10))</f>
        <v>10637.452873842733</v>
      </c>
      <c r="T8" s="8">
        <f>AVERAGE(L7:L10)</f>
        <v>-0.48238069473168543</v>
      </c>
    </row>
    <row r="9" spans="2:20" x14ac:dyDescent="0.3">
      <c r="B9" s="19">
        <v>2022</v>
      </c>
      <c r="C9" s="1">
        <v>1500</v>
      </c>
      <c r="D9" s="1">
        <v>5243.38</v>
      </c>
      <c r="E9" s="1">
        <f t="shared" si="0"/>
        <v>3743.38</v>
      </c>
      <c r="F9" s="1">
        <f t="shared" si="1"/>
        <v>-0.54331346024922267</v>
      </c>
      <c r="G9" s="18" t="s">
        <v>208</v>
      </c>
      <c r="H9" s="19">
        <v>2022</v>
      </c>
      <c r="I9" s="1">
        <v>5000</v>
      </c>
      <c r="J9" s="1">
        <v>17338.02</v>
      </c>
      <c r="K9" s="1">
        <f t="shared" ref="K9:K10" si="3">ABS(I9-J9)</f>
        <v>12338.02</v>
      </c>
      <c r="L9" s="1">
        <f t="shared" si="2"/>
        <v>-0.53996769299738379</v>
      </c>
      <c r="M9" s="18" t="s">
        <v>211</v>
      </c>
      <c r="Q9" s="3" t="s">
        <v>4</v>
      </c>
      <c r="R9">
        <f>AVERAGE(K15:K20)</f>
        <v>10400.9375</v>
      </c>
      <c r="S9" s="7">
        <f>SQRT(SUMSQ(K15:K18)/COUNT(E15:E18))</f>
        <v>14112.223618676291</v>
      </c>
      <c r="T9" s="8">
        <f>AVERAGE(L15:L18)</f>
        <v>0.13495039531336217</v>
      </c>
    </row>
    <row r="10" spans="2:20" x14ac:dyDescent="0.3">
      <c r="B10" s="19">
        <v>2023</v>
      </c>
      <c r="C10" s="1">
        <v>3300</v>
      </c>
      <c r="D10" s="1">
        <v>4413.66</v>
      </c>
      <c r="E10" s="1">
        <f t="shared" si="0"/>
        <v>1113.6599999999999</v>
      </c>
      <c r="F10" s="1">
        <f t="shared" si="1"/>
        <v>-0.12625173719373883</v>
      </c>
      <c r="G10" s="18" t="s">
        <v>220</v>
      </c>
      <c r="H10" s="19">
        <v>2023</v>
      </c>
      <c r="I10" s="1">
        <v>95</v>
      </c>
      <c r="J10" s="1">
        <v>13363.82</v>
      </c>
      <c r="K10" s="1">
        <f t="shared" si="3"/>
        <v>13268.82</v>
      </c>
      <c r="L10" s="1">
        <f t="shared" si="2"/>
        <v>-2.1436918809296679</v>
      </c>
      <c r="M10" s="18" t="s">
        <v>222</v>
      </c>
      <c r="Q10" s="3" t="s">
        <v>397</v>
      </c>
      <c r="R10">
        <f>AVERAGE(K23:K28)</f>
        <v>1898.845</v>
      </c>
      <c r="S10" s="7" cm="1">
        <f t="array" ref="S10">SQRT(SUMSQ(K23:K28/4))</f>
        <v>1104.681562821386</v>
      </c>
      <c r="T10" s="8">
        <f>AVERAGE(L23:L26)</f>
        <v>-1.2959819968121244</v>
      </c>
    </row>
    <row r="11" spans="2:20" x14ac:dyDescent="0.3">
      <c r="B11" s="19">
        <v>2024</v>
      </c>
      <c r="C11" s="1">
        <v>2750</v>
      </c>
      <c r="D11" s="1">
        <v>4186.1499999999996</v>
      </c>
      <c r="E11" s="1">
        <f t="shared" si="0"/>
        <v>1436.1499999999996</v>
      </c>
      <c r="F11" s="1">
        <f t="shared" si="1"/>
        <v>-0.18242792889787207</v>
      </c>
      <c r="G11" s="18" t="s">
        <v>230</v>
      </c>
      <c r="H11" s="19">
        <v>2024</v>
      </c>
      <c r="I11" s="1" t="s">
        <v>11</v>
      </c>
      <c r="J11" s="1">
        <v>8775.1200000000008</v>
      </c>
      <c r="K11" s="1"/>
      <c r="L11" s="1"/>
      <c r="M11" s="18" t="s">
        <v>232</v>
      </c>
      <c r="Q11" s="5" t="s">
        <v>17</v>
      </c>
      <c r="R11" s="3" t="s">
        <v>558</v>
      </c>
      <c r="S11" s="3" t="s">
        <v>559</v>
      </c>
      <c r="T11" s="9" t="s">
        <v>562</v>
      </c>
    </row>
    <row r="12" spans="2:20" x14ac:dyDescent="0.3">
      <c r="B12" s="60" t="s">
        <v>62</v>
      </c>
      <c r="C12" s="1" t="s">
        <v>11</v>
      </c>
      <c r="D12" s="1">
        <v>3929.29</v>
      </c>
      <c r="E12" s="1"/>
      <c r="F12" s="1"/>
      <c r="G12" s="18" t="s">
        <v>241</v>
      </c>
      <c r="H12" s="19">
        <v>2025</v>
      </c>
      <c r="I12" s="1" t="s">
        <v>11</v>
      </c>
      <c r="J12" s="1" t="s">
        <v>11</v>
      </c>
      <c r="K12" s="1"/>
      <c r="L12" s="1"/>
      <c r="M12" s="18" t="s">
        <v>11</v>
      </c>
      <c r="Q12" s="3" t="s">
        <v>3</v>
      </c>
      <c r="R12">
        <f>AVERAGE(E34:E39)</f>
        <v>4217.6099999999997</v>
      </c>
      <c r="S12" s="7">
        <f>SQRT(SUMSQ(E34:E37)/COUNT(E34:E37))</f>
        <v>4776.9616605589372</v>
      </c>
      <c r="T12" s="8">
        <f>AVERAGE(F34:F37)</f>
        <v>-0.66206886612188309</v>
      </c>
    </row>
    <row r="13" spans="2:20" x14ac:dyDescent="0.3">
      <c r="B13" s="12" t="s">
        <v>8</v>
      </c>
      <c r="C13" s="3" t="s">
        <v>4</v>
      </c>
      <c r="D13" s="3"/>
      <c r="E13" s="4"/>
      <c r="F13" s="3"/>
      <c r="G13" s="13"/>
      <c r="H13" s="12" t="s">
        <v>8</v>
      </c>
      <c r="I13" s="3" t="s">
        <v>4</v>
      </c>
      <c r="J13" s="3"/>
      <c r="K13" s="3"/>
      <c r="L13" s="3"/>
      <c r="M13" s="13"/>
      <c r="Q13" s="3" t="s">
        <v>4</v>
      </c>
      <c r="R13" s="7">
        <f>AVERAGE(E42:E47)</f>
        <v>6000.4700000000012</v>
      </c>
      <c r="S13" s="7">
        <f>SQRT(SUMSQ(E42:E45)/COUNT(E42:E45))</f>
        <v>8033.1461166282797</v>
      </c>
      <c r="T13" s="8">
        <f>AVERAGE(F42:F45)</f>
        <v>0.15516076492175909</v>
      </c>
    </row>
    <row r="14" spans="2:20" x14ac:dyDescent="0.3">
      <c r="B14" s="19" t="s">
        <v>2</v>
      </c>
      <c r="C14" s="1" t="s">
        <v>5</v>
      </c>
      <c r="D14" s="1" t="s">
        <v>6</v>
      </c>
      <c r="E14" s="1" t="s">
        <v>560</v>
      </c>
      <c r="F14" s="1" t="s">
        <v>561</v>
      </c>
      <c r="G14" s="18" t="s">
        <v>12</v>
      </c>
      <c r="H14" s="19" t="s">
        <v>2</v>
      </c>
      <c r="I14" s="1" t="s">
        <v>5</v>
      </c>
      <c r="J14" s="1" t="s">
        <v>6</v>
      </c>
      <c r="K14" s="1" t="s">
        <v>564</v>
      </c>
      <c r="L14" s="1" t="s">
        <v>561</v>
      </c>
      <c r="M14" s="18" t="s">
        <v>12</v>
      </c>
      <c r="Q14" s="3" t="s">
        <v>397</v>
      </c>
      <c r="R14">
        <v>0</v>
      </c>
      <c r="S14">
        <v>0</v>
      </c>
      <c r="T14" s="8">
        <v>0</v>
      </c>
    </row>
    <row r="15" spans="2:20" x14ac:dyDescent="0.3">
      <c r="B15" s="19">
        <v>2020</v>
      </c>
      <c r="C15" s="1">
        <v>58825</v>
      </c>
      <c r="D15" s="1">
        <v>66331.62</v>
      </c>
      <c r="E15" s="1">
        <f>ABS(C15-D15)</f>
        <v>7506.6199999999953</v>
      </c>
      <c r="F15" s="1">
        <f>LN(C15+1)-LN(D15+1)</f>
        <v>-0.12009784818576996</v>
      </c>
      <c r="G15" s="18" t="s">
        <v>188</v>
      </c>
      <c r="H15" s="19">
        <v>2020</v>
      </c>
      <c r="I15" s="1">
        <v>1275</v>
      </c>
      <c r="J15" s="1">
        <v>12726.1</v>
      </c>
      <c r="K15" s="1">
        <f>ABS(I15-J15)</f>
        <v>11451.1</v>
      </c>
      <c r="L15" s="1">
        <f>LN(I15+1)-LN(J15+1)</f>
        <v>-2.300003393367672</v>
      </c>
      <c r="M15" s="18" t="s">
        <v>190</v>
      </c>
      <c r="Q15" s="5" t="s">
        <v>563</v>
      </c>
      <c r="R15" s="3" t="s">
        <v>558</v>
      </c>
      <c r="S15" s="3" t="s">
        <v>559</v>
      </c>
      <c r="T15" s="9" t="s">
        <v>562</v>
      </c>
    </row>
    <row r="16" spans="2:20" x14ac:dyDescent="0.3">
      <c r="B16" s="19">
        <v>2021</v>
      </c>
      <c r="C16" s="1">
        <v>121580</v>
      </c>
      <c r="D16" s="1">
        <v>69031.27</v>
      </c>
      <c r="E16" s="1">
        <f t="shared" ref="E16:E19" si="4">ABS(C16-D16)</f>
        <v>52548.729999999996</v>
      </c>
      <c r="F16" s="1">
        <f t="shared" ref="F16:F19" si="5">LOG(C16+1)-LOG(D16+1)</f>
        <v>0.24581355651871029</v>
      </c>
      <c r="G16" s="18" t="s">
        <v>198</v>
      </c>
      <c r="H16" s="19">
        <v>2021</v>
      </c>
      <c r="I16" s="1">
        <v>3033.5</v>
      </c>
      <c r="J16" s="1">
        <v>217.26</v>
      </c>
      <c r="K16" s="1">
        <f t="shared" ref="K16:K18" si="6">ABS(I16-J16)</f>
        <v>2816.24</v>
      </c>
      <c r="L16" s="1">
        <f t="shared" ref="L16:L18" si="7">LOG(I16+1)-LOG(J16+1)</f>
        <v>1.1431129909594064</v>
      </c>
      <c r="M16" s="18" t="s">
        <v>200</v>
      </c>
      <c r="Q16" s="3" t="s">
        <v>3</v>
      </c>
      <c r="R16" s="7">
        <f>AVERAGE(K34:K39)</f>
        <v>154.07633333333334</v>
      </c>
      <c r="S16" s="7">
        <f>SQRT(SUMSQ(K35:K37)/COUNT(L35:L37))</f>
        <v>174.79417097546474</v>
      </c>
      <c r="T16" s="8">
        <f>AVERAGE(L35:L37)</f>
        <v>-0.84255544556487783</v>
      </c>
    </row>
    <row r="17" spans="2:20" x14ac:dyDescent="0.3">
      <c r="B17" s="19">
        <v>2022</v>
      </c>
      <c r="C17" s="1">
        <v>123380</v>
      </c>
      <c r="D17" s="1">
        <v>69803.3</v>
      </c>
      <c r="E17" s="1">
        <f t="shared" si="4"/>
        <v>53576.7</v>
      </c>
      <c r="F17" s="1">
        <f t="shared" si="5"/>
        <v>0.24736610953820914</v>
      </c>
      <c r="G17" s="18" t="s">
        <v>209</v>
      </c>
      <c r="H17" s="19">
        <v>2022</v>
      </c>
      <c r="I17" s="1">
        <v>463</v>
      </c>
      <c r="J17" s="1">
        <v>2216.4899999999998</v>
      </c>
      <c r="K17" s="1">
        <f t="shared" si="6"/>
        <v>1753.4899999999998</v>
      </c>
      <c r="L17" s="1">
        <f t="shared" si="7"/>
        <v>-0.679343689457514</v>
      </c>
      <c r="M17" s="18" t="s">
        <v>212</v>
      </c>
      <c r="Q17" s="3" t="s">
        <v>4</v>
      </c>
      <c r="R17">
        <f>AVERAGE(K42:K47)</f>
        <v>424.13400000000001</v>
      </c>
      <c r="S17" s="7">
        <f>SQRT(SUMSQ(K42:K46)/COUNT(L42:L46))</f>
        <v>544.53782341762087</v>
      </c>
      <c r="T17" s="8">
        <f>AVERAGE(L42:L46)</f>
        <v>-0.47328397816496282</v>
      </c>
    </row>
    <row r="18" spans="2:20" x14ac:dyDescent="0.3">
      <c r="B18" s="19">
        <v>2023</v>
      </c>
      <c r="C18" s="1">
        <v>44475</v>
      </c>
      <c r="D18" s="1">
        <v>74341.259999999995</v>
      </c>
      <c r="E18" s="1">
        <f t="shared" si="4"/>
        <v>29866.259999999995</v>
      </c>
      <c r="F18" s="1">
        <f t="shared" si="5"/>
        <v>-0.2231100379265083</v>
      </c>
      <c r="G18" s="18" t="s">
        <v>221</v>
      </c>
      <c r="H18" s="19">
        <v>2023</v>
      </c>
      <c r="I18" s="1">
        <v>25690</v>
      </c>
      <c r="J18" s="1">
        <v>107.08</v>
      </c>
      <c r="K18" s="1">
        <f t="shared" si="6"/>
        <v>25582.92</v>
      </c>
      <c r="L18" s="1">
        <f t="shared" si="7"/>
        <v>2.3760356731192283</v>
      </c>
      <c r="M18" s="18" t="s">
        <v>223</v>
      </c>
      <c r="Q18" s="3" t="s">
        <v>397</v>
      </c>
      <c r="R18">
        <f>AVERAGE(K50:K55)</f>
        <v>18.5075</v>
      </c>
      <c r="S18" s="7">
        <f>SQRT(SUMSQ(K50+K53)/COUNT(L50+L53))</f>
        <v>37.015000000000001</v>
      </c>
      <c r="T18" s="8">
        <f>AVERAGE(L50:L53)</f>
        <v>-1.1996365732744372</v>
      </c>
    </row>
    <row r="19" spans="2:20" x14ac:dyDescent="0.3">
      <c r="B19" s="19">
        <v>2024</v>
      </c>
      <c r="C19" s="1">
        <v>99900</v>
      </c>
      <c r="D19" s="1">
        <v>66521.98</v>
      </c>
      <c r="E19" s="1">
        <f t="shared" si="4"/>
        <v>33378.020000000004</v>
      </c>
      <c r="F19" s="1">
        <f t="shared" si="5"/>
        <v>0.17659813961860937</v>
      </c>
      <c r="G19" s="18" t="s">
        <v>231</v>
      </c>
      <c r="H19" s="19">
        <v>2024</v>
      </c>
      <c r="I19" s="1" t="s">
        <v>11</v>
      </c>
      <c r="J19" s="1">
        <v>9045.64</v>
      </c>
      <c r="K19" s="1"/>
      <c r="L19" s="1"/>
      <c r="M19" s="18" t="s">
        <v>233</v>
      </c>
      <c r="Q19" s="5" t="s">
        <v>19</v>
      </c>
      <c r="R19" s="3" t="s">
        <v>558</v>
      </c>
      <c r="S19" s="3" t="s">
        <v>559</v>
      </c>
      <c r="T19" s="9" t="s">
        <v>562</v>
      </c>
    </row>
    <row r="20" spans="2:20" x14ac:dyDescent="0.3">
      <c r="B20" s="19">
        <v>2025</v>
      </c>
      <c r="C20" s="1" t="s">
        <v>11</v>
      </c>
      <c r="D20" s="1">
        <v>65736.789999999994</v>
      </c>
      <c r="E20" s="1"/>
      <c r="F20" s="1"/>
      <c r="G20" s="18" t="s">
        <v>242</v>
      </c>
      <c r="H20" s="19">
        <v>2025</v>
      </c>
      <c r="I20" s="1" t="s">
        <v>11</v>
      </c>
      <c r="J20" s="1" t="s">
        <v>11</v>
      </c>
      <c r="K20" s="1"/>
      <c r="L20" s="1"/>
      <c r="M20" s="18" t="s">
        <v>11</v>
      </c>
      <c r="Q20" s="3" t="s">
        <v>3</v>
      </c>
      <c r="R20">
        <f>AVERAGE(E61:E66)</f>
        <v>734.80333333333328</v>
      </c>
      <c r="S20" s="7">
        <f>SQRT(SUMSQ(E61:E63)/COUNT(E61:E63))</f>
        <v>751.35302641301712</v>
      </c>
      <c r="T20" s="8">
        <f>AVERAGE(F61:F63)</f>
        <v>-1.8539097381449328</v>
      </c>
    </row>
    <row r="21" spans="2:20" x14ac:dyDescent="0.3">
      <c r="B21" s="12" t="s">
        <v>8</v>
      </c>
      <c r="C21" s="3" t="s">
        <v>10</v>
      </c>
      <c r="D21" s="3"/>
      <c r="E21" s="4"/>
      <c r="F21" s="3"/>
      <c r="G21" s="13"/>
      <c r="H21" s="12" t="s">
        <v>8</v>
      </c>
      <c r="I21" s="3" t="s">
        <v>10</v>
      </c>
      <c r="J21" s="3"/>
      <c r="K21" s="3"/>
      <c r="L21" s="3"/>
      <c r="M21" s="13"/>
      <c r="Q21" s="3" t="s">
        <v>4</v>
      </c>
      <c r="R21">
        <v>0</v>
      </c>
      <c r="S21" s="7">
        <v>0</v>
      </c>
      <c r="T21" s="8">
        <v>0</v>
      </c>
    </row>
    <row r="22" spans="2:20" x14ac:dyDescent="0.3">
      <c r="B22" s="19" t="s">
        <v>2</v>
      </c>
      <c r="C22" s="1" t="s">
        <v>5</v>
      </c>
      <c r="D22" s="1" t="s">
        <v>6</v>
      </c>
      <c r="E22" s="1" t="s">
        <v>560</v>
      </c>
      <c r="F22" s="1" t="s">
        <v>561</v>
      </c>
      <c r="G22" s="18" t="s">
        <v>12</v>
      </c>
      <c r="H22" s="19" t="s">
        <v>2</v>
      </c>
      <c r="I22" s="1" t="s">
        <v>5</v>
      </c>
      <c r="J22" s="1" t="s">
        <v>6</v>
      </c>
      <c r="K22" s="1" t="s">
        <v>564</v>
      </c>
      <c r="L22" s="1" t="s">
        <v>561</v>
      </c>
      <c r="M22" s="18" t="s">
        <v>12</v>
      </c>
      <c r="Q22" s="3" t="s">
        <v>397</v>
      </c>
      <c r="R22">
        <f>AVERAGE(E77:E82)</f>
        <v>744.4899999999999</v>
      </c>
      <c r="S22" s="7" cm="1">
        <f t="array" ref="S22">SQRT(SUMSQ(E78:E79 + E81)/COUNT(E78:E79 + E81))</f>
        <v>1311.9927035810831</v>
      </c>
      <c r="T22" s="8">
        <f>AVERAGE(F78:F81)</f>
        <v>-1.0989388710229793</v>
      </c>
    </row>
    <row r="23" spans="2:20" x14ac:dyDescent="0.3">
      <c r="B23" s="60" t="s">
        <v>58</v>
      </c>
      <c r="C23" s="1" t="s">
        <v>11</v>
      </c>
      <c r="D23" s="1" t="s">
        <v>11</v>
      </c>
      <c r="E23" s="1"/>
      <c r="F23" s="1"/>
      <c r="G23" s="18" t="s">
        <v>11</v>
      </c>
      <c r="H23" s="19">
        <v>2020</v>
      </c>
      <c r="I23" s="1">
        <v>17</v>
      </c>
      <c r="J23" s="1">
        <v>3666.88</v>
      </c>
      <c r="K23" s="1">
        <f>ABS(I23-J23)</f>
        <v>3649.88</v>
      </c>
      <c r="L23" s="1">
        <f>LN(I23+1)-LN(J23+1)</f>
        <v>-5.3169973595688047</v>
      </c>
      <c r="M23" s="18" t="s">
        <v>193</v>
      </c>
    </row>
    <row r="24" spans="2:20" x14ac:dyDescent="0.3">
      <c r="B24" s="60" t="s">
        <v>59</v>
      </c>
      <c r="C24" s="1" t="s">
        <v>11</v>
      </c>
      <c r="D24" s="1" t="s">
        <v>11</v>
      </c>
      <c r="E24" s="1"/>
      <c r="F24" s="1"/>
      <c r="G24" s="18" t="s">
        <v>11</v>
      </c>
      <c r="H24" s="19">
        <v>2021</v>
      </c>
      <c r="I24" s="1">
        <v>962</v>
      </c>
      <c r="J24" s="1">
        <v>3005.33</v>
      </c>
      <c r="K24" s="1">
        <f t="shared" ref="K24:K26" si="8">ABS(I24-J24)</f>
        <v>2043.33</v>
      </c>
      <c r="L24" s="1">
        <f t="shared" ref="L24:L26" si="9">LOG(I24+1)-LOG(J24+1)</f>
        <v>-0.49441036354847467</v>
      </c>
      <c r="M24" s="18" t="s">
        <v>201</v>
      </c>
    </row>
    <row r="25" spans="2:20" x14ac:dyDescent="0.3">
      <c r="B25" s="19">
        <v>2022</v>
      </c>
      <c r="C25" s="1">
        <v>250</v>
      </c>
      <c r="D25" s="1">
        <v>286.39</v>
      </c>
      <c r="E25" s="1">
        <f>ABS(C25-D25)</f>
        <v>36.389999999999986</v>
      </c>
      <c r="F25" s="1">
        <f t="shared" ref="F25" si="10">LOG(C25+1)-LOG(D25+1)</f>
        <v>-5.8797930903193407E-2</v>
      </c>
      <c r="G25" s="18" t="s">
        <v>210</v>
      </c>
      <c r="H25" s="19">
        <v>2022</v>
      </c>
      <c r="I25" s="1">
        <v>2937</v>
      </c>
      <c r="J25" s="1">
        <v>1654.86</v>
      </c>
      <c r="K25" s="1">
        <f t="shared" si="8"/>
        <v>1282.1400000000001</v>
      </c>
      <c r="L25" s="1">
        <f t="shared" si="9"/>
        <v>0.24902817627452567</v>
      </c>
      <c r="M25" s="18" t="s">
        <v>213</v>
      </c>
    </row>
    <row r="26" spans="2:20" x14ac:dyDescent="0.3">
      <c r="B26" s="60" t="s">
        <v>60</v>
      </c>
      <c r="C26" s="1" t="s">
        <v>11</v>
      </c>
      <c r="D26" s="1" t="s">
        <v>11</v>
      </c>
      <c r="E26" s="1"/>
      <c r="F26" s="1"/>
      <c r="G26" s="18" t="s">
        <v>11</v>
      </c>
      <c r="H26" s="19">
        <v>2023</v>
      </c>
      <c r="I26" s="1">
        <v>1065</v>
      </c>
      <c r="J26" s="1">
        <v>444.97</v>
      </c>
      <c r="K26" s="1">
        <f t="shared" si="8"/>
        <v>620.03</v>
      </c>
      <c r="L26" s="1">
        <f t="shared" si="9"/>
        <v>0.37845155959425547</v>
      </c>
      <c r="M26" s="18" t="s">
        <v>224</v>
      </c>
    </row>
    <row r="27" spans="2:20" x14ac:dyDescent="0.3">
      <c r="B27" s="60" t="s">
        <v>61</v>
      </c>
      <c r="C27" s="1" t="s">
        <v>11</v>
      </c>
      <c r="D27" s="1" t="s">
        <v>11</v>
      </c>
      <c r="E27" s="1"/>
      <c r="F27" s="1"/>
      <c r="G27" s="18" t="s">
        <v>11</v>
      </c>
      <c r="H27" s="19">
        <v>2024</v>
      </c>
      <c r="I27" s="1" t="s">
        <v>11</v>
      </c>
      <c r="J27" s="1">
        <v>699.41</v>
      </c>
      <c r="K27" s="1"/>
      <c r="L27" s="1"/>
      <c r="M27" s="18" t="s">
        <v>234</v>
      </c>
      <c r="Q27" s="5" t="s">
        <v>20</v>
      </c>
      <c r="R27" s="3" t="s">
        <v>558</v>
      </c>
      <c r="S27" s="3" t="s">
        <v>559</v>
      </c>
      <c r="T27" s="3" t="s">
        <v>562</v>
      </c>
    </row>
    <row r="28" spans="2:20" ht="15" thickBot="1" x14ac:dyDescent="0.35">
      <c r="B28" s="21">
        <v>2025</v>
      </c>
      <c r="C28" s="22" t="s">
        <v>11</v>
      </c>
      <c r="D28" s="22" t="s">
        <v>11</v>
      </c>
      <c r="E28" s="22"/>
      <c r="F28" s="22"/>
      <c r="G28" s="23" t="s">
        <v>11</v>
      </c>
      <c r="H28" s="21">
        <v>2025</v>
      </c>
      <c r="I28" s="22" t="s">
        <v>11</v>
      </c>
      <c r="J28" s="22" t="s">
        <v>11</v>
      </c>
      <c r="K28" s="22"/>
      <c r="L28" s="22"/>
      <c r="M28" s="23" t="s">
        <v>11</v>
      </c>
      <c r="Q28" s="3" t="s">
        <v>3</v>
      </c>
      <c r="R28">
        <f>AVERAGE(K61:K71)</f>
        <v>20346.554700000001</v>
      </c>
      <c r="S28" s="7">
        <f>SQRT(SUMSQ(K61:K70)/COUNT(L61:L70))</f>
        <v>22897.835453777978</v>
      </c>
      <c r="T28" s="8">
        <f>AVERAGE(L61:L70)</f>
        <v>-0.16153809390626242</v>
      </c>
    </row>
    <row r="29" spans="2:20" ht="15" thickBot="1" x14ac:dyDescent="0.35">
      <c r="B29" s="30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31"/>
      <c r="Q29" s="3" t="s">
        <v>4</v>
      </c>
      <c r="R29">
        <f>AVERAGE(K74:K84)</f>
        <v>40643.384999999995</v>
      </c>
      <c r="S29" s="7">
        <f>SQRT(SUMSQ(K74:K83)/COUNT(L74:L83))</f>
        <v>70258.018168599723</v>
      </c>
      <c r="T29" s="8">
        <f>AVERAGE(L74:L83)</f>
        <v>-1.444374264356485E-2</v>
      </c>
    </row>
    <row r="30" spans="2:20" x14ac:dyDescent="0.3">
      <c r="B30" s="54" t="s">
        <v>0</v>
      </c>
      <c r="C30" s="55" t="s">
        <v>248</v>
      </c>
      <c r="D30" s="29"/>
      <c r="E30" s="29"/>
      <c r="F30" s="29"/>
      <c r="G30" s="29"/>
      <c r="H30" s="54" t="s">
        <v>0</v>
      </c>
      <c r="I30" s="55" t="s">
        <v>248</v>
      </c>
      <c r="J30" s="29"/>
      <c r="K30" s="29"/>
      <c r="L30" s="29"/>
      <c r="M30" s="31"/>
      <c r="Q30" s="3" t="s">
        <v>397</v>
      </c>
      <c r="R30">
        <f>AVERAGE(K87:K97)</f>
        <v>25622.384399999999</v>
      </c>
      <c r="S30" s="7">
        <f>SQRT(SUMSQ(K87:K96)/COUNT(L87:L96))</f>
        <v>26927.713810074863</v>
      </c>
      <c r="T30" s="8">
        <f>-AVERAGE(L87:L96)</f>
        <v>0.56214586021865398</v>
      </c>
    </row>
    <row r="31" spans="2:20" ht="15" thickBot="1" x14ac:dyDescent="0.35">
      <c r="B31" s="61" t="s">
        <v>7</v>
      </c>
      <c r="C31" s="64" t="s">
        <v>17</v>
      </c>
      <c r="D31" s="29"/>
      <c r="E31" s="29"/>
      <c r="F31" s="29"/>
      <c r="G31" s="29"/>
      <c r="H31" s="61" t="s">
        <v>7</v>
      </c>
      <c r="I31" s="64" t="s">
        <v>18</v>
      </c>
      <c r="J31" s="29"/>
      <c r="K31" s="29"/>
      <c r="L31" s="29"/>
      <c r="M31" s="31"/>
    </row>
    <row r="32" spans="2:20" x14ac:dyDescent="0.3">
      <c r="B32" s="65" t="s">
        <v>8</v>
      </c>
      <c r="C32" s="66" t="s">
        <v>3</v>
      </c>
      <c r="D32" s="66"/>
      <c r="E32" s="66"/>
      <c r="F32" s="66"/>
      <c r="G32" s="67"/>
      <c r="H32" s="65" t="s">
        <v>8</v>
      </c>
      <c r="I32" s="66" t="s">
        <v>3</v>
      </c>
      <c r="J32" s="66"/>
      <c r="K32" s="66"/>
      <c r="L32" s="66"/>
      <c r="M32" s="67"/>
    </row>
    <row r="33" spans="2:13" x14ac:dyDescent="0.3">
      <c r="B33" s="19" t="s">
        <v>2</v>
      </c>
      <c r="C33" s="1" t="s">
        <v>5</v>
      </c>
      <c r="D33" s="1" t="s">
        <v>6</v>
      </c>
      <c r="E33" s="1" t="s">
        <v>560</v>
      </c>
      <c r="F33" s="1" t="s">
        <v>561</v>
      </c>
      <c r="G33" s="18" t="s">
        <v>12</v>
      </c>
      <c r="H33" s="19" t="s">
        <v>2</v>
      </c>
      <c r="I33" s="1" t="s">
        <v>5</v>
      </c>
      <c r="J33" s="1" t="s">
        <v>6</v>
      </c>
      <c r="K33" s="1" t="s">
        <v>564</v>
      </c>
      <c r="L33" s="1" t="s">
        <v>561</v>
      </c>
      <c r="M33" s="18" t="s">
        <v>12</v>
      </c>
    </row>
    <row r="34" spans="2:13" x14ac:dyDescent="0.3">
      <c r="B34" s="19">
        <v>2020</v>
      </c>
      <c r="C34" s="1">
        <v>11510</v>
      </c>
      <c r="D34" s="1">
        <v>4670.26</v>
      </c>
      <c r="E34" s="1">
        <f>ABS(C34-D34)</f>
        <v>6839.74</v>
      </c>
      <c r="F34" s="1">
        <f>LN(C34+1)-LN(D34+1)</f>
        <v>0.90187425736304228</v>
      </c>
      <c r="G34" s="18" t="s">
        <v>191</v>
      </c>
      <c r="H34" s="19">
        <v>2020</v>
      </c>
      <c r="I34" s="1" t="s">
        <v>11</v>
      </c>
      <c r="J34" s="1" t="s">
        <v>11</v>
      </c>
      <c r="K34" s="1"/>
      <c r="L34" s="1"/>
      <c r="M34" s="18" t="s">
        <v>11</v>
      </c>
    </row>
    <row r="35" spans="2:13" x14ac:dyDescent="0.3">
      <c r="B35" s="19">
        <v>2021</v>
      </c>
      <c r="C35" s="1">
        <v>3200</v>
      </c>
      <c r="D35" s="1">
        <v>6929.41</v>
      </c>
      <c r="E35" s="1">
        <f t="shared" ref="E35:E37" si="11">ABS(C35-D35)</f>
        <v>3729.41</v>
      </c>
      <c r="F35" s="1">
        <f t="shared" ref="F35:F37" si="12">LOG(C35+1)-LOG(D35+1)</f>
        <v>-0.33547325389775784</v>
      </c>
      <c r="G35" s="18" t="s">
        <v>202</v>
      </c>
      <c r="H35" s="19">
        <v>2021</v>
      </c>
      <c r="I35" s="1">
        <v>25</v>
      </c>
      <c r="J35" s="1">
        <v>290.64</v>
      </c>
      <c r="K35" s="1">
        <f t="shared" ref="K35:K37" si="13">ABS(I35-J35)</f>
        <v>265.64</v>
      </c>
      <c r="L35" s="1">
        <f t="shared" ref="L35:L37" si="14">LOG(I35+1)-LOG(J35+1)</f>
        <v>-1.0498737415924888</v>
      </c>
      <c r="M35" s="18" t="s">
        <v>204</v>
      </c>
    </row>
    <row r="36" spans="2:13" x14ac:dyDescent="0.3">
      <c r="B36" s="19">
        <v>2022</v>
      </c>
      <c r="C36" s="1">
        <v>4200</v>
      </c>
      <c r="D36" s="1">
        <v>5033.99</v>
      </c>
      <c r="E36" s="1">
        <f t="shared" si="11"/>
        <v>833.98999999999978</v>
      </c>
      <c r="F36" s="1">
        <f t="shared" si="12"/>
        <v>-7.8645930799682073E-2</v>
      </c>
      <c r="G36" s="18" t="s">
        <v>214</v>
      </c>
      <c r="H36" s="19">
        <v>2022</v>
      </c>
      <c r="I36" s="1">
        <v>11</v>
      </c>
      <c r="J36" s="1">
        <v>139.05000000000001</v>
      </c>
      <c r="K36" s="1">
        <f t="shared" si="13"/>
        <v>128.05000000000001</v>
      </c>
      <c r="L36" s="1">
        <f t="shared" si="14"/>
        <v>-1.0671018671119621</v>
      </c>
      <c r="M36" s="18" t="s">
        <v>215</v>
      </c>
    </row>
    <row r="37" spans="2:13" x14ac:dyDescent="0.3">
      <c r="B37" s="19">
        <v>2023</v>
      </c>
      <c r="C37" s="1">
        <v>3</v>
      </c>
      <c r="D37" s="1">
        <v>5470.3</v>
      </c>
      <c r="E37" s="1">
        <f t="shared" si="11"/>
        <v>5467.3</v>
      </c>
      <c r="F37" s="1">
        <f t="shared" si="12"/>
        <v>-3.1360305371531347</v>
      </c>
      <c r="G37" s="18" t="s">
        <v>225</v>
      </c>
      <c r="H37" s="19">
        <v>2023</v>
      </c>
      <c r="I37" s="1">
        <v>42.530999999999999</v>
      </c>
      <c r="J37" s="1">
        <v>111.07</v>
      </c>
      <c r="K37" s="1">
        <f t="shared" si="13"/>
        <v>68.538999999999987</v>
      </c>
      <c r="L37" s="1">
        <f t="shared" si="14"/>
        <v>-0.41069072799018258</v>
      </c>
      <c r="M37" s="18" t="s">
        <v>226</v>
      </c>
    </row>
    <row r="38" spans="2:13" x14ac:dyDescent="0.3">
      <c r="B38" s="19">
        <v>2024</v>
      </c>
      <c r="C38" s="1" t="s">
        <v>11</v>
      </c>
      <c r="D38" s="1">
        <v>4422.8900000000003</v>
      </c>
      <c r="E38" s="1"/>
      <c r="F38" s="1"/>
      <c r="G38" s="18" t="s">
        <v>235</v>
      </c>
      <c r="H38" s="19">
        <v>2024</v>
      </c>
      <c r="I38" s="1" t="s">
        <v>11</v>
      </c>
      <c r="J38" s="1">
        <v>49.22</v>
      </c>
      <c r="K38" s="1"/>
      <c r="L38" s="1"/>
      <c r="M38" s="18" t="s">
        <v>237</v>
      </c>
    </row>
    <row r="39" spans="2:13" x14ac:dyDescent="0.3">
      <c r="B39" s="19">
        <v>2025</v>
      </c>
      <c r="C39" s="1" t="s">
        <v>11</v>
      </c>
      <c r="D39" s="1" t="s">
        <v>11</v>
      </c>
      <c r="E39" s="1"/>
      <c r="F39" s="1"/>
      <c r="G39" s="18" t="s">
        <v>11</v>
      </c>
      <c r="H39" s="19">
        <v>2025</v>
      </c>
      <c r="I39" s="1" t="s">
        <v>11</v>
      </c>
      <c r="J39" s="1" t="s">
        <v>11</v>
      </c>
      <c r="K39" s="1"/>
      <c r="L39" s="1"/>
      <c r="M39" s="18" t="s">
        <v>11</v>
      </c>
    </row>
    <row r="40" spans="2:13" x14ac:dyDescent="0.3">
      <c r="B40" s="12" t="s">
        <v>8</v>
      </c>
      <c r="C40" s="3" t="s">
        <v>4</v>
      </c>
      <c r="D40" s="3"/>
      <c r="E40" s="3"/>
      <c r="F40" s="3"/>
      <c r="G40" s="13"/>
      <c r="H40" s="12" t="s">
        <v>8</v>
      </c>
      <c r="I40" s="3" t="s">
        <v>4</v>
      </c>
      <c r="J40" s="3"/>
      <c r="K40" s="3"/>
      <c r="L40" s="3"/>
      <c r="M40" s="13"/>
    </row>
    <row r="41" spans="2:13" x14ac:dyDescent="0.3">
      <c r="B41" s="19" t="s">
        <v>2</v>
      </c>
      <c r="C41" s="1" t="s">
        <v>5</v>
      </c>
      <c r="D41" s="1" t="s">
        <v>6</v>
      </c>
      <c r="E41" s="1" t="s">
        <v>560</v>
      </c>
      <c r="F41" s="1" t="s">
        <v>561</v>
      </c>
      <c r="G41" s="18" t="s">
        <v>12</v>
      </c>
      <c r="H41" s="19" t="s">
        <v>2</v>
      </c>
      <c r="I41" s="1" t="s">
        <v>5</v>
      </c>
      <c r="J41" s="1" t="s">
        <v>6</v>
      </c>
      <c r="K41" s="1" t="s">
        <v>564</v>
      </c>
      <c r="L41" s="1" t="s">
        <v>561</v>
      </c>
      <c r="M41" s="18" t="s">
        <v>12</v>
      </c>
    </row>
    <row r="42" spans="2:13" x14ac:dyDescent="0.3">
      <c r="B42" s="19">
        <v>2020</v>
      </c>
      <c r="C42" s="1">
        <v>14920</v>
      </c>
      <c r="D42" s="1">
        <v>1901.14</v>
      </c>
      <c r="E42" s="1">
        <f>ABS(C42-D42)</f>
        <v>13018.86</v>
      </c>
      <c r="F42" s="1">
        <f>LN(C42+1)-LN(D42+1)</f>
        <v>2.0597900485141709</v>
      </c>
      <c r="G42" s="18" t="s">
        <v>192</v>
      </c>
      <c r="H42" s="19">
        <v>2020</v>
      </c>
      <c r="I42" s="1">
        <v>1044.9739999999999</v>
      </c>
      <c r="J42" s="1">
        <v>1057.48</v>
      </c>
      <c r="K42" s="1">
        <f>ABS(I42-J42)</f>
        <v>12.506000000000085</v>
      </c>
      <c r="L42" s="1">
        <f>LN(I42+1)-LN(J42+1)</f>
        <v>-1.1885408014776111E-2</v>
      </c>
      <c r="M42" s="18" t="s">
        <v>194</v>
      </c>
    </row>
    <row r="43" spans="2:13" x14ac:dyDescent="0.3">
      <c r="B43" s="19">
        <v>2021</v>
      </c>
      <c r="C43" s="1">
        <v>4400</v>
      </c>
      <c r="D43" s="1">
        <v>4326.4399999999996</v>
      </c>
      <c r="E43" s="1">
        <f t="shared" ref="E43:E45" si="15">ABS(C43-D43)</f>
        <v>73.5600000000004</v>
      </c>
      <c r="F43" s="1">
        <f t="shared" ref="F43:F45" si="16">LOG(C43+1)-LOG(D43+1)</f>
        <v>7.3203134712174212E-3</v>
      </c>
      <c r="G43" s="18" t="s">
        <v>203</v>
      </c>
      <c r="H43" s="19">
        <v>2021</v>
      </c>
      <c r="I43" s="1">
        <v>1025.2349999999999</v>
      </c>
      <c r="J43" s="1">
        <v>1095.79</v>
      </c>
      <c r="K43" s="1">
        <f t="shared" ref="K43:K46" si="17">ABS(I43-J43)</f>
        <v>70.555000000000064</v>
      </c>
      <c r="L43" s="1">
        <f t="shared" ref="L43:L46" si="18">LOG(I43+1)-LOG(J43+1)</f>
        <v>-2.8876659819460748E-2</v>
      </c>
      <c r="M43" s="18" t="s">
        <v>205</v>
      </c>
    </row>
    <row r="44" spans="2:13" x14ac:dyDescent="0.3">
      <c r="B44" s="19">
        <v>2022</v>
      </c>
      <c r="C44" s="1" t="s">
        <v>11</v>
      </c>
      <c r="D44" s="1" t="s">
        <v>11</v>
      </c>
      <c r="E44" s="1"/>
      <c r="F44" s="1"/>
      <c r="G44" s="18" t="s">
        <v>11</v>
      </c>
      <c r="H44" s="19">
        <v>2022</v>
      </c>
      <c r="I44" s="1">
        <v>162.071</v>
      </c>
      <c r="J44" s="1">
        <v>1083.82</v>
      </c>
      <c r="K44" s="1">
        <f t="shared" si="17"/>
        <v>921.74899999999991</v>
      </c>
      <c r="L44" s="1">
        <f t="shared" si="18"/>
        <v>-0.82298094892124851</v>
      </c>
      <c r="M44" s="18" t="s">
        <v>216</v>
      </c>
    </row>
    <row r="45" spans="2:13" x14ac:dyDescent="0.3">
      <c r="B45" s="19">
        <v>2023</v>
      </c>
      <c r="C45" s="1">
        <v>125</v>
      </c>
      <c r="D45" s="1">
        <v>5033.99</v>
      </c>
      <c r="E45" s="1">
        <f t="shared" si="15"/>
        <v>4908.99</v>
      </c>
      <c r="F45" s="1">
        <f t="shared" si="16"/>
        <v>-1.6016280672201111</v>
      </c>
      <c r="G45" s="18" t="s">
        <v>214</v>
      </c>
      <c r="H45" s="19">
        <v>2023</v>
      </c>
      <c r="I45" s="1">
        <v>317.52</v>
      </c>
      <c r="J45" s="1">
        <v>824.07</v>
      </c>
      <c r="K45" s="1">
        <f t="shared" si="17"/>
        <v>506.55000000000007</v>
      </c>
      <c r="L45" s="1">
        <f t="shared" si="18"/>
        <v>-0.41335408916126326</v>
      </c>
      <c r="M45" s="18" t="s">
        <v>227</v>
      </c>
    </row>
    <row r="46" spans="2:13" x14ac:dyDescent="0.3">
      <c r="B46" s="19">
        <v>2024</v>
      </c>
      <c r="C46" s="1" t="s">
        <v>11</v>
      </c>
      <c r="D46" s="1">
        <v>3300.55</v>
      </c>
      <c r="E46" s="1"/>
      <c r="F46" s="1"/>
      <c r="G46" s="18" t="s">
        <v>236</v>
      </c>
      <c r="H46" s="19">
        <v>2024</v>
      </c>
      <c r="I46" s="1">
        <v>53</v>
      </c>
      <c r="J46" s="1">
        <v>662.31</v>
      </c>
      <c r="K46" s="1">
        <f t="shared" si="17"/>
        <v>609.30999999999995</v>
      </c>
      <c r="L46" s="1">
        <f t="shared" si="18"/>
        <v>-1.0893227849080653</v>
      </c>
      <c r="M46" s="18" t="s">
        <v>238</v>
      </c>
    </row>
    <row r="47" spans="2:13" x14ac:dyDescent="0.3">
      <c r="B47" s="19">
        <v>2025</v>
      </c>
      <c r="C47" s="1" t="s">
        <v>11</v>
      </c>
      <c r="D47" s="1" t="s">
        <v>11</v>
      </c>
      <c r="E47" s="1"/>
      <c r="F47" s="1"/>
      <c r="G47" s="18" t="s">
        <v>11</v>
      </c>
      <c r="H47" s="19">
        <v>2025</v>
      </c>
      <c r="I47" s="1" t="s">
        <v>11</v>
      </c>
      <c r="J47" s="1">
        <v>471.05</v>
      </c>
      <c r="K47" s="1"/>
      <c r="L47" s="1"/>
      <c r="M47" s="18" t="s">
        <v>243</v>
      </c>
    </row>
    <row r="48" spans="2:13" x14ac:dyDescent="0.3">
      <c r="B48" s="12" t="s">
        <v>8</v>
      </c>
      <c r="C48" s="3" t="s">
        <v>10</v>
      </c>
      <c r="D48" s="3"/>
      <c r="E48" s="3"/>
      <c r="F48" s="3"/>
      <c r="G48" s="13"/>
      <c r="H48" s="12" t="s">
        <v>8</v>
      </c>
      <c r="I48" s="3" t="s">
        <v>10</v>
      </c>
      <c r="J48" s="3"/>
      <c r="K48" s="3"/>
      <c r="L48" s="3"/>
      <c r="M48" s="13"/>
    </row>
    <row r="49" spans="2:13" x14ac:dyDescent="0.3">
      <c r="B49" s="19" t="s">
        <v>2</v>
      </c>
      <c r="C49" s="1" t="s">
        <v>5</v>
      </c>
      <c r="D49" s="1" t="s">
        <v>6</v>
      </c>
      <c r="E49" s="1" t="s">
        <v>560</v>
      </c>
      <c r="F49" s="1" t="s">
        <v>561</v>
      </c>
      <c r="G49" s="18" t="s">
        <v>12</v>
      </c>
      <c r="H49" s="19" t="s">
        <v>2</v>
      </c>
      <c r="I49" s="1" t="s">
        <v>5</v>
      </c>
      <c r="J49" s="1" t="s">
        <v>6</v>
      </c>
      <c r="K49" s="1" t="s">
        <v>564</v>
      </c>
      <c r="L49" s="1" t="s">
        <v>561</v>
      </c>
      <c r="M49" s="18" t="s">
        <v>12</v>
      </c>
    </row>
    <row r="50" spans="2:13" x14ac:dyDescent="0.3">
      <c r="B50" s="19">
        <v>2020</v>
      </c>
      <c r="C50" s="1" t="s">
        <v>11</v>
      </c>
      <c r="D50" s="1" t="s">
        <v>11</v>
      </c>
      <c r="E50" s="1"/>
      <c r="F50" s="1"/>
      <c r="G50" s="18" t="s">
        <v>11</v>
      </c>
      <c r="H50" s="19">
        <v>2020</v>
      </c>
      <c r="I50" s="1">
        <v>2.5</v>
      </c>
      <c r="J50" s="1">
        <v>38.06</v>
      </c>
      <c r="K50" s="1">
        <f>ABS(I50-J50)</f>
        <v>35.56</v>
      </c>
      <c r="L50" s="1">
        <f>LN(I50+1)-LN(J50+1)</f>
        <v>-2.4123359569531648</v>
      </c>
      <c r="M50" s="18" t="s">
        <v>195</v>
      </c>
    </row>
    <row r="51" spans="2:13" x14ac:dyDescent="0.3">
      <c r="B51" s="19">
        <v>2021</v>
      </c>
      <c r="C51" s="1" t="s">
        <v>11</v>
      </c>
      <c r="D51" s="1" t="s">
        <v>11</v>
      </c>
      <c r="E51" s="1"/>
      <c r="F51" s="1"/>
      <c r="G51" s="18" t="s">
        <v>11</v>
      </c>
      <c r="H51" s="19">
        <v>2021</v>
      </c>
      <c r="I51" s="1" t="s">
        <v>11</v>
      </c>
      <c r="J51" s="1" t="s">
        <v>11</v>
      </c>
      <c r="K51" s="1"/>
      <c r="L51" s="1"/>
      <c r="M51" s="18" t="s">
        <v>11</v>
      </c>
    </row>
    <row r="52" spans="2:13" x14ac:dyDescent="0.3">
      <c r="B52" s="19">
        <v>2022</v>
      </c>
      <c r="C52" s="1" t="s">
        <v>11</v>
      </c>
      <c r="D52" s="1" t="s">
        <v>11</v>
      </c>
      <c r="E52" s="1"/>
      <c r="F52" s="1"/>
      <c r="G52" s="18" t="s">
        <v>11</v>
      </c>
      <c r="H52" s="19">
        <v>2022</v>
      </c>
      <c r="I52" s="1">
        <v>152.4</v>
      </c>
      <c r="J52" s="1">
        <v>35</v>
      </c>
      <c r="K52" s="1"/>
      <c r="L52" s="1"/>
      <c r="M52" s="18" t="s">
        <v>217</v>
      </c>
    </row>
    <row r="53" spans="2:13" x14ac:dyDescent="0.3">
      <c r="B53" s="19">
        <v>2023</v>
      </c>
      <c r="C53" s="1" t="s">
        <v>11</v>
      </c>
      <c r="D53" s="1" t="s">
        <v>11</v>
      </c>
      <c r="E53" s="1"/>
      <c r="F53" s="1"/>
      <c r="G53" s="18" t="s">
        <v>11</v>
      </c>
      <c r="H53" s="19">
        <v>2023</v>
      </c>
      <c r="I53" s="1">
        <v>48.104999999999997</v>
      </c>
      <c r="J53" s="1">
        <v>46.65</v>
      </c>
      <c r="K53" s="1">
        <f t="shared" ref="K53" si="19">ABS(I53-J53)</f>
        <v>1.4549999999999983</v>
      </c>
      <c r="L53" s="1">
        <f t="shared" ref="L53" si="20">LOG(I53+1)-LOG(J53+1)</f>
        <v>1.3062810404290248E-2</v>
      </c>
      <c r="M53" s="18" t="s">
        <v>228</v>
      </c>
    </row>
    <row r="54" spans="2:13" x14ac:dyDescent="0.3">
      <c r="B54" s="19">
        <v>2024</v>
      </c>
      <c r="C54" s="1" t="s">
        <v>11</v>
      </c>
      <c r="D54" s="1" t="s">
        <v>11</v>
      </c>
      <c r="E54" s="1"/>
      <c r="F54" s="1"/>
      <c r="G54" s="18" t="s">
        <v>11</v>
      </c>
      <c r="H54" s="19">
        <v>2024</v>
      </c>
      <c r="I54" s="1" t="s">
        <v>11</v>
      </c>
      <c r="J54" s="1">
        <v>47.03</v>
      </c>
      <c r="K54" s="1"/>
      <c r="L54" s="1"/>
      <c r="M54" s="18" t="s">
        <v>239</v>
      </c>
    </row>
    <row r="55" spans="2:13" ht="15" thickBot="1" x14ac:dyDescent="0.35">
      <c r="B55" s="21">
        <v>2025</v>
      </c>
      <c r="C55" s="22" t="s">
        <v>11</v>
      </c>
      <c r="D55" s="22" t="s">
        <v>11</v>
      </c>
      <c r="E55" s="22"/>
      <c r="F55" s="22"/>
      <c r="G55" s="23" t="s">
        <v>11</v>
      </c>
      <c r="H55" s="21">
        <v>2025</v>
      </c>
      <c r="I55" s="22" t="s">
        <v>11</v>
      </c>
      <c r="J55" s="22" t="s">
        <v>11</v>
      </c>
      <c r="K55" s="22"/>
      <c r="L55" s="22"/>
      <c r="M55" s="23" t="s">
        <v>11</v>
      </c>
    </row>
    <row r="56" spans="2:13" ht="15" thickBot="1" x14ac:dyDescent="0.35">
      <c r="B56" s="30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31"/>
    </row>
    <row r="57" spans="2:13" x14ac:dyDescent="0.3">
      <c r="B57" s="54" t="s">
        <v>0</v>
      </c>
      <c r="C57" s="55" t="s">
        <v>248</v>
      </c>
      <c r="D57" s="29"/>
      <c r="E57" s="29"/>
      <c r="F57" s="29"/>
      <c r="G57" s="29"/>
      <c r="H57" s="54" t="s">
        <v>0</v>
      </c>
      <c r="I57" s="55" t="s">
        <v>248</v>
      </c>
      <c r="J57" s="29"/>
      <c r="K57" s="29"/>
      <c r="L57" s="29"/>
      <c r="M57" s="31"/>
    </row>
    <row r="58" spans="2:13" ht="15" thickBot="1" x14ac:dyDescent="0.35">
      <c r="B58" s="61" t="s">
        <v>7</v>
      </c>
      <c r="C58" s="64" t="s">
        <v>19</v>
      </c>
      <c r="D58" s="29"/>
      <c r="E58" s="29"/>
      <c r="F58" s="29"/>
      <c r="G58" s="29"/>
      <c r="H58" s="61" t="s">
        <v>7</v>
      </c>
      <c r="I58" s="64" t="s">
        <v>20</v>
      </c>
      <c r="J58" s="29"/>
      <c r="K58" s="29"/>
      <c r="L58" s="29"/>
      <c r="M58" s="31"/>
    </row>
    <row r="59" spans="2:13" x14ac:dyDescent="0.3">
      <c r="B59" s="65" t="s">
        <v>8</v>
      </c>
      <c r="C59" s="66" t="s">
        <v>3</v>
      </c>
      <c r="D59" s="66"/>
      <c r="E59" s="68"/>
      <c r="F59" s="66"/>
      <c r="G59" s="66"/>
      <c r="H59" s="65" t="s">
        <v>8</v>
      </c>
      <c r="I59" s="66" t="s">
        <v>3</v>
      </c>
      <c r="J59" s="66"/>
      <c r="K59" s="66"/>
      <c r="L59" s="66"/>
      <c r="M59" s="67"/>
    </row>
    <row r="60" spans="2:13" x14ac:dyDescent="0.3">
      <c r="B60" s="19" t="s">
        <v>2</v>
      </c>
      <c r="C60" s="1" t="s">
        <v>5</v>
      </c>
      <c r="D60" s="1" t="s">
        <v>6</v>
      </c>
      <c r="E60" s="1" t="s">
        <v>560</v>
      </c>
      <c r="F60" s="1" t="s">
        <v>561</v>
      </c>
      <c r="G60" s="10" t="s">
        <v>12</v>
      </c>
      <c r="H60" s="19" t="s">
        <v>2</v>
      </c>
      <c r="I60" s="1" t="s">
        <v>5</v>
      </c>
      <c r="J60" s="1" t="s">
        <v>6</v>
      </c>
      <c r="K60" s="1" t="s">
        <v>564</v>
      </c>
      <c r="L60" s="1" t="s">
        <v>561</v>
      </c>
      <c r="M60" s="18" t="s">
        <v>12</v>
      </c>
    </row>
    <row r="61" spans="2:13" x14ac:dyDescent="0.3">
      <c r="B61" s="19">
        <v>2020</v>
      </c>
      <c r="C61" s="1">
        <v>29.3</v>
      </c>
      <c r="D61" s="1">
        <v>964.62</v>
      </c>
      <c r="E61" s="1">
        <f>ABS(C61-D61)</f>
        <v>935.32</v>
      </c>
      <c r="F61" s="1">
        <f>LN(C61+1)-LN(D61+1)</f>
        <v>-3.4616226695638539</v>
      </c>
      <c r="G61" s="10" t="s">
        <v>196</v>
      </c>
      <c r="H61" s="19">
        <v>2015</v>
      </c>
      <c r="I61" s="1">
        <v>21086.3</v>
      </c>
      <c r="J61" s="1">
        <v>50010.92</v>
      </c>
      <c r="K61" s="1">
        <f>ABS(I61-J61)</f>
        <v>28924.62</v>
      </c>
      <c r="L61" s="1">
        <f>LN(I61+1)-LN(J61+1)</f>
        <v>-0.86359041347991194</v>
      </c>
      <c r="M61" s="18" t="s">
        <v>482</v>
      </c>
    </row>
    <row r="62" spans="2:13" x14ac:dyDescent="0.3">
      <c r="B62" s="19">
        <v>2021</v>
      </c>
      <c r="C62" s="1">
        <v>50</v>
      </c>
      <c r="D62" s="1">
        <v>766.63</v>
      </c>
      <c r="E62" s="1">
        <f t="shared" ref="E62:E63" si="21">ABS(C62-D62)</f>
        <v>716.63</v>
      </c>
      <c r="F62" s="1">
        <f t="shared" ref="F62:F63" si="22">LOG(C62+1)-LOG(D62+1)</f>
        <v>-1.177581763102368</v>
      </c>
      <c r="G62" s="10" t="s">
        <v>206</v>
      </c>
      <c r="H62" s="19">
        <v>2016</v>
      </c>
      <c r="I62" s="1">
        <v>56878.85</v>
      </c>
      <c r="J62" s="1">
        <v>40509.769999999997</v>
      </c>
      <c r="K62" s="1">
        <f t="shared" ref="K62:K65" si="23">ABS(I62-J62)</f>
        <v>16369.080000000002</v>
      </c>
      <c r="L62" s="1">
        <f t="shared" ref="L62:L65" si="24">LOG(I62+1)-LOG(J62+1)</f>
        <v>0.14738794440514447</v>
      </c>
      <c r="M62" s="18" t="s">
        <v>476</v>
      </c>
    </row>
    <row r="63" spans="2:13" x14ac:dyDescent="0.3">
      <c r="B63" s="19">
        <v>2022</v>
      </c>
      <c r="C63" s="1">
        <v>74</v>
      </c>
      <c r="D63" s="1">
        <v>626.46</v>
      </c>
      <c r="E63" s="1">
        <f t="shared" si="21"/>
        <v>552.46</v>
      </c>
      <c r="F63" s="1">
        <f t="shared" si="22"/>
        <v>-0.92252478176857577</v>
      </c>
      <c r="G63" s="10" t="s">
        <v>218</v>
      </c>
      <c r="H63" s="19">
        <v>2017</v>
      </c>
      <c r="I63" s="1">
        <v>20339.16</v>
      </c>
      <c r="J63" s="1">
        <v>51504.33</v>
      </c>
      <c r="K63" s="1">
        <f t="shared" si="23"/>
        <v>31165.170000000002</v>
      </c>
      <c r="L63" s="1">
        <f t="shared" si="24"/>
        <v>-0.40349780923368606</v>
      </c>
      <c r="M63" s="18" t="s">
        <v>470</v>
      </c>
    </row>
    <row r="64" spans="2:13" x14ac:dyDescent="0.3">
      <c r="B64" s="19">
        <v>2023</v>
      </c>
      <c r="C64" s="1" t="s">
        <v>11</v>
      </c>
      <c r="D64" s="1">
        <v>383.2</v>
      </c>
      <c r="E64" s="1"/>
      <c r="F64" s="1"/>
      <c r="G64" s="10" t="s">
        <v>229</v>
      </c>
      <c r="H64" s="19">
        <v>2018</v>
      </c>
      <c r="I64" s="1">
        <v>19714.150000000001</v>
      </c>
      <c r="J64" s="1">
        <v>42694.09</v>
      </c>
      <c r="K64" s="1">
        <f t="shared" si="23"/>
        <v>22979.939999999995</v>
      </c>
      <c r="L64" s="1">
        <f t="shared" si="24"/>
        <v>-0.33557784768212606</v>
      </c>
      <c r="M64" s="18" t="s">
        <v>464</v>
      </c>
    </row>
    <row r="65" spans="2:18" x14ac:dyDescent="0.3">
      <c r="B65" s="19">
        <v>2024</v>
      </c>
      <c r="C65" s="1" t="s">
        <v>11</v>
      </c>
      <c r="D65" s="1" t="s">
        <v>11</v>
      </c>
      <c r="E65" s="1"/>
      <c r="F65" s="1"/>
      <c r="G65" s="10" t="s">
        <v>11</v>
      </c>
      <c r="H65" s="19">
        <v>2019</v>
      </c>
      <c r="I65" s="1">
        <v>36841.1</v>
      </c>
      <c r="J65" s="1">
        <v>35162.839999999997</v>
      </c>
      <c r="K65" s="1">
        <f t="shared" si="23"/>
        <v>1678.260000000002</v>
      </c>
      <c r="L65" s="1">
        <f t="shared" si="24"/>
        <v>2.0248081728293954E-2</v>
      </c>
      <c r="M65" s="18" t="s">
        <v>458</v>
      </c>
    </row>
    <row r="66" spans="2:18" x14ac:dyDescent="0.3">
      <c r="B66" s="19">
        <v>2025</v>
      </c>
      <c r="C66" s="1" t="s">
        <v>11</v>
      </c>
      <c r="D66" s="1" t="s">
        <v>11</v>
      </c>
      <c r="E66" s="1"/>
      <c r="F66" s="1"/>
      <c r="G66" s="10" t="s">
        <v>11</v>
      </c>
      <c r="H66" s="19">
        <v>2020</v>
      </c>
      <c r="I66" s="1">
        <v>51456.661</v>
      </c>
      <c r="J66" s="1">
        <v>36929.620000000003</v>
      </c>
      <c r="K66" s="1">
        <f>ABS(I66-J66)</f>
        <v>14527.040999999997</v>
      </c>
      <c r="L66" s="1">
        <f>LN(I66+1)-LN(J66+1)</f>
        <v>0.33171833579936738</v>
      </c>
      <c r="M66" s="18" t="s">
        <v>258</v>
      </c>
    </row>
    <row r="67" spans="2:18" x14ac:dyDescent="0.3">
      <c r="B67" s="12" t="s">
        <v>8</v>
      </c>
      <c r="C67" s="3" t="s">
        <v>4</v>
      </c>
      <c r="D67" s="3"/>
      <c r="E67" s="4"/>
      <c r="F67" s="3"/>
      <c r="G67" s="3"/>
      <c r="H67" s="19">
        <v>2021</v>
      </c>
      <c r="I67" s="1">
        <v>75957</v>
      </c>
      <c r="J67" s="1">
        <v>43986.61</v>
      </c>
      <c r="K67" s="1">
        <f t="shared" ref="K67:K70" si="25">ABS(I67-J67)</f>
        <v>31970.39</v>
      </c>
      <c r="L67" s="1">
        <f t="shared" ref="L67:L70" si="26">LOG(I67+1)-LOG(J67+1)</f>
        <v>0.23724315520732819</v>
      </c>
      <c r="M67" s="18" t="s">
        <v>255</v>
      </c>
    </row>
    <row r="68" spans="2:18" x14ac:dyDescent="0.3">
      <c r="B68" s="19" t="s">
        <v>2</v>
      </c>
      <c r="C68" s="1" t="s">
        <v>5</v>
      </c>
      <c r="D68" s="1" t="s">
        <v>6</v>
      </c>
      <c r="E68" s="1" t="s">
        <v>560</v>
      </c>
      <c r="F68" s="1" t="s">
        <v>561</v>
      </c>
      <c r="G68" s="10" t="s">
        <v>12</v>
      </c>
      <c r="H68" s="19">
        <v>2022</v>
      </c>
      <c r="I68" s="1">
        <v>44928.24</v>
      </c>
      <c r="J68" s="1">
        <v>48074.49</v>
      </c>
      <c r="K68" s="1">
        <f t="shared" si="25"/>
        <v>3146.25</v>
      </c>
      <c r="L68" s="1">
        <f t="shared" si="26"/>
        <v>-2.9394647042124689E-2</v>
      </c>
      <c r="M68" s="18" t="s">
        <v>252</v>
      </c>
      <c r="O68" t="s">
        <v>3</v>
      </c>
    </row>
    <row r="69" spans="2:18" x14ac:dyDescent="0.3">
      <c r="B69" s="19">
        <v>2020</v>
      </c>
      <c r="C69" s="1" t="s">
        <v>11</v>
      </c>
      <c r="D69" s="1" t="s">
        <v>11</v>
      </c>
      <c r="E69" s="1"/>
      <c r="F69" s="1"/>
      <c r="G69" s="10" t="s">
        <v>11</v>
      </c>
      <c r="H69" s="19">
        <v>2023</v>
      </c>
      <c r="I69" s="1">
        <v>20376.95</v>
      </c>
      <c r="J69" s="1">
        <v>48217.440000000002</v>
      </c>
      <c r="K69" s="1">
        <f t="shared" si="25"/>
        <v>27840.49</v>
      </c>
      <c r="L69" s="1">
        <f t="shared" si="26"/>
        <v>-0.37405266333322107</v>
      </c>
      <c r="M69" s="18" t="s">
        <v>249</v>
      </c>
      <c r="O69" t="s">
        <v>2</v>
      </c>
      <c r="P69" s="1" t="s">
        <v>5</v>
      </c>
      <c r="Q69" s="1" t="s">
        <v>6</v>
      </c>
      <c r="R69" s="1" t="s">
        <v>12</v>
      </c>
    </row>
    <row r="70" spans="2:18" x14ac:dyDescent="0.3">
      <c r="B70" s="19">
        <v>2021</v>
      </c>
      <c r="C70" s="1" t="s">
        <v>11</v>
      </c>
      <c r="D70" s="1" t="s">
        <v>11</v>
      </c>
      <c r="E70" s="1"/>
      <c r="F70" s="1"/>
      <c r="G70" s="10" t="s">
        <v>11</v>
      </c>
      <c r="H70" s="19">
        <v>2024</v>
      </c>
      <c r="I70" s="1">
        <v>20421.304</v>
      </c>
      <c r="J70" s="1">
        <v>45285.61</v>
      </c>
      <c r="K70" s="1">
        <f t="shared" si="25"/>
        <v>24864.306</v>
      </c>
      <c r="L70" s="1">
        <f t="shared" si="26"/>
        <v>-0.34586507543168832</v>
      </c>
      <c r="M70" s="18" t="s">
        <v>245</v>
      </c>
      <c r="O70">
        <v>2015</v>
      </c>
      <c r="P70">
        <v>21086.3</v>
      </c>
      <c r="Q70" t="s">
        <v>481</v>
      </c>
      <c r="R70" t="s">
        <v>482</v>
      </c>
    </row>
    <row r="71" spans="2:18" x14ac:dyDescent="0.3">
      <c r="B71" s="19">
        <v>2022</v>
      </c>
      <c r="C71" s="1" t="s">
        <v>11</v>
      </c>
      <c r="D71" s="1" t="s">
        <v>11</v>
      </c>
      <c r="E71" s="1"/>
      <c r="F71" s="1"/>
      <c r="G71" s="10" t="s">
        <v>11</v>
      </c>
      <c r="H71" s="19">
        <v>2025</v>
      </c>
      <c r="I71" s="1" t="s">
        <v>11</v>
      </c>
      <c r="J71" s="1">
        <v>43593.89</v>
      </c>
      <c r="K71" s="1"/>
      <c r="L71" s="1"/>
      <c r="M71" s="18" t="s">
        <v>261</v>
      </c>
      <c r="O71">
        <v>2016</v>
      </c>
      <c r="P71">
        <v>56878.85</v>
      </c>
      <c r="Q71" t="s">
        <v>475</v>
      </c>
      <c r="R71" t="s">
        <v>476</v>
      </c>
    </row>
    <row r="72" spans="2:18" x14ac:dyDescent="0.3">
      <c r="B72" s="19">
        <v>2023</v>
      </c>
      <c r="C72" s="1" t="s">
        <v>11</v>
      </c>
      <c r="D72" s="1" t="s">
        <v>11</v>
      </c>
      <c r="E72" s="1"/>
      <c r="F72" s="1"/>
      <c r="G72" s="10" t="s">
        <v>11</v>
      </c>
      <c r="H72" s="12" t="s">
        <v>8</v>
      </c>
      <c r="I72" s="3" t="s">
        <v>4</v>
      </c>
      <c r="J72" s="3"/>
      <c r="K72" s="3"/>
      <c r="L72" s="3"/>
      <c r="M72" s="13"/>
      <c r="O72">
        <v>2017</v>
      </c>
      <c r="P72">
        <v>20339.16</v>
      </c>
      <c r="Q72" t="s">
        <v>469</v>
      </c>
      <c r="R72" t="s">
        <v>470</v>
      </c>
    </row>
    <row r="73" spans="2:18" x14ac:dyDescent="0.3">
      <c r="B73" s="19">
        <v>2024</v>
      </c>
      <c r="C73" s="1" t="s">
        <v>11</v>
      </c>
      <c r="D73" s="1" t="s">
        <v>11</v>
      </c>
      <c r="E73" s="1"/>
      <c r="F73" s="1"/>
      <c r="G73" s="10" t="s">
        <v>11</v>
      </c>
      <c r="H73" s="19" t="s">
        <v>2</v>
      </c>
      <c r="I73" s="1" t="s">
        <v>5</v>
      </c>
      <c r="J73" s="1" t="s">
        <v>6</v>
      </c>
      <c r="K73" s="1" t="s">
        <v>564</v>
      </c>
      <c r="L73" s="1" t="s">
        <v>561</v>
      </c>
      <c r="M73" s="18" t="s">
        <v>12</v>
      </c>
      <c r="O73">
        <v>2018</v>
      </c>
      <c r="P73">
        <v>19714.150000000001</v>
      </c>
      <c r="Q73" t="s">
        <v>463</v>
      </c>
      <c r="R73" t="s">
        <v>464</v>
      </c>
    </row>
    <row r="74" spans="2:18" x14ac:dyDescent="0.3">
      <c r="B74" s="19">
        <v>2025</v>
      </c>
      <c r="C74" s="1" t="s">
        <v>11</v>
      </c>
      <c r="D74" s="1" t="s">
        <v>11</v>
      </c>
      <c r="E74" s="1"/>
      <c r="F74" s="1"/>
      <c r="G74" s="10" t="s">
        <v>11</v>
      </c>
      <c r="H74" s="19">
        <v>2015</v>
      </c>
      <c r="I74" s="1">
        <v>34452.550000000003</v>
      </c>
      <c r="J74" s="1">
        <v>75565.41</v>
      </c>
      <c r="K74" s="1">
        <f>ABS(I74-J74)</f>
        <v>41112.86</v>
      </c>
      <c r="L74" s="1">
        <f>LN(I74+1)-LN(J74+1)</f>
        <v>-0.78539983223417664</v>
      </c>
      <c r="M74" s="18" t="s">
        <v>484</v>
      </c>
      <c r="O74">
        <v>2019</v>
      </c>
      <c r="P74">
        <v>36841.1</v>
      </c>
      <c r="Q74" t="s">
        <v>457</v>
      </c>
      <c r="R74" t="s">
        <v>458</v>
      </c>
    </row>
    <row r="75" spans="2:18" x14ac:dyDescent="0.3">
      <c r="B75" s="12" t="s">
        <v>8</v>
      </c>
      <c r="C75" s="3" t="s">
        <v>10</v>
      </c>
      <c r="D75" s="3"/>
      <c r="E75" s="4"/>
      <c r="F75" s="3"/>
      <c r="G75" s="3"/>
      <c r="H75" s="19">
        <v>2016</v>
      </c>
      <c r="I75" s="1">
        <v>45811.17</v>
      </c>
      <c r="J75" s="1">
        <v>69688.52</v>
      </c>
      <c r="K75" s="1">
        <f t="shared" ref="K75:K78" si="27">ABS(I75-J75)</f>
        <v>23877.350000000006</v>
      </c>
      <c r="L75" s="1">
        <f t="shared" ref="L75:L78" si="28">LOG(I75+1)-LOG(J75+1)</f>
        <v>-0.18218660961156274</v>
      </c>
      <c r="M75" s="18" t="s">
        <v>478</v>
      </c>
    </row>
    <row r="76" spans="2:18" x14ac:dyDescent="0.3">
      <c r="B76" s="19" t="s">
        <v>2</v>
      </c>
      <c r="C76" s="1" t="s">
        <v>5</v>
      </c>
      <c r="D76" s="1" t="s">
        <v>6</v>
      </c>
      <c r="E76" s="1" t="s">
        <v>560</v>
      </c>
      <c r="F76" s="1" t="s">
        <v>561</v>
      </c>
      <c r="G76" s="10" t="s">
        <v>12</v>
      </c>
      <c r="H76" s="19">
        <v>2017</v>
      </c>
      <c r="I76" s="1">
        <v>273505.78000000003</v>
      </c>
      <c r="J76" s="1">
        <v>67822.28</v>
      </c>
      <c r="K76" s="1">
        <f t="shared" si="27"/>
        <v>205683.50000000003</v>
      </c>
      <c r="L76" s="1">
        <f t="shared" si="28"/>
        <v>0.60558930773814357</v>
      </c>
      <c r="M76" s="18" t="s">
        <v>472</v>
      </c>
      <c r="O76" t="s">
        <v>4</v>
      </c>
    </row>
    <row r="77" spans="2:18" x14ac:dyDescent="0.3">
      <c r="B77" s="19">
        <v>2020</v>
      </c>
      <c r="C77" s="1" t="s">
        <v>11</v>
      </c>
      <c r="D77" s="1" t="s">
        <v>11</v>
      </c>
      <c r="E77" s="1"/>
      <c r="F77" s="1"/>
      <c r="G77" s="10" t="s">
        <v>11</v>
      </c>
      <c r="H77" s="19">
        <v>2018</v>
      </c>
      <c r="I77" s="1">
        <v>72807.8</v>
      </c>
      <c r="J77" s="1">
        <v>80313.759999999995</v>
      </c>
      <c r="K77" s="1">
        <f t="shared" si="27"/>
        <v>7505.9599999999919</v>
      </c>
      <c r="L77" s="1">
        <f t="shared" si="28"/>
        <v>-4.2611492644394566E-2</v>
      </c>
      <c r="M77" s="18" t="s">
        <v>466</v>
      </c>
      <c r="O77" t="s">
        <v>2</v>
      </c>
      <c r="P77" s="1" t="s">
        <v>5</v>
      </c>
      <c r="Q77" s="1" t="s">
        <v>6</v>
      </c>
      <c r="R77" s="1" t="s">
        <v>12</v>
      </c>
    </row>
    <row r="78" spans="2:18" x14ac:dyDescent="0.3">
      <c r="B78" s="19">
        <v>2021</v>
      </c>
      <c r="C78" s="1">
        <v>58.7</v>
      </c>
      <c r="D78" s="1">
        <v>1470.15</v>
      </c>
      <c r="E78" s="1">
        <f t="shared" ref="E78:E81" si="29">ABS(C78-D78)</f>
        <v>1411.45</v>
      </c>
      <c r="F78" s="1">
        <f t="shared" ref="F78:F81" si="30">LOG(C78+1)-LOG(D78+1)</f>
        <v>-1.3916826249775547</v>
      </c>
      <c r="G78" s="10" t="s">
        <v>207</v>
      </c>
      <c r="H78" s="19">
        <v>2019</v>
      </c>
      <c r="I78" s="1">
        <v>57637.1</v>
      </c>
      <c r="J78" s="1">
        <v>84154.74</v>
      </c>
      <c r="K78" s="1">
        <f t="shared" si="27"/>
        <v>26517.640000000007</v>
      </c>
      <c r="L78" s="1">
        <f t="shared" si="28"/>
        <v>-0.16437408702988243</v>
      </c>
      <c r="M78" s="18" t="s">
        <v>460</v>
      </c>
      <c r="O78">
        <v>2015</v>
      </c>
      <c r="P78">
        <v>34452.550000000003</v>
      </c>
      <c r="Q78" t="s">
        <v>483</v>
      </c>
      <c r="R78" t="s">
        <v>484</v>
      </c>
    </row>
    <row r="79" spans="2:18" x14ac:dyDescent="0.3">
      <c r="B79" s="19">
        <v>2022</v>
      </c>
      <c r="C79" s="1">
        <v>62</v>
      </c>
      <c r="D79" s="1">
        <v>632.05999999999995</v>
      </c>
      <c r="E79" s="1">
        <f t="shared" si="29"/>
        <v>570.05999999999995</v>
      </c>
      <c r="F79" s="1">
        <f t="shared" si="30"/>
        <v>-1.0021043239666669</v>
      </c>
      <c r="G79" s="10" t="s">
        <v>219</v>
      </c>
      <c r="H79" s="19">
        <v>2020</v>
      </c>
      <c r="I79" s="1">
        <v>88192.885999999999</v>
      </c>
      <c r="J79" s="1">
        <v>83498.509999999995</v>
      </c>
      <c r="K79" s="1">
        <f>ABS(I79-J79)</f>
        <v>4694.3760000000038</v>
      </c>
      <c r="L79" s="1">
        <f>LN(I79+1)-LN(J79+1)</f>
        <v>5.4696877306012581E-2</v>
      </c>
      <c r="M79" s="18" t="s">
        <v>259</v>
      </c>
      <c r="O79">
        <v>2016</v>
      </c>
      <c r="P79">
        <v>45811.17</v>
      </c>
      <c r="Q79" t="s">
        <v>477</v>
      </c>
      <c r="R79" t="s">
        <v>478</v>
      </c>
    </row>
    <row r="80" spans="2:18" x14ac:dyDescent="0.3">
      <c r="B80" s="19">
        <v>2023</v>
      </c>
      <c r="C80" s="1" t="s">
        <v>11</v>
      </c>
      <c r="D80" s="1" t="s">
        <v>11</v>
      </c>
      <c r="E80" s="1"/>
      <c r="F80" s="1"/>
      <c r="G80" s="10" t="s">
        <v>11</v>
      </c>
      <c r="H80" s="19">
        <v>2021</v>
      </c>
      <c r="I80" s="1">
        <v>137648.23499999999</v>
      </c>
      <c r="J80" s="1">
        <v>86512.6</v>
      </c>
      <c r="K80" s="1">
        <f t="shared" ref="K80:K83" si="31">ABS(I80-J80)</f>
        <v>51135.63499999998</v>
      </c>
      <c r="L80" s="1">
        <f t="shared" ref="L80:L83" si="32">LOG(I80+1)-LOG(J80+1)</f>
        <v>0.20168941786338657</v>
      </c>
      <c r="M80" s="18" t="s">
        <v>256</v>
      </c>
      <c r="O80">
        <v>2017</v>
      </c>
      <c r="P80">
        <v>273505.78000000003</v>
      </c>
      <c r="Q80" t="s">
        <v>471</v>
      </c>
      <c r="R80" t="s">
        <v>472</v>
      </c>
    </row>
    <row r="81" spans="2:22" x14ac:dyDescent="0.3">
      <c r="B81" s="19">
        <v>2024</v>
      </c>
      <c r="C81" s="1">
        <v>35</v>
      </c>
      <c r="D81" s="1">
        <v>286.95999999999998</v>
      </c>
      <c r="E81" s="1">
        <f t="shared" si="29"/>
        <v>251.95999999999998</v>
      </c>
      <c r="F81" s="1">
        <f t="shared" si="30"/>
        <v>-0.90302966412471664</v>
      </c>
      <c r="G81" s="10" t="s">
        <v>240</v>
      </c>
      <c r="H81" s="19">
        <v>2022</v>
      </c>
      <c r="I81" s="1">
        <v>131998.389</v>
      </c>
      <c r="J81" s="1">
        <v>95511.42</v>
      </c>
      <c r="K81" s="1">
        <f t="shared" si="31"/>
        <v>36486.968999999997</v>
      </c>
      <c r="L81" s="1">
        <f>LOG(I81+1)-LOG(J81+1)</f>
        <v>0.14051207201226568</v>
      </c>
      <c r="M81" s="18" t="s">
        <v>253</v>
      </c>
      <c r="O81">
        <v>2018</v>
      </c>
      <c r="P81">
        <v>72807.8</v>
      </c>
      <c r="Q81" t="s">
        <v>465</v>
      </c>
      <c r="R81" t="s">
        <v>466</v>
      </c>
    </row>
    <row r="82" spans="2:22" ht="15" thickBot="1" x14ac:dyDescent="0.35">
      <c r="B82" s="21">
        <v>2025</v>
      </c>
      <c r="C82" s="22" t="s">
        <v>11</v>
      </c>
      <c r="D82" s="22">
        <v>87.92</v>
      </c>
      <c r="E82" s="22"/>
      <c r="F82" s="22"/>
      <c r="G82" s="50" t="s">
        <v>244</v>
      </c>
      <c r="H82" s="19">
        <v>2023</v>
      </c>
      <c r="I82" s="1">
        <v>100845.23</v>
      </c>
      <c r="J82" s="1">
        <v>102111.47</v>
      </c>
      <c r="K82" s="1">
        <f t="shared" si="31"/>
        <v>1266.2400000000052</v>
      </c>
      <c r="L82" s="1">
        <f t="shared" si="32"/>
        <v>-5.4191141346660032E-3</v>
      </c>
      <c r="M82" s="18" t="s">
        <v>250</v>
      </c>
      <c r="O82">
        <v>2019</v>
      </c>
      <c r="P82">
        <v>57637.1</v>
      </c>
      <c r="Q82" t="s">
        <v>459</v>
      </c>
      <c r="R82" t="s">
        <v>460</v>
      </c>
    </row>
    <row r="83" spans="2:22" x14ac:dyDescent="0.3">
      <c r="B83" s="30"/>
      <c r="C83" s="29"/>
      <c r="D83" s="29"/>
      <c r="E83" s="29"/>
      <c r="F83" s="29"/>
      <c r="G83" s="29"/>
      <c r="H83" s="19">
        <v>2024</v>
      </c>
      <c r="I83" s="1">
        <v>111214.37</v>
      </c>
      <c r="J83" s="1">
        <v>103061.05</v>
      </c>
      <c r="K83" s="1">
        <f t="shared" si="31"/>
        <v>8153.3199999999924</v>
      </c>
      <c r="L83" s="1">
        <f t="shared" si="32"/>
        <v>3.30660342992255E-2</v>
      </c>
      <c r="M83" s="18" t="s">
        <v>246</v>
      </c>
    </row>
    <row r="84" spans="2:22" x14ac:dyDescent="0.3">
      <c r="B84" s="30"/>
      <c r="C84" s="29"/>
      <c r="D84" s="29"/>
      <c r="E84" s="29"/>
      <c r="F84" s="29"/>
      <c r="G84" s="29"/>
      <c r="H84" s="19">
        <v>2025</v>
      </c>
      <c r="I84" s="1" t="s">
        <v>11</v>
      </c>
      <c r="J84" s="1">
        <v>103078.3</v>
      </c>
      <c r="K84" s="1"/>
      <c r="L84" s="1"/>
      <c r="M84" s="18" t="s">
        <v>262</v>
      </c>
      <c r="O84" t="s">
        <v>397</v>
      </c>
    </row>
    <row r="85" spans="2:22" x14ac:dyDescent="0.3">
      <c r="B85" s="30"/>
      <c r="C85" s="29"/>
      <c r="D85" s="29"/>
      <c r="E85" s="29"/>
      <c r="F85" s="29"/>
      <c r="G85" s="29"/>
      <c r="H85" s="12" t="s">
        <v>8</v>
      </c>
      <c r="I85" s="3" t="s">
        <v>10</v>
      </c>
      <c r="J85" s="3"/>
      <c r="K85" s="3"/>
      <c r="L85" s="3"/>
      <c r="M85" s="13"/>
      <c r="O85" t="s">
        <v>2</v>
      </c>
      <c r="P85" s="1" t="s">
        <v>5</v>
      </c>
      <c r="Q85" s="1" t="s">
        <v>6</v>
      </c>
      <c r="R85" s="1" t="s">
        <v>12</v>
      </c>
    </row>
    <row r="86" spans="2:22" x14ac:dyDescent="0.3">
      <c r="B86" s="30"/>
      <c r="C86" s="29"/>
      <c r="D86" s="29"/>
      <c r="E86" s="29"/>
      <c r="F86" s="29"/>
      <c r="G86" s="29"/>
      <c r="H86" s="19" t="s">
        <v>2</v>
      </c>
      <c r="I86" s="1" t="s">
        <v>5</v>
      </c>
      <c r="J86" s="1" t="s">
        <v>6</v>
      </c>
      <c r="K86" s="1" t="s">
        <v>564</v>
      </c>
      <c r="L86" s="1" t="s">
        <v>561</v>
      </c>
      <c r="M86" s="18" t="s">
        <v>12</v>
      </c>
      <c r="O86">
        <v>2015</v>
      </c>
      <c r="P86">
        <v>6027.85</v>
      </c>
      <c r="Q86" t="s">
        <v>485</v>
      </c>
      <c r="R86" t="s">
        <v>486</v>
      </c>
    </row>
    <row r="87" spans="2:22" x14ac:dyDescent="0.3">
      <c r="B87" s="30"/>
      <c r="C87" s="29"/>
      <c r="D87" s="29"/>
      <c r="E87" s="29"/>
      <c r="F87" s="29"/>
      <c r="G87" s="29"/>
      <c r="H87" s="19">
        <v>2015</v>
      </c>
      <c r="I87" s="1">
        <v>6027.85</v>
      </c>
      <c r="J87" s="1">
        <v>39254.080000000002</v>
      </c>
      <c r="K87" s="1">
        <f>ABS(I87-J87)</f>
        <v>33226.230000000003</v>
      </c>
      <c r="L87" s="1">
        <f>LN(I87+1)-LN(J87+1)</f>
        <v>-1.8735245831552128</v>
      </c>
      <c r="M87" s="18" t="s">
        <v>486</v>
      </c>
      <c r="O87">
        <v>2016</v>
      </c>
      <c r="P87">
        <v>70994.5</v>
      </c>
      <c r="Q87" t="s">
        <v>479</v>
      </c>
      <c r="R87" t="s">
        <v>480</v>
      </c>
    </row>
    <row r="88" spans="2:22" x14ac:dyDescent="0.3">
      <c r="B88" s="30"/>
      <c r="C88" s="29"/>
      <c r="D88" s="29"/>
      <c r="E88" s="29"/>
      <c r="F88" s="29"/>
      <c r="G88" s="29"/>
      <c r="H88" s="19">
        <v>2016</v>
      </c>
      <c r="I88" s="1">
        <v>70994.5</v>
      </c>
      <c r="J88" s="1">
        <v>36027.14</v>
      </c>
      <c r="K88" s="1">
        <f t="shared" ref="K88:K90" si="33">ABS(I88-J88)</f>
        <v>34967.360000000001</v>
      </c>
      <c r="L88" s="1">
        <f t="shared" ref="L88:L91" si="34">LOG(I88+1)-LOG(J88+1)</f>
        <v>0.29458898046130511</v>
      </c>
      <c r="M88" s="18" t="s">
        <v>480</v>
      </c>
      <c r="O88">
        <v>2017</v>
      </c>
      <c r="P88">
        <v>9613.34</v>
      </c>
      <c r="Q88" t="s">
        <v>473</v>
      </c>
      <c r="R88" t="s">
        <v>474</v>
      </c>
    </row>
    <row r="89" spans="2:22" x14ac:dyDescent="0.3">
      <c r="B89" s="30"/>
      <c r="C89" s="29"/>
      <c r="D89" s="29"/>
      <c r="E89" s="29"/>
      <c r="F89" s="29"/>
      <c r="G89" s="29"/>
      <c r="H89" s="19">
        <v>2017</v>
      </c>
      <c r="I89" s="1">
        <v>9613.34</v>
      </c>
      <c r="J89" s="1">
        <v>41320.36</v>
      </c>
      <c r="K89" s="1">
        <f t="shared" si="33"/>
        <v>31707.02</v>
      </c>
      <c r="L89" s="1">
        <f t="shared" si="34"/>
        <v>-0.63325513052720961</v>
      </c>
      <c r="M89" s="18" t="s">
        <v>474</v>
      </c>
      <c r="O89">
        <v>2018</v>
      </c>
      <c r="P89">
        <v>7114</v>
      </c>
      <c r="Q89" t="s">
        <v>467</v>
      </c>
      <c r="R89" t="s">
        <v>468</v>
      </c>
    </row>
    <row r="90" spans="2:22" x14ac:dyDescent="0.3">
      <c r="B90" s="30"/>
      <c r="C90" s="29"/>
      <c r="D90" s="29"/>
      <c r="E90" s="29"/>
      <c r="F90" s="29"/>
      <c r="G90" s="29"/>
      <c r="H90" s="19">
        <v>2018</v>
      </c>
      <c r="I90" s="1">
        <v>7114</v>
      </c>
      <c r="J90" s="1">
        <v>38433.480000000003</v>
      </c>
      <c r="K90" s="1">
        <f t="shared" si="33"/>
        <v>31319.480000000003</v>
      </c>
      <c r="L90" s="1">
        <f t="shared" si="34"/>
        <v>-0.73254610522959629</v>
      </c>
      <c r="M90" s="18" t="s">
        <v>468</v>
      </c>
      <c r="O90">
        <v>2019</v>
      </c>
      <c r="P90">
        <v>2409.2600000000002</v>
      </c>
      <c r="Q90" t="s">
        <v>461</v>
      </c>
      <c r="R90" t="s">
        <v>462</v>
      </c>
    </row>
    <row r="91" spans="2:22" x14ac:dyDescent="0.3">
      <c r="B91" s="30"/>
      <c r="C91" s="29"/>
      <c r="D91" s="29"/>
      <c r="E91" s="29"/>
      <c r="F91" s="29"/>
      <c r="G91" s="29"/>
      <c r="H91" s="19">
        <v>2019</v>
      </c>
      <c r="I91" s="1">
        <v>2409.2600000000002</v>
      </c>
      <c r="J91" s="1">
        <v>35526.26</v>
      </c>
      <c r="K91" s="1">
        <f>ABS(I91-J91)</f>
        <v>33117</v>
      </c>
      <c r="L91" s="1">
        <f t="shared" si="34"/>
        <v>-1.1684978209127546</v>
      </c>
      <c r="M91" s="18" t="s">
        <v>462</v>
      </c>
    </row>
    <row r="92" spans="2:22" x14ac:dyDescent="0.3">
      <c r="B92" s="30"/>
      <c r="C92" s="29"/>
      <c r="D92" s="29"/>
      <c r="E92" s="29"/>
      <c r="F92" s="29"/>
      <c r="G92" s="29"/>
      <c r="H92" s="19">
        <v>2020</v>
      </c>
      <c r="I92" s="1">
        <v>14857.9</v>
      </c>
      <c r="J92" s="1">
        <v>30153.87</v>
      </c>
      <c r="K92" s="1">
        <f>ABS(I92-J92)</f>
        <v>15295.97</v>
      </c>
      <c r="L92" s="1">
        <f>LN(I92+1)-LN(J92+1)</f>
        <v>-0.70774742351055764</v>
      </c>
      <c r="M92" s="18" t="s">
        <v>260</v>
      </c>
    </row>
    <row r="93" spans="2:22" x14ac:dyDescent="0.3">
      <c r="B93" s="30"/>
      <c r="C93" s="29"/>
      <c r="D93" s="29"/>
      <c r="E93" s="29"/>
      <c r="F93" s="29"/>
      <c r="G93" s="29"/>
      <c r="H93" s="19">
        <v>2021</v>
      </c>
      <c r="I93" s="1">
        <v>11305.891</v>
      </c>
      <c r="J93" s="1">
        <v>28184.87</v>
      </c>
      <c r="K93" s="1">
        <f t="shared" ref="K93:K96" si="35">ABS(I93-J93)</f>
        <v>16878.978999999999</v>
      </c>
      <c r="L93" s="1">
        <f t="shared" ref="L93:L96" si="36">LOG(I93+1)-LOG(J93+1)</f>
        <v>-0.39668823899641215</v>
      </c>
      <c r="M93" s="18" t="s">
        <v>257</v>
      </c>
    </row>
    <row r="94" spans="2:22" x14ac:dyDescent="0.3">
      <c r="B94" s="30"/>
      <c r="C94" s="29"/>
      <c r="D94" s="29"/>
      <c r="E94" s="29"/>
      <c r="F94" s="29"/>
      <c r="G94" s="29"/>
      <c r="H94" s="19">
        <v>2022</v>
      </c>
      <c r="I94" s="1">
        <v>12495.4</v>
      </c>
      <c r="J94" s="1">
        <v>25124.83</v>
      </c>
      <c r="K94" s="1">
        <f t="shared" si="35"/>
        <v>12629.430000000002</v>
      </c>
      <c r="L94" s="1">
        <f t="shared" si="36"/>
        <v>-0.30333549885141498</v>
      </c>
      <c r="M94" s="18" t="s">
        <v>254</v>
      </c>
    </row>
    <row r="95" spans="2:22" x14ac:dyDescent="0.3">
      <c r="B95" s="30"/>
      <c r="C95" s="29"/>
      <c r="D95" s="29"/>
      <c r="E95" s="29"/>
      <c r="F95" s="29"/>
      <c r="G95" s="29"/>
      <c r="H95" s="19">
        <v>2023</v>
      </c>
      <c r="I95" s="1">
        <v>51938.105000000003</v>
      </c>
      <c r="J95" s="1">
        <v>23172.25</v>
      </c>
      <c r="K95" s="1">
        <f t="shared" si="35"/>
        <v>28765.855000000003</v>
      </c>
      <c r="L95" s="1">
        <f t="shared" si="36"/>
        <v>0.35050751476060782</v>
      </c>
      <c r="M95" s="18" t="s">
        <v>251</v>
      </c>
    </row>
    <row r="96" spans="2:22" x14ac:dyDescent="0.3">
      <c r="B96" s="30"/>
      <c r="C96" s="29"/>
      <c r="D96" s="29"/>
      <c r="E96" s="29"/>
      <c r="F96" s="29"/>
      <c r="G96" s="29"/>
      <c r="H96" s="19">
        <v>2024</v>
      </c>
      <c r="I96" s="1">
        <v>10037.530000000001</v>
      </c>
      <c r="J96" s="1">
        <v>28354.05</v>
      </c>
      <c r="K96" s="1">
        <f t="shared" si="35"/>
        <v>18316.519999999997</v>
      </c>
      <c r="L96" s="1">
        <f t="shared" si="36"/>
        <v>-0.45096029622529432</v>
      </c>
      <c r="M96" s="18" t="s">
        <v>247</v>
      </c>
      <c r="Q96" s="3" t="s">
        <v>8</v>
      </c>
      <c r="R96" s="3" t="s">
        <v>3</v>
      </c>
      <c r="S96" s="3"/>
      <c r="T96" s="3"/>
      <c r="U96" s="3"/>
      <c r="V96" s="3"/>
    </row>
    <row r="97" spans="2:22" ht="15" thickBot="1" x14ac:dyDescent="0.35">
      <c r="B97" s="62"/>
      <c r="C97" s="63"/>
      <c r="D97" s="63"/>
      <c r="E97" s="63"/>
      <c r="F97" s="63"/>
      <c r="G97" s="63"/>
      <c r="H97" s="21">
        <v>2025</v>
      </c>
      <c r="I97" s="22" t="s">
        <v>11</v>
      </c>
      <c r="J97" s="22">
        <v>25478.46</v>
      </c>
      <c r="K97" s="22"/>
      <c r="L97" s="22"/>
      <c r="M97" s="23" t="s">
        <v>263</v>
      </c>
      <c r="Q97" s="1" t="s">
        <v>2</v>
      </c>
      <c r="R97" s="1" t="s">
        <v>5</v>
      </c>
      <c r="S97" s="1" t="s">
        <v>6</v>
      </c>
      <c r="T97" s="1" t="s">
        <v>564</v>
      </c>
      <c r="U97" s="1" t="s">
        <v>561</v>
      </c>
      <c r="V97" s="1" t="s">
        <v>12</v>
      </c>
    </row>
    <row r="98" spans="2:22" x14ac:dyDescent="0.3">
      <c r="Q98" s="1">
        <v>2020</v>
      </c>
      <c r="R98" s="1">
        <v>51456.661</v>
      </c>
      <c r="S98" s="1">
        <v>36929.620000000003</v>
      </c>
      <c r="T98" s="1">
        <f>ABS(R98-S98)</f>
        <v>14527.040999999997</v>
      </c>
      <c r="U98" s="1">
        <f>LN(R98+1)-LN(S98+1)</f>
        <v>0.33171833579936738</v>
      </c>
      <c r="V98" s="1" t="s">
        <v>258</v>
      </c>
    </row>
    <row r="99" spans="2:22" x14ac:dyDescent="0.3">
      <c r="Q99" s="1">
        <v>2021</v>
      </c>
      <c r="R99" s="1">
        <v>75957</v>
      </c>
      <c r="S99" s="1">
        <v>43986.61</v>
      </c>
      <c r="T99" s="1">
        <f t="shared" ref="T99:T102" si="37">ABS(R99-S99)</f>
        <v>31970.39</v>
      </c>
      <c r="U99" s="1">
        <f t="shared" ref="U99:U102" si="38">LOG(R99+1)-LOG(S99+1)</f>
        <v>0.23724315520732819</v>
      </c>
      <c r="V99" s="1" t="s">
        <v>255</v>
      </c>
    </row>
    <row r="100" spans="2:22" x14ac:dyDescent="0.3">
      <c r="Q100" s="1">
        <v>2022</v>
      </c>
      <c r="R100" s="1">
        <v>44928.24</v>
      </c>
      <c r="S100" s="1">
        <v>48074.49</v>
      </c>
      <c r="T100" s="1">
        <f t="shared" si="37"/>
        <v>3146.25</v>
      </c>
      <c r="U100" s="1">
        <f t="shared" si="38"/>
        <v>-2.9394647042124689E-2</v>
      </c>
      <c r="V100" s="1" t="s">
        <v>252</v>
      </c>
    </row>
    <row r="101" spans="2:22" x14ac:dyDescent="0.3">
      <c r="Q101" s="1">
        <v>2023</v>
      </c>
      <c r="R101" s="1">
        <v>20376.95</v>
      </c>
      <c r="S101" s="1">
        <v>48217.440000000002</v>
      </c>
      <c r="T101" s="1">
        <f t="shared" si="37"/>
        <v>27840.49</v>
      </c>
      <c r="U101" s="1">
        <f t="shared" si="38"/>
        <v>-0.37405266333322107</v>
      </c>
      <c r="V101" s="1" t="s">
        <v>249</v>
      </c>
    </row>
    <row r="102" spans="2:22" x14ac:dyDescent="0.3">
      <c r="Q102" s="1">
        <v>2024</v>
      </c>
      <c r="R102" s="1">
        <v>20421.304</v>
      </c>
      <c r="S102" s="1">
        <v>45285.61</v>
      </c>
      <c r="T102" s="1">
        <f t="shared" si="37"/>
        <v>24864.306</v>
      </c>
      <c r="U102" s="1">
        <f t="shared" si="38"/>
        <v>-0.34586507543168832</v>
      </c>
      <c r="V102" s="1" t="s">
        <v>245</v>
      </c>
    </row>
    <row r="103" spans="2:22" x14ac:dyDescent="0.3">
      <c r="Q103" s="1">
        <v>2025</v>
      </c>
      <c r="R103" s="1" t="s">
        <v>11</v>
      </c>
      <c r="S103" s="1">
        <v>43593.89</v>
      </c>
      <c r="T103" s="1" t="e">
        <f>ABS(R103-S103)</f>
        <v>#VALUE!</v>
      </c>
      <c r="U103" s="1" t="e">
        <f>LN(R103+1)-LN(S103+1)</f>
        <v>#VALUE!</v>
      </c>
      <c r="V103" s="1" t="s">
        <v>261</v>
      </c>
    </row>
    <row r="104" spans="2:22" x14ac:dyDescent="0.3">
      <c r="Q104" s="3" t="s">
        <v>8</v>
      </c>
      <c r="R104" s="3" t="s">
        <v>4</v>
      </c>
      <c r="S104" s="3"/>
      <c r="T104" s="1" t="e">
        <f t="shared" ref="T104:T107" si="39">ABS(R104-S104)</f>
        <v>#VALUE!</v>
      </c>
      <c r="U104" s="1" t="e">
        <f t="shared" ref="U104:U107" si="40">LOG(R104+1)-LOG(S104+1)</f>
        <v>#VALUE!</v>
      </c>
      <c r="V104" s="3"/>
    </row>
    <row r="105" spans="2:22" x14ac:dyDescent="0.3">
      <c r="Q105" s="1" t="s">
        <v>2</v>
      </c>
      <c r="R105" s="1" t="s">
        <v>5</v>
      </c>
      <c r="S105" s="1" t="s">
        <v>6</v>
      </c>
      <c r="T105" s="1" t="e">
        <f t="shared" si="39"/>
        <v>#VALUE!</v>
      </c>
      <c r="U105" s="1" t="e">
        <f t="shared" si="40"/>
        <v>#VALUE!</v>
      </c>
      <c r="V105" s="1" t="s">
        <v>12</v>
      </c>
    </row>
    <row r="106" spans="2:22" x14ac:dyDescent="0.3">
      <c r="Q106" s="1">
        <v>2020</v>
      </c>
      <c r="R106" s="1">
        <v>88192.885999999999</v>
      </c>
      <c r="S106" s="1">
        <v>83498.509999999995</v>
      </c>
      <c r="T106" s="1">
        <f t="shared" si="39"/>
        <v>4694.3760000000038</v>
      </c>
      <c r="U106" s="1">
        <f t="shared" si="40"/>
        <v>2.3754551991340023E-2</v>
      </c>
      <c r="V106" s="1" t="s">
        <v>259</v>
      </c>
    </row>
    <row r="107" spans="2:22" x14ac:dyDescent="0.3">
      <c r="Q107" s="1">
        <v>2021</v>
      </c>
      <c r="R107" s="1">
        <v>137648.23499999999</v>
      </c>
      <c r="S107" s="1">
        <v>86512.6</v>
      </c>
      <c r="T107" s="1">
        <f t="shared" si="39"/>
        <v>51135.63499999998</v>
      </c>
      <c r="U107" s="1">
        <f t="shared" si="40"/>
        <v>0.20168941786338657</v>
      </c>
      <c r="V107" s="1" t="s">
        <v>256</v>
      </c>
    </row>
    <row r="108" spans="2:22" x14ac:dyDescent="0.3">
      <c r="Q108" s="1">
        <v>2022</v>
      </c>
      <c r="R108" s="1">
        <v>131998.389</v>
      </c>
      <c r="S108" s="1">
        <v>95511.42</v>
      </c>
      <c r="T108" s="1"/>
      <c r="U108" s="1"/>
      <c r="V108" s="1" t="s">
        <v>253</v>
      </c>
    </row>
    <row r="109" spans="2:22" x14ac:dyDescent="0.3">
      <c r="Q109" s="1">
        <v>2023</v>
      </c>
      <c r="R109" s="1">
        <v>100845.23</v>
      </c>
      <c r="S109" s="1">
        <v>102111.47</v>
      </c>
      <c r="T109" s="3"/>
      <c r="U109" s="3"/>
      <c r="V109" s="1" t="s">
        <v>250</v>
      </c>
    </row>
    <row r="110" spans="2:22" x14ac:dyDescent="0.3">
      <c r="Q110" s="1">
        <v>2024</v>
      </c>
      <c r="R110" s="1">
        <v>111214.37</v>
      </c>
      <c r="S110" s="1">
        <v>103061.05</v>
      </c>
      <c r="T110" s="1" t="s">
        <v>564</v>
      </c>
      <c r="U110" s="1" t="s">
        <v>561</v>
      </c>
      <c r="V110" s="1" t="s">
        <v>246</v>
      </c>
    </row>
    <row r="111" spans="2:22" x14ac:dyDescent="0.3">
      <c r="Q111" s="1">
        <v>2025</v>
      </c>
      <c r="R111" s="1" t="s">
        <v>11</v>
      </c>
      <c r="S111" s="1">
        <v>103078.3</v>
      </c>
      <c r="T111" s="1" t="e">
        <f>ABS(R111-S111)</f>
        <v>#VALUE!</v>
      </c>
      <c r="U111" s="1" t="e">
        <f>LN(R111+1)-LN(S111+1)</f>
        <v>#VALUE!</v>
      </c>
      <c r="V111" s="1" t="s">
        <v>262</v>
      </c>
    </row>
    <row r="112" spans="2:22" x14ac:dyDescent="0.3">
      <c r="Q112" s="3" t="s">
        <v>8</v>
      </c>
      <c r="R112" s="3" t="s">
        <v>10</v>
      </c>
      <c r="S112" s="3"/>
      <c r="T112" s="1" t="e">
        <f t="shared" ref="T112:T115" si="41">ABS(R112-S112)</f>
        <v>#VALUE!</v>
      </c>
      <c r="U112" s="1" t="e">
        <f t="shared" ref="U112:U115" si="42">LOG(R112+1)-LOG(S112+1)</f>
        <v>#VALUE!</v>
      </c>
      <c r="V112" s="3"/>
    </row>
    <row r="113" spans="17:22" x14ac:dyDescent="0.3">
      <c r="Q113" s="1" t="s">
        <v>2</v>
      </c>
      <c r="R113" s="1" t="s">
        <v>5</v>
      </c>
      <c r="S113" s="1" t="s">
        <v>6</v>
      </c>
      <c r="T113" s="1" t="e">
        <f t="shared" si="41"/>
        <v>#VALUE!</v>
      </c>
      <c r="U113" s="1" t="e">
        <f t="shared" si="42"/>
        <v>#VALUE!</v>
      </c>
      <c r="V113" s="1" t="s">
        <v>12</v>
      </c>
    </row>
    <row r="114" spans="17:22" x14ac:dyDescent="0.3">
      <c r="Q114" s="1">
        <v>2020</v>
      </c>
      <c r="R114" s="1">
        <v>14857.9</v>
      </c>
      <c r="S114" s="1">
        <v>30153.87</v>
      </c>
      <c r="T114" s="1">
        <f t="shared" si="41"/>
        <v>15295.97</v>
      </c>
      <c r="U114" s="1">
        <f t="shared" si="42"/>
        <v>-0.30737080061187871</v>
      </c>
      <c r="V114" s="1" t="s">
        <v>260</v>
      </c>
    </row>
    <row r="115" spans="17:22" x14ac:dyDescent="0.3">
      <c r="Q115" s="1">
        <v>2021</v>
      </c>
      <c r="R115" s="1">
        <v>11305.891</v>
      </c>
      <c r="S115" s="1">
        <v>28184.87</v>
      </c>
      <c r="T115" s="1">
        <f t="shared" si="41"/>
        <v>16878.978999999999</v>
      </c>
      <c r="U115" s="1">
        <f t="shared" si="42"/>
        <v>-0.39668823899641215</v>
      </c>
      <c r="V115" s="1" t="s">
        <v>257</v>
      </c>
    </row>
    <row r="116" spans="17:22" x14ac:dyDescent="0.3">
      <c r="Q116" s="1">
        <v>2022</v>
      </c>
      <c r="R116" s="1">
        <v>12495.4</v>
      </c>
      <c r="S116" s="1">
        <v>25124.83</v>
      </c>
      <c r="T116" s="1">
        <f>ABS(R116-S116)</f>
        <v>12629.430000000002</v>
      </c>
      <c r="U116" s="1">
        <f>LN(R116+1)-LN(S116+1)</f>
        <v>-0.69845579783118161</v>
      </c>
      <c r="V116" s="1" t="s">
        <v>254</v>
      </c>
    </row>
    <row r="117" spans="17:22" x14ac:dyDescent="0.3">
      <c r="Q117" s="1">
        <v>2023</v>
      </c>
      <c r="R117" s="1">
        <v>51938.105000000003</v>
      </c>
      <c r="S117" s="1">
        <v>23172.25</v>
      </c>
      <c r="T117" s="1">
        <f t="shared" ref="T117:T119" si="43">ABS(R117-S117)</f>
        <v>28765.855000000003</v>
      </c>
      <c r="U117" s="1">
        <f t="shared" ref="U117" si="44">LOG(R117+1)-LOG(S117+1)</f>
        <v>0.35050751476060782</v>
      </c>
      <c r="V117" s="1" t="s">
        <v>251</v>
      </c>
    </row>
    <row r="118" spans="17:22" x14ac:dyDescent="0.3">
      <c r="Q118" s="1">
        <v>2024</v>
      </c>
      <c r="R118" s="1">
        <v>10037.530000000001</v>
      </c>
      <c r="S118" s="1">
        <v>28354.05</v>
      </c>
      <c r="T118" s="1">
        <f t="shared" si="43"/>
        <v>18316.519999999997</v>
      </c>
      <c r="U118" s="1">
        <f>LOG(R118+1)-LOG(S118+1)</f>
        <v>-0.45096029622529432</v>
      </c>
      <c r="V118" s="1" t="s">
        <v>247</v>
      </c>
    </row>
    <row r="119" spans="17:22" x14ac:dyDescent="0.3">
      <c r="Q119" s="1">
        <v>2025</v>
      </c>
      <c r="R119" s="1" t="s">
        <v>11</v>
      </c>
      <c r="S119" s="1">
        <v>25478.46</v>
      </c>
      <c r="T119" s="1" t="e">
        <f t="shared" si="43"/>
        <v>#VALUE!</v>
      </c>
      <c r="U119" s="1" t="e">
        <f t="shared" ref="U119" si="45">LOG(R119+1)-LOG(S119+1)</f>
        <v>#VALUE!</v>
      </c>
      <c r="V119" s="1" t="s">
        <v>263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FC72-711C-4374-8A1D-6547969AD707}">
  <dimension ref="B2:T115"/>
  <sheetViews>
    <sheetView zoomScale="55" zoomScaleNormal="55" workbookViewId="0">
      <selection activeCell="S41" sqref="S41"/>
    </sheetView>
  </sheetViews>
  <sheetFormatPr defaultRowHeight="14.4" x14ac:dyDescent="0.3"/>
  <cols>
    <col min="2" max="2" width="14.44140625" customWidth="1"/>
    <col min="3" max="3" width="12.44140625" customWidth="1"/>
    <col min="4" max="4" width="18.109375" customWidth="1"/>
    <col min="5" max="5" width="17.33203125" bestFit="1" customWidth="1"/>
    <col min="6" max="6" width="15.6640625" customWidth="1"/>
    <col min="7" max="7" width="14.44140625" customWidth="1"/>
    <col min="8" max="8" width="13.44140625" customWidth="1"/>
    <col min="9" max="9" width="18.109375" customWidth="1"/>
    <col min="10" max="10" width="12.21875" bestFit="1" customWidth="1"/>
    <col min="11" max="11" width="15.6640625" bestFit="1" customWidth="1"/>
    <col min="12" max="12" width="24.77734375" bestFit="1" customWidth="1"/>
    <col min="13" max="13" width="10.44140625" bestFit="1" customWidth="1"/>
    <col min="14" max="14" width="10" customWidth="1"/>
    <col min="15" max="15" width="15.44140625" bestFit="1" customWidth="1"/>
    <col min="17" max="17" width="12.6640625" bestFit="1" customWidth="1"/>
    <col min="18" max="18" width="15.6640625" bestFit="1" customWidth="1"/>
    <col min="19" max="19" width="14.6640625" bestFit="1" customWidth="1"/>
    <col min="20" max="20" width="11.44140625" bestFit="1" customWidth="1"/>
  </cols>
  <sheetData>
    <row r="2" spans="2:20" ht="15" thickBot="1" x14ac:dyDescent="0.35">
      <c r="Q2" s="2" t="s">
        <v>0</v>
      </c>
      <c r="R2" s="2" t="s">
        <v>581</v>
      </c>
    </row>
    <row r="3" spans="2:20" x14ac:dyDescent="0.3">
      <c r="B3" s="54" t="s">
        <v>0</v>
      </c>
      <c r="C3" s="55" t="s">
        <v>581</v>
      </c>
      <c r="D3" s="58"/>
      <c r="E3" s="58"/>
      <c r="F3" s="58"/>
      <c r="G3" s="54" t="s">
        <v>0</v>
      </c>
      <c r="H3" s="55" t="s">
        <v>581</v>
      </c>
      <c r="I3" s="58"/>
      <c r="J3" s="58"/>
      <c r="K3" s="59"/>
      <c r="Q3" s="5" t="s">
        <v>9</v>
      </c>
      <c r="R3" s="3" t="s">
        <v>558</v>
      </c>
      <c r="S3" s="3" t="s">
        <v>559</v>
      </c>
      <c r="T3" s="3" t="s">
        <v>562</v>
      </c>
    </row>
    <row r="4" spans="2:20" ht="15" thickBot="1" x14ac:dyDescent="0.35">
      <c r="B4" s="61" t="s">
        <v>7</v>
      </c>
      <c r="C4" s="64" t="s">
        <v>9</v>
      </c>
      <c r="D4" s="29"/>
      <c r="E4" s="29"/>
      <c r="F4" s="29"/>
      <c r="G4" s="61" t="s">
        <v>7</v>
      </c>
      <c r="H4" s="64" t="s">
        <v>16</v>
      </c>
      <c r="I4" s="29"/>
      <c r="J4" s="29"/>
      <c r="K4" s="31"/>
      <c r="Q4" s="3" t="s">
        <v>3</v>
      </c>
      <c r="R4">
        <f>AVERAGE(E7:E11)</f>
        <v>1652.5920000000001</v>
      </c>
      <c r="S4">
        <f>SQRT(SUMSQ(E7:E11)/COUNT(E7:E11))</f>
        <v>2144.4328276819488</v>
      </c>
      <c r="T4" s="8">
        <f>AVERAGE(F7:F11)</f>
        <v>-0.24375670793362544</v>
      </c>
    </row>
    <row r="5" spans="2:20" x14ac:dyDescent="0.3">
      <c r="B5" s="65" t="s">
        <v>8</v>
      </c>
      <c r="C5" s="66" t="s">
        <v>3</v>
      </c>
      <c r="D5" s="66"/>
      <c r="E5" s="66"/>
      <c r="F5" s="67"/>
      <c r="G5" s="65" t="s">
        <v>8</v>
      </c>
      <c r="H5" s="66" t="s">
        <v>3</v>
      </c>
      <c r="I5" s="66"/>
      <c r="J5" s="66"/>
      <c r="K5" s="67"/>
      <c r="Q5" s="3" t="s">
        <v>4</v>
      </c>
      <c r="R5" s="7">
        <f>AVERAGE(E15:E19)</f>
        <v>228589.32200000001</v>
      </c>
      <c r="S5">
        <f>SQRT(SUMSQ(E15:E19)/COUNT(E15:E19))</f>
        <v>367797.98205393238</v>
      </c>
      <c r="T5" s="8">
        <f>AVERAGE(F15:F19)</f>
        <v>-0.69186088913286192</v>
      </c>
    </row>
    <row r="6" spans="2:20" x14ac:dyDescent="0.3">
      <c r="B6" s="19" t="s">
        <v>2</v>
      </c>
      <c r="C6" s="1" t="s">
        <v>5</v>
      </c>
      <c r="D6" s="1" t="s">
        <v>6</v>
      </c>
      <c r="E6" s="1" t="s">
        <v>564</v>
      </c>
      <c r="F6" s="18" t="s">
        <v>561</v>
      </c>
      <c r="G6" s="19" t="s">
        <v>2</v>
      </c>
      <c r="H6" s="1" t="s">
        <v>5</v>
      </c>
      <c r="I6" s="1" t="s">
        <v>6</v>
      </c>
      <c r="J6" s="1" t="s">
        <v>564</v>
      </c>
      <c r="K6" s="18" t="s">
        <v>561</v>
      </c>
      <c r="Q6" s="3" t="s">
        <v>397</v>
      </c>
      <c r="R6">
        <f>AVERAGE(E23:E28)</f>
        <v>5648.95</v>
      </c>
      <c r="S6">
        <f>SQRT(SUMSQ(E23:E28)/COUNT(E23:E28))</f>
        <v>5648.95</v>
      </c>
      <c r="T6" s="8">
        <f>AVERAGE(F25)</f>
        <v>-1.3711746096837998</v>
      </c>
    </row>
    <row r="7" spans="2:20" x14ac:dyDescent="0.3">
      <c r="B7" s="19">
        <v>2020</v>
      </c>
      <c r="C7" s="1">
        <v>2275</v>
      </c>
      <c r="D7" s="1">
        <v>3701.62</v>
      </c>
      <c r="E7" s="1">
        <f>ABS(C7-D7)</f>
        <v>1426.62</v>
      </c>
      <c r="F7" s="18">
        <f>LN(C7+1)-LN(D7+1)</f>
        <v>-0.4866211609039448</v>
      </c>
      <c r="G7" s="19">
        <v>2020</v>
      </c>
      <c r="H7" s="1">
        <v>21800</v>
      </c>
      <c r="I7" s="1">
        <v>9657.26</v>
      </c>
      <c r="J7" s="1">
        <f>ABS(H7-I7)</f>
        <v>12142.74</v>
      </c>
      <c r="K7" s="18">
        <f>LOG(H7+1)-LOG(I7+1)</f>
        <v>0.35357752249992824</v>
      </c>
      <c r="Q7" s="5" t="s">
        <v>16</v>
      </c>
      <c r="R7" s="3" t="s">
        <v>558</v>
      </c>
      <c r="S7" s="3" t="s">
        <v>559</v>
      </c>
      <c r="T7" s="9" t="s">
        <v>562</v>
      </c>
    </row>
    <row r="8" spans="2:20" x14ac:dyDescent="0.3">
      <c r="B8" s="19">
        <v>2021</v>
      </c>
      <c r="C8" s="1">
        <v>3800</v>
      </c>
      <c r="D8" s="1">
        <v>6759.44</v>
      </c>
      <c r="E8" s="1">
        <f t="shared" ref="E8:E11" si="0">ABS(C8-D8)</f>
        <v>2959.4399999999996</v>
      </c>
      <c r="F8" s="18">
        <f t="shared" ref="F8:F11" si="1">LOG(C8+1)-LOG(D8+1)</f>
        <v>-0.25007709310678905</v>
      </c>
      <c r="G8" s="19">
        <v>2021</v>
      </c>
      <c r="H8" s="1">
        <v>18461</v>
      </c>
      <c r="I8" s="1">
        <v>11635.6</v>
      </c>
      <c r="J8" s="1">
        <f>ABS(H8-I8)</f>
        <v>6825.4</v>
      </c>
      <c r="K8" s="18">
        <f t="shared" ref="K8:K10" si="2">LOG(H8+1)-LOG(I8+1)</f>
        <v>0.2004526406243885</v>
      </c>
      <c r="Q8" s="3" t="s">
        <v>3</v>
      </c>
      <c r="R8">
        <f>AVERAGE(J7:J12)</f>
        <v>10096.049999999999</v>
      </c>
      <c r="S8" s="7">
        <f>SQRT(SUMSQ(J7:J10)/COUNT(K7:K10))</f>
        <v>10628.060904012547</v>
      </c>
      <c r="T8" s="8">
        <f>AVERAGE(K7:K10)</f>
        <v>-0.50129315251099704</v>
      </c>
    </row>
    <row r="9" spans="2:20" x14ac:dyDescent="0.3">
      <c r="B9" s="19">
        <v>2022</v>
      </c>
      <c r="C9" s="1">
        <v>1500</v>
      </c>
      <c r="D9" s="1">
        <v>4975.41</v>
      </c>
      <c r="E9" s="1">
        <f t="shared" si="0"/>
        <v>3475.41</v>
      </c>
      <c r="F9" s="18">
        <f t="shared" si="1"/>
        <v>-0.52053546187564192</v>
      </c>
      <c r="G9" s="19">
        <v>2022</v>
      </c>
      <c r="H9" s="1">
        <v>5000</v>
      </c>
      <c r="I9" s="1">
        <v>11935.32</v>
      </c>
      <c r="J9" s="1">
        <f t="shared" ref="J9:J10" si="3">ABS(H9-I9)</f>
        <v>6935.32</v>
      </c>
      <c r="K9" s="18">
        <f t="shared" si="2"/>
        <v>-0.37781359870854914</v>
      </c>
      <c r="Q9" s="3" t="s">
        <v>4</v>
      </c>
      <c r="R9">
        <f>AVERAGE(J15:J20)</f>
        <v>5264.2349999999997</v>
      </c>
      <c r="S9" s="7">
        <f>SQRT(SUMSQ(J15:J18)/COUNT(E15:E18))</f>
        <v>7535.3352154068107</v>
      </c>
      <c r="T9" s="8">
        <f>AVERAGE(K15:K18)</f>
        <v>-0.26651038013269635</v>
      </c>
    </row>
    <row r="10" spans="2:20" x14ac:dyDescent="0.3">
      <c r="B10" s="19">
        <v>2023</v>
      </c>
      <c r="C10" s="1">
        <v>3300</v>
      </c>
      <c r="D10" s="1">
        <v>2957.2</v>
      </c>
      <c r="E10" s="1">
        <f t="shared" si="0"/>
        <v>342.80000000000018</v>
      </c>
      <c r="F10" s="18">
        <f t="shared" si="1"/>
        <v>4.7617991599759879E-2</v>
      </c>
      <c r="G10" s="19">
        <v>2023</v>
      </c>
      <c r="H10" s="1">
        <v>95</v>
      </c>
      <c r="I10" s="1">
        <v>14575.74</v>
      </c>
      <c r="J10" s="1">
        <f t="shared" si="3"/>
        <v>14480.74</v>
      </c>
      <c r="K10" s="18">
        <f t="shared" si="2"/>
        <v>-2.1813891744597558</v>
      </c>
      <c r="Q10" s="3" t="s">
        <v>397</v>
      </c>
      <c r="R10">
        <f>AVERAGE(J23:J28)</f>
        <v>1352.0474999999999</v>
      </c>
      <c r="S10" s="7" cm="1">
        <f t="array" ref="S10">SQRT(SUMSQ(J23:J28/4))</f>
        <v>920.5620640436199</v>
      </c>
      <c r="T10" s="8">
        <f>AVERAGE(K23:K26)</f>
        <v>-1.244184702761264</v>
      </c>
    </row>
    <row r="11" spans="2:20" x14ac:dyDescent="0.3">
      <c r="B11" s="19">
        <v>2024</v>
      </c>
      <c r="C11" s="1">
        <v>2750</v>
      </c>
      <c r="D11" s="1">
        <v>2808.69</v>
      </c>
      <c r="E11" s="1">
        <f t="shared" si="0"/>
        <v>58.690000000000055</v>
      </c>
      <c r="F11" s="18">
        <f t="shared" si="1"/>
        <v>-9.1678153815113461E-3</v>
      </c>
      <c r="G11" s="19">
        <v>2024</v>
      </c>
      <c r="H11" s="1" t="s">
        <v>11</v>
      </c>
      <c r="I11" s="1">
        <v>11797.22</v>
      </c>
      <c r="J11" s="1"/>
      <c r="K11" s="18"/>
      <c r="Q11" s="5" t="s">
        <v>17</v>
      </c>
      <c r="R11" s="3" t="s">
        <v>558</v>
      </c>
      <c r="S11" s="3" t="s">
        <v>559</v>
      </c>
      <c r="T11" s="9" t="s">
        <v>562</v>
      </c>
    </row>
    <row r="12" spans="2:20" x14ac:dyDescent="0.3">
      <c r="B12" s="60" t="s">
        <v>62</v>
      </c>
      <c r="C12" s="1" t="s">
        <v>11</v>
      </c>
      <c r="D12" s="1" t="s">
        <v>11</v>
      </c>
      <c r="E12" s="1"/>
      <c r="F12" s="18"/>
      <c r="G12" s="19">
        <v>2025</v>
      </c>
      <c r="H12" s="1" t="s">
        <v>11</v>
      </c>
      <c r="I12" s="1" t="s">
        <v>11</v>
      </c>
      <c r="J12" s="1"/>
      <c r="K12" s="18"/>
      <c r="Q12" s="3" t="s">
        <v>3</v>
      </c>
      <c r="R12">
        <f>AVERAGE(E34:E39)</f>
        <v>3723.6925000000001</v>
      </c>
      <c r="S12" s="7">
        <f>SQRT(SUMSQ(E34:E37)/COUNT(E34:E37))</f>
        <v>4709.6863291916798</v>
      </c>
      <c r="T12" s="8">
        <f>AVERAGE(F34:F37)</f>
        <v>-0.61656086594841497</v>
      </c>
    </row>
    <row r="13" spans="2:20" x14ac:dyDescent="0.3">
      <c r="B13" s="12" t="s">
        <v>8</v>
      </c>
      <c r="C13" s="3" t="s">
        <v>4</v>
      </c>
      <c r="D13" s="3"/>
      <c r="E13" s="4"/>
      <c r="F13" s="13"/>
      <c r="G13" s="12" t="s">
        <v>8</v>
      </c>
      <c r="H13" s="3" t="s">
        <v>4</v>
      </c>
      <c r="I13" s="3"/>
      <c r="J13" s="3"/>
      <c r="K13" s="13"/>
      <c r="Q13" s="3" t="s">
        <v>4</v>
      </c>
      <c r="R13" s="7">
        <f>AVERAGE(E42:E47)</f>
        <v>9424.15</v>
      </c>
      <c r="S13" s="7">
        <f>SQRT(SUMSQ(E42:E45)/COUNT(E42:E45))</f>
        <v>9695.493121464564</v>
      </c>
      <c r="T13" s="8">
        <f>AVERAGE(F42:F45)</f>
        <v>-0.2336006732833642</v>
      </c>
    </row>
    <row r="14" spans="2:20" x14ac:dyDescent="0.3">
      <c r="B14" s="19" t="s">
        <v>2</v>
      </c>
      <c r="C14" s="1" t="s">
        <v>5</v>
      </c>
      <c r="D14" s="1" t="s">
        <v>6</v>
      </c>
      <c r="E14" s="1" t="s">
        <v>560</v>
      </c>
      <c r="F14" s="18" t="s">
        <v>561</v>
      </c>
      <c r="G14" s="19" t="s">
        <v>2</v>
      </c>
      <c r="H14" s="1" t="s">
        <v>5</v>
      </c>
      <c r="I14" s="1" t="s">
        <v>6</v>
      </c>
      <c r="J14" s="1" t="s">
        <v>564</v>
      </c>
      <c r="K14" s="18" t="s">
        <v>561</v>
      </c>
      <c r="Q14" s="3" t="s">
        <v>397</v>
      </c>
      <c r="R14">
        <v>0</v>
      </c>
      <c r="S14">
        <v>0</v>
      </c>
      <c r="T14" s="8">
        <v>0</v>
      </c>
    </row>
    <row r="15" spans="2:20" x14ac:dyDescent="0.3">
      <c r="B15" s="19">
        <v>2020</v>
      </c>
      <c r="C15" s="1">
        <v>58825</v>
      </c>
      <c r="D15" s="1">
        <v>849159.04</v>
      </c>
      <c r="E15" s="1">
        <f>ABS(C15-D15)</f>
        <v>790334.04</v>
      </c>
      <c r="F15" s="18">
        <f>LN(C15+1)-LN(D15+1)</f>
        <v>-2.6696637386252284</v>
      </c>
      <c r="G15" s="19">
        <v>2020</v>
      </c>
      <c r="H15" s="1">
        <v>1275</v>
      </c>
      <c r="I15" s="1">
        <v>1583.78</v>
      </c>
      <c r="J15" s="1">
        <f>ABS(H15-I15)</f>
        <v>308.77999999999997</v>
      </c>
      <c r="K15" s="18">
        <f>LN(H15+1)-LN(I15+1)</f>
        <v>-0.21671541151102947</v>
      </c>
      <c r="Q15" s="5" t="s">
        <v>563</v>
      </c>
      <c r="R15" s="3" t="s">
        <v>558</v>
      </c>
      <c r="S15" s="3" t="s">
        <v>559</v>
      </c>
      <c r="T15" s="9" t="s">
        <v>562</v>
      </c>
    </row>
    <row r="16" spans="2:20" x14ac:dyDescent="0.3">
      <c r="B16" s="19">
        <v>2021</v>
      </c>
      <c r="C16" s="1">
        <v>121580</v>
      </c>
      <c r="D16" s="1">
        <v>311351.15999999997</v>
      </c>
      <c r="E16" s="1">
        <f t="shared" ref="E16:E19" si="4">ABS(C16-D16)</f>
        <v>189771.15999999997</v>
      </c>
      <c r="F16" s="18">
        <f t="shared" ref="F16:F19" si="5">LOG(C16+1)-LOG(D16+1)</f>
        <v>-0.40838617185609305</v>
      </c>
      <c r="G16" s="19">
        <v>2021</v>
      </c>
      <c r="H16" s="1">
        <v>3033.5</v>
      </c>
      <c r="I16" s="1">
        <v>6253.26</v>
      </c>
      <c r="J16" s="1">
        <f t="shared" ref="J16:J18" si="6">ABS(H16-I16)</f>
        <v>3219.76</v>
      </c>
      <c r="K16" s="18">
        <f t="shared" ref="K16:K18" si="7">LOG(H16+1)-LOG(I16+1)</f>
        <v>-0.31408878980031929</v>
      </c>
      <c r="Q16" s="3" t="s">
        <v>3</v>
      </c>
      <c r="R16" s="7">
        <f>AVERAGE(J34:J39)</f>
        <v>445.83300000000003</v>
      </c>
      <c r="S16" s="7">
        <f>SQRT(SUMSQ(J35:J37)/COUNT(J35:J37))</f>
        <v>547.33712237858185</v>
      </c>
      <c r="T16" s="8">
        <f>AVERAGE(K35:K37)</f>
        <v>-1.1929511028477526</v>
      </c>
    </row>
    <row r="17" spans="2:20" x14ac:dyDescent="0.3">
      <c r="B17" s="19">
        <v>2022</v>
      </c>
      <c r="C17" s="1">
        <v>123380</v>
      </c>
      <c r="D17" s="1">
        <v>109641.78</v>
      </c>
      <c r="E17" s="1">
        <f t="shared" si="4"/>
        <v>13738.220000000001</v>
      </c>
      <c r="F17" s="18">
        <f t="shared" si="5"/>
        <v>5.1268247295804592E-2</v>
      </c>
      <c r="G17" s="19">
        <v>2022</v>
      </c>
      <c r="H17" s="1">
        <v>463</v>
      </c>
      <c r="I17" s="1">
        <v>3612.91</v>
      </c>
      <c r="J17" s="1">
        <f t="shared" si="6"/>
        <v>3149.91</v>
      </c>
      <c r="K17" s="18">
        <f t="shared" si="7"/>
        <v>-0.89145935223282491</v>
      </c>
      <c r="Q17" s="3" t="s">
        <v>4</v>
      </c>
      <c r="R17">
        <f>AVERAGE(J42:J47)</f>
        <v>784.48199999999997</v>
      </c>
      <c r="S17" s="7">
        <f>SQRT(SUMSQ(J42:J46)/COUNT(J42:J46))</f>
        <v>918.02109759002815</v>
      </c>
      <c r="T17" s="8">
        <f>AVERAGE(K42:K46)</f>
        <v>-0.60349814049481987</v>
      </c>
    </row>
    <row r="18" spans="2:20" x14ac:dyDescent="0.3">
      <c r="B18" s="19">
        <v>2023</v>
      </c>
      <c r="C18" s="1">
        <v>44475</v>
      </c>
      <c r="D18" s="1">
        <v>166096.6</v>
      </c>
      <c r="E18" s="1">
        <f t="shared" si="4"/>
        <v>121621.6</v>
      </c>
      <c r="F18" s="18">
        <f t="shared" si="5"/>
        <v>-0.57223763567126973</v>
      </c>
      <c r="G18" s="19">
        <v>2023</v>
      </c>
      <c r="H18" s="1">
        <v>25690</v>
      </c>
      <c r="I18" s="1">
        <v>11311.51</v>
      </c>
      <c r="J18" s="1">
        <f t="shared" si="6"/>
        <v>14378.49</v>
      </c>
      <c r="K18" s="18">
        <f t="shared" si="7"/>
        <v>0.35622203301338828</v>
      </c>
      <c r="Q18" s="3" t="s">
        <v>397</v>
      </c>
      <c r="R18">
        <f>AVERAGE(J50:J55)</f>
        <v>86.372500000000002</v>
      </c>
      <c r="S18" s="7">
        <f>SQRT(SUMSQ(J50+J53)/COUNT(J50+J53))</f>
        <v>172.745</v>
      </c>
      <c r="T18" s="8">
        <f>AVERAGE(K50:K53)</f>
        <v>-1.4408798674039573</v>
      </c>
    </row>
    <row r="19" spans="2:20" x14ac:dyDescent="0.3">
      <c r="B19" s="19">
        <v>2024</v>
      </c>
      <c r="C19" s="1">
        <v>99900</v>
      </c>
      <c r="D19" s="1">
        <v>72418.41</v>
      </c>
      <c r="E19" s="1">
        <f t="shared" si="4"/>
        <v>27481.589999999997</v>
      </c>
      <c r="F19" s="18">
        <f t="shared" si="5"/>
        <v>0.13971485319247723</v>
      </c>
      <c r="G19" s="19">
        <v>2024</v>
      </c>
      <c r="H19" s="1" t="s">
        <v>11</v>
      </c>
      <c r="I19" s="1">
        <v>47582.09</v>
      </c>
      <c r="J19" s="1"/>
      <c r="K19" s="18"/>
      <c r="Q19" s="5" t="s">
        <v>19</v>
      </c>
      <c r="R19" s="3" t="s">
        <v>558</v>
      </c>
      <c r="S19" s="3" t="s">
        <v>559</v>
      </c>
      <c r="T19" s="9" t="s">
        <v>562</v>
      </c>
    </row>
    <row r="20" spans="2:20" x14ac:dyDescent="0.3">
      <c r="B20" s="19">
        <v>2025</v>
      </c>
      <c r="C20" s="1" t="s">
        <v>11</v>
      </c>
      <c r="D20" s="1" t="s">
        <v>11</v>
      </c>
      <c r="E20" s="1"/>
      <c r="F20" s="18"/>
      <c r="G20" s="19">
        <v>2025</v>
      </c>
      <c r="H20" s="1" t="s">
        <v>11</v>
      </c>
      <c r="I20" s="1" t="s">
        <v>11</v>
      </c>
      <c r="J20" s="1"/>
      <c r="K20" s="18"/>
      <c r="Q20" s="3" t="s">
        <v>3</v>
      </c>
      <c r="R20">
        <f>AVERAGE(E61:E66)</f>
        <v>223.82666666666668</v>
      </c>
      <c r="S20" s="7">
        <f>SQRT(SUMSQ(E61:E63)/COUNT(E61:E63))</f>
        <v>252.04198234950198</v>
      </c>
      <c r="T20" s="8">
        <f>AVERAGE(F61:F63)</f>
        <v>-1.0335572597303877</v>
      </c>
    </row>
    <row r="21" spans="2:20" x14ac:dyDescent="0.3">
      <c r="B21" s="12" t="s">
        <v>8</v>
      </c>
      <c r="C21" s="3" t="s">
        <v>10</v>
      </c>
      <c r="D21" s="3"/>
      <c r="E21" s="4"/>
      <c r="F21" s="13"/>
      <c r="G21" s="12" t="s">
        <v>8</v>
      </c>
      <c r="H21" s="3" t="s">
        <v>10</v>
      </c>
      <c r="I21" s="3"/>
      <c r="J21" s="3"/>
      <c r="K21" s="13"/>
      <c r="Q21" s="3" t="s">
        <v>4</v>
      </c>
      <c r="R21">
        <v>0</v>
      </c>
      <c r="S21" s="7">
        <v>0</v>
      </c>
      <c r="T21" s="8">
        <v>0</v>
      </c>
    </row>
    <row r="22" spans="2:20" x14ac:dyDescent="0.3">
      <c r="B22" s="19" t="s">
        <v>2</v>
      </c>
      <c r="C22" s="1" t="s">
        <v>5</v>
      </c>
      <c r="D22" s="1" t="s">
        <v>6</v>
      </c>
      <c r="E22" s="1" t="s">
        <v>560</v>
      </c>
      <c r="F22" s="18" t="s">
        <v>561</v>
      </c>
      <c r="G22" s="19" t="s">
        <v>2</v>
      </c>
      <c r="H22" s="1" t="s">
        <v>5</v>
      </c>
      <c r="I22" s="1" t="s">
        <v>6</v>
      </c>
      <c r="J22" s="1" t="s">
        <v>564</v>
      </c>
      <c r="K22" s="18" t="s">
        <v>561</v>
      </c>
      <c r="Q22" s="3" t="s">
        <v>397</v>
      </c>
      <c r="R22">
        <f>AVERAGE(E77:E82)</f>
        <v>531.10666666666668</v>
      </c>
      <c r="S22" s="7" cm="1">
        <f t="array" ref="S22">SQRT(SUMSQ(E78:E79 + E81)/COUNT(E78:E79 + E81))</f>
        <v>851.51322611571914</v>
      </c>
      <c r="T22" s="8">
        <f>AVERAGE(F78:F81)</f>
        <v>-0.87898764433156584</v>
      </c>
    </row>
    <row r="23" spans="2:20" x14ac:dyDescent="0.3">
      <c r="B23" s="60" t="s">
        <v>58</v>
      </c>
      <c r="C23" s="1" t="s">
        <v>11</v>
      </c>
      <c r="D23" s="1" t="s">
        <v>11</v>
      </c>
      <c r="E23" s="1"/>
      <c r="F23" s="18"/>
      <c r="G23" s="19">
        <v>2020</v>
      </c>
      <c r="H23" s="1">
        <v>17</v>
      </c>
      <c r="I23" s="1">
        <v>1134.42</v>
      </c>
      <c r="J23" s="1">
        <f>ABS(H23-I23)</f>
        <v>1117.42</v>
      </c>
      <c r="K23" s="18">
        <f>LN(H23+1)-LN(I23+1)</f>
        <v>-4.1443861476227868</v>
      </c>
    </row>
    <row r="24" spans="2:20" x14ac:dyDescent="0.3">
      <c r="B24" s="60" t="s">
        <v>59</v>
      </c>
      <c r="C24" s="1" t="s">
        <v>11</v>
      </c>
      <c r="D24" s="1" t="s">
        <v>11</v>
      </c>
      <c r="E24" s="1"/>
      <c r="F24" s="18"/>
      <c r="G24" s="19">
        <v>2021</v>
      </c>
      <c r="H24" s="1">
        <v>962</v>
      </c>
      <c r="I24" s="1">
        <v>1331.32</v>
      </c>
      <c r="J24" s="1">
        <f t="shared" ref="J24:J26" si="8">ABS(H24-I24)</f>
        <v>369.31999999999994</v>
      </c>
      <c r="K24" s="18">
        <f t="shared" ref="K24:K26" si="9">LOG(H24+1)-LOG(I24+1)</f>
        <v>-0.14098226018968818</v>
      </c>
    </row>
    <row r="25" spans="2:20" x14ac:dyDescent="0.3">
      <c r="B25" s="19">
        <v>2022</v>
      </c>
      <c r="C25" s="1">
        <v>250</v>
      </c>
      <c r="D25" s="1">
        <v>5898.95</v>
      </c>
      <c r="E25" s="1">
        <f>ABS(C25-D25)</f>
        <v>5648.95</v>
      </c>
      <c r="F25" s="18">
        <f t="shared" ref="F25" si="10">LOG(C25+1)-LOG(D25+1)</f>
        <v>-1.3711746096837998</v>
      </c>
      <c r="G25" s="19">
        <v>2022</v>
      </c>
      <c r="H25" s="1">
        <v>2937</v>
      </c>
      <c r="I25" s="1">
        <v>3400.22</v>
      </c>
      <c r="J25" s="1">
        <f t="shared" si="8"/>
        <v>463.2199999999998</v>
      </c>
      <c r="K25" s="18">
        <f t="shared" si="9"/>
        <v>-6.3582932714858043E-2</v>
      </c>
    </row>
    <row r="26" spans="2:20" x14ac:dyDescent="0.3">
      <c r="B26" s="60" t="s">
        <v>60</v>
      </c>
      <c r="C26" s="1" t="s">
        <v>11</v>
      </c>
      <c r="D26" s="1" t="s">
        <v>11</v>
      </c>
      <c r="E26" s="1"/>
      <c r="F26" s="18"/>
      <c r="G26" s="19">
        <v>2023</v>
      </c>
      <c r="H26" s="1">
        <v>1065</v>
      </c>
      <c r="I26" s="1">
        <v>4523.2299999999996</v>
      </c>
      <c r="J26" s="1">
        <f t="shared" si="8"/>
        <v>3458.2299999999996</v>
      </c>
      <c r="K26" s="18">
        <f t="shared" si="9"/>
        <v>-0.62778747051772221</v>
      </c>
    </row>
    <row r="27" spans="2:20" x14ac:dyDescent="0.3">
      <c r="B27" s="60" t="s">
        <v>61</v>
      </c>
      <c r="C27" s="1" t="s">
        <v>11</v>
      </c>
      <c r="D27" s="1" t="s">
        <v>11</v>
      </c>
      <c r="E27" s="1"/>
      <c r="F27" s="18"/>
      <c r="G27" s="19">
        <v>2024</v>
      </c>
      <c r="H27" s="1" t="s">
        <v>11</v>
      </c>
      <c r="I27" s="1" t="s">
        <v>11</v>
      </c>
      <c r="J27" s="1"/>
      <c r="K27" s="18"/>
      <c r="Q27" s="5" t="s">
        <v>20</v>
      </c>
      <c r="R27" s="3" t="s">
        <v>558</v>
      </c>
      <c r="S27" s="3" t="s">
        <v>559</v>
      </c>
      <c r="T27" s="3" t="s">
        <v>562</v>
      </c>
    </row>
    <row r="28" spans="2:20" ht="15" thickBot="1" x14ac:dyDescent="0.35">
      <c r="B28" s="21">
        <v>2025</v>
      </c>
      <c r="C28" s="22" t="s">
        <v>11</v>
      </c>
      <c r="D28" s="22" t="s">
        <v>11</v>
      </c>
      <c r="E28" s="22"/>
      <c r="F28" s="23"/>
      <c r="G28" s="21">
        <v>2025</v>
      </c>
      <c r="H28" s="22" t="s">
        <v>11</v>
      </c>
      <c r="I28" s="22" t="s">
        <v>11</v>
      </c>
      <c r="J28" s="22"/>
      <c r="K28" s="23"/>
      <c r="Q28" s="3" t="s">
        <v>3</v>
      </c>
      <c r="R28">
        <f>AVERAGE(J61:J71)</f>
        <v>33539.042699999998</v>
      </c>
      <c r="S28" s="7">
        <f>SQRT(SUMSQ(J61:J70)/COUNT(J61:J70))</f>
        <v>38657.928990221786</v>
      </c>
      <c r="T28" s="8">
        <f>AVERAGE(K61:K70)</f>
        <v>-0.19621482301499063</v>
      </c>
    </row>
    <row r="29" spans="2:20" ht="15" thickBot="1" x14ac:dyDescent="0.35">
      <c r="B29" s="30"/>
      <c r="C29" s="29"/>
      <c r="D29" s="29"/>
      <c r="E29" s="29"/>
      <c r="F29" s="29"/>
      <c r="G29" s="29"/>
      <c r="H29" s="29"/>
      <c r="I29" s="29"/>
      <c r="J29" s="29"/>
      <c r="K29" s="31"/>
      <c r="Q29" s="3" t="s">
        <v>4</v>
      </c>
      <c r="R29">
        <f>AVERAGE(J74:J84)</f>
        <v>64091.696200000006</v>
      </c>
      <c r="S29" s="7">
        <f>SQRT(SUMSQ(J74:J83)/COUNT(J74:J83))</f>
        <v>88108.548559223505</v>
      </c>
      <c r="T29" s="8">
        <f>AVERAGE(K74:K83)</f>
        <v>0.14596394470087101</v>
      </c>
    </row>
    <row r="30" spans="2:20" x14ac:dyDescent="0.3">
      <c r="B30" s="54" t="s">
        <v>0</v>
      </c>
      <c r="C30" s="55" t="s">
        <v>581</v>
      </c>
      <c r="D30" s="29"/>
      <c r="E30" s="29"/>
      <c r="F30" s="29"/>
      <c r="G30" s="54" t="s">
        <v>0</v>
      </c>
      <c r="H30" s="55" t="s">
        <v>581</v>
      </c>
      <c r="I30" s="29"/>
      <c r="J30" s="29"/>
      <c r="K30" s="31"/>
      <c r="Q30" s="3" t="s">
        <v>397</v>
      </c>
      <c r="R30">
        <f>AVERAGE(J87:J97)</f>
        <v>23062.6666</v>
      </c>
      <c r="S30" s="7">
        <f>SQRT(SUMSQ(J87:J96)/COUNT(J87:J96))</f>
        <v>34023.782799122622</v>
      </c>
      <c r="T30" s="8">
        <f>-AVERAGE(K87:K96)</f>
        <v>0.24732117606077247</v>
      </c>
    </row>
    <row r="31" spans="2:20" ht="15" thickBot="1" x14ac:dyDescent="0.35">
      <c r="B31" s="61" t="s">
        <v>7</v>
      </c>
      <c r="C31" s="64" t="s">
        <v>17</v>
      </c>
      <c r="D31" s="29"/>
      <c r="E31" s="29"/>
      <c r="F31" s="29"/>
      <c r="G31" s="61" t="s">
        <v>7</v>
      </c>
      <c r="H31" s="64" t="s">
        <v>18</v>
      </c>
      <c r="I31" s="29"/>
      <c r="J31" s="29"/>
      <c r="K31" s="31"/>
    </row>
    <row r="32" spans="2:20" x14ac:dyDescent="0.3">
      <c r="B32" s="65" t="s">
        <v>8</v>
      </c>
      <c r="C32" s="66" t="s">
        <v>3</v>
      </c>
      <c r="D32" s="66"/>
      <c r="E32" s="66"/>
      <c r="F32" s="67"/>
      <c r="G32" s="65" t="s">
        <v>8</v>
      </c>
      <c r="H32" s="66" t="s">
        <v>3</v>
      </c>
      <c r="I32" s="66"/>
      <c r="J32" s="66"/>
      <c r="K32" s="67"/>
    </row>
    <row r="33" spans="2:11" x14ac:dyDescent="0.3">
      <c r="B33" s="19" t="s">
        <v>2</v>
      </c>
      <c r="C33" s="1" t="s">
        <v>5</v>
      </c>
      <c r="D33" s="1" t="s">
        <v>6</v>
      </c>
      <c r="E33" s="1" t="s">
        <v>560</v>
      </c>
      <c r="F33" s="18" t="s">
        <v>561</v>
      </c>
      <c r="G33" s="19" t="s">
        <v>2</v>
      </c>
      <c r="H33" s="1" t="s">
        <v>5</v>
      </c>
      <c r="I33" s="1" t="s">
        <v>6</v>
      </c>
      <c r="J33" s="1" t="s">
        <v>564</v>
      </c>
      <c r="K33" s="18" t="s">
        <v>561</v>
      </c>
    </row>
    <row r="34" spans="2:11" x14ac:dyDescent="0.3">
      <c r="B34" s="19">
        <v>2020</v>
      </c>
      <c r="C34" s="1">
        <v>11510</v>
      </c>
      <c r="D34" s="1">
        <v>5107.8900000000003</v>
      </c>
      <c r="E34" s="1">
        <f>ABS(C34-D34)</f>
        <v>6402.11</v>
      </c>
      <c r="F34" s="18">
        <f>LN(C34+1)-LN(D34+1)</f>
        <v>0.8123209404482683</v>
      </c>
      <c r="G34" s="19">
        <v>2020</v>
      </c>
      <c r="H34" s="1" t="s">
        <v>11</v>
      </c>
      <c r="I34" s="1" t="s">
        <v>11</v>
      </c>
      <c r="J34" s="1"/>
      <c r="K34" s="18"/>
    </row>
    <row r="35" spans="2:11" x14ac:dyDescent="0.3">
      <c r="B35" s="19">
        <v>2021</v>
      </c>
      <c r="C35" s="1">
        <v>3200</v>
      </c>
      <c r="D35" s="1">
        <v>2753.19</v>
      </c>
      <c r="E35" s="1">
        <f t="shared" ref="E35:E37" si="11">ABS(C35-D35)</f>
        <v>446.80999999999995</v>
      </c>
      <c r="F35" s="18">
        <f t="shared" ref="F35:F37" si="12">LOG(C35+1)-LOG(D35+1)</f>
        <v>6.5291777037576715E-2</v>
      </c>
      <c r="G35" s="19">
        <v>2021</v>
      </c>
      <c r="H35" s="1">
        <v>25</v>
      </c>
      <c r="I35" s="1">
        <v>301.87</v>
      </c>
      <c r="J35" s="1">
        <f t="shared" ref="J35:J37" si="13">ABS(H35-I35)</f>
        <v>276.87</v>
      </c>
      <c r="K35" s="18">
        <f t="shared" ref="K35:K37" si="14">LOG(H35+1)-LOG(I35+1)</f>
        <v>-1.0662829095822277</v>
      </c>
    </row>
    <row r="36" spans="2:11" x14ac:dyDescent="0.3">
      <c r="B36" s="19">
        <v>2022</v>
      </c>
      <c r="C36" s="1">
        <v>4200</v>
      </c>
      <c r="D36" s="1">
        <v>5468.83</v>
      </c>
      <c r="E36" s="1">
        <f t="shared" si="11"/>
        <v>1268.83</v>
      </c>
      <c r="F36" s="18">
        <f t="shared" si="12"/>
        <v>-0.11462114731660611</v>
      </c>
      <c r="G36" s="19">
        <v>2022</v>
      </c>
      <c r="H36" s="1">
        <v>11</v>
      </c>
      <c r="I36" s="1">
        <v>181.03</v>
      </c>
      <c r="J36" s="1">
        <f t="shared" si="13"/>
        <v>170.03</v>
      </c>
      <c r="K36" s="18">
        <f t="shared" si="14"/>
        <v>-1.1809617230405822</v>
      </c>
    </row>
    <row r="37" spans="2:11" x14ac:dyDescent="0.3">
      <c r="B37" s="19">
        <v>2023</v>
      </c>
      <c r="C37" s="1">
        <v>3</v>
      </c>
      <c r="D37" s="1">
        <v>6780.02</v>
      </c>
      <c r="E37" s="1">
        <f t="shared" si="11"/>
        <v>6777.02</v>
      </c>
      <c r="F37" s="18">
        <f t="shared" si="12"/>
        <v>-3.2292350339628988</v>
      </c>
      <c r="G37" s="19">
        <v>2023</v>
      </c>
      <c r="H37" s="1">
        <v>42.530999999999999</v>
      </c>
      <c r="I37" s="1">
        <v>933.13</v>
      </c>
      <c r="J37" s="1">
        <f t="shared" si="13"/>
        <v>890.59900000000005</v>
      </c>
      <c r="K37" s="18">
        <f t="shared" si="14"/>
        <v>-1.3316086759204477</v>
      </c>
    </row>
    <row r="38" spans="2:11" x14ac:dyDescent="0.3">
      <c r="B38" s="19">
        <v>2024</v>
      </c>
      <c r="C38" s="1" t="s">
        <v>11</v>
      </c>
      <c r="D38" s="1">
        <v>6743.01</v>
      </c>
      <c r="E38" s="1"/>
      <c r="F38" s="18"/>
      <c r="G38" s="19">
        <v>2024</v>
      </c>
      <c r="H38" s="1" t="s">
        <v>11</v>
      </c>
      <c r="I38" s="1">
        <v>933.13</v>
      </c>
      <c r="J38" s="1"/>
      <c r="K38" s="18"/>
    </row>
    <row r="39" spans="2:11" x14ac:dyDescent="0.3">
      <c r="B39" s="19">
        <v>2025</v>
      </c>
      <c r="C39" s="1" t="s">
        <v>11</v>
      </c>
      <c r="D39" s="1" t="s">
        <v>11</v>
      </c>
      <c r="E39" s="1"/>
      <c r="F39" s="18"/>
      <c r="G39" s="19">
        <v>2025</v>
      </c>
      <c r="H39" s="1" t="s">
        <v>11</v>
      </c>
      <c r="I39" s="1" t="s">
        <v>11</v>
      </c>
      <c r="J39" s="1"/>
      <c r="K39" s="18"/>
    </row>
    <row r="40" spans="2:11" x14ac:dyDescent="0.3">
      <c r="B40" s="12" t="s">
        <v>8</v>
      </c>
      <c r="C40" s="3" t="s">
        <v>4</v>
      </c>
      <c r="D40" s="3"/>
      <c r="E40" s="3"/>
      <c r="F40" s="13"/>
      <c r="G40" s="12" t="s">
        <v>8</v>
      </c>
      <c r="H40" s="3" t="s">
        <v>4</v>
      </c>
      <c r="I40" s="3"/>
      <c r="J40" s="3"/>
      <c r="K40" s="13"/>
    </row>
    <row r="41" spans="2:11" x14ac:dyDescent="0.3">
      <c r="B41" s="19" t="s">
        <v>2</v>
      </c>
      <c r="C41" s="1" t="s">
        <v>5</v>
      </c>
      <c r="D41" s="1" t="s">
        <v>6</v>
      </c>
      <c r="E41" s="1" t="s">
        <v>560</v>
      </c>
      <c r="F41" s="18" t="s">
        <v>561</v>
      </c>
      <c r="G41" s="19" t="s">
        <v>2</v>
      </c>
      <c r="H41" s="1" t="s">
        <v>5</v>
      </c>
      <c r="I41" s="1" t="s">
        <v>6</v>
      </c>
      <c r="J41" s="1" t="s">
        <v>564</v>
      </c>
      <c r="K41" s="18" t="s">
        <v>561</v>
      </c>
    </row>
    <row r="42" spans="2:11" x14ac:dyDescent="0.3">
      <c r="B42" s="19">
        <v>2020</v>
      </c>
      <c r="C42" s="1">
        <v>14920</v>
      </c>
      <c r="D42" s="1">
        <v>3228.81</v>
      </c>
      <c r="E42" s="1">
        <f>ABS(C42-D42)</f>
        <v>11691.19</v>
      </c>
      <c r="F42" s="18">
        <f>LN(C42+1)-LN(D42+1)</f>
        <v>1.5303463046833041</v>
      </c>
      <c r="G42" s="19">
        <v>2020</v>
      </c>
      <c r="H42" s="1">
        <v>1044.9739999999999</v>
      </c>
      <c r="I42" s="1">
        <v>1361.84</v>
      </c>
      <c r="J42" s="1">
        <f>ABS(H42-I42)</f>
        <v>316.86599999999999</v>
      </c>
      <c r="K42" s="18">
        <f>LN(H42+1)-LN(I42+1)</f>
        <v>-0.26462224897217634</v>
      </c>
    </row>
    <row r="43" spans="2:11" x14ac:dyDescent="0.3">
      <c r="B43" s="19">
        <v>2021</v>
      </c>
      <c r="C43" s="1">
        <v>4400</v>
      </c>
      <c r="D43" s="1">
        <v>14672.39</v>
      </c>
      <c r="E43" s="1">
        <f t="shared" ref="E43:E45" si="15">ABS(C43-D43)</f>
        <v>10272.39</v>
      </c>
      <c r="F43" s="18">
        <f t="shared" ref="F43:F45" si="16">LOG(C43+1)-LOG(D43+1)</f>
        <v>-0.52297909212507498</v>
      </c>
      <c r="G43" s="19">
        <v>2021</v>
      </c>
      <c r="H43" s="1">
        <v>1025.2349999999999</v>
      </c>
      <c r="I43" s="1">
        <v>2056.58</v>
      </c>
      <c r="J43" s="1">
        <f t="shared" ref="J43:J46" si="17">ABS(H43-I43)</f>
        <v>1031.345</v>
      </c>
      <c r="K43" s="18">
        <f t="shared" ref="K43:K46" si="18">LOG(H43+1)-LOG(I43+1)</f>
        <v>-0.30210990756092393</v>
      </c>
    </row>
    <row r="44" spans="2:11" x14ac:dyDescent="0.3">
      <c r="B44" s="19">
        <v>2022</v>
      </c>
      <c r="C44" s="1" t="s">
        <v>11</v>
      </c>
      <c r="D44" s="1" t="s">
        <v>11</v>
      </c>
      <c r="E44" s="1"/>
      <c r="F44" s="18"/>
      <c r="G44" s="19">
        <v>2022</v>
      </c>
      <c r="H44" s="1">
        <v>162.071</v>
      </c>
      <c r="I44" s="1">
        <v>1223.6099999999999</v>
      </c>
      <c r="J44" s="1">
        <f t="shared" si="17"/>
        <v>1061.539</v>
      </c>
      <c r="K44" s="18">
        <f t="shared" si="18"/>
        <v>-0.87562106707222975</v>
      </c>
    </row>
    <row r="45" spans="2:11" x14ac:dyDescent="0.3">
      <c r="B45" s="19">
        <v>2023</v>
      </c>
      <c r="C45" s="1">
        <v>125</v>
      </c>
      <c r="D45" s="1">
        <v>6433.87</v>
      </c>
      <c r="E45" s="1">
        <f t="shared" si="15"/>
        <v>6308.87</v>
      </c>
      <c r="F45" s="18">
        <f t="shared" si="16"/>
        <v>-1.7081692324083217</v>
      </c>
      <c r="G45" s="19">
        <v>2023</v>
      </c>
      <c r="H45" s="1">
        <v>317.52</v>
      </c>
      <c r="I45" s="1">
        <v>449.83</v>
      </c>
      <c r="J45" s="1">
        <f t="shared" si="17"/>
        <v>132.31</v>
      </c>
      <c r="K45" s="18">
        <f t="shared" si="18"/>
        <v>-0.15087610094308257</v>
      </c>
    </row>
    <row r="46" spans="2:11" x14ac:dyDescent="0.3">
      <c r="B46" s="19">
        <v>2024</v>
      </c>
      <c r="C46" s="1" t="s">
        <v>11</v>
      </c>
      <c r="D46" s="1">
        <v>616.57000000000005</v>
      </c>
      <c r="E46" s="1"/>
      <c r="F46" s="18"/>
      <c r="G46" s="19">
        <v>2024</v>
      </c>
      <c r="H46" s="1">
        <v>53</v>
      </c>
      <c r="I46" s="1">
        <v>1433.35</v>
      </c>
      <c r="J46" s="1">
        <f t="shared" si="17"/>
        <v>1380.35</v>
      </c>
      <c r="K46" s="18">
        <f t="shared" si="18"/>
        <v>-1.4242613779256867</v>
      </c>
    </row>
    <row r="47" spans="2:11" x14ac:dyDescent="0.3">
      <c r="B47" s="19">
        <v>2025</v>
      </c>
      <c r="C47" s="1" t="s">
        <v>11</v>
      </c>
      <c r="D47" s="1" t="s">
        <v>11</v>
      </c>
      <c r="E47" s="1"/>
      <c r="F47" s="18"/>
      <c r="G47" s="19">
        <v>2025</v>
      </c>
      <c r="H47" s="1" t="s">
        <v>11</v>
      </c>
      <c r="I47" s="1">
        <v>1433.35</v>
      </c>
      <c r="J47" s="1"/>
      <c r="K47" s="18"/>
    </row>
    <row r="48" spans="2:11" x14ac:dyDescent="0.3">
      <c r="B48" s="12" t="s">
        <v>8</v>
      </c>
      <c r="C48" s="3" t="s">
        <v>10</v>
      </c>
      <c r="D48" s="3"/>
      <c r="E48" s="3"/>
      <c r="F48" s="13"/>
      <c r="G48" s="12" t="s">
        <v>8</v>
      </c>
      <c r="H48" s="3" t="s">
        <v>10</v>
      </c>
      <c r="I48" s="3"/>
      <c r="J48" s="3"/>
      <c r="K48" s="13"/>
    </row>
    <row r="49" spans="2:11" x14ac:dyDescent="0.3">
      <c r="B49" s="19" t="s">
        <v>2</v>
      </c>
      <c r="C49" s="1" t="s">
        <v>5</v>
      </c>
      <c r="D49" s="1" t="s">
        <v>6</v>
      </c>
      <c r="E49" s="1" t="s">
        <v>560</v>
      </c>
      <c r="F49" s="18" t="s">
        <v>561</v>
      </c>
      <c r="G49" s="19" t="s">
        <v>2</v>
      </c>
      <c r="H49" s="1" t="s">
        <v>5</v>
      </c>
      <c r="I49" s="1" t="s">
        <v>6</v>
      </c>
      <c r="J49" s="1" t="s">
        <v>564</v>
      </c>
      <c r="K49" s="18" t="s">
        <v>561</v>
      </c>
    </row>
    <row r="50" spans="2:11" x14ac:dyDescent="0.3">
      <c r="B50" s="19">
        <v>2020</v>
      </c>
      <c r="C50" s="1" t="s">
        <v>11</v>
      </c>
      <c r="D50" s="1" t="s">
        <v>11</v>
      </c>
      <c r="E50" s="1"/>
      <c r="F50" s="18"/>
      <c r="G50" s="19">
        <v>2020</v>
      </c>
      <c r="H50" s="1">
        <v>2.5</v>
      </c>
      <c r="I50" s="1">
        <v>33.65</v>
      </c>
      <c r="J50" s="1">
        <f>ABS(H50-I50)</f>
        <v>31.15</v>
      </c>
      <c r="K50" s="18">
        <f>LN(H50+1)-LN(I50+1)</f>
        <v>-2.2925347571405443</v>
      </c>
    </row>
    <row r="51" spans="2:11" x14ac:dyDescent="0.3">
      <c r="B51" s="19">
        <v>2021</v>
      </c>
      <c r="C51" s="1" t="s">
        <v>11</v>
      </c>
      <c r="D51" s="1" t="s">
        <v>11</v>
      </c>
      <c r="E51" s="1"/>
      <c r="F51" s="18"/>
      <c r="G51" s="19">
        <v>2021</v>
      </c>
      <c r="H51" s="1" t="s">
        <v>11</v>
      </c>
      <c r="I51" s="1" t="s">
        <v>11</v>
      </c>
      <c r="J51" s="1"/>
      <c r="K51" s="18"/>
    </row>
    <row r="52" spans="2:11" x14ac:dyDescent="0.3">
      <c r="B52" s="19">
        <v>2022</v>
      </c>
      <c r="C52" s="1" t="s">
        <v>11</v>
      </c>
      <c r="D52" s="1" t="s">
        <v>11</v>
      </c>
      <c r="E52" s="1"/>
      <c r="F52" s="18"/>
      <c r="G52" s="19">
        <v>2022</v>
      </c>
      <c r="H52" s="1">
        <v>152.4</v>
      </c>
      <c r="I52" s="1">
        <v>80.67</v>
      </c>
      <c r="J52" s="1"/>
      <c r="K52" s="18"/>
    </row>
    <row r="53" spans="2:11" x14ac:dyDescent="0.3">
      <c r="B53" s="19">
        <v>2023</v>
      </c>
      <c r="C53" s="1" t="s">
        <v>11</v>
      </c>
      <c r="D53" s="1" t="s">
        <v>11</v>
      </c>
      <c r="E53" s="1"/>
      <c r="F53" s="18"/>
      <c r="G53" s="19">
        <v>2023</v>
      </c>
      <c r="H53" s="1">
        <v>48.104999999999997</v>
      </c>
      <c r="I53" s="1">
        <v>189.7</v>
      </c>
      <c r="J53" s="1">
        <f t="shared" ref="J53" si="19">ABS(H53-I53)</f>
        <v>141.595</v>
      </c>
      <c r="K53" s="18">
        <f t="shared" ref="K53" si="20">LOG(H53+1)-LOG(I53+1)</f>
        <v>-0.58922497766737036</v>
      </c>
    </row>
    <row r="54" spans="2:11" x14ac:dyDescent="0.3">
      <c r="B54" s="19">
        <v>2024</v>
      </c>
      <c r="C54" s="1" t="s">
        <v>11</v>
      </c>
      <c r="D54" s="1" t="s">
        <v>11</v>
      </c>
      <c r="E54" s="1"/>
      <c r="F54" s="18"/>
      <c r="G54" s="19">
        <v>2024</v>
      </c>
      <c r="H54" s="1" t="s">
        <v>11</v>
      </c>
      <c r="I54" s="1">
        <v>74.95</v>
      </c>
      <c r="J54" s="1"/>
      <c r="K54" s="18"/>
    </row>
    <row r="55" spans="2:11" ht="15" thickBot="1" x14ac:dyDescent="0.35">
      <c r="B55" s="21">
        <v>2025</v>
      </c>
      <c r="C55" s="22" t="s">
        <v>11</v>
      </c>
      <c r="D55" s="22" t="s">
        <v>11</v>
      </c>
      <c r="E55" s="22"/>
      <c r="F55" s="23"/>
      <c r="G55" s="21">
        <v>2025</v>
      </c>
      <c r="H55" s="22" t="s">
        <v>11</v>
      </c>
      <c r="I55" s="22" t="s">
        <v>11</v>
      </c>
      <c r="J55" s="22"/>
      <c r="K55" s="23"/>
    </row>
    <row r="56" spans="2:11" ht="15" thickBot="1" x14ac:dyDescent="0.35">
      <c r="B56" s="30"/>
      <c r="C56" s="29"/>
      <c r="D56" s="29"/>
      <c r="E56" s="29"/>
      <c r="F56" s="29"/>
      <c r="G56" s="29"/>
      <c r="H56" s="29"/>
      <c r="I56" s="29"/>
      <c r="J56" s="29"/>
      <c r="K56" s="31"/>
    </row>
    <row r="57" spans="2:11" x14ac:dyDescent="0.3">
      <c r="B57" s="54" t="s">
        <v>0</v>
      </c>
      <c r="C57" s="55" t="s">
        <v>581</v>
      </c>
      <c r="D57" s="29"/>
      <c r="E57" s="29"/>
      <c r="F57" s="29"/>
      <c r="G57" s="54" t="s">
        <v>0</v>
      </c>
      <c r="H57" s="55" t="s">
        <v>581</v>
      </c>
      <c r="I57" s="29"/>
      <c r="J57" s="29"/>
      <c r="K57" s="31"/>
    </row>
    <row r="58" spans="2:11" ht="15" thickBot="1" x14ac:dyDescent="0.35">
      <c r="B58" s="61" t="s">
        <v>7</v>
      </c>
      <c r="C58" s="64" t="s">
        <v>19</v>
      </c>
      <c r="D58" s="29"/>
      <c r="E58" s="29"/>
      <c r="F58" s="29"/>
      <c r="G58" s="61" t="s">
        <v>7</v>
      </c>
      <c r="H58" s="64" t="s">
        <v>20</v>
      </c>
      <c r="I58" s="29"/>
      <c r="J58" s="29"/>
      <c r="K58" s="31"/>
    </row>
    <row r="59" spans="2:11" x14ac:dyDescent="0.3">
      <c r="B59" s="65" t="s">
        <v>8</v>
      </c>
      <c r="C59" s="66" t="s">
        <v>3</v>
      </c>
      <c r="D59" s="66"/>
      <c r="E59" s="68"/>
      <c r="F59" s="66"/>
      <c r="G59" s="65" t="s">
        <v>8</v>
      </c>
      <c r="H59" s="66" t="s">
        <v>3</v>
      </c>
      <c r="I59" s="66"/>
      <c r="J59" s="66"/>
      <c r="K59" s="67"/>
    </row>
    <row r="60" spans="2:11" x14ac:dyDescent="0.3">
      <c r="B60" s="19" t="s">
        <v>2</v>
      </c>
      <c r="C60" s="1" t="s">
        <v>5</v>
      </c>
      <c r="D60" s="1" t="s">
        <v>6</v>
      </c>
      <c r="E60" s="1" t="s">
        <v>560</v>
      </c>
      <c r="F60" s="10" t="s">
        <v>561</v>
      </c>
      <c r="G60" s="19" t="s">
        <v>2</v>
      </c>
      <c r="H60" s="1" t="s">
        <v>5</v>
      </c>
      <c r="I60" s="1" t="s">
        <v>6</v>
      </c>
      <c r="J60" s="1" t="s">
        <v>564</v>
      </c>
      <c r="K60" s="18" t="s">
        <v>561</v>
      </c>
    </row>
    <row r="61" spans="2:11" x14ac:dyDescent="0.3">
      <c r="B61" s="19">
        <v>2020</v>
      </c>
      <c r="C61" s="1">
        <v>29.3</v>
      </c>
      <c r="D61" s="1">
        <v>169.86</v>
      </c>
      <c r="E61" s="1">
        <f>ABS(C61-D61)</f>
        <v>140.56</v>
      </c>
      <c r="F61" s="10">
        <f>LN(C61+1)-LN(D61+1)</f>
        <v>-1.7296967952081492</v>
      </c>
      <c r="G61" s="19">
        <v>2015</v>
      </c>
      <c r="H61" s="1">
        <v>21086.3</v>
      </c>
      <c r="I61">
        <v>93543.55</v>
      </c>
      <c r="J61" s="1">
        <f>ABS(H61-I61)</f>
        <v>72457.25</v>
      </c>
      <c r="K61" s="18">
        <f>LN(H61+1)-LN(I61+1)</f>
        <v>-1.4897668298713409</v>
      </c>
    </row>
    <row r="62" spans="2:11" x14ac:dyDescent="0.3">
      <c r="B62" s="19">
        <v>2021</v>
      </c>
      <c r="C62" s="1">
        <v>50</v>
      </c>
      <c r="D62" s="1">
        <v>193.23</v>
      </c>
      <c r="E62" s="1">
        <f t="shared" ref="E62:E63" si="21">ABS(C62-D62)</f>
        <v>143.22999999999999</v>
      </c>
      <c r="F62" s="10">
        <f t="shared" ref="F62:F63" si="22">LOG(C62+1)-LOG(D62+1)</f>
        <v>-0.58074613406835507</v>
      </c>
      <c r="G62" s="19">
        <v>2016</v>
      </c>
      <c r="H62" s="1">
        <v>56878.85</v>
      </c>
      <c r="I62">
        <v>14464.25</v>
      </c>
      <c r="J62" s="1">
        <f t="shared" ref="J62:J65" si="23">ABS(H62-I62)</f>
        <v>42414.6</v>
      </c>
      <c r="K62" s="18">
        <f t="shared" ref="K62:K65" si="24">LOG(H62+1)-LOG(I62+1)</f>
        <v>0.59463249855599098</v>
      </c>
    </row>
    <row r="63" spans="2:11" x14ac:dyDescent="0.3">
      <c r="B63" s="19">
        <v>2022</v>
      </c>
      <c r="C63" s="1">
        <v>74</v>
      </c>
      <c r="D63" s="1">
        <v>461.69</v>
      </c>
      <c r="E63" s="1">
        <f t="shared" si="21"/>
        <v>387.69</v>
      </c>
      <c r="F63" s="10">
        <f t="shared" si="22"/>
        <v>-0.79022884991465858</v>
      </c>
      <c r="G63" s="19">
        <v>2017</v>
      </c>
      <c r="H63" s="1">
        <v>20339.16</v>
      </c>
      <c r="I63">
        <v>70016.479999999996</v>
      </c>
      <c r="J63" s="1">
        <f t="shared" si="23"/>
        <v>49677.319999999992</v>
      </c>
      <c r="K63" s="18">
        <f t="shared" si="24"/>
        <v>-0.5368521111597504</v>
      </c>
    </row>
    <row r="64" spans="2:11" x14ac:dyDescent="0.3">
      <c r="B64" s="19">
        <v>2023</v>
      </c>
      <c r="C64" s="1" t="s">
        <v>11</v>
      </c>
      <c r="D64" s="1">
        <v>74.75</v>
      </c>
      <c r="E64" s="1"/>
      <c r="F64" s="10"/>
      <c r="G64" s="19">
        <v>2018</v>
      </c>
      <c r="H64" s="1">
        <v>19714.150000000001</v>
      </c>
      <c r="I64">
        <v>42995.79</v>
      </c>
      <c r="J64" s="1">
        <f t="shared" si="23"/>
        <v>23281.64</v>
      </c>
      <c r="K64" s="18">
        <f t="shared" si="24"/>
        <v>-0.33863594808985376</v>
      </c>
    </row>
    <row r="65" spans="2:15" x14ac:dyDescent="0.3">
      <c r="B65" s="19">
        <v>2024</v>
      </c>
      <c r="C65" s="1" t="s">
        <v>11</v>
      </c>
      <c r="D65" s="1" t="s">
        <v>11</v>
      </c>
      <c r="E65" s="1"/>
      <c r="F65" s="10"/>
      <c r="G65" s="19">
        <v>2019</v>
      </c>
      <c r="H65" s="1">
        <v>36841.1</v>
      </c>
      <c r="I65">
        <v>20280.79</v>
      </c>
      <c r="J65" s="1">
        <f t="shared" si="23"/>
        <v>16560.309999999998</v>
      </c>
      <c r="K65" s="18">
        <f t="shared" si="24"/>
        <v>0.25923809535130715</v>
      </c>
    </row>
    <row r="66" spans="2:15" x14ac:dyDescent="0.3">
      <c r="B66" s="19">
        <v>2025</v>
      </c>
      <c r="C66" s="1" t="s">
        <v>11</v>
      </c>
      <c r="D66" s="1" t="s">
        <v>11</v>
      </c>
      <c r="E66" s="1"/>
      <c r="F66" s="10"/>
      <c r="G66" s="19">
        <v>2020</v>
      </c>
      <c r="H66" s="1">
        <v>51456.661</v>
      </c>
      <c r="I66" s="1">
        <v>40808.31</v>
      </c>
      <c r="J66" s="1">
        <f>ABS(H66-I66)</f>
        <v>10648.351000000002</v>
      </c>
      <c r="K66" s="18">
        <f>LN(H66+1)-LN(I66+1)</f>
        <v>0.23184911138763553</v>
      </c>
    </row>
    <row r="67" spans="2:15" x14ac:dyDescent="0.3">
      <c r="B67" s="12" t="s">
        <v>8</v>
      </c>
      <c r="C67" s="3" t="s">
        <v>4</v>
      </c>
      <c r="D67" s="3"/>
      <c r="E67" s="4"/>
      <c r="F67" s="3"/>
      <c r="G67" s="19">
        <v>2021</v>
      </c>
      <c r="H67" s="1">
        <v>75957</v>
      </c>
      <c r="I67">
        <v>44486.67</v>
      </c>
      <c r="J67" s="1">
        <f t="shared" ref="J67:J70" si="25">ABS(H67-I67)</f>
        <v>31470.33</v>
      </c>
      <c r="K67" s="18">
        <f t="shared" ref="K67:K70" si="26">LOG(H67+1)-LOG(I67+1)</f>
        <v>0.23233386051654037</v>
      </c>
    </row>
    <row r="68" spans="2:15" x14ac:dyDescent="0.3">
      <c r="B68" s="19" t="s">
        <v>2</v>
      </c>
      <c r="C68" s="1" t="s">
        <v>5</v>
      </c>
      <c r="D68" s="1" t="s">
        <v>6</v>
      </c>
      <c r="E68" s="1" t="s">
        <v>560</v>
      </c>
      <c r="F68" s="10" t="s">
        <v>561</v>
      </c>
      <c r="G68" s="19">
        <v>2022</v>
      </c>
      <c r="H68" s="1">
        <v>44928.24</v>
      </c>
      <c r="I68" s="1">
        <v>74766.070000000007</v>
      </c>
      <c r="J68" s="1">
        <f t="shared" si="25"/>
        <v>29837.830000000009</v>
      </c>
      <c r="K68" s="18">
        <f t="shared" si="26"/>
        <v>-0.22118128933274406</v>
      </c>
      <c r="M68" t="s">
        <v>3</v>
      </c>
    </row>
    <row r="69" spans="2:15" x14ac:dyDescent="0.3">
      <c r="B69" s="19">
        <v>2020</v>
      </c>
      <c r="C69" s="1" t="s">
        <v>11</v>
      </c>
      <c r="D69" s="1" t="s">
        <v>11</v>
      </c>
      <c r="E69" s="1"/>
      <c r="F69" s="10"/>
      <c r="G69" s="19">
        <v>2023</v>
      </c>
      <c r="H69" s="1">
        <v>20376.95</v>
      </c>
      <c r="I69" s="1">
        <v>70804.06</v>
      </c>
      <c r="J69" s="1">
        <f t="shared" si="25"/>
        <v>50427.11</v>
      </c>
      <c r="K69" s="18">
        <f t="shared" si="26"/>
        <v>-0.54090380283420103</v>
      </c>
      <c r="M69" t="s">
        <v>2</v>
      </c>
      <c r="N69" s="1" t="s">
        <v>5</v>
      </c>
      <c r="O69" s="1" t="s">
        <v>6</v>
      </c>
    </row>
    <row r="70" spans="2:15" x14ac:dyDescent="0.3">
      <c r="B70" s="19">
        <v>2021</v>
      </c>
      <c r="C70" s="1" t="s">
        <v>11</v>
      </c>
      <c r="D70" s="1" t="s">
        <v>11</v>
      </c>
      <c r="E70" s="1"/>
      <c r="F70" s="10"/>
      <c r="G70" s="19">
        <v>2024</v>
      </c>
      <c r="H70" s="1">
        <v>20421.304</v>
      </c>
      <c r="I70" s="1">
        <v>29036.99</v>
      </c>
      <c r="J70" s="1">
        <f t="shared" si="25"/>
        <v>8615.6860000000015</v>
      </c>
      <c r="K70" s="18">
        <f t="shared" si="26"/>
        <v>-0.15286181467349014</v>
      </c>
      <c r="M70">
        <v>2015</v>
      </c>
      <c r="N70">
        <v>21086.3</v>
      </c>
      <c r="O70" t="s">
        <v>499</v>
      </c>
    </row>
    <row r="71" spans="2:15" x14ac:dyDescent="0.3">
      <c r="B71" s="19">
        <v>2022</v>
      </c>
      <c r="C71" s="1" t="s">
        <v>11</v>
      </c>
      <c r="D71" s="1" t="s">
        <v>11</v>
      </c>
      <c r="E71" s="1"/>
      <c r="F71" s="10"/>
      <c r="G71" s="19">
        <v>2025</v>
      </c>
      <c r="H71" s="1" t="s">
        <v>11</v>
      </c>
      <c r="I71" s="1" t="s">
        <v>11</v>
      </c>
      <c r="J71" s="1"/>
      <c r="K71" s="18"/>
      <c r="M71">
        <v>2016</v>
      </c>
      <c r="N71">
        <v>56878.85</v>
      </c>
      <c r="O71" t="s">
        <v>496</v>
      </c>
    </row>
    <row r="72" spans="2:15" x14ac:dyDescent="0.3">
      <c r="B72" s="19">
        <v>2023</v>
      </c>
      <c r="C72" s="1" t="s">
        <v>11</v>
      </c>
      <c r="D72" s="1" t="s">
        <v>11</v>
      </c>
      <c r="E72" s="1"/>
      <c r="F72" s="10"/>
      <c r="G72" s="12" t="s">
        <v>8</v>
      </c>
      <c r="H72" s="3" t="s">
        <v>4</v>
      </c>
      <c r="I72" s="3"/>
      <c r="J72" s="3"/>
      <c r="K72" s="13"/>
      <c r="M72">
        <v>2017</v>
      </c>
      <c r="N72">
        <v>20339.16</v>
      </c>
      <c r="O72" t="s">
        <v>493</v>
      </c>
    </row>
    <row r="73" spans="2:15" x14ac:dyDescent="0.3">
      <c r="B73" s="19">
        <v>2024</v>
      </c>
      <c r="C73" s="1" t="s">
        <v>11</v>
      </c>
      <c r="D73" s="1" t="s">
        <v>11</v>
      </c>
      <c r="E73" s="1"/>
      <c r="F73" s="10"/>
      <c r="G73" s="19" t="s">
        <v>2</v>
      </c>
      <c r="H73" s="1" t="s">
        <v>5</v>
      </c>
      <c r="I73" s="1" t="s">
        <v>6</v>
      </c>
      <c r="J73" s="1" t="s">
        <v>564</v>
      </c>
      <c r="K73" s="18" t="s">
        <v>561</v>
      </c>
      <c r="M73">
        <v>2018</v>
      </c>
      <c r="N73">
        <v>19714.150000000001</v>
      </c>
      <c r="O73" t="s">
        <v>490</v>
      </c>
    </row>
    <row r="74" spans="2:15" x14ac:dyDescent="0.3">
      <c r="B74" s="19">
        <v>2025</v>
      </c>
      <c r="C74" s="1" t="s">
        <v>11</v>
      </c>
      <c r="D74" s="1" t="s">
        <v>11</v>
      </c>
      <c r="E74" s="1"/>
      <c r="F74" s="10"/>
      <c r="G74" s="19">
        <v>2015</v>
      </c>
      <c r="H74" s="1">
        <v>34452.550000000003</v>
      </c>
      <c r="I74">
        <v>49964.36</v>
      </c>
      <c r="J74" s="1">
        <f>ABS(H74-I74)</f>
        <v>15511.809999999998</v>
      </c>
      <c r="K74" s="18">
        <f>LN(H74+1)-LN(I74+1)</f>
        <v>-0.37171792528522829</v>
      </c>
      <c r="M74">
        <v>2019</v>
      </c>
      <c r="N74">
        <v>36841.1</v>
      </c>
      <c r="O74" t="s">
        <v>487</v>
      </c>
    </row>
    <row r="75" spans="2:15" x14ac:dyDescent="0.3">
      <c r="B75" s="12" t="s">
        <v>8</v>
      </c>
      <c r="C75" s="3" t="s">
        <v>10</v>
      </c>
      <c r="D75" s="3"/>
      <c r="E75" s="4"/>
      <c r="F75" s="3"/>
      <c r="G75" s="19">
        <v>2016</v>
      </c>
      <c r="H75" s="1">
        <v>45811.17</v>
      </c>
      <c r="I75">
        <v>26073.83</v>
      </c>
      <c r="J75" s="1">
        <f t="shared" ref="J75:J78" si="27">ABS(H75-I75)</f>
        <v>19737.339999999997</v>
      </c>
      <c r="K75" s="18">
        <f t="shared" ref="K75:K78" si="28">LOG(H75+1)-LOG(I75+1)</f>
        <v>0.24475937799247571</v>
      </c>
    </row>
    <row r="76" spans="2:15" x14ac:dyDescent="0.3">
      <c r="B76" s="19" t="s">
        <v>2</v>
      </c>
      <c r="C76" s="1" t="s">
        <v>5</v>
      </c>
      <c r="D76" s="1" t="s">
        <v>6</v>
      </c>
      <c r="E76" s="1" t="s">
        <v>560</v>
      </c>
      <c r="F76" s="10" t="s">
        <v>561</v>
      </c>
      <c r="G76" s="19">
        <v>2017</v>
      </c>
      <c r="H76" s="1">
        <v>273505.78000000003</v>
      </c>
      <c r="I76">
        <v>54499.17</v>
      </c>
      <c r="J76" s="1">
        <f t="shared" si="27"/>
        <v>219006.61000000004</v>
      </c>
      <c r="K76" s="18">
        <f t="shared" si="28"/>
        <v>0.70057023963843434</v>
      </c>
      <c r="M76" t="s">
        <v>4</v>
      </c>
    </row>
    <row r="77" spans="2:15" x14ac:dyDescent="0.3">
      <c r="B77" s="19">
        <v>2020</v>
      </c>
      <c r="C77" s="1" t="s">
        <v>11</v>
      </c>
      <c r="D77" s="1" t="s">
        <v>11</v>
      </c>
      <c r="E77" s="1"/>
      <c r="F77" s="10"/>
      <c r="G77" s="19">
        <v>2018</v>
      </c>
      <c r="H77" s="1">
        <v>72807.8</v>
      </c>
      <c r="I77">
        <v>160687.29</v>
      </c>
      <c r="J77" s="1">
        <f t="shared" si="27"/>
        <v>87879.49</v>
      </c>
      <c r="K77" s="18">
        <f t="shared" si="28"/>
        <v>-0.34380035586063595</v>
      </c>
      <c r="M77" t="s">
        <v>2</v>
      </c>
      <c r="N77" s="1" t="s">
        <v>5</v>
      </c>
      <c r="O77" s="1" t="s">
        <v>6</v>
      </c>
    </row>
    <row r="78" spans="2:15" x14ac:dyDescent="0.3">
      <c r="B78" s="19">
        <v>2021</v>
      </c>
      <c r="C78" s="1">
        <v>58.7</v>
      </c>
      <c r="D78" s="1">
        <v>1041.83</v>
      </c>
      <c r="E78" s="1">
        <f t="shared" ref="E78:E81" si="29">ABS(C78-D78)</f>
        <v>983.12999999999988</v>
      </c>
      <c r="F78" s="10">
        <f t="shared" ref="F78:F81" si="30">LOG(C78+1)-LOG(D78+1)</f>
        <v>-1.2422391852747177</v>
      </c>
      <c r="G78" s="19">
        <v>2019</v>
      </c>
      <c r="H78" s="1">
        <v>57637.1</v>
      </c>
      <c r="I78">
        <v>60868.91</v>
      </c>
      <c r="J78" s="1">
        <f t="shared" si="27"/>
        <v>3231.8100000000049</v>
      </c>
      <c r="K78" s="18">
        <f t="shared" si="28"/>
        <v>-2.3693003460253159E-2</v>
      </c>
      <c r="M78">
        <v>2015</v>
      </c>
      <c r="N78">
        <v>34452.550000000003</v>
      </c>
      <c r="O78" t="s">
        <v>500</v>
      </c>
    </row>
    <row r="79" spans="2:15" x14ac:dyDescent="0.3">
      <c r="B79" s="19">
        <v>2022</v>
      </c>
      <c r="C79" s="1">
        <v>62</v>
      </c>
      <c r="D79" s="1">
        <v>617.14</v>
      </c>
      <c r="E79" s="1">
        <f t="shared" si="29"/>
        <v>555.14</v>
      </c>
      <c r="F79" s="10">
        <f t="shared" si="30"/>
        <v>-0.9917462983563281</v>
      </c>
      <c r="G79" s="19">
        <v>2020</v>
      </c>
      <c r="H79" s="1">
        <v>88192.885999999999</v>
      </c>
      <c r="I79" s="1">
        <v>28298.47</v>
      </c>
      <c r="J79" s="1">
        <f>ABS(H79-I79)</f>
        <v>59894.415999999997</v>
      </c>
      <c r="K79" s="18">
        <f>LN(H79+1)-LN(I79+1)</f>
        <v>1.1366945643235038</v>
      </c>
      <c r="M79">
        <v>2016</v>
      </c>
      <c r="N79">
        <v>45811.17</v>
      </c>
      <c r="O79" t="s">
        <v>497</v>
      </c>
    </row>
    <row r="80" spans="2:15" x14ac:dyDescent="0.3">
      <c r="B80" s="19">
        <v>2023</v>
      </c>
      <c r="C80" s="1" t="s">
        <v>11</v>
      </c>
      <c r="D80" s="1" t="s">
        <v>11</v>
      </c>
      <c r="E80" s="1"/>
      <c r="F80" s="10"/>
      <c r="G80" s="19">
        <v>2021</v>
      </c>
      <c r="H80" s="1">
        <v>137648.23499999999</v>
      </c>
      <c r="I80" s="1">
        <v>189046.62</v>
      </c>
      <c r="J80" s="1">
        <f t="shared" ref="J80:J83" si="31">ABS(H80-I80)</f>
        <v>51398.385000000009</v>
      </c>
      <c r="K80" s="18">
        <f t="shared" ref="K80:K83" si="32">LOG(H80+1)-LOG(I80+1)</f>
        <v>-0.1377974121179637</v>
      </c>
      <c r="M80">
        <v>2017</v>
      </c>
      <c r="N80">
        <v>273505.78000000003</v>
      </c>
      <c r="O80" t="s">
        <v>494</v>
      </c>
    </row>
    <row r="81" spans="2:17" x14ac:dyDescent="0.3">
      <c r="B81" s="19">
        <v>2024</v>
      </c>
      <c r="C81" s="1">
        <v>35</v>
      </c>
      <c r="D81" s="1">
        <v>90.05</v>
      </c>
      <c r="E81" s="1">
        <f t="shared" si="29"/>
        <v>55.05</v>
      </c>
      <c r="F81" s="10">
        <f t="shared" si="30"/>
        <v>-0.40297744936365154</v>
      </c>
      <c r="G81" s="19">
        <v>2022</v>
      </c>
      <c r="H81" s="1">
        <v>131998.389</v>
      </c>
      <c r="I81" s="1">
        <v>230343.57</v>
      </c>
      <c r="J81" s="1">
        <f t="shared" si="31"/>
        <v>98345.181000000011</v>
      </c>
      <c r="K81" s="18">
        <f>LOG(H81+1)-LOG(I81+1)</f>
        <v>-0.24180605797649868</v>
      </c>
      <c r="M81">
        <v>2018</v>
      </c>
      <c r="N81">
        <v>72807.8</v>
      </c>
      <c r="O81" t="s">
        <v>491</v>
      </c>
    </row>
    <row r="82" spans="2:17" ht="15" thickBot="1" x14ac:dyDescent="0.35">
      <c r="B82" s="21">
        <v>2025</v>
      </c>
      <c r="C82" s="22" t="s">
        <v>11</v>
      </c>
      <c r="D82" s="76" t="s">
        <v>396</v>
      </c>
      <c r="E82" s="22"/>
      <c r="F82" s="50"/>
      <c r="G82" s="19">
        <v>2023</v>
      </c>
      <c r="H82" s="1">
        <v>100845.23</v>
      </c>
      <c r="I82" s="1">
        <v>28627.51</v>
      </c>
      <c r="J82" s="1">
        <f t="shared" si="31"/>
        <v>72217.72</v>
      </c>
      <c r="K82" s="18">
        <f t="shared" si="32"/>
        <v>0.54686092202950132</v>
      </c>
      <c r="M82">
        <v>2019</v>
      </c>
      <c r="N82">
        <v>57637.1</v>
      </c>
      <c r="O82" t="s">
        <v>488</v>
      </c>
    </row>
    <row r="83" spans="2:17" x14ac:dyDescent="0.3">
      <c r="B83" s="30"/>
      <c r="C83" s="29"/>
      <c r="D83" s="29"/>
      <c r="E83" s="29"/>
      <c r="F83" s="29"/>
      <c r="G83" s="19">
        <v>2024</v>
      </c>
      <c r="H83" s="1">
        <v>111214.37</v>
      </c>
      <c r="I83" s="1">
        <v>124908.57</v>
      </c>
      <c r="J83" s="1">
        <f t="shared" si="31"/>
        <v>13694.200000000012</v>
      </c>
      <c r="K83" s="18">
        <f t="shared" si="32"/>
        <v>-5.0430902274625211E-2</v>
      </c>
    </row>
    <row r="84" spans="2:17" x14ac:dyDescent="0.3">
      <c r="B84" s="30"/>
      <c r="C84" s="29"/>
      <c r="D84" s="29"/>
      <c r="E84" s="29"/>
      <c r="F84" s="29"/>
      <c r="G84" s="19">
        <v>2025</v>
      </c>
      <c r="H84" s="1" t="s">
        <v>11</v>
      </c>
      <c r="I84" s="1" t="s">
        <v>11</v>
      </c>
      <c r="J84" s="1"/>
      <c r="K84" s="18"/>
      <c r="M84" t="s">
        <v>397</v>
      </c>
    </row>
    <row r="85" spans="2:17" x14ac:dyDescent="0.3">
      <c r="B85" s="30"/>
      <c r="C85" s="29"/>
      <c r="D85" s="29"/>
      <c r="E85" s="29"/>
      <c r="F85" s="29"/>
      <c r="G85" s="12" t="s">
        <v>8</v>
      </c>
      <c r="H85" s="3" t="s">
        <v>10</v>
      </c>
      <c r="I85" s="3"/>
      <c r="J85" s="3"/>
      <c r="K85" s="13"/>
      <c r="M85" t="s">
        <v>2</v>
      </c>
      <c r="N85" s="1" t="s">
        <v>5</v>
      </c>
      <c r="O85" s="1" t="s">
        <v>6</v>
      </c>
    </row>
    <row r="86" spans="2:17" x14ac:dyDescent="0.3">
      <c r="B86" s="30"/>
      <c r="C86" s="29"/>
      <c r="D86" s="29"/>
      <c r="E86" s="29"/>
      <c r="F86" s="29"/>
      <c r="G86" s="19" t="s">
        <v>2</v>
      </c>
      <c r="H86" s="1" t="s">
        <v>5</v>
      </c>
      <c r="I86" s="1" t="s">
        <v>6</v>
      </c>
      <c r="J86" s="1" t="s">
        <v>564</v>
      </c>
      <c r="K86" s="18" t="s">
        <v>561</v>
      </c>
      <c r="M86">
        <v>2015</v>
      </c>
      <c r="N86">
        <v>6027.85</v>
      </c>
      <c r="O86" t="s">
        <v>501</v>
      </c>
    </row>
    <row r="87" spans="2:17" x14ac:dyDescent="0.3">
      <c r="B87" s="30"/>
      <c r="C87" s="29"/>
      <c r="D87" s="29"/>
      <c r="E87" s="29"/>
      <c r="F87" s="29"/>
      <c r="G87" s="19">
        <v>2015</v>
      </c>
      <c r="H87" s="1">
        <v>6027.85</v>
      </c>
      <c r="I87">
        <v>93287.11</v>
      </c>
      <c r="J87" s="1">
        <f>ABS(H87-I87)</f>
        <v>87259.26</v>
      </c>
      <c r="K87" s="18">
        <f>LN(H87+1)-LN(I87+1)</f>
        <v>-2.7391363819116155</v>
      </c>
      <c r="M87">
        <v>2016</v>
      </c>
      <c r="N87">
        <v>70994.5</v>
      </c>
      <c r="O87" t="s">
        <v>498</v>
      </c>
    </row>
    <row r="88" spans="2:17" x14ac:dyDescent="0.3">
      <c r="B88" s="30"/>
      <c r="C88" s="29"/>
      <c r="D88" s="29"/>
      <c r="E88" s="29"/>
      <c r="F88" s="29"/>
      <c r="G88" s="19">
        <v>2016</v>
      </c>
      <c r="H88" s="1">
        <v>70994.5</v>
      </c>
      <c r="I88">
        <v>74407.839999999997</v>
      </c>
      <c r="J88" s="1">
        <f t="shared" ref="J88:J90" si="33">ABS(H88-I88)</f>
        <v>3413.3399999999965</v>
      </c>
      <c r="K88" s="18">
        <f t="shared" ref="K88:K91" si="34">LOG(H88+1)-LOG(I88+1)</f>
        <v>-2.0393711996576691E-2</v>
      </c>
      <c r="M88">
        <v>2017</v>
      </c>
      <c r="N88">
        <v>9613.34</v>
      </c>
      <c r="O88" t="s">
        <v>495</v>
      </c>
    </row>
    <row r="89" spans="2:17" x14ac:dyDescent="0.3">
      <c r="B89" s="30"/>
      <c r="C89" s="29"/>
      <c r="D89" s="29"/>
      <c r="E89" s="29"/>
      <c r="F89" s="29"/>
      <c r="G89" s="19">
        <v>2017</v>
      </c>
      <c r="H89" s="1">
        <v>9613.34</v>
      </c>
      <c r="I89">
        <v>27630.01</v>
      </c>
      <c r="J89" s="1">
        <f t="shared" si="33"/>
        <v>18016.669999999998</v>
      </c>
      <c r="K89" s="18">
        <f t="shared" si="34"/>
        <v>-0.45847728364526663</v>
      </c>
      <c r="M89">
        <v>2018</v>
      </c>
      <c r="N89">
        <v>7114</v>
      </c>
      <c r="O89" t="s">
        <v>492</v>
      </c>
    </row>
    <row r="90" spans="2:17" x14ac:dyDescent="0.3">
      <c r="B90" s="30"/>
      <c r="C90" s="29"/>
      <c r="D90" s="29"/>
      <c r="E90" s="29"/>
      <c r="F90" s="29"/>
      <c r="G90" s="19">
        <v>2018</v>
      </c>
      <c r="H90" s="1">
        <v>7114</v>
      </c>
      <c r="I90">
        <v>1500.31</v>
      </c>
      <c r="J90" s="1">
        <f t="shared" si="33"/>
        <v>5613.6900000000005</v>
      </c>
      <c r="K90" s="18">
        <f t="shared" si="34"/>
        <v>0.67570452704134176</v>
      </c>
      <c r="M90">
        <v>2019</v>
      </c>
      <c r="N90">
        <v>2409.2600000000002</v>
      </c>
      <c r="O90" t="s">
        <v>489</v>
      </c>
    </row>
    <row r="91" spans="2:17" x14ac:dyDescent="0.3">
      <c r="B91" s="30"/>
      <c r="C91" s="29"/>
      <c r="D91" s="29"/>
      <c r="E91" s="29"/>
      <c r="F91" s="29"/>
      <c r="G91" s="19">
        <v>2019</v>
      </c>
      <c r="H91" s="1">
        <v>2409.2600000000002</v>
      </c>
      <c r="I91">
        <v>7076.59</v>
      </c>
      <c r="J91" s="1">
        <f>ABS(H91-I91)</f>
        <v>4667.33</v>
      </c>
      <c r="K91" s="18">
        <f t="shared" si="34"/>
        <v>-0.46782150725039262</v>
      </c>
    </row>
    <row r="92" spans="2:17" x14ac:dyDescent="0.3">
      <c r="B92" s="30"/>
      <c r="C92" s="29"/>
      <c r="D92" s="29"/>
      <c r="E92" s="29"/>
      <c r="F92" s="29"/>
      <c r="G92" s="19">
        <v>2020</v>
      </c>
      <c r="H92" s="1">
        <v>14857.9</v>
      </c>
      <c r="I92" s="1">
        <v>33068.82</v>
      </c>
      <c r="J92" s="1">
        <f>ABS(H92-I92)</f>
        <v>18210.919999999998</v>
      </c>
      <c r="K92" s="18">
        <f>LN(H92+1)-LN(I92+1)</f>
        <v>-0.80002207165561678</v>
      </c>
      <c r="O92" s="3" t="s">
        <v>8</v>
      </c>
      <c r="P92" s="3" t="s">
        <v>3</v>
      </c>
      <c r="Q92" s="3"/>
    </row>
    <row r="93" spans="2:17" x14ac:dyDescent="0.3">
      <c r="B93" s="30"/>
      <c r="C93" s="29"/>
      <c r="D93" s="29"/>
      <c r="E93" s="29"/>
      <c r="F93" s="29"/>
      <c r="G93" s="19">
        <v>2021</v>
      </c>
      <c r="H93" s="1">
        <v>11305.891</v>
      </c>
      <c r="I93" s="1">
        <v>6032.34</v>
      </c>
      <c r="J93" s="1">
        <f t="shared" ref="J93:J96" si="35">ABS(H93-I93)</f>
        <v>5273.5509999999995</v>
      </c>
      <c r="K93" s="18">
        <f t="shared" ref="K93:K96" si="36">LOG(H93+1)-LOG(I93+1)</f>
        <v>0.27278540549764685</v>
      </c>
      <c r="O93" s="1" t="s">
        <v>2</v>
      </c>
      <c r="P93" s="1" t="s">
        <v>5</v>
      </c>
      <c r="Q93" s="1" t="s">
        <v>6</v>
      </c>
    </row>
    <row r="94" spans="2:17" x14ac:dyDescent="0.3">
      <c r="B94" s="30"/>
      <c r="C94" s="29"/>
      <c r="D94" s="29"/>
      <c r="E94" s="29"/>
      <c r="F94" s="29"/>
      <c r="G94" s="19">
        <v>2022</v>
      </c>
      <c r="H94" s="1">
        <v>12495.4</v>
      </c>
      <c r="I94" s="1">
        <v>2017.79</v>
      </c>
      <c r="J94" s="1">
        <f t="shared" si="35"/>
        <v>10477.61</v>
      </c>
      <c r="K94" s="18">
        <f t="shared" si="36"/>
        <v>0.79169377337708191</v>
      </c>
      <c r="O94" s="1">
        <v>2020</v>
      </c>
      <c r="P94" s="1">
        <v>51456.661</v>
      </c>
      <c r="Q94" s="1">
        <v>40808.31</v>
      </c>
    </row>
    <row r="95" spans="2:17" x14ac:dyDescent="0.3">
      <c r="B95" s="30"/>
      <c r="C95" s="29"/>
      <c r="D95" s="29"/>
      <c r="E95" s="29"/>
      <c r="F95" s="29"/>
      <c r="G95" s="19">
        <v>2023</v>
      </c>
      <c r="H95" s="1">
        <v>51938.105000000003</v>
      </c>
      <c r="I95" s="1">
        <v>6570.96</v>
      </c>
      <c r="J95" s="1">
        <f t="shared" si="35"/>
        <v>45367.145000000004</v>
      </c>
      <c r="K95" s="18">
        <f t="shared" si="36"/>
        <v>0.89779955026460501</v>
      </c>
      <c r="O95" s="1">
        <v>2021</v>
      </c>
      <c r="P95" s="1">
        <v>75957</v>
      </c>
      <c r="Q95">
        <v>44486.67</v>
      </c>
    </row>
    <row r="96" spans="2:17" x14ac:dyDescent="0.3">
      <c r="B96" s="30"/>
      <c r="C96" s="29"/>
      <c r="D96" s="29"/>
      <c r="E96" s="29"/>
      <c r="F96" s="29"/>
      <c r="G96" s="19">
        <v>2024</v>
      </c>
      <c r="H96" s="1">
        <v>10037.530000000001</v>
      </c>
      <c r="I96" s="1">
        <v>42364.68</v>
      </c>
      <c r="J96" s="1">
        <f t="shared" si="35"/>
        <v>32327.15</v>
      </c>
      <c r="K96" s="18">
        <f t="shared" si="36"/>
        <v>-0.62534406032893219</v>
      </c>
      <c r="O96" s="1">
        <v>2022</v>
      </c>
      <c r="P96" s="1">
        <v>44928.24</v>
      </c>
      <c r="Q96" s="1">
        <v>74766.070000000007</v>
      </c>
    </row>
    <row r="97" spans="2:17" ht="15" thickBot="1" x14ac:dyDescent="0.35">
      <c r="B97" s="62"/>
      <c r="C97" s="63"/>
      <c r="D97" s="63"/>
      <c r="E97" s="63"/>
      <c r="F97" s="63"/>
      <c r="G97" s="21">
        <v>2025</v>
      </c>
      <c r="H97" s="22" t="s">
        <v>11</v>
      </c>
      <c r="I97" s="22" t="s">
        <v>11</v>
      </c>
      <c r="J97" s="22"/>
      <c r="K97" s="23"/>
      <c r="O97" s="1">
        <v>2023</v>
      </c>
      <c r="P97" s="1">
        <v>20376.95</v>
      </c>
      <c r="Q97" s="1">
        <v>70804.06</v>
      </c>
    </row>
    <row r="98" spans="2:17" x14ac:dyDescent="0.3">
      <c r="O98" s="1">
        <v>2024</v>
      </c>
      <c r="P98" s="1">
        <v>20421.304</v>
      </c>
      <c r="Q98" s="1">
        <v>29036.99</v>
      </c>
    </row>
    <row r="99" spans="2:17" x14ac:dyDescent="0.3">
      <c r="O99" s="1">
        <v>2025</v>
      </c>
      <c r="P99" s="1" t="s">
        <v>11</v>
      </c>
      <c r="Q99" s="1" t="s">
        <v>11</v>
      </c>
    </row>
    <row r="100" spans="2:17" x14ac:dyDescent="0.3">
      <c r="O100" s="3" t="s">
        <v>8</v>
      </c>
      <c r="P100" s="3" t="s">
        <v>4</v>
      </c>
      <c r="Q100" s="3"/>
    </row>
    <row r="101" spans="2:17" x14ac:dyDescent="0.3">
      <c r="O101" s="1" t="s">
        <v>2</v>
      </c>
      <c r="P101" s="1" t="s">
        <v>5</v>
      </c>
      <c r="Q101" s="1" t="s">
        <v>6</v>
      </c>
    </row>
    <row r="102" spans="2:17" x14ac:dyDescent="0.3">
      <c r="O102" s="1">
        <v>2020</v>
      </c>
      <c r="P102" s="1">
        <v>88192.885999999999</v>
      </c>
      <c r="Q102" s="1">
        <v>28298.47</v>
      </c>
    </row>
    <row r="103" spans="2:17" x14ac:dyDescent="0.3">
      <c r="O103" s="1">
        <v>2021</v>
      </c>
      <c r="P103" s="1">
        <v>137648.23499999999</v>
      </c>
      <c r="Q103" s="1">
        <v>189046.62</v>
      </c>
    </row>
    <row r="104" spans="2:17" x14ac:dyDescent="0.3">
      <c r="O104" s="1">
        <v>2022</v>
      </c>
      <c r="P104" s="1">
        <v>131998.389</v>
      </c>
      <c r="Q104" s="1">
        <v>230343.57</v>
      </c>
    </row>
    <row r="105" spans="2:17" x14ac:dyDescent="0.3">
      <c r="O105" s="1">
        <v>2023</v>
      </c>
      <c r="P105" s="1">
        <v>100845.23</v>
      </c>
      <c r="Q105" s="1">
        <v>28627.51</v>
      </c>
    </row>
    <row r="106" spans="2:17" x14ac:dyDescent="0.3">
      <c r="O106" s="1">
        <v>2024</v>
      </c>
      <c r="P106" s="1">
        <v>111214.37</v>
      </c>
      <c r="Q106" s="1">
        <v>124908.57</v>
      </c>
    </row>
    <row r="107" spans="2:17" x14ac:dyDescent="0.3">
      <c r="O107" s="1">
        <v>2025</v>
      </c>
      <c r="P107" s="1" t="s">
        <v>11</v>
      </c>
      <c r="Q107" s="1" t="s">
        <v>11</v>
      </c>
    </row>
    <row r="108" spans="2:17" x14ac:dyDescent="0.3">
      <c r="O108" s="3" t="s">
        <v>8</v>
      </c>
      <c r="P108" s="3" t="s">
        <v>10</v>
      </c>
      <c r="Q108" s="3"/>
    </row>
    <row r="109" spans="2:17" x14ac:dyDescent="0.3">
      <c r="O109" s="1" t="s">
        <v>2</v>
      </c>
      <c r="P109" s="1" t="s">
        <v>5</v>
      </c>
      <c r="Q109" s="1" t="s">
        <v>6</v>
      </c>
    </row>
    <row r="110" spans="2:17" x14ac:dyDescent="0.3">
      <c r="O110" s="1">
        <v>2020</v>
      </c>
      <c r="P110" s="1">
        <v>14857.9</v>
      </c>
      <c r="Q110" s="1">
        <v>33068.82</v>
      </c>
    </row>
    <row r="111" spans="2:17" x14ac:dyDescent="0.3">
      <c r="O111" s="1">
        <v>2021</v>
      </c>
      <c r="P111" s="1">
        <v>11305.891</v>
      </c>
      <c r="Q111" s="1">
        <v>6032.34</v>
      </c>
    </row>
    <row r="112" spans="2:17" x14ac:dyDescent="0.3">
      <c r="O112" s="1">
        <v>2022</v>
      </c>
      <c r="P112" s="1">
        <v>12495.4</v>
      </c>
      <c r="Q112" s="1">
        <v>2017.79</v>
      </c>
    </row>
    <row r="113" spans="15:17" x14ac:dyDescent="0.3">
      <c r="O113" s="1">
        <v>2023</v>
      </c>
      <c r="P113" s="1">
        <v>51938.105000000003</v>
      </c>
      <c r="Q113" s="1">
        <v>6570.96</v>
      </c>
    </row>
    <row r="114" spans="15:17" x14ac:dyDescent="0.3">
      <c r="O114" s="1">
        <v>2024</v>
      </c>
      <c r="P114" s="1">
        <v>10037.530000000001</v>
      </c>
      <c r="Q114" s="1">
        <v>42364.68</v>
      </c>
    </row>
    <row r="115" spans="15:17" x14ac:dyDescent="0.3">
      <c r="O115" s="1">
        <v>2025</v>
      </c>
      <c r="P115" s="1" t="s">
        <v>11</v>
      </c>
      <c r="Q115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B5A9-BBC9-46DB-8F7A-DAFF7037E24D}">
  <dimension ref="B2:T113"/>
  <sheetViews>
    <sheetView topLeftCell="A64" zoomScale="60" zoomScaleNormal="100" workbookViewId="0">
      <selection activeCell="B3" sqref="B3:K97"/>
    </sheetView>
  </sheetViews>
  <sheetFormatPr defaultRowHeight="14.4" x14ac:dyDescent="0.3"/>
  <cols>
    <col min="2" max="2" width="15.33203125" bestFit="1" customWidth="1"/>
    <col min="3" max="3" width="12.88671875" bestFit="1" customWidth="1"/>
    <col min="4" max="4" width="18.109375" bestFit="1" customWidth="1"/>
    <col min="5" max="5" width="18.77734375" bestFit="1" customWidth="1"/>
    <col min="6" max="6" width="14.21875" bestFit="1" customWidth="1"/>
    <col min="7" max="7" width="15.33203125" bestFit="1" customWidth="1"/>
    <col min="8" max="8" width="12.88671875" customWidth="1"/>
    <col min="9" max="9" width="18.109375" bestFit="1" customWidth="1"/>
    <col min="10" max="10" width="12" bestFit="1" customWidth="1"/>
    <col min="11" max="11" width="14.21875" bestFit="1" customWidth="1"/>
    <col min="12" max="12" width="10" bestFit="1" customWidth="1"/>
    <col min="13" max="13" width="15.109375" bestFit="1" customWidth="1"/>
    <col min="18" max="19" width="13.44140625" bestFit="1" customWidth="1"/>
    <col min="20" max="20" width="10.33203125" bestFit="1" customWidth="1"/>
  </cols>
  <sheetData>
    <row r="2" spans="2:20" ht="15" thickBot="1" x14ac:dyDescent="0.35">
      <c r="Q2" s="2" t="s">
        <v>0</v>
      </c>
      <c r="R2" s="2" t="s">
        <v>341</v>
      </c>
    </row>
    <row r="3" spans="2:20" x14ac:dyDescent="0.3">
      <c r="B3" s="54" t="s">
        <v>0</v>
      </c>
      <c r="C3" s="55" t="s">
        <v>341</v>
      </c>
      <c r="D3" s="58"/>
      <c r="E3" s="58"/>
      <c r="F3" s="58"/>
      <c r="G3" s="54" t="s">
        <v>0</v>
      </c>
      <c r="H3" s="55" t="s">
        <v>341</v>
      </c>
      <c r="I3" s="58"/>
      <c r="J3" s="58"/>
      <c r="K3" s="59"/>
      <c r="Q3" s="5" t="s">
        <v>9</v>
      </c>
      <c r="R3" s="3" t="s">
        <v>558</v>
      </c>
      <c r="S3" s="3" t="s">
        <v>559</v>
      </c>
      <c r="T3" s="3" t="s">
        <v>562</v>
      </c>
    </row>
    <row r="4" spans="2:20" ht="15" thickBot="1" x14ac:dyDescent="0.35">
      <c r="B4" s="61" t="s">
        <v>7</v>
      </c>
      <c r="C4" s="64" t="s">
        <v>9</v>
      </c>
      <c r="D4" s="29"/>
      <c r="E4" s="29"/>
      <c r="F4" s="29"/>
      <c r="G4" s="61" t="s">
        <v>7</v>
      </c>
      <c r="H4" s="64" t="s">
        <v>16</v>
      </c>
      <c r="I4" s="29"/>
      <c r="J4" s="29"/>
      <c r="K4" s="31"/>
      <c r="Q4" s="3" t="s">
        <v>3</v>
      </c>
      <c r="R4">
        <f>AVERAGE(E7:E11)</f>
        <v>2503.5240000000003</v>
      </c>
      <c r="S4">
        <f>SQRT(SUMSQ(E7:E11)/COUNT(E7:E11))</f>
        <v>3488.9491703147523</v>
      </c>
      <c r="T4" s="8">
        <f>AVERAGE(F7:F11)</f>
        <v>-0.31811456168025376</v>
      </c>
    </row>
    <row r="5" spans="2:20" x14ac:dyDescent="0.3">
      <c r="B5" s="65" t="s">
        <v>8</v>
      </c>
      <c r="C5" s="66" t="s">
        <v>3</v>
      </c>
      <c r="D5" s="66"/>
      <c r="E5" s="66"/>
      <c r="F5" s="67"/>
      <c r="G5" s="65" t="s">
        <v>8</v>
      </c>
      <c r="H5" s="66" t="s">
        <v>3</v>
      </c>
      <c r="I5" s="66"/>
      <c r="J5" s="66"/>
      <c r="K5" s="67"/>
      <c r="Q5" s="3" t="s">
        <v>4</v>
      </c>
      <c r="R5" s="7">
        <f>AVERAGE(E15:E19)</f>
        <v>47462.786</v>
      </c>
      <c r="S5">
        <f>SQRT(SUMSQ(E15:E19)/COUNT(E15:E19))</f>
        <v>53177.87405213996</v>
      </c>
      <c r="T5" s="8">
        <f>AVERAGE(F15:F19)</f>
        <v>0.28402849175289779</v>
      </c>
    </row>
    <row r="6" spans="2:20" x14ac:dyDescent="0.3">
      <c r="B6" s="19" t="s">
        <v>2</v>
      </c>
      <c r="C6" s="1" t="s">
        <v>5</v>
      </c>
      <c r="D6" s="1" t="s">
        <v>6</v>
      </c>
      <c r="E6" s="1" t="s">
        <v>564</v>
      </c>
      <c r="F6" s="18" t="s">
        <v>561</v>
      </c>
      <c r="G6" s="19" t="s">
        <v>2</v>
      </c>
      <c r="H6" s="1" t="s">
        <v>5</v>
      </c>
      <c r="I6" s="1" t="s">
        <v>6</v>
      </c>
      <c r="J6" s="1" t="s">
        <v>564</v>
      </c>
      <c r="K6" s="18" t="s">
        <v>561</v>
      </c>
      <c r="Q6" s="3" t="s">
        <v>397</v>
      </c>
      <c r="R6">
        <f>AVERAGE(E23:E28)</f>
        <v>22.870000000000005</v>
      </c>
      <c r="S6">
        <f>SQRT(SUMSQ(E23:E28)/COUNT(E23:E28))</f>
        <v>22.870000000000005</v>
      </c>
      <c r="T6" s="8">
        <f>AVERAGE(F25)</f>
        <v>4.1491321001636994E-2</v>
      </c>
    </row>
    <row r="7" spans="2:20" x14ac:dyDescent="0.3">
      <c r="B7" s="19">
        <v>2020</v>
      </c>
      <c r="C7" s="1">
        <v>2275</v>
      </c>
      <c r="D7" s="1">
        <v>9484.93</v>
      </c>
      <c r="E7" s="1">
        <f>ABS(C7-D7)</f>
        <v>7209.93</v>
      </c>
      <c r="F7" s="18">
        <f>LN(C7+1)-LN(D7+1)</f>
        <v>-1.4273901318682745</v>
      </c>
      <c r="G7" s="19">
        <v>2020</v>
      </c>
      <c r="H7" s="1">
        <v>21800</v>
      </c>
      <c r="I7" s="1">
        <v>6847.11</v>
      </c>
      <c r="J7" s="1">
        <f>ABS(H7-I7)</f>
        <v>14952.89</v>
      </c>
      <c r="K7" s="18">
        <f>LN(H7+1)-LN(I7+1)</f>
        <v>1.1579831385080652</v>
      </c>
      <c r="Q7" s="5" t="s">
        <v>16</v>
      </c>
      <c r="R7" s="3" t="s">
        <v>558</v>
      </c>
      <c r="S7" s="3" t="s">
        <v>559</v>
      </c>
      <c r="T7" s="9" t="s">
        <v>562</v>
      </c>
    </row>
    <row r="8" spans="2:20" x14ac:dyDescent="0.3">
      <c r="B8" s="19">
        <v>2021</v>
      </c>
      <c r="C8" s="1">
        <v>3800</v>
      </c>
      <c r="D8" s="1">
        <v>2830.73</v>
      </c>
      <c r="E8" s="1">
        <f>ABS(C8-D8)</f>
        <v>969.27</v>
      </c>
      <c r="F8" s="18">
        <f>LOG(C8+1)-LOG(D8+1)</f>
        <v>0.12784602775351139</v>
      </c>
      <c r="G8" s="19">
        <v>2021</v>
      </c>
      <c r="H8" s="1">
        <v>18461</v>
      </c>
      <c r="I8" s="1">
        <v>20826.12</v>
      </c>
      <c r="J8" s="1">
        <f>ABS(H8-I8)</f>
        <v>2365.119999999999</v>
      </c>
      <c r="K8" s="18">
        <f t="shared" ref="K8:K10" si="0">LOG(H8+1)-LOG(I8+1)</f>
        <v>-5.2350472688569738E-2</v>
      </c>
      <c r="Q8" s="3" t="s">
        <v>3</v>
      </c>
      <c r="R8">
        <f>AVERAGE(J7:J12)</f>
        <v>9202.18</v>
      </c>
      <c r="S8" s="7">
        <f>SQRT(SUMSQ(J7:J10)/COUNT(K7:K10))</f>
        <v>10542.085532457513</v>
      </c>
      <c r="T8" s="8">
        <f>AVERAGE(K7:K10)</f>
        <v>-0.31836902421785862</v>
      </c>
    </row>
    <row r="9" spans="2:20" x14ac:dyDescent="0.3">
      <c r="B9" s="19">
        <v>2022</v>
      </c>
      <c r="C9" s="1">
        <v>1500</v>
      </c>
      <c r="D9" s="1">
        <v>3927.21</v>
      </c>
      <c r="E9" s="1">
        <f>ABS(C9-D9)</f>
        <v>2427.21</v>
      </c>
      <c r="F9" s="18">
        <f>LOG(C9+1)-LOG(D9+1)</f>
        <v>-0.41781400464235352</v>
      </c>
      <c r="G9" s="19">
        <v>2022</v>
      </c>
      <c r="H9" s="1">
        <v>5000</v>
      </c>
      <c r="I9" s="1">
        <v>18310.16</v>
      </c>
      <c r="J9" s="1">
        <f t="shared" ref="J9:J10" si="1">ABS(H9-I9)</f>
        <v>13310.16</v>
      </c>
      <c r="K9" s="18">
        <f t="shared" si="0"/>
        <v>-0.56365900289665838</v>
      </c>
      <c r="Q9" s="3" t="s">
        <v>4</v>
      </c>
      <c r="R9">
        <f>AVERAGE(J15:J20)</f>
        <v>9564.8450000000012</v>
      </c>
      <c r="S9" s="7">
        <f>SQRT(SUMSQ(J15:J18)/COUNT(E15:E18))</f>
        <v>13370.243396477494</v>
      </c>
      <c r="T9" s="8">
        <f>AVERAGE(K15:K18)</f>
        <v>-0.27668442742764132</v>
      </c>
    </row>
    <row r="10" spans="2:20" x14ac:dyDescent="0.3">
      <c r="B10" s="19">
        <v>2023</v>
      </c>
      <c r="C10" s="1">
        <v>3300</v>
      </c>
      <c r="D10" s="1">
        <v>2010.07</v>
      </c>
      <c r="E10" s="1">
        <f>ABS(C10-D10)</f>
        <v>1289.93</v>
      </c>
      <c r="F10" s="18">
        <f>LOG(C10+1)-LOG(D10+1)</f>
        <v>0.21521833683419356</v>
      </c>
      <c r="G10" s="19">
        <v>2023</v>
      </c>
      <c r="H10" s="1">
        <v>95</v>
      </c>
      <c r="I10" s="1">
        <v>6275.55</v>
      </c>
      <c r="J10" s="1">
        <f t="shared" si="1"/>
        <v>6180.55</v>
      </c>
      <c r="K10" s="18">
        <f t="shared" si="0"/>
        <v>-1.8154497597942716</v>
      </c>
      <c r="Q10" s="3" t="s">
        <v>397</v>
      </c>
      <c r="R10">
        <f>AVERAGE(J23:J28)</f>
        <v>1404.0374999999999</v>
      </c>
      <c r="S10" s="7" cm="1">
        <f t="array" ref="S10">SQRT(SUMSQ(J23:J28/4))</f>
        <v>747.55212377214878</v>
      </c>
      <c r="T10" s="8">
        <f>AVERAGE(K23:K26)</f>
        <v>-0.94016184428653071</v>
      </c>
    </row>
    <row r="11" spans="2:20" x14ac:dyDescent="0.3">
      <c r="B11" s="19">
        <v>2024</v>
      </c>
      <c r="C11" s="1">
        <v>2750</v>
      </c>
      <c r="D11" s="1">
        <v>3371.28</v>
      </c>
      <c r="E11" s="1">
        <f>ABS(C11-D11)</f>
        <v>621.2800000000002</v>
      </c>
      <c r="F11" s="18">
        <f>LOG(C11+1)-LOG(D11+1)</f>
        <v>-8.8433036478345883E-2</v>
      </c>
      <c r="G11" s="19">
        <v>2024</v>
      </c>
      <c r="H11" s="1" t="s">
        <v>11</v>
      </c>
      <c r="I11" s="1">
        <v>1444.38</v>
      </c>
      <c r="J11" s="1"/>
      <c r="K11" s="18"/>
      <c r="Q11" s="5" t="s">
        <v>17</v>
      </c>
      <c r="R11" s="3" t="s">
        <v>558</v>
      </c>
      <c r="S11" s="3" t="s">
        <v>559</v>
      </c>
      <c r="T11" s="9" t="s">
        <v>562</v>
      </c>
    </row>
    <row r="12" spans="2:20" x14ac:dyDescent="0.3">
      <c r="B12" s="60" t="s">
        <v>62</v>
      </c>
      <c r="C12" s="1" t="s">
        <v>11</v>
      </c>
      <c r="D12" s="1">
        <v>3029.87</v>
      </c>
      <c r="E12" s="1"/>
      <c r="F12" s="18"/>
      <c r="G12" s="19">
        <v>2025</v>
      </c>
      <c r="H12" s="1" t="s">
        <v>11</v>
      </c>
      <c r="I12" s="1" t="s">
        <v>11</v>
      </c>
      <c r="J12" s="1"/>
      <c r="K12" s="18"/>
      <c r="Q12" s="3" t="s">
        <v>3</v>
      </c>
      <c r="R12">
        <f>AVERAGE(E34:E39)</f>
        <v>3696.5800000000004</v>
      </c>
      <c r="S12" s="7">
        <f>SQRT(SUMSQ(E34:E37)/COUNT(E34:E37))</f>
        <v>4655.1103216196716</v>
      </c>
      <c r="T12" s="8">
        <f>AVERAGE(F34:F37)</f>
        <v>-0.83235390750302574</v>
      </c>
    </row>
    <row r="13" spans="2:20" x14ac:dyDescent="0.3">
      <c r="B13" s="12" t="s">
        <v>8</v>
      </c>
      <c r="C13" s="3" t="s">
        <v>4</v>
      </c>
      <c r="D13" s="3"/>
      <c r="E13" s="4"/>
      <c r="F13" s="13"/>
      <c r="G13" s="12" t="s">
        <v>8</v>
      </c>
      <c r="H13" s="3" t="s">
        <v>4</v>
      </c>
      <c r="I13" s="3"/>
      <c r="J13" s="3"/>
      <c r="K13" s="13"/>
      <c r="Q13" s="3" t="s">
        <v>4</v>
      </c>
      <c r="R13" s="7">
        <f>AVERAGE(E42:E47)</f>
        <v>9233.1</v>
      </c>
      <c r="S13" s="7">
        <f>SQRT(SUMSQ(E42:E45)/COUNT(E42:E45))</f>
        <v>9926.9194385065894</v>
      </c>
      <c r="T13" s="8">
        <f>AVERAGE(F42:F45)</f>
        <v>-2.5836842524606198E-3</v>
      </c>
    </row>
    <row r="14" spans="2:20" x14ac:dyDescent="0.3">
      <c r="B14" s="19" t="s">
        <v>2</v>
      </c>
      <c r="C14" s="1" t="s">
        <v>5</v>
      </c>
      <c r="D14" s="1" t="s">
        <v>6</v>
      </c>
      <c r="E14" s="1" t="s">
        <v>560</v>
      </c>
      <c r="F14" s="18" t="s">
        <v>561</v>
      </c>
      <c r="G14" s="19" t="s">
        <v>2</v>
      </c>
      <c r="H14" s="1" t="s">
        <v>5</v>
      </c>
      <c r="I14" s="1" t="s">
        <v>6</v>
      </c>
      <c r="J14" s="1" t="s">
        <v>564</v>
      </c>
      <c r="K14" s="18" t="s">
        <v>561</v>
      </c>
      <c r="Q14" s="3" t="s">
        <v>397</v>
      </c>
      <c r="R14">
        <v>0</v>
      </c>
      <c r="S14">
        <v>0</v>
      </c>
      <c r="T14" s="8">
        <v>0</v>
      </c>
    </row>
    <row r="15" spans="2:20" x14ac:dyDescent="0.3">
      <c r="B15" s="19">
        <v>2020</v>
      </c>
      <c r="C15" s="1">
        <v>58825</v>
      </c>
      <c r="D15" s="1">
        <v>17202.5</v>
      </c>
      <c r="E15" s="1">
        <f>ABS(C15-D15)</f>
        <v>41622.5</v>
      </c>
      <c r="F15" s="18">
        <f>LN(C15+1)-LN(D15+1)</f>
        <v>1.2294710825533972</v>
      </c>
      <c r="G15" s="19">
        <v>2020</v>
      </c>
      <c r="H15" s="1">
        <v>1275</v>
      </c>
      <c r="I15" s="1">
        <v>10470.629999999999</v>
      </c>
      <c r="J15" s="1">
        <f>ABS(H15-I15)</f>
        <v>9195.6299999999992</v>
      </c>
      <c r="K15" s="18">
        <f>LN(H15+1)-LN(I15+1)</f>
        <v>-2.104939510746056</v>
      </c>
      <c r="Q15" s="5" t="s">
        <v>563</v>
      </c>
      <c r="R15" s="3" t="s">
        <v>558</v>
      </c>
      <c r="S15" s="3" t="s">
        <v>559</v>
      </c>
      <c r="T15" s="9" t="s">
        <v>562</v>
      </c>
    </row>
    <row r="16" spans="2:20" x14ac:dyDescent="0.3">
      <c r="B16" s="19">
        <v>2021</v>
      </c>
      <c r="C16" s="1">
        <v>121580</v>
      </c>
      <c r="D16" s="1">
        <v>60145.79</v>
      </c>
      <c r="E16" s="1">
        <f>ABS(C16-D16)</f>
        <v>61434.21</v>
      </c>
      <c r="F16" s="18">
        <f>LOG(C16+1)-LOG(D16+1)</f>
        <v>0.30565325687726208</v>
      </c>
      <c r="G16" s="19">
        <v>2021</v>
      </c>
      <c r="H16" s="1">
        <v>3033.5</v>
      </c>
      <c r="I16" s="1">
        <v>1530.55</v>
      </c>
      <c r="J16" s="1">
        <f t="shared" ref="J16:J18" si="2">ABS(H16-I16)</f>
        <v>1502.95</v>
      </c>
      <c r="K16" s="18">
        <f t="shared" ref="K16:K18" si="3">LOG(H16+1)-LOG(I16+1)</f>
        <v>0.29695596218592879</v>
      </c>
      <c r="Q16" s="3" t="s">
        <v>3</v>
      </c>
      <c r="R16" s="7">
        <f>AVERAGE(J34:J39)</f>
        <v>17.720333333333333</v>
      </c>
      <c r="S16" s="7">
        <f>SQRT(SUMSQ(J35:J37)/COUNT(J35:J37))</f>
        <v>18.417555764360628</v>
      </c>
      <c r="T16" s="8">
        <f>AVERAGE(K35:K37)</f>
        <v>8.0559020786517888E-2</v>
      </c>
    </row>
    <row r="17" spans="2:20" x14ac:dyDescent="0.3">
      <c r="B17" s="19">
        <v>2022</v>
      </c>
      <c r="C17" s="1">
        <v>123380</v>
      </c>
      <c r="D17" s="1">
        <v>117246.59</v>
      </c>
      <c r="E17" s="1">
        <f>ABS(C17-D17)</f>
        <v>6133.4100000000035</v>
      </c>
      <c r="F17" s="18">
        <f>LOG(C17+1)-LOG(D17+1)</f>
        <v>2.214436122295016E-2</v>
      </c>
      <c r="G17" s="19">
        <v>2022</v>
      </c>
      <c r="H17" s="1">
        <v>463</v>
      </c>
      <c r="I17" s="1">
        <v>3098.08</v>
      </c>
      <c r="J17" s="1">
        <f t="shared" si="2"/>
        <v>2635.08</v>
      </c>
      <c r="K17" s="18">
        <f t="shared" si="3"/>
        <v>-0.82471480675575171</v>
      </c>
      <c r="Q17" s="3" t="s">
        <v>4</v>
      </c>
      <c r="R17">
        <f>AVERAGE(J42:J47)</f>
        <v>353.00759999999997</v>
      </c>
      <c r="S17" s="7">
        <f>SQRT(SUMSQ(J42:J46)/COUNT(J42:J46))</f>
        <v>465.42189559194566</v>
      </c>
      <c r="T17" s="8">
        <f>AVERAGE(K42:K46)</f>
        <v>-0.15894939043342315</v>
      </c>
    </row>
    <row r="18" spans="2:20" x14ac:dyDescent="0.3">
      <c r="B18" s="19">
        <v>2023</v>
      </c>
      <c r="C18" s="1">
        <v>44475</v>
      </c>
      <c r="D18" s="1">
        <v>122453.85</v>
      </c>
      <c r="E18" s="1">
        <f>ABS(C18-D18)</f>
        <v>77978.850000000006</v>
      </c>
      <c r="F18" s="18">
        <f>LOG(C18+1)-LOG(D18+1)</f>
        <v>-0.43985026909868985</v>
      </c>
      <c r="G18" s="19">
        <v>2023</v>
      </c>
      <c r="H18" s="1">
        <v>25690</v>
      </c>
      <c r="I18" s="1">
        <v>764.28</v>
      </c>
      <c r="J18" s="1">
        <f t="shared" si="2"/>
        <v>24925.72</v>
      </c>
      <c r="K18" s="18">
        <f t="shared" si="3"/>
        <v>1.5259606456053136</v>
      </c>
      <c r="Q18" s="3" t="s">
        <v>397</v>
      </c>
      <c r="R18">
        <f>AVERAGE(J50:J55)</f>
        <v>75.292500000000004</v>
      </c>
      <c r="S18" s="7">
        <f>SQRT(SUMSQ(J50+J53)/COUNT(J50+J53))</f>
        <v>150.58500000000001</v>
      </c>
      <c r="T18" s="8">
        <f>AVERAGE(K50:K53)</f>
        <v>-1.6119054938727622</v>
      </c>
    </row>
    <row r="19" spans="2:20" x14ac:dyDescent="0.3">
      <c r="B19" s="19">
        <v>2024</v>
      </c>
      <c r="C19" s="1">
        <v>99900</v>
      </c>
      <c r="D19" s="1">
        <v>49755.040000000001</v>
      </c>
      <c r="E19" s="1">
        <f>ABS(C19-D19)</f>
        <v>50144.959999999999</v>
      </c>
      <c r="F19" s="18">
        <f>LOG(C19+1)-LOG(D19+1)</f>
        <v>0.30272402720956926</v>
      </c>
      <c r="G19" s="19">
        <v>2024</v>
      </c>
      <c r="H19" s="1" t="s">
        <v>11</v>
      </c>
      <c r="I19" s="1">
        <v>25258.9</v>
      </c>
      <c r="J19" s="1"/>
      <c r="K19" s="18"/>
      <c r="Q19" s="5" t="s">
        <v>19</v>
      </c>
      <c r="R19" s="3" t="s">
        <v>558</v>
      </c>
      <c r="S19" s="3" t="s">
        <v>559</v>
      </c>
      <c r="T19" s="9" t="s">
        <v>562</v>
      </c>
    </row>
    <row r="20" spans="2:20" x14ac:dyDescent="0.3">
      <c r="B20" s="19">
        <v>2025</v>
      </c>
      <c r="C20" s="1" t="s">
        <v>11</v>
      </c>
      <c r="D20" s="1">
        <v>94629.47</v>
      </c>
      <c r="E20" s="1"/>
      <c r="F20" s="18"/>
      <c r="G20" s="19">
        <v>2025</v>
      </c>
      <c r="H20" s="1" t="s">
        <v>11</v>
      </c>
      <c r="I20" s="1" t="s">
        <v>11</v>
      </c>
      <c r="J20" s="1"/>
      <c r="K20" s="18"/>
      <c r="Q20" s="3" t="s">
        <v>3</v>
      </c>
      <c r="R20">
        <f>AVERAGE(E61:E66)</f>
        <v>436.42333333333335</v>
      </c>
      <c r="S20" s="7">
        <f>SQRT(SUMSQ(E61:E63)/COUNT(E61:E63))</f>
        <v>738.08989536054037</v>
      </c>
      <c r="T20" s="8">
        <f>AVERAGE(F61:F63)</f>
        <v>-1.2913244415754064</v>
      </c>
    </row>
    <row r="21" spans="2:20" x14ac:dyDescent="0.3">
      <c r="B21" s="12" t="s">
        <v>8</v>
      </c>
      <c r="C21" s="3" t="s">
        <v>10</v>
      </c>
      <c r="D21" s="3"/>
      <c r="E21" s="4"/>
      <c r="F21" s="13"/>
      <c r="G21" s="12" t="s">
        <v>8</v>
      </c>
      <c r="H21" s="3" t="s">
        <v>10</v>
      </c>
      <c r="I21" s="3"/>
      <c r="J21" s="3"/>
      <c r="K21" s="13"/>
      <c r="Q21" s="3" t="s">
        <v>4</v>
      </c>
      <c r="R21">
        <v>0</v>
      </c>
      <c r="S21" s="7">
        <v>0</v>
      </c>
      <c r="T21" s="8">
        <v>0</v>
      </c>
    </row>
    <row r="22" spans="2:20" x14ac:dyDescent="0.3">
      <c r="B22" s="19" t="s">
        <v>2</v>
      </c>
      <c r="C22" s="1" t="s">
        <v>5</v>
      </c>
      <c r="D22" s="1" t="s">
        <v>6</v>
      </c>
      <c r="E22" s="1" t="s">
        <v>560</v>
      </c>
      <c r="F22" s="18" t="s">
        <v>561</v>
      </c>
      <c r="G22" s="19" t="s">
        <v>2</v>
      </c>
      <c r="H22" s="1" t="s">
        <v>5</v>
      </c>
      <c r="I22" s="1" t="s">
        <v>6</v>
      </c>
      <c r="J22" s="1" t="s">
        <v>564</v>
      </c>
      <c r="K22" s="18" t="s">
        <v>561</v>
      </c>
      <c r="Q22" s="3" t="s">
        <v>397</v>
      </c>
      <c r="R22">
        <f>AVERAGE(E77:E82)</f>
        <v>825.85666666666668</v>
      </c>
      <c r="S22" s="7" cm="1">
        <f t="array" ref="S22">SQRT(SUMSQ(E78:E79 + E81)/COUNT(E78:E79 + E81))</f>
        <v>1675.1125571883224</v>
      </c>
      <c r="T22" s="8">
        <f>AVERAGE(F78:F81)</f>
        <v>-0.86801166166745747</v>
      </c>
    </row>
    <row r="23" spans="2:20" x14ac:dyDescent="0.3">
      <c r="B23" s="60" t="s">
        <v>58</v>
      </c>
      <c r="C23" s="1" t="s">
        <v>11</v>
      </c>
      <c r="D23" s="1" t="s">
        <v>11</v>
      </c>
      <c r="E23" s="1"/>
      <c r="F23" s="18"/>
      <c r="G23" s="19">
        <v>2020</v>
      </c>
      <c r="H23" s="1">
        <v>17</v>
      </c>
      <c r="I23" s="1">
        <v>1335.28</v>
      </c>
      <c r="J23" s="1">
        <f>ABS(H23-I23)</f>
        <v>1318.28</v>
      </c>
      <c r="K23" s="18">
        <f>LN(H23+1)-LN(I23+1)</f>
        <v>-4.3072731550797538</v>
      </c>
    </row>
    <row r="24" spans="2:20" x14ac:dyDescent="0.3">
      <c r="B24" s="60" t="s">
        <v>59</v>
      </c>
      <c r="C24" s="1" t="s">
        <v>11</v>
      </c>
      <c r="D24" s="1" t="s">
        <v>11</v>
      </c>
      <c r="E24" s="1"/>
      <c r="F24" s="18"/>
      <c r="G24" s="19">
        <v>2021</v>
      </c>
      <c r="H24" s="1">
        <v>962</v>
      </c>
      <c r="I24" s="1">
        <v>339.18</v>
      </c>
      <c r="J24" s="1">
        <f t="shared" ref="J24:J26" si="4">ABS(H24-I24)</f>
        <v>622.81999999999994</v>
      </c>
      <c r="K24" s="18">
        <f t="shared" ref="K24:K26" si="5">LOG(H24+1)-LOG(I24+1)</f>
        <v>0.45191751031407845</v>
      </c>
    </row>
    <row r="25" spans="2:20" x14ac:dyDescent="0.3">
      <c r="B25" s="19">
        <v>2022</v>
      </c>
      <c r="C25" s="1">
        <v>250</v>
      </c>
      <c r="D25" s="1">
        <v>227.13</v>
      </c>
      <c r="E25" s="1">
        <f>ABS(C25-D25)</f>
        <v>22.870000000000005</v>
      </c>
      <c r="F25" s="18">
        <f>LOG(C25+1)-LOG(D25+1)</f>
        <v>4.1491321001636994E-2</v>
      </c>
      <c r="G25" s="19">
        <v>2022</v>
      </c>
      <c r="H25" s="1">
        <v>2937</v>
      </c>
      <c r="I25" s="1">
        <v>922.58</v>
      </c>
      <c r="J25" s="1">
        <f t="shared" si="4"/>
        <v>2014.42</v>
      </c>
      <c r="K25" s="18">
        <f t="shared" si="5"/>
        <v>0.502577271695547</v>
      </c>
    </row>
    <row r="26" spans="2:20" x14ac:dyDescent="0.3">
      <c r="B26" s="60" t="s">
        <v>60</v>
      </c>
      <c r="C26" s="1" t="s">
        <v>11</v>
      </c>
      <c r="D26" s="1" t="s">
        <v>11</v>
      </c>
      <c r="E26" s="1"/>
      <c r="F26" s="18"/>
      <c r="G26" s="19">
        <v>2023</v>
      </c>
      <c r="H26" s="1">
        <v>1065</v>
      </c>
      <c r="I26" s="1">
        <v>2725.63</v>
      </c>
      <c r="J26" s="1">
        <f t="shared" si="4"/>
        <v>1660.63</v>
      </c>
      <c r="K26" s="18">
        <f t="shared" si="5"/>
        <v>-0.40786900407599447</v>
      </c>
    </row>
    <row r="27" spans="2:20" x14ac:dyDescent="0.3">
      <c r="B27" s="60" t="s">
        <v>61</v>
      </c>
      <c r="C27" s="1" t="s">
        <v>11</v>
      </c>
      <c r="D27" s="1" t="s">
        <v>11</v>
      </c>
      <c r="E27" s="1"/>
      <c r="F27" s="18"/>
      <c r="G27" s="19">
        <v>2024</v>
      </c>
      <c r="H27" s="1" t="s">
        <v>11</v>
      </c>
      <c r="I27" s="1">
        <v>1202.82</v>
      </c>
      <c r="J27" s="1"/>
      <c r="K27" s="18"/>
      <c r="Q27" s="5" t="s">
        <v>20</v>
      </c>
      <c r="R27" s="3" t="s">
        <v>558</v>
      </c>
      <c r="S27" s="3" t="s">
        <v>559</v>
      </c>
      <c r="T27" s="3" t="s">
        <v>562</v>
      </c>
    </row>
    <row r="28" spans="2:20" ht="15" thickBot="1" x14ac:dyDescent="0.35">
      <c r="B28" s="21">
        <v>2025</v>
      </c>
      <c r="C28" s="22" t="s">
        <v>11</v>
      </c>
      <c r="D28" s="22" t="s">
        <v>11</v>
      </c>
      <c r="E28" s="22"/>
      <c r="F28" s="23"/>
      <c r="G28" s="21">
        <v>2025</v>
      </c>
      <c r="H28" s="22" t="s">
        <v>11</v>
      </c>
      <c r="I28" s="22" t="s">
        <v>11</v>
      </c>
      <c r="J28" s="22"/>
      <c r="K28" s="23"/>
      <c r="Q28" s="3" t="s">
        <v>3</v>
      </c>
      <c r="R28">
        <f>AVERAGE(J61:J71)</f>
        <v>20369.268699999997</v>
      </c>
      <c r="S28" s="7">
        <f>SQRT(SUMSQ(J61:J70)/COUNT(J61:J70))</f>
        <v>23305.002425567174</v>
      </c>
      <c r="T28" s="8">
        <f>AVERAGE(K61:K70)</f>
        <v>-4.4222778719711454E-2</v>
      </c>
    </row>
    <row r="29" spans="2:20" ht="15" thickBot="1" x14ac:dyDescent="0.35">
      <c r="B29" s="30"/>
      <c r="C29" s="29"/>
      <c r="D29" s="29"/>
      <c r="E29" s="29"/>
      <c r="F29" s="29"/>
      <c r="G29" s="29"/>
      <c r="H29" s="29"/>
      <c r="I29" s="29"/>
      <c r="J29" s="29"/>
      <c r="K29" s="31"/>
      <c r="Q29" s="3" t="s">
        <v>4</v>
      </c>
      <c r="R29">
        <f>AVERAGE(J74:J84)</f>
        <v>57540.124200000006</v>
      </c>
      <c r="S29" s="7">
        <f>SQRT(SUMSQ(J74:J83)/COUNT(J74:J83))</f>
        <v>97669.500669105793</v>
      </c>
      <c r="T29" s="8">
        <f>AVERAGE(K74:K83)</f>
        <v>4.3976071509511175E-2</v>
      </c>
    </row>
    <row r="30" spans="2:20" x14ac:dyDescent="0.3">
      <c r="B30" s="54" t="s">
        <v>0</v>
      </c>
      <c r="C30" s="55" t="s">
        <v>341</v>
      </c>
      <c r="D30" s="29"/>
      <c r="E30" s="29"/>
      <c r="F30" s="29"/>
      <c r="G30" s="54" t="s">
        <v>0</v>
      </c>
      <c r="H30" s="55" t="s">
        <v>341</v>
      </c>
      <c r="I30" s="29"/>
      <c r="J30" s="29"/>
      <c r="K30" s="31"/>
      <c r="Q30" s="3" t="s">
        <v>397</v>
      </c>
      <c r="R30">
        <f>AVERAGE(J87:J97)</f>
        <v>23154.204399999995</v>
      </c>
      <c r="S30" s="7">
        <f>SQRT(SUMSQ(J87:J96)/COUNT(J87:J96))</f>
        <v>32785.916802366388</v>
      </c>
      <c r="T30" s="8">
        <f>-AVERAGE(K87:K96)</f>
        <v>6.5175102351184136E-2</v>
      </c>
    </row>
    <row r="31" spans="2:20" ht="15" thickBot="1" x14ac:dyDescent="0.35">
      <c r="B31" s="61" t="s">
        <v>7</v>
      </c>
      <c r="C31" s="64" t="s">
        <v>17</v>
      </c>
      <c r="D31" s="29"/>
      <c r="E31" s="29"/>
      <c r="F31" s="29"/>
      <c r="G31" s="61" t="s">
        <v>7</v>
      </c>
      <c r="H31" s="64" t="s">
        <v>18</v>
      </c>
      <c r="I31" s="29"/>
      <c r="J31" s="29"/>
      <c r="K31" s="31"/>
    </row>
    <row r="32" spans="2:20" x14ac:dyDescent="0.3">
      <c r="B32" s="65" t="s">
        <v>8</v>
      </c>
      <c r="C32" s="66" t="s">
        <v>3</v>
      </c>
      <c r="D32" s="66"/>
      <c r="E32" s="66"/>
      <c r="F32" s="67"/>
      <c r="G32" s="65" t="s">
        <v>8</v>
      </c>
      <c r="H32" s="66" t="s">
        <v>3</v>
      </c>
      <c r="I32" s="66"/>
      <c r="J32" s="66"/>
      <c r="K32" s="67"/>
    </row>
    <row r="33" spans="2:11" x14ac:dyDescent="0.3">
      <c r="B33" s="19" t="s">
        <v>2</v>
      </c>
      <c r="C33" s="1" t="s">
        <v>5</v>
      </c>
      <c r="D33" s="1" t="s">
        <v>6</v>
      </c>
      <c r="E33" s="1" t="s">
        <v>560</v>
      </c>
      <c r="F33" s="18" t="s">
        <v>561</v>
      </c>
      <c r="G33" s="19" t="s">
        <v>2</v>
      </c>
      <c r="H33" s="1" t="s">
        <v>5</v>
      </c>
      <c r="I33" s="1" t="s">
        <v>6</v>
      </c>
      <c r="J33" s="1" t="s">
        <v>564</v>
      </c>
      <c r="K33" s="18" t="s">
        <v>561</v>
      </c>
    </row>
    <row r="34" spans="2:11" x14ac:dyDescent="0.3">
      <c r="B34" s="19">
        <v>2020</v>
      </c>
      <c r="C34" s="1">
        <v>11510</v>
      </c>
      <c r="D34" s="1">
        <v>9762.9699999999993</v>
      </c>
      <c r="E34" s="1">
        <f>ABS(C34-D34)</f>
        <v>1747.0300000000007</v>
      </c>
      <c r="F34" s="18">
        <f>LN(C34+1)-LN(D34+1)</f>
        <v>0.16460401991819751</v>
      </c>
      <c r="G34" s="19">
        <v>2020</v>
      </c>
      <c r="H34" s="1" t="s">
        <v>11</v>
      </c>
      <c r="I34" s="1" t="s">
        <v>11</v>
      </c>
      <c r="J34" s="1"/>
      <c r="K34" s="18"/>
    </row>
    <row r="35" spans="2:11" x14ac:dyDescent="0.3">
      <c r="B35" s="19">
        <v>2021</v>
      </c>
      <c r="C35" s="1">
        <v>3200</v>
      </c>
      <c r="D35" s="1">
        <v>11254.93</v>
      </c>
      <c r="E35" s="1">
        <f>ABS(C35-D35)</f>
        <v>8054.93</v>
      </c>
      <c r="F35" s="18">
        <f>LOG(C35+1)-LOG(D35+1)</f>
        <v>-0.5460957094378287</v>
      </c>
      <c r="G35" s="19">
        <v>2021</v>
      </c>
      <c r="H35" s="1">
        <v>25</v>
      </c>
      <c r="I35" s="1">
        <v>12.97</v>
      </c>
      <c r="J35" s="1">
        <f t="shared" ref="J35:J37" si="6">ABS(H35-I35)</f>
        <v>12.03</v>
      </c>
      <c r="K35" s="18">
        <f t="shared" ref="K35:K37" si="7">LOG(H35+1)-LOG(I35+1)</f>
        <v>0.26977694185663603</v>
      </c>
    </row>
    <row r="36" spans="2:11" x14ac:dyDescent="0.3">
      <c r="B36" s="19">
        <v>2022</v>
      </c>
      <c r="C36" s="1">
        <v>4200</v>
      </c>
      <c r="D36" s="1">
        <v>3486.06</v>
      </c>
      <c r="E36" s="1">
        <f>ABS(C36-D36)</f>
        <v>713.94</v>
      </c>
      <c r="F36" s="18">
        <f>LOG(C36+1)-LOG(D36+1)</f>
        <v>8.0893261421914442E-2</v>
      </c>
      <c r="G36" s="19">
        <v>2022</v>
      </c>
      <c r="H36" s="1">
        <v>11</v>
      </c>
      <c r="I36" s="1">
        <v>27.89</v>
      </c>
      <c r="J36" s="1">
        <f t="shared" si="6"/>
        <v>16.89</v>
      </c>
      <c r="K36" s="18">
        <f t="shared" si="7"/>
        <v>-0.38156629579657197</v>
      </c>
    </row>
    <row r="37" spans="2:11" x14ac:dyDescent="0.3">
      <c r="B37" s="19">
        <v>2023</v>
      </c>
      <c r="C37" s="1">
        <v>3</v>
      </c>
      <c r="D37" s="1">
        <v>4273.42</v>
      </c>
      <c r="E37" s="1">
        <f>ABS(C37-D37)</f>
        <v>4270.42</v>
      </c>
      <c r="F37" s="18">
        <f>LOG(C37+1)-LOG(D37+1)</f>
        <v>-3.0288172019143862</v>
      </c>
      <c r="G37" s="19">
        <v>2023</v>
      </c>
      <c r="H37" s="1">
        <v>42.530999999999999</v>
      </c>
      <c r="I37" s="1">
        <v>18.29</v>
      </c>
      <c r="J37" s="1">
        <f t="shared" si="6"/>
        <v>24.241</v>
      </c>
      <c r="K37" s="18">
        <f t="shared" si="7"/>
        <v>0.35346641629948961</v>
      </c>
    </row>
    <row r="38" spans="2:11" x14ac:dyDescent="0.3">
      <c r="B38" s="19">
        <v>2024</v>
      </c>
      <c r="C38" s="1" t="s">
        <v>11</v>
      </c>
      <c r="D38" s="1">
        <v>293.86</v>
      </c>
      <c r="E38" s="1"/>
      <c r="F38" s="18"/>
      <c r="G38" s="19">
        <v>2024</v>
      </c>
      <c r="H38" s="1" t="s">
        <v>11</v>
      </c>
      <c r="I38" s="1">
        <v>44.43</v>
      </c>
      <c r="J38" s="1"/>
      <c r="K38" s="18"/>
    </row>
    <row r="39" spans="2:11" x14ac:dyDescent="0.3">
      <c r="B39" s="19">
        <v>2025</v>
      </c>
      <c r="C39" s="1" t="s">
        <v>11</v>
      </c>
      <c r="D39" s="1" t="s">
        <v>11</v>
      </c>
      <c r="E39" s="1"/>
      <c r="F39" s="18"/>
      <c r="G39" s="19">
        <v>2025</v>
      </c>
      <c r="H39" s="1" t="s">
        <v>11</v>
      </c>
      <c r="I39" s="1" t="s">
        <v>11</v>
      </c>
      <c r="J39" s="1"/>
      <c r="K39" s="18"/>
    </row>
    <row r="40" spans="2:11" x14ac:dyDescent="0.3">
      <c r="B40" s="12" t="s">
        <v>8</v>
      </c>
      <c r="C40" s="3" t="s">
        <v>4</v>
      </c>
      <c r="D40" s="3"/>
      <c r="E40" s="3"/>
      <c r="F40" s="13"/>
      <c r="G40" s="12" t="s">
        <v>8</v>
      </c>
      <c r="H40" s="3" t="s">
        <v>4</v>
      </c>
      <c r="I40" s="3"/>
      <c r="J40" s="3"/>
      <c r="K40" s="13"/>
    </row>
    <row r="41" spans="2:11" x14ac:dyDescent="0.3">
      <c r="B41" s="19" t="s">
        <v>2</v>
      </c>
      <c r="C41" s="1" t="s">
        <v>5</v>
      </c>
      <c r="D41" s="1" t="s">
        <v>6</v>
      </c>
      <c r="E41" s="1" t="s">
        <v>560</v>
      </c>
      <c r="F41" s="18" t="s">
        <v>561</v>
      </c>
      <c r="G41" s="19" t="s">
        <v>2</v>
      </c>
      <c r="H41" s="1" t="s">
        <v>5</v>
      </c>
      <c r="I41" s="1" t="s">
        <v>6</v>
      </c>
      <c r="J41" s="1" t="s">
        <v>564</v>
      </c>
      <c r="K41" s="18" t="s">
        <v>561</v>
      </c>
    </row>
    <row r="42" spans="2:11" x14ac:dyDescent="0.3">
      <c r="B42" s="19">
        <v>2020</v>
      </c>
      <c r="C42" s="1">
        <v>14920</v>
      </c>
      <c r="D42" s="1">
        <v>1891.93</v>
      </c>
      <c r="E42" s="1">
        <f>ABS(C42-D42)</f>
        <v>13028.07</v>
      </c>
      <c r="F42" s="18">
        <f>LN(C42+1)-LN(D42+1)</f>
        <v>2.0646437234560722</v>
      </c>
      <c r="G42" s="19">
        <v>2020</v>
      </c>
      <c r="H42" s="1">
        <v>1044.9739999999999</v>
      </c>
      <c r="I42" s="1">
        <v>544.46</v>
      </c>
      <c r="J42" s="1">
        <f>ABS(H42-I42)</f>
        <v>500.5139999999999</v>
      </c>
      <c r="K42" s="18">
        <f>LN(H42+1)-LN(I42+1)</f>
        <v>0.65107431235755708</v>
      </c>
    </row>
    <row r="43" spans="2:11" x14ac:dyDescent="0.3">
      <c r="B43" s="19">
        <v>2021</v>
      </c>
      <c r="C43" s="1">
        <v>4400</v>
      </c>
      <c r="D43" s="1">
        <v>14758.7</v>
      </c>
      <c r="E43" s="1">
        <f>ABS(C43-D43)</f>
        <v>10358.700000000001</v>
      </c>
      <c r="F43" s="18">
        <f>LOG(C43+1)-LOG(D43+1)</f>
        <v>-0.52552616171075428</v>
      </c>
      <c r="G43" s="19">
        <v>2021</v>
      </c>
      <c r="H43" s="1">
        <v>1025.2349999999999</v>
      </c>
      <c r="I43" s="1">
        <v>988.4</v>
      </c>
      <c r="J43" s="1">
        <f t="shared" ref="J43:J46" si="8">ABS(H43-I43)</f>
        <v>36.834999999999923</v>
      </c>
      <c r="K43" s="18">
        <f t="shared" ref="K43:K46" si="9">LOG(H43+1)-LOG(I43+1)</f>
        <v>1.5874916265144812E-2</v>
      </c>
    </row>
    <row r="44" spans="2:11" x14ac:dyDescent="0.3">
      <c r="B44" s="19">
        <v>2022</v>
      </c>
      <c r="C44" s="1" t="s">
        <v>11</v>
      </c>
      <c r="D44" s="1" t="s">
        <v>11</v>
      </c>
      <c r="E44" s="1"/>
      <c r="F44" s="18"/>
      <c r="G44" s="19">
        <v>2022</v>
      </c>
      <c r="H44" s="1">
        <v>162.071</v>
      </c>
      <c r="I44" s="1">
        <v>1025.19</v>
      </c>
      <c r="J44" s="1">
        <f t="shared" si="8"/>
        <v>863.11900000000003</v>
      </c>
      <c r="K44" s="18">
        <f t="shared" si="9"/>
        <v>-0.79885104380192695</v>
      </c>
    </row>
    <row r="45" spans="2:11" x14ac:dyDescent="0.3">
      <c r="B45" s="19">
        <v>2023</v>
      </c>
      <c r="C45" s="1">
        <v>125</v>
      </c>
      <c r="D45" s="1">
        <v>4437.53</v>
      </c>
      <c r="E45" s="1">
        <f>ABS(C45-D45)</f>
        <v>4312.53</v>
      </c>
      <c r="F45" s="18">
        <f>LOG(C45+1)-LOG(D45+1)</f>
        <v>-1.5468686145026997</v>
      </c>
      <c r="G45" s="19">
        <v>2023</v>
      </c>
      <c r="H45" s="1">
        <v>317.52</v>
      </c>
      <c r="I45" s="1">
        <v>234.7</v>
      </c>
      <c r="J45" s="1">
        <f t="shared" si="8"/>
        <v>82.82</v>
      </c>
      <c r="K45" s="18">
        <f t="shared" si="9"/>
        <v>0.13077712452989365</v>
      </c>
    </row>
    <row r="46" spans="2:11" x14ac:dyDescent="0.3">
      <c r="B46" s="19">
        <v>2024</v>
      </c>
      <c r="C46" s="1" t="s">
        <v>11</v>
      </c>
      <c r="D46" s="1">
        <v>278.55</v>
      </c>
      <c r="E46" s="1"/>
      <c r="F46" s="18"/>
      <c r="G46" s="19">
        <v>2024</v>
      </c>
      <c r="H46" s="1">
        <v>53</v>
      </c>
      <c r="I46" s="1">
        <v>334.75</v>
      </c>
      <c r="J46" s="1">
        <f t="shared" si="8"/>
        <v>281.75</v>
      </c>
      <c r="K46" s="18">
        <f t="shared" si="9"/>
        <v>-0.79362226151778437</v>
      </c>
    </row>
    <row r="47" spans="2:11" x14ac:dyDescent="0.3">
      <c r="B47" s="19">
        <v>2025</v>
      </c>
      <c r="C47" s="1" t="s">
        <v>11</v>
      </c>
      <c r="D47" s="1" t="s">
        <v>11</v>
      </c>
      <c r="E47" s="1"/>
      <c r="F47" s="18"/>
      <c r="G47" s="19">
        <v>2025</v>
      </c>
      <c r="H47" s="1" t="s">
        <v>11</v>
      </c>
      <c r="I47" s="1">
        <v>119.7</v>
      </c>
      <c r="J47" s="1"/>
      <c r="K47" s="18"/>
    </row>
    <row r="48" spans="2:11" x14ac:dyDescent="0.3">
      <c r="B48" s="12" t="s">
        <v>8</v>
      </c>
      <c r="C48" s="3" t="s">
        <v>10</v>
      </c>
      <c r="D48" s="3"/>
      <c r="E48" s="3"/>
      <c r="F48" s="13"/>
      <c r="G48" s="12" t="s">
        <v>8</v>
      </c>
      <c r="H48" s="3" t="s">
        <v>10</v>
      </c>
      <c r="I48" s="3"/>
      <c r="J48" s="3"/>
      <c r="K48" s="13"/>
    </row>
    <row r="49" spans="2:11" x14ac:dyDescent="0.3">
      <c r="B49" s="19" t="s">
        <v>2</v>
      </c>
      <c r="C49" s="1" t="s">
        <v>5</v>
      </c>
      <c r="D49" s="1" t="s">
        <v>6</v>
      </c>
      <c r="E49" s="1" t="s">
        <v>560</v>
      </c>
      <c r="F49" s="18" t="s">
        <v>561</v>
      </c>
      <c r="G49" s="19" t="s">
        <v>2</v>
      </c>
      <c r="H49" s="1" t="s">
        <v>5</v>
      </c>
      <c r="I49" s="1" t="s">
        <v>6</v>
      </c>
      <c r="J49" s="1" t="s">
        <v>564</v>
      </c>
      <c r="K49" s="18" t="s">
        <v>561</v>
      </c>
    </row>
    <row r="50" spans="2:11" x14ac:dyDescent="0.3">
      <c r="B50" s="19">
        <v>2020</v>
      </c>
      <c r="C50" s="1" t="s">
        <v>11</v>
      </c>
      <c r="D50" s="1" t="s">
        <v>11</v>
      </c>
      <c r="E50" s="1"/>
      <c r="F50" s="18"/>
      <c r="G50" s="19">
        <v>2020</v>
      </c>
      <c r="H50" s="1">
        <v>2.5</v>
      </c>
      <c r="I50" s="1">
        <v>53.32</v>
      </c>
      <c r="J50" s="1">
        <f>ABS(H50-I50)</f>
        <v>50.82</v>
      </c>
      <c r="K50" s="18">
        <f>LN(H50+1)-LN(I50+1)</f>
        <v>-2.7421295147550726</v>
      </c>
    </row>
    <row r="51" spans="2:11" x14ac:dyDescent="0.3">
      <c r="B51" s="19">
        <v>2021</v>
      </c>
      <c r="C51" s="1" t="s">
        <v>11</v>
      </c>
      <c r="D51" s="1" t="s">
        <v>11</v>
      </c>
      <c r="E51" s="1"/>
      <c r="F51" s="18"/>
      <c r="G51" s="19">
        <v>2021</v>
      </c>
      <c r="H51" s="1" t="s">
        <v>11</v>
      </c>
      <c r="I51" s="1" t="s">
        <v>11</v>
      </c>
      <c r="J51" s="1"/>
      <c r="K51" s="18"/>
    </row>
    <row r="52" spans="2:11" x14ac:dyDescent="0.3">
      <c r="B52" s="19">
        <v>2022</v>
      </c>
      <c r="C52" s="1" t="s">
        <v>11</v>
      </c>
      <c r="D52" s="1" t="s">
        <v>11</v>
      </c>
      <c r="E52" s="1"/>
      <c r="F52" s="18"/>
      <c r="G52" s="19">
        <v>2022</v>
      </c>
      <c r="H52" s="1">
        <v>152.4</v>
      </c>
      <c r="I52" s="1">
        <v>6.08</v>
      </c>
      <c r="J52" s="1"/>
      <c r="K52" s="18"/>
    </row>
    <row r="53" spans="2:11" x14ac:dyDescent="0.3">
      <c r="B53" s="19">
        <v>2023</v>
      </c>
      <c r="C53" s="1" t="s">
        <v>11</v>
      </c>
      <c r="D53" s="1" t="s">
        <v>11</v>
      </c>
      <c r="E53" s="1"/>
      <c r="F53" s="18"/>
      <c r="G53" s="19">
        <v>2023</v>
      </c>
      <c r="H53" s="1">
        <v>48.104999999999997</v>
      </c>
      <c r="I53" s="1">
        <v>147.87</v>
      </c>
      <c r="J53" s="1">
        <f t="shared" ref="J53" si="10">ABS(H53-I53)</f>
        <v>99.765000000000015</v>
      </c>
      <c r="K53" s="18">
        <f t="shared" ref="K53" si="11">LOG(H53+1)-LOG(I53+1)</f>
        <v>-0.48168147299045172</v>
      </c>
    </row>
    <row r="54" spans="2:11" x14ac:dyDescent="0.3">
      <c r="B54" s="19">
        <v>2024</v>
      </c>
      <c r="C54" s="1" t="s">
        <v>11</v>
      </c>
      <c r="D54" s="1" t="s">
        <v>11</v>
      </c>
      <c r="E54" s="1"/>
      <c r="F54" s="18"/>
      <c r="G54" s="19">
        <v>2024</v>
      </c>
      <c r="H54" s="1" t="s">
        <v>11</v>
      </c>
      <c r="I54" s="1">
        <v>54.44</v>
      </c>
      <c r="J54" s="1"/>
      <c r="K54" s="18"/>
    </row>
    <row r="55" spans="2:11" ht="15" thickBot="1" x14ac:dyDescent="0.35">
      <c r="B55" s="21">
        <v>2025</v>
      </c>
      <c r="C55" s="22" t="s">
        <v>11</v>
      </c>
      <c r="D55" s="22" t="s">
        <v>11</v>
      </c>
      <c r="E55" s="22"/>
      <c r="F55" s="23"/>
      <c r="G55" s="21">
        <v>2025</v>
      </c>
      <c r="H55" s="22" t="s">
        <v>11</v>
      </c>
      <c r="I55" s="22" t="s">
        <v>11</v>
      </c>
      <c r="J55" s="22"/>
      <c r="K55" s="23"/>
    </row>
    <row r="56" spans="2:11" ht="15" thickBot="1" x14ac:dyDescent="0.35">
      <c r="B56" s="30"/>
      <c r="C56" s="29"/>
      <c r="D56" s="29"/>
      <c r="E56" s="29"/>
      <c r="F56" s="29"/>
      <c r="G56" s="29"/>
      <c r="H56" s="29"/>
      <c r="I56" s="29"/>
      <c r="J56" s="29"/>
      <c r="K56" s="31"/>
    </row>
    <row r="57" spans="2:11" x14ac:dyDescent="0.3">
      <c r="B57" s="54" t="s">
        <v>0</v>
      </c>
      <c r="C57" s="55" t="s">
        <v>341</v>
      </c>
      <c r="D57" s="29"/>
      <c r="E57" s="29"/>
      <c r="F57" s="29"/>
      <c r="G57" s="54" t="s">
        <v>0</v>
      </c>
      <c r="H57" s="55" t="s">
        <v>341</v>
      </c>
      <c r="I57" s="29"/>
      <c r="J57" s="29"/>
      <c r="K57" s="31"/>
    </row>
    <row r="58" spans="2:11" ht="15" thickBot="1" x14ac:dyDescent="0.35">
      <c r="B58" s="56" t="s">
        <v>7</v>
      </c>
      <c r="C58" s="57" t="s">
        <v>19</v>
      </c>
      <c r="D58" s="29"/>
      <c r="E58" s="29"/>
      <c r="F58" s="29"/>
      <c r="G58" s="56" t="s">
        <v>7</v>
      </c>
      <c r="H58" s="57" t="s">
        <v>20</v>
      </c>
      <c r="I58" s="29"/>
      <c r="J58" s="29"/>
      <c r="K58" s="31"/>
    </row>
    <row r="59" spans="2:11" x14ac:dyDescent="0.3">
      <c r="B59" s="65" t="s">
        <v>8</v>
      </c>
      <c r="C59" s="66" t="s">
        <v>3</v>
      </c>
      <c r="D59" s="66"/>
      <c r="E59" s="68"/>
      <c r="F59" s="67"/>
      <c r="G59" s="65" t="s">
        <v>8</v>
      </c>
      <c r="H59" s="66" t="s">
        <v>3</v>
      </c>
      <c r="I59" s="66"/>
      <c r="J59" s="66"/>
      <c r="K59" s="67"/>
    </row>
    <row r="60" spans="2:11" x14ac:dyDescent="0.3">
      <c r="B60" s="19" t="s">
        <v>2</v>
      </c>
      <c r="C60" s="1" t="s">
        <v>5</v>
      </c>
      <c r="D60" s="1" t="s">
        <v>6</v>
      </c>
      <c r="E60" s="1" t="s">
        <v>560</v>
      </c>
      <c r="F60" s="18" t="s">
        <v>561</v>
      </c>
      <c r="G60" s="19" t="s">
        <v>2</v>
      </c>
      <c r="H60" s="1" t="s">
        <v>5</v>
      </c>
      <c r="I60" s="1" t="s">
        <v>6</v>
      </c>
      <c r="J60" s="1" t="s">
        <v>564</v>
      </c>
      <c r="K60" s="18" t="s">
        <v>561</v>
      </c>
    </row>
    <row r="61" spans="2:11" x14ac:dyDescent="0.3">
      <c r="B61" s="19">
        <v>2020</v>
      </c>
      <c r="C61" s="1">
        <v>29.3</v>
      </c>
      <c r="D61" s="1">
        <v>1307.48</v>
      </c>
      <c r="E61" s="1">
        <f>ABS(C61-D61)</f>
        <v>1278.18</v>
      </c>
      <c r="F61" s="18">
        <f>LN(C61+1)-LN(D61+1)</f>
        <v>-3.765473724660954</v>
      </c>
      <c r="G61" s="19">
        <v>2015</v>
      </c>
      <c r="H61" s="1">
        <v>21086.3</v>
      </c>
      <c r="I61">
        <v>37804.11</v>
      </c>
      <c r="J61" s="1">
        <f>ABS(H61-I61)</f>
        <v>16717.810000000001</v>
      </c>
      <c r="K61" s="18">
        <f>LN(H61+1)-LN(I61+1)</f>
        <v>-0.5837733151385649</v>
      </c>
    </row>
    <row r="62" spans="2:11" x14ac:dyDescent="0.3">
      <c r="B62" s="19">
        <v>2021</v>
      </c>
      <c r="C62" s="1">
        <v>50</v>
      </c>
      <c r="D62" s="1">
        <v>72.709999999999994</v>
      </c>
      <c r="E62" s="1">
        <f>ABS(C62-D62)</f>
        <v>22.709999999999994</v>
      </c>
      <c r="F62" s="18">
        <f>LOG(C62+1)-LOG(D62+1)</f>
        <v>-0.15995623510180712</v>
      </c>
      <c r="G62" s="19">
        <v>2016</v>
      </c>
      <c r="H62" s="1">
        <v>56878.85</v>
      </c>
      <c r="I62">
        <v>22402.41</v>
      </c>
      <c r="J62" s="1">
        <f t="shared" ref="J62:J65" si="12">ABS(H62-I62)</f>
        <v>34476.44</v>
      </c>
      <c r="K62" s="18">
        <f t="shared" ref="K62:K65" si="13">LOG(H62+1)-LOG(I62+1)</f>
        <v>0.4046443155468662</v>
      </c>
    </row>
    <row r="63" spans="2:11" x14ac:dyDescent="0.3">
      <c r="B63" s="19">
        <v>2022</v>
      </c>
      <c r="C63" s="1">
        <v>74</v>
      </c>
      <c r="D63" s="1">
        <v>65.62</v>
      </c>
      <c r="E63" s="1">
        <f>ABS(C63-D63)</f>
        <v>8.3799999999999955</v>
      </c>
      <c r="F63" s="18">
        <f>LOG(C63+1)-LOG(D63+1)</f>
        <v>5.1456635036541964E-2</v>
      </c>
      <c r="G63" s="19">
        <v>2017</v>
      </c>
      <c r="H63" s="1">
        <v>20339.16</v>
      </c>
      <c r="I63">
        <v>54978.7</v>
      </c>
      <c r="J63" s="1">
        <f t="shared" si="12"/>
        <v>34639.539999999994</v>
      </c>
      <c r="K63" s="18">
        <f t="shared" si="13"/>
        <v>-0.4318480009078689</v>
      </c>
    </row>
    <row r="64" spans="2:11" x14ac:dyDescent="0.3">
      <c r="B64" s="19">
        <v>2023</v>
      </c>
      <c r="C64" s="1" t="s">
        <v>11</v>
      </c>
      <c r="D64" s="1">
        <v>80.87</v>
      </c>
      <c r="E64" s="1"/>
      <c r="F64" s="18"/>
      <c r="G64" s="19">
        <v>2018</v>
      </c>
      <c r="H64" s="1">
        <v>19714.150000000001</v>
      </c>
      <c r="I64">
        <v>21073.09</v>
      </c>
      <c r="J64" s="1">
        <f t="shared" si="12"/>
        <v>1358.9399999999987</v>
      </c>
      <c r="K64" s="18">
        <f t="shared" si="13"/>
        <v>-2.8948744745926902E-2</v>
      </c>
    </row>
    <row r="65" spans="2:13" x14ac:dyDescent="0.3">
      <c r="B65" s="19">
        <v>2024</v>
      </c>
      <c r="C65" s="1" t="s">
        <v>11</v>
      </c>
      <c r="D65" s="1" t="s">
        <v>11</v>
      </c>
      <c r="E65" s="1"/>
      <c r="F65" s="18"/>
      <c r="G65" s="19">
        <v>2019</v>
      </c>
      <c r="H65" s="1">
        <v>36841.1</v>
      </c>
      <c r="I65">
        <v>21197.96</v>
      </c>
      <c r="J65" s="1">
        <f t="shared" si="12"/>
        <v>15643.14</v>
      </c>
      <c r="K65" s="18">
        <f t="shared" si="13"/>
        <v>0.24002982162551589</v>
      </c>
    </row>
    <row r="66" spans="2:13" x14ac:dyDescent="0.3">
      <c r="B66" s="19">
        <v>2025</v>
      </c>
      <c r="C66" s="1" t="s">
        <v>11</v>
      </c>
      <c r="D66" s="1" t="s">
        <v>11</v>
      </c>
      <c r="E66" s="1"/>
      <c r="F66" s="18"/>
      <c r="G66" s="19">
        <v>2020</v>
      </c>
      <c r="H66" s="1">
        <v>51456.661</v>
      </c>
      <c r="I66" s="1">
        <v>34725.040000000001</v>
      </c>
      <c r="J66" s="1">
        <f>ABS(H66-I66)</f>
        <v>16731.620999999999</v>
      </c>
      <c r="K66" s="18">
        <f>LN(H66+1)-LN(I66+1)</f>
        <v>0.39326951524577325</v>
      </c>
    </row>
    <row r="67" spans="2:13" x14ac:dyDescent="0.3">
      <c r="B67" s="12" t="s">
        <v>8</v>
      </c>
      <c r="C67" s="3" t="s">
        <v>4</v>
      </c>
      <c r="D67" s="3"/>
      <c r="E67" s="4"/>
      <c r="F67" s="13"/>
      <c r="G67" s="19">
        <v>2021</v>
      </c>
      <c r="H67" s="1">
        <v>75957</v>
      </c>
      <c r="I67" s="1">
        <v>49362.71</v>
      </c>
      <c r="J67" s="1">
        <f t="shared" ref="J67:J70" si="14">ABS(H67-I67)</f>
        <v>26594.29</v>
      </c>
      <c r="K67" s="18">
        <f t="shared" ref="K67:K70" si="15">LOG(H67+1)-LOG(I67+1)</f>
        <v>0.18716572882122229</v>
      </c>
    </row>
    <row r="68" spans="2:13" x14ac:dyDescent="0.3">
      <c r="B68" s="19" t="s">
        <v>2</v>
      </c>
      <c r="C68" s="1" t="s">
        <v>5</v>
      </c>
      <c r="D68" s="1" t="s">
        <v>6</v>
      </c>
      <c r="E68" s="1" t="s">
        <v>560</v>
      </c>
      <c r="F68" s="18" t="s">
        <v>561</v>
      </c>
      <c r="G68" s="19">
        <v>2022</v>
      </c>
      <c r="H68" s="1">
        <v>44928.24</v>
      </c>
      <c r="I68" s="1">
        <v>74005.02</v>
      </c>
      <c r="J68" s="1">
        <f t="shared" si="14"/>
        <v>29076.780000000006</v>
      </c>
      <c r="K68" s="18">
        <f t="shared" si="15"/>
        <v>-0.21673797638469772</v>
      </c>
    </row>
    <row r="69" spans="2:13" x14ac:dyDescent="0.3">
      <c r="B69" s="19">
        <v>2020</v>
      </c>
      <c r="C69" s="1" t="s">
        <v>11</v>
      </c>
      <c r="D69" s="1" t="s">
        <v>11</v>
      </c>
      <c r="E69" s="1"/>
      <c r="F69" s="18"/>
      <c r="G69" s="19">
        <v>2023</v>
      </c>
      <c r="H69" s="1">
        <v>20376.95</v>
      </c>
      <c r="I69" s="1">
        <v>46419</v>
      </c>
      <c r="J69" s="1">
        <f t="shared" si="14"/>
        <v>26042.05</v>
      </c>
      <c r="K69" s="18">
        <f t="shared" si="15"/>
        <v>-0.35754464381299478</v>
      </c>
      <c r="L69" s="34" t="s">
        <v>5</v>
      </c>
      <c r="M69" s="1" t="s">
        <v>6</v>
      </c>
    </row>
    <row r="70" spans="2:13" x14ac:dyDescent="0.3">
      <c r="B70" s="19">
        <v>2021</v>
      </c>
      <c r="C70" s="1" t="s">
        <v>11</v>
      </c>
      <c r="D70" s="1" t="s">
        <v>11</v>
      </c>
      <c r="E70" s="1"/>
      <c r="F70" s="18"/>
      <c r="G70" s="19">
        <v>2024</v>
      </c>
      <c r="H70" s="1">
        <v>20421.304</v>
      </c>
      <c r="I70" s="1">
        <v>22833.38</v>
      </c>
      <c r="J70" s="1">
        <f t="shared" si="14"/>
        <v>2412.0760000000009</v>
      </c>
      <c r="K70" s="18">
        <f t="shared" si="15"/>
        <v>-4.8484487446438962E-2</v>
      </c>
      <c r="L70">
        <v>21086.3</v>
      </c>
      <c r="M70" t="s">
        <v>514</v>
      </c>
    </row>
    <row r="71" spans="2:13" x14ac:dyDescent="0.3">
      <c r="B71" s="19">
        <v>2022</v>
      </c>
      <c r="C71" s="1" t="s">
        <v>11</v>
      </c>
      <c r="D71" s="1" t="s">
        <v>11</v>
      </c>
      <c r="E71" s="1"/>
      <c r="F71" s="18"/>
      <c r="G71" s="19">
        <v>2025</v>
      </c>
      <c r="H71" s="1" t="s">
        <v>11</v>
      </c>
      <c r="I71" s="1">
        <v>21933.81</v>
      </c>
      <c r="J71" s="1"/>
      <c r="K71" s="18"/>
      <c r="L71">
        <v>56878.85</v>
      </c>
      <c r="M71" t="s">
        <v>511</v>
      </c>
    </row>
    <row r="72" spans="2:13" x14ac:dyDescent="0.3">
      <c r="B72" s="19">
        <v>2023</v>
      </c>
      <c r="C72" s="1" t="s">
        <v>11</v>
      </c>
      <c r="D72" s="1" t="s">
        <v>11</v>
      </c>
      <c r="E72" s="1"/>
      <c r="F72" s="18"/>
      <c r="G72" s="12" t="s">
        <v>8</v>
      </c>
      <c r="H72" s="3" t="s">
        <v>4</v>
      </c>
      <c r="I72" s="3"/>
      <c r="J72" s="3"/>
      <c r="K72" s="13"/>
      <c r="L72">
        <v>20339.16</v>
      </c>
      <c r="M72" t="s">
        <v>508</v>
      </c>
    </row>
    <row r="73" spans="2:13" x14ac:dyDescent="0.3">
      <c r="B73" s="19">
        <v>2024</v>
      </c>
      <c r="C73" s="1" t="s">
        <v>11</v>
      </c>
      <c r="D73" s="1" t="s">
        <v>11</v>
      </c>
      <c r="E73" s="1"/>
      <c r="F73" s="18"/>
      <c r="G73" s="19" t="s">
        <v>2</v>
      </c>
      <c r="H73" s="1" t="s">
        <v>5</v>
      </c>
      <c r="I73" s="1" t="s">
        <v>6</v>
      </c>
      <c r="J73" s="1" t="s">
        <v>564</v>
      </c>
      <c r="K73" s="18" t="s">
        <v>561</v>
      </c>
      <c r="L73">
        <v>19714.150000000001</v>
      </c>
      <c r="M73" t="s">
        <v>505</v>
      </c>
    </row>
    <row r="74" spans="2:13" x14ac:dyDescent="0.3">
      <c r="B74" s="19">
        <v>2025</v>
      </c>
      <c r="C74" s="1" t="s">
        <v>11</v>
      </c>
      <c r="D74" s="1" t="s">
        <v>11</v>
      </c>
      <c r="E74" s="1"/>
      <c r="F74" s="18"/>
      <c r="G74" s="19">
        <v>2015</v>
      </c>
      <c r="H74" s="1">
        <v>34452.550000000003</v>
      </c>
      <c r="I74">
        <v>43296.72</v>
      </c>
      <c r="J74" s="1">
        <f>ABS(H74-I74)</f>
        <v>8844.1699999999983</v>
      </c>
      <c r="K74" s="18">
        <f>LN(H74+1)-LN(I74+1)</f>
        <v>-0.22848793768682896</v>
      </c>
      <c r="L74">
        <v>36841.1</v>
      </c>
      <c r="M74" t="s">
        <v>502</v>
      </c>
    </row>
    <row r="75" spans="2:13" x14ac:dyDescent="0.3">
      <c r="B75" s="12" t="s">
        <v>8</v>
      </c>
      <c r="C75" s="3" t="s">
        <v>10</v>
      </c>
      <c r="D75" s="3"/>
      <c r="E75" s="4"/>
      <c r="F75" s="13"/>
      <c r="G75" s="19">
        <v>2016</v>
      </c>
      <c r="H75" s="1">
        <v>45811.17</v>
      </c>
      <c r="I75">
        <v>37522.660000000003</v>
      </c>
      <c r="J75" s="1">
        <f t="shared" ref="J75:J78" si="16">ABS(H75-I75)</f>
        <v>8288.5099999999948</v>
      </c>
      <c r="K75" s="18">
        <f t="shared" ref="K75:K78" si="17">LOG(H75+1)-LOG(I75+1)</f>
        <v>8.6675671443810387E-2</v>
      </c>
    </row>
    <row r="76" spans="2:13" x14ac:dyDescent="0.3">
      <c r="B76" s="19" t="s">
        <v>2</v>
      </c>
      <c r="C76" s="1" t="s">
        <v>5</v>
      </c>
      <c r="D76" s="1" t="s">
        <v>6</v>
      </c>
      <c r="E76" s="1" t="s">
        <v>560</v>
      </c>
      <c r="F76" s="18" t="s">
        <v>561</v>
      </c>
      <c r="G76" s="19">
        <v>2017</v>
      </c>
      <c r="H76" s="1">
        <v>273505.78000000003</v>
      </c>
      <c r="I76">
        <v>46492.65</v>
      </c>
      <c r="J76" s="1">
        <f t="shared" si="16"/>
        <v>227013.13000000003</v>
      </c>
      <c r="K76" s="18">
        <f t="shared" si="17"/>
        <v>0.76957445463372487</v>
      </c>
    </row>
    <row r="77" spans="2:13" x14ac:dyDescent="0.3">
      <c r="B77" s="19">
        <v>2020</v>
      </c>
      <c r="C77" s="1" t="s">
        <v>11</v>
      </c>
      <c r="D77" s="1" t="s">
        <v>11</v>
      </c>
      <c r="E77" s="1"/>
      <c r="F77" s="18"/>
      <c r="G77" s="19">
        <v>2018</v>
      </c>
      <c r="H77" s="1">
        <v>72807.8</v>
      </c>
      <c r="I77">
        <v>270568.56</v>
      </c>
      <c r="J77" s="1">
        <f t="shared" si="16"/>
        <v>197760.76</v>
      </c>
      <c r="K77" s="18">
        <f t="shared" si="17"/>
        <v>-0.5700950621211307</v>
      </c>
      <c r="L77" s="34" t="s">
        <v>5</v>
      </c>
      <c r="M77" s="1" t="s">
        <v>6</v>
      </c>
    </row>
    <row r="78" spans="2:13" x14ac:dyDescent="0.3">
      <c r="B78" s="19">
        <v>2021</v>
      </c>
      <c r="C78" s="1">
        <v>58.7</v>
      </c>
      <c r="D78" s="1">
        <v>2325.0300000000002</v>
      </c>
      <c r="E78" s="1">
        <f>ABS(C78-D78)</f>
        <v>2266.3300000000004</v>
      </c>
      <c r="F78" s="18">
        <f>LOG(C78+1)-LOG(D78+1)</f>
        <v>-1.5906409806175044</v>
      </c>
      <c r="G78" s="19">
        <v>2019</v>
      </c>
      <c r="H78" s="1">
        <v>57637.1</v>
      </c>
      <c r="I78">
        <v>73085.86</v>
      </c>
      <c r="J78" s="1">
        <f t="shared" si="16"/>
        <v>15448.760000000002</v>
      </c>
      <c r="K78" s="18">
        <f t="shared" si="17"/>
        <v>-0.10312964771230604</v>
      </c>
      <c r="L78">
        <v>34452.550000000003</v>
      </c>
      <c r="M78" t="s">
        <v>515</v>
      </c>
    </row>
    <row r="79" spans="2:13" x14ac:dyDescent="0.3">
      <c r="B79" s="19">
        <v>2022</v>
      </c>
      <c r="C79" s="1">
        <v>62</v>
      </c>
      <c r="D79" s="1">
        <v>180.04</v>
      </c>
      <c r="E79" s="1">
        <f>ABS(C79-D79)</f>
        <v>118.03999999999999</v>
      </c>
      <c r="F79" s="18">
        <f>LOG(C79+1)-LOG(D79+1)</f>
        <v>-0.45843399149309061</v>
      </c>
      <c r="G79" s="19">
        <v>2020</v>
      </c>
      <c r="H79" s="1">
        <v>88192.885999999999</v>
      </c>
      <c r="I79" s="1">
        <v>59883.18</v>
      </c>
      <c r="J79" s="1">
        <f>ABS(H79-I79)</f>
        <v>28309.705999999998</v>
      </c>
      <c r="K79" s="18">
        <f>LN(H79+1)-LN(I79+1)</f>
        <v>0.38712527748782399</v>
      </c>
      <c r="L79">
        <v>45811.17</v>
      </c>
      <c r="M79" t="s">
        <v>512</v>
      </c>
    </row>
    <row r="80" spans="2:13" x14ac:dyDescent="0.3">
      <c r="B80" s="19">
        <v>2023</v>
      </c>
      <c r="C80" s="1" t="s">
        <v>11</v>
      </c>
      <c r="D80" s="1" t="s">
        <v>11</v>
      </c>
      <c r="E80" s="1"/>
      <c r="F80" s="18"/>
      <c r="G80" s="19">
        <v>2021</v>
      </c>
      <c r="H80" s="1">
        <v>137648.23499999999</v>
      </c>
      <c r="I80" s="1">
        <v>87585.11</v>
      </c>
      <c r="J80" s="1">
        <f t="shared" ref="J80:J83" si="18">ABS(H80-I80)</f>
        <v>50063.124999999985</v>
      </c>
      <c r="K80" s="18">
        <f t="shared" ref="K80:K83" si="19">LOG(H80+1)-LOG(I80+1)</f>
        <v>0.19633856383804105</v>
      </c>
      <c r="L80">
        <v>273505.78000000003</v>
      </c>
      <c r="M80" t="s">
        <v>509</v>
      </c>
    </row>
    <row r="81" spans="2:17" x14ac:dyDescent="0.3">
      <c r="B81" s="19">
        <v>2024</v>
      </c>
      <c r="C81" s="1">
        <v>35</v>
      </c>
      <c r="D81" s="1">
        <v>128.19999999999999</v>
      </c>
      <c r="E81" s="1">
        <f>ABS(C81-D81)</f>
        <v>93.199999999999989</v>
      </c>
      <c r="F81" s="18">
        <f>LOG(C81+1)-LOG(D81+1)</f>
        <v>-0.55496001289177777</v>
      </c>
      <c r="G81" s="19">
        <v>2022</v>
      </c>
      <c r="H81" s="1">
        <v>131998.389</v>
      </c>
      <c r="I81" s="1">
        <v>133463.78</v>
      </c>
      <c r="J81" s="1">
        <f t="shared" si="18"/>
        <v>1465.3910000000033</v>
      </c>
      <c r="K81" s="18">
        <f>LOG(H81+1)-LOG(I81+1)</f>
        <v>-4.7947539722725807E-3</v>
      </c>
      <c r="L81">
        <v>72807.8</v>
      </c>
      <c r="M81" t="s">
        <v>506</v>
      </c>
    </row>
    <row r="82" spans="2:17" ht="15" thickBot="1" x14ac:dyDescent="0.35">
      <c r="B82" s="21">
        <v>2025</v>
      </c>
      <c r="C82" s="22" t="s">
        <v>11</v>
      </c>
      <c r="D82" s="22">
        <v>100.67</v>
      </c>
      <c r="E82" s="22"/>
      <c r="F82" s="23"/>
      <c r="G82" s="19">
        <v>2023</v>
      </c>
      <c r="H82" s="1">
        <v>100845.23</v>
      </c>
      <c r="I82" s="1">
        <v>132669.81</v>
      </c>
      <c r="J82" s="1">
        <f t="shared" si="18"/>
        <v>31824.58</v>
      </c>
      <c r="K82" s="18">
        <f t="shared" si="19"/>
        <v>-0.11911571332079074</v>
      </c>
      <c r="L82">
        <v>57637.1</v>
      </c>
      <c r="M82" t="s">
        <v>503</v>
      </c>
    </row>
    <row r="83" spans="2:17" x14ac:dyDescent="0.3">
      <c r="B83" s="30"/>
      <c r="C83" s="29"/>
      <c r="D83" s="29"/>
      <c r="E83" s="29"/>
      <c r="F83" s="29"/>
      <c r="G83" s="19">
        <v>2024</v>
      </c>
      <c r="H83" s="1">
        <v>111214.37</v>
      </c>
      <c r="I83" s="1">
        <v>104831.26</v>
      </c>
      <c r="J83" s="1">
        <f t="shared" si="18"/>
        <v>6383.1100000000006</v>
      </c>
      <c r="K83" s="18">
        <f t="shared" si="19"/>
        <v>2.5669862505040442E-2</v>
      </c>
    </row>
    <row r="84" spans="2:17" x14ac:dyDescent="0.3">
      <c r="B84" s="30"/>
      <c r="C84" s="29"/>
      <c r="D84" s="29"/>
      <c r="E84" s="29"/>
      <c r="F84" s="29"/>
      <c r="G84" s="19">
        <v>2025</v>
      </c>
      <c r="H84" s="1" t="s">
        <v>11</v>
      </c>
      <c r="I84" s="1">
        <v>111347.64</v>
      </c>
      <c r="J84" s="1"/>
      <c r="K84" s="18"/>
    </row>
    <row r="85" spans="2:17" x14ac:dyDescent="0.3">
      <c r="B85" s="30"/>
      <c r="C85" s="29"/>
      <c r="D85" s="29"/>
      <c r="E85" s="29"/>
      <c r="F85" s="29"/>
      <c r="G85" s="12" t="s">
        <v>8</v>
      </c>
      <c r="H85" s="3" t="s">
        <v>10</v>
      </c>
      <c r="I85" s="3"/>
      <c r="J85" s="3"/>
      <c r="K85" s="13"/>
      <c r="L85" s="34" t="s">
        <v>5</v>
      </c>
      <c r="M85" s="1" t="s">
        <v>6</v>
      </c>
    </row>
    <row r="86" spans="2:17" x14ac:dyDescent="0.3">
      <c r="B86" s="30"/>
      <c r="C86" s="29"/>
      <c r="D86" s="29"/>
      <c r="E86" s="29"/>
      <c r="F86" s="29"/>
      <c r="G86" s="19" t="s">
        <v>2</v>
      </c>
      <c r="H86" s="1" t="s">
        <v>5</v>
      </c>
      <c r="I86" s="1" t="s">
        <v>6</v>
      </c>
      <c r="J86" s="1" t="s">
        <v>564</v>
      </c>
      <c r="K86" s="18" t="s">
        <v>561</v>
      </c>
      <c r="L86">
        <v>6027.85</v>
      </c>
      <c r="M86" t="s">
        <v>516</v>
      </c>
    </row>
    <row r="87" spans="2:17" x14ac:dyDescent="0.3">
      <c r="B87" s="30"/>
      <c r="C87" s="29"/>
      <c r="D87" s="29"/>
      <c r="E87" s="29"/>
      <c r="F87" s="29"/>
      <c r="G87" s="19">
        <v>2015</v>
      </c>
      <c r="H87" s="1">
        <v>6027.85</v>
      </c>
      <c r="I87">
        <v>8902.4599999999991</v>
      </c>
      <c r="J87" s="1">
        <f>ABS(H87-I87)</f>
        <v>2874.6099999999988</v>
      </c>
      <c r="K87" s="18">
        <f>LN(H87+1)-LN(I87+1)</f>
        <v>-0.38988368578399957</v>
      </c>
      <c r="L87">
        <v>70994.5</v>
      </c>
      <c r="M87" t="s">
        <v>513</v>
      </c>
    </row>
    <row r="88" spans="2:17" x14ac:dyDescent="0.3">
      <c r="B88" s="30"/>
      <c r="C88" s="29"/>
      <c r="D88" s="29"/>
      <c r="E88" s="29"/>
      <c r="F88" s="29"/>
      <c r="G88" s="19">
        <v>2016</v>
      </c>
      <c r="H88" s="1">
        <v>70994.5</v>
      </c>
      <c r="I88">
        <v>8067.05</v>
      </c>
      <c r="J88" s="1">
        <f t="shared" ref="J88:J90" si="20">ABS(H88-I88)</f>
        <v>62927.45</v>
      </c>
      <c r="K88" s="18">
        <f t="shared" ref="K88:K91" si="21">LOG(H88+1)-LOG(I88+1)</f>
        <v>0.94446224114468169</v>
      </c>
      <c r="L88">
        <v>9613.34</v>
      </c>
      <c r="M88" t="s">
        <v>510</v>
      </c>
    </row>
    <row r="89" spans="2:17" x14ac:dyDescent="0.3">
      <c r="B89" s="30"/>
      <c r="C89" s="29"/>
      <c r="D89" s="29"/>
      <c r="E89" s="29"/>
      <c r="F89" s="29"/>
      <c r="G89" s="19">
        <v>2017</v>
      </c>
      <c r="H89" s="1">
        <v>9613.34</v>
      </c>
      <c r="I89">
        <v>69658.600000000006</v>
      </c>
      <c r="J89" s="1">
        <f t="shared" si="20"/>
        <v>60045.260000000009</v>
      </c>
      <c r="K89" s="18">
        <f t="shared" si="21"/>
        <v>-0.86006149993397596</v>
      </c>
      <c r="L89">
        <v>7114</v>
      </c>
      <c r="M89" t="s">
        <v>507</v>
      </c>
    </row>
    <row r="90" spans="2:17" x14ac:dyDescent="0.3">
      <c r="B90" s="30"/>
      <c r="C90" s="29"/>
      <c r="D90" s="29"/>
      <c r="E90" s="29"/>
      <c r="F90" s="29"/>
      <c r="G90" s="19">
        <v>2018</v>
      </c>
      <c r="H90" s="1">
        <v>7114</v>
      </c>
      <c r="I90">
        <v>14460.3</v>
      </c>
      <c r="J90" s="1">
        <f t="shared" si="20"/>
        <v>7346.2999999999993</v>
      </c>
      <c r="K90" s="18">
        <f t="shared" si="21"/>
        <v>-0.30803243123869928</v>
      </c>
      <c r="L90">
        <v>2409.2600000000002</v>
      </c>
      <c r="M90" t="s">
        <v>504</v>
      </c>
      <c r="O90" s="3" t="s">
        <v>8</v>
      </c>
      <c r="P90" s="3" t="s">
        <v>3</v>
      </c>
      <c r="Q90" s="3"/>
    </row>
    <row r="91" spans="2:17" x14ac:dyDescent="0.3">
      <c r="B91" s="30"/>
      <c r="C91" s="29"/>
      <c r="D91" s="29"/>
      <c r="E91" s="29"/>
      <c r="F91" s="29"/>
      <c r="G91" s="19">
        <v>2019</v>
      </c>
      <c r="H91" s="1">
        <v>2409.2600000000002</v>
      </c>
      <c r="I91">
        <v>11444.12</v>
      </c>
      <c r="J91" s="1">
        <f>ABS(H91-I91)</f>
        <v>9034.86</v>
      </c>
      <c r="K91" s="18">
        <f t="shared" si="21"/>
        <v>-0.67655645713874035</v>
      </c>
      <c r="O91" s="1" t="s">
        <v>2</v>
      </c>
      <c r="P91" s="1" t="s">
        <v>5</v>
      </c>
      <c r="Q91" s="1" t="s">
        <v>6</v>
      </c>
    </row>
    <row r="92" spans="2:17" x14ac:dyDescent="0.3">
      <c r="B92" s="30"/>
      <c r="C92" s="29"/>
      <c r="D92" s="29"/>
      <c r="E92" s="29"/>
      <c r="F92" s="29"/>
      <c r="G92" s="19">
        <v>2020</v>
      </c>
      <c r="H92" s="1">
        <v>14857.9</v>
      </c>
      <c r="I92" s="1">
        <v>6541.83</v>
      </c>
      <c r="J92" s="1">
        <f>ABS(H92-I92)</f>
        <v>8316.07</v>
      </c>
      <c r="K92" s="18">
        <f>LN(H92+1)-LN(I92+1)</f>
        <v>0.82022921873896948</v>
      </c>
      <c r="O92" s="1">
        <v>2020</v>
      </c>
      <c r="P92" s="1">
        <v>51456.661</v>
      </c>
      <c r="Q92" s="1">
        <v>34725.040000000001</v>
      </c>
    </row>
    <row r="93" spans="2:17" x14ac:dyDescent="0.3">
      <c r="B93" s="30"/>
      <c r="C93" s="29"/>
      <c r="D93" s="29"/>
      <c r="E93" s="29"/>
      <c r="F93" s="29"/>
      <c r="G93" s="19">
        <v>2021</v>
      </c>
      <c r="H93" s="1">
        <v>11305.891</v>
      </c>
      <c r="I93" s="1">
        <v>15185.55</v>
      </c>
      <c r="J93" s="1">
        <f t="shared" ref="J93:J96" si="22">ABS(H93-I93)</f>
        <v>3879.6589999999997</v>
      </c>
      <c r="K93" s="18">
        <f t="shared" ref="K93:K96" si="23">LOG(H93+1)-LOG(I93+1)</f>
        <v>-0.12811591881704487</v>
      </c>
      <c r="O93" s="1">
        <v>2021</v>
      </c>
      <c r="P93" s="1">
        <v>75957</v>
      </c>
      <c r="Q93" s="1">
        <v>49362.71</v>
      </c>
    </row>
    <row r="94" spans="2:17" x14ac:dyDescent="0.3">
      <c r="B94" s="30"/>
      <c r="C94" s="29"/>
      <c r="D94" s="29"/>
      <c r="E94" s="29"/>
      <c r="F94" s="29"/>
      <c r="G94" s="19">
        <v>2022</v>
      </c>
      <c r="H94" s="1">
        <v>12495.4</v>
      </c>
      <c r="I94" s="1">
        <v>12244.51</v>
      </c>
      <c r="J94" s="1">
        <f t="shared" si="22"/>
        <v>250.88999999999942</v>
      </c>
      <c r="K94" s="18">
        <f t="shared" si="23"/>
        <v>8.8080408842534652E-3</v>
      </c>
      <c r="O94" s="1">
        <v>2022</v>
      </c>
      <c r="P94" s="1">
        <v>44928.24</v>
      </c>
      <c r="Q94" s="1">
        <v>74005.02</v>
      </c>
    </row>
    <row r="95" spans="2:17" x14ac:dyDescent="0.3">
      <c r="B95" s="30"/>
      <c r="C95" s="29"/>
      <c r="D95" s="29"/>
      <c r="E95" s="29"/>
      <c r="F95" s="29"/>
      <c r="G95" s="19">
        <v>2023</v>
      </c>
      <c r="H95" s="1">
        <v>51938.105000000003</v>
      </c>
      <c r="I95" s="1">
        <v>12647.12</v>
      </c>
      <c r="J95" s="1">
        <f t="shared" si="22"/>
        <v>39290.985000000001</v>
      </c>
      <c r="K95" s="18">
        <f t="shared" si="23"/>
        <v>0.61346848437219759</v>
      </c>
      <c r="O95" s="1">
        <v>2023</v>
      </c>
      <c r="P95" s="1">
        <v>20376.95</v>
      </c>
      <c r="Q95" s="1">
        <v>46419</v>
      </c>
    </row>
    <row r="96" spans="2:17" x14ac:dyDescent="0.3">
      <c r="B96" s="30"/>
      <c r="C96" s="29"/>
      <c r="D96" s="29"/>
      <c r="E96" s="29"/>
      <c r="F96" s="29"/>
      <c r="G96" s="19">
        <v>2024</v>
      </c>
      <c r="H96" s="1">
        <v>10037.530000000001</v>
      </c>
      <c r="I96" s="1">
        <v>47613.49</v>
      </c>
      <c r="J96" s="1">
        <f t="shared" si="22"/>
        <v>37575.96</v>
      </c>
      <c r="K96" s="18">
        <f t="shared" si="23"/>
        <v>-0.67606901573948353</v>
      </c>
      <c r="O96" s="1">
        <v>2024</v>
      </c>
      <c r="P96" s="1">
        <v>20421.304</v>
      </c>
      <c r="Q96" s="1">
        <v>22833.38</v>
      </c>
    </row>
    <row r="97" spans="2:17" ht="15" thickBot="1" x14ac:dyDescent="0.35">
      <c r="B97" s="62"/>
      <c r="C97" s="63"/>
      <c r="D97" s="63"/>
      <c r="E97" s="63"/>
      <c r="F97" s="63"/>
      <c r="G97" s="21">
        <v>2025</v>
      </c>
      <c r="H97" s="22" t="s">
        <v>11</v>
      </c>
      <c r="I97" s="22">
        <v>15748.18</v>
      </c>
      <c r="J97" s="22"/>
      <c r="K97" s="23"/>
      <c r="O97" s="1">
        <v>2025</v>
      </c>
      <c r="P97" s="1" t="s">
        <v>11</v>
      </c>
      <c r="Q97" s="1">
        <v>21933.81</v>
      </c>
    </row>
    <row r="98" spans="2:17" x14ac:dyDescent="0.3">
      <c r="O98" s="3" t="s">
        <v>8</v>
      </c>
      <c r="P98" s="3" t="s">
        <v>4</v>
      </c>
      <c r="Q98" s="3"/>
    </row>
    <row r="99" spans="2:17" x14ac:dyDescent="0.3">
      <c r="O99" s="1" t="s">
        <v>2</v>
      </c>
      <c r="P99" s="1" t="s">
        <v>5</v>
      </c>
      <c r="Q99" s="1" t="s">
        <v>6</v>
      </c>
    </row>
    <row r="100" spans="2:17" x14ac:dyDescent="0.3">
      <c r="O100" s="1">
        <v>2020</v>
      </c>
      <c r="P100" s="1">
        <v>88192.885999999999</v>
      </c>
      <c r="Q100" s="1">
        <v>59883.18</v>
      </c>
    </row>
    <row r="101" spans="2:17" x14ac:dyDescent="0.3">
      <c r="O101" s="1">
        <v>2021</v>
      </c>
      <c r="P101" s="1">
        <v>137648.23499999999</v>
      </c>
      <c r="Q101" s="1">
        <v>87585.11</v>
      </c>
    </row>
    <row r="102" spans="2:17" x14ac:dyDescent="0.3">
      <c r="O102" s="1">
        <v>2022</v>
      </c>
      <c r="P102" s="1">
        <v>131998.389</v>
      </c>
      <c r="Q102" s="1">
        <v>133463.78</v>
      </c>
    </row>
    <row r="103" spans="2:17" x14ac:dyDescent="0.3">
      <c r="O103" s="1">
        <v>2023</v>
      </c>
      <c r="P103" s="1">
        <v>100845.23</v>
      </c>
      <c r="Q103" s="1">
        <v>132669.81</v>
      </c>
    </row>
    <row r="104" spans="2:17" x14ac:dyDescent="0.3">
      <c r="O104" s="1">
        <v>2024</v>
      </c>
      <c r="P104" s="1">
        <v>111214.37</v>
      </c>
      <c r="Q104" s="1">
        <v>104831.26</v>
      </c>
    </row>
    <row r="105" spans="2:17" x14ac:dyDescent="0.3">
      <c r="O105" s="1">
        <v>2025</v>
      </c>
      <c r="P105" s="1" t="s">
        <v>11</v>
      </c>
      <c r="Q105" s="1">
        <v>111347.64</v>
      </c>
    </row>
    <row r="106" spans="2:17" x14ac:dyDescent="0.3">
      <c r="O106" s="3" t="s">
        <v>8</v>
      </c>
      <c r="P106" s="3" t="s">
        <v>10</v>
      </c>
      <c r="Q106" s="3"/>
    </row>
    <row r="107" spans="2:17" x14ac:dyDescent="0.3">
      <c r="O107" s="1" t="s">
        <v>2</v>
      </c>
      <c r="P107" s="1" t="s">
        <v>5</v>
      </c>
      <c r="Q107" s="1" t="s">
        <v>6</v>
      </c>
    </row>
    <row r="108" spans="2:17" x14ac:dyDescent="0.3">
      <c r="O108" s="1">
        <v>2020</v>
      </c>
      <c r="P108" s="1">
        <v>14857.9</v>
      </c>
      <c r="Q108" s="1">
        <v>6541.83</v>
      </c>
    </row>
    <row r="109" spans="2:17" x14ac:dyDescent="0.3">
      <c r="O109" s="1">
        <v>2021</v>
      </c>
      <c r="P109" s="1">
        <v>11305.891</v>
      </c>
      <c r="Q109" s="1">
        <v>15185.55</v>
      </c>
    </row>
    <row r="110" spans="2:17" x14ac:dyDescent="0.3">
      <c r="O110" s="1">
        <v>2022</v>
      </c>
      <c r="P110" s="1">
        <v>12495.4</v>
      </c>
      <c r="Q110" s="1">
        <v>12244.51</v>
      </c>
    </row>
    <row r="111" spans="2:17" x14ac:dyDescent="0.3">
      <c r="O111" s="1">
        <v>2023</v>
      </c>
      <c r="P111" s="1">
        <v>51938.105000000003</v>
      </c>
      <c r="Q111" s="1">
        <v>12647.12</v>
      </c>
    </row>
    <row r="112" spans="2:17" x14ac:dyDescent="0.3">
      <c r="O112" s="1">
        <v>2024</v>
      </c>
      <c r="P112" s="1">
        <v>10037.530000000001</v>
      </c>
      <c r="Q112" s="1">
        <v>47613.49</v>
      </c>
    </row>
    <row r="113" spans="15:17" x14ac:dyDescent="0.3">
      <c r="O113" s="1">
        <v>2025</v>
      </c>
      <c r="P113" s="1" t="s">
        <v>11</v>
      </c>
      <c r="Q113" s="1">
        <v>15748.18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1F13-C2E9-485F-BE75-7E184C222F13}">
  <dimension ref="B2:T97"/>
  <sheetViews>
    <sheetView topLeftCell="A50" zoomScale="54" workbookViewId="0">
      <selection activeCell="B3" sqref="B3:K97"/>
    </sheetView>
  </sheetViews>
  <sheetFormatPr defaultRowHeight="14.4" x14ac:dyDescent="0.3"/>
  <cols>
    <col min="2" max="2" width="14.6640625" bestFit="1" customWidth="1"/>
    <col min="3" max="3" width="12.6640625" bestFit="1" customWidth="1"/>
    <col min="4" max="4" width="18.44140625" bestFit="1" customWidth="1"/>
    <col min="5" max="5" width="17.5546875" bestFit="1" customWidth="1"/>
    <col min="6" max="6" width="16" bestFit="1" customWidth="1"/>
    <col min="7" max="7" width="14.6640625" bestFit="1" customWidth="1"/>
    <col min="8" max="8" width="13.6640625" bestFit="1" customWidth="1"/>
    <col min="9" max="9" width="18.44140625" bestFit="1" customWidth="1"/>
    <col min="10" max="10" width="12.44140625" bestFit="1" customWidth="1"/>
    <col min="11" max="11" width="16" bestFit="1" customWidth="1"/>
    <col min="13" max="13" width="10.44140625" bestFit="1" customWidth="1"/>
    <col min="14" max="14" width="9.5546875" bestFit="1" customWidth="1"/>
    <col min="15" max="15" width="15.33203125" bestFit="1" customWidth="1"/>
    <col min="18" max="19" width="14.88671875" bestFit="1" customWidth="1"/>
    <col min="20" max="20" width="11.6640625" bestFit="1" customWidth="1"/>
  </cols>
  <sheetData>
    <row r="2" spans="2:20" ht="15" thickBot="1" x14ac:dyDescent="0.35">
      <c r="Q2" s="2" t="s">
        <v>0</v>
      </c>
      <c r="R2" s="2" t="s">
        <v>343</v>
      </c>
    </row>
    <row r="3" spans="2:20" x14ac:dyDescent="0.3">
      <c r="B3" s="54" t="s">
        <v>0</v>
      </c>
      <c r="C3" s="55" t="s">
        <v>343</v>
      </c>
      <c r="D3" s="58"/>
      <c r="E3" s="58"/>
      <c r="F3" s="58"/>
      <c r="G3" s="54" t="s">
        <v>0</v>
      </c>
      <c r="H3" s="55" t="s">
        <v>343</v>
      </c>
      <c r="I3" s="58"/>
      <c r="J3" s="58"/>
      <c r="K3" s="59"/>
      <c r="Q3" s="5" t="s">
        <v>9</v>
      </c>
      <c r="R3" s="3" t="s">
        <v>558</v>
      </c>
      <c r="S3" s="3" t="s">
        <v>559</v>
      </c>
      <c r="T3" s="3" t="s">
        <v>562</v>
      </c>
    </row>
    <row r="4" spans="2:20" ht="15" thickBot="1" x14ac:dyDescent="0.35">
      <c r="B4" s="61" t="s">
        <v>7</v>
      </c>
      <c r="C4" s="64" t="s">
        <v>9</v>
      </c>
      <c r="D4" s="29"/>
      <c r="E4" s="29"/>
      <c r="F4" s="29"/>
      <c r="G4" s="61" t="s">
        <v>7</v>
      </c>
      <c r="H4" s="64" t="s">
        <v>16</v>
      </c>
      <c r="I4" s="29"/>
      <c r="J4" s="29"/>
      <c r="K4" s="31"/>
      <c r="Q4" s="3" t="s">
        <v>3</v>
      </c>
      <c r="R4">
        <f>AVERAGE(E7:E11)</f>
        <v>2606.5919999999996</v>
      </c>
      <c r="S4">
        <f>SQRT(SUMSQ(E7:E11)/COUNT(E7:E11))</f>
        <v>2875.0580295430559</v>
      </c>
      <c r="T4" s="8">
        <f>AVERAGE(F7:F11)</f>
        <v>-0.42095703479476027</v>
      </c>
    </row>
    <row r="5" spans="2:20" x14ac:dyDescent="0.3">
      <c r="B5" s="65" t="s">
        <v>8</v>
      </c>
      <c r="C5" s="66" t="s">
        <v>3</v>
      </c>
      <c r="D5" s="66"/>
      <c r="E5" s="66"/>
      <c r="F5" s="67"/>
      <c r="G5" s="65" t="s">
        <v>8</v>
      </c>
      <c r="H5" s="66" t="s">
        <v>3</v>
      </c>
      <c r="I5" s="66"/>
      <c r="J5" s="66"/>
      <c r="K5" s="67"/>
      <c r="Q5" s="3" t="s">
        <v>4</v>
      </c>
      <c r="R5" s="7">
        <f>AVERAGE(E15:E19)</f>
        <v>42540.648000000001</v>
      </c>
      <c r="S5">
        <f>SQRT(SUMSQ(E15:E19)/COUNT(E15:E19))</f>
        <v>54346.972822590586</v>
      </c>
      <c r="T5" s="8">
        <f>AVERAGE(F15:F19)</f>
        <v>0.19964717955013231</v>
      </c>
    </row>
    <row r="6" spans="2:20" x14ac:dyDescent="0.3">
      <c r="B6" s="19" t="s">
        <v>2</v>
      </c>
      <c r="C6" s="1" t="s">
        <v>5</v>
      </c>
      <c r="D6" s="1" t="s">
        <v>6</v>
      </c>
      <c r="E6" s="1" t="s">
        <v>564</v>
      </c>
      <c r="F6" s="18" t="s">
        <v>561</v>
      </c>
      <c r="G6" s="19" t="s">
        <v>2</v>
      </c>
      <c r="H6" s="1" t="s">
        <v>5</v>
      </c>
      <c r="I6" s="1" t="s">
        <v>6</v>
      </c>
      <c r="J6" s="1" t="s">
        <v>564</v>
      </c>
      <c r="K6" s="18" t="s">
        <v>561</v>
      </c>
      <c r="Q6" s="3" t="s">
        <v>397</v>
      </c>
      <c r="R6">
        <f>AVERAGE(E23:E28)</f>
        <v>2537.9</v>
      </c>
      <c r="S6">
        <f>SQRT(SUMSQ(E23:E28)/COUNT(E23:E28))</f>
        <v>2537.9</v>
      </c>
      <c r="T6" s="8">
        <f>AVERAGE(F25)</f>
        <v>-1.0457592208141286</v>
      </c>
    </row>
    <row r="7" spans="2:20" x14ac:dyDescent="0.3">
      <c r="B7" s="19">
        <v>2020</v>
      </c>
      <c r="C7" s="1">
        <v>2275</v>
      </c>
      <c r="D7" s="1">
        <v>6154.67</v>
      </c>
      <c r="E7" s="1">
        <f>ABS(C7-D7)</f>
        <v>3879.67</v>
      </c>
      <c r="F7" s="18">
        <f>LN(C7+1)-LN(D7+1)</f>
        <v>-0.99495409203786611</v>
      </c>
      <c r="G7" s="19">
        <v>2020</v>
      </c>
      <c r="H7" s="1">
        <v>21800</v>
      </c>
      <c r="I7" s="1">
        <v>14838.25</v>
      </c>
      <c r="J7" s="1">
        <f>ABS(H7-I7)</f>
        <v>6961.75</v>
      </c>
      <c r="K7" s="18">
        <f>LN(H7+1)-LN(I7+1)</f>
        <v>0.38468014292407382</v>
      </c>
      <c r="Q7" s="5" t="s">
        <v>16</v>
      </c>
      <c r="R7" s="3" t="s">
        <v>558</v>
      </c>
      <c r="S7" s="3" t="s">
        <v>559</v>
      </c>
      <c r="T7" s="9" t="s">
        <v>562</v>
      </c>
    </row>
    <row r="8" spans="2:20" x14ac:dyDescent="0.3">
      <c r="B8" s="19">
        <v>2021</v>
      </c>
      <c r="C8" s="1">
        <v>3800</v>
      </c>
      <c r="D8" s="1">
        <v>4272.07</v>
      </c>
      <c r="E8" s="1">
        <f t="shared" ref="E8:E11" si="0">ABS(C8-D8)</f>
        <v>472.06999999999971</v>
      </c>
      <c r="F8" s="18">
        <f t="shared" ref="F8:F11" si="1">LOG(C8+1)-LOG(D8+1)</f>
        <v>-5.084213773895252E-2</v>
      </c>
      <c r="G8" s="19">
        <v>2021</v>
      </c>
      <c r="H8" s="1">
        <v>18461</v>
      </c>
      <c r="I8" s="1">
        <v>14780.03</v>
      </c>
      <c r="J8" s="1">
        <f>ABS(H8-I8)</f>
        <v>3680.9699999999993</v>
      </c>
      <c r="K8" s="18">
        <f t="shared" ref="K8:K10" si="2">LOG(H8+1)-LOG(I8+1)</f>
        <v>9.6574048179171257E-2</v>
      </c>
      <c r="Q8" s="3" t="s">
        <v>3</v>
      </c>
      <c r="R8">
        <f>AVERAGE(J7:J12)</f>
        <v>9598.9874999999993</v>
      </c>
      <c r="S8" s="7">
        <f>SQRT(SUMSQ(J7:J10)/COUNT(K7:K10))</f>
        <v>10776.187742865053</v>
      </c>
      <c r="T8" s="8">
        <f>AVERAGE(K7:K10)</f>
        <v>-0.56701022282476121</v>
      </c>
    </row>
    <row r="9" spans="2:20" x14ac:dyDescent="0.3">
      <c r="B9" s="19">
        <v>2022</v>
      </c>
      <c r="C9" s="1">
        <v>1500</v>
      </c>
      <c r="D9" s="1">
        <v>4756.82</v>
      </c>
      <c r="E9" s="1">
        <f t="shared" si="0"/>
        <v>3256.8199999999997</v>
      </c>
      <c r="F9" s="18">
        <f t="shared" si="1"/>
        <v>-0.501027315343336</v>
      </c>
      <c r="G9" s="19">
        <v>2022</v>
      </c>
      <c r="H9" s="1">
        <v>5000</v>
      </c>
      <c r="I9" s="1">
        <v>15929.71</v>
      </c>
      <c r="J9" s="1">
        <f t="shared" ref="J9:J10" si="3">ABS(H9-I9)</f>
        <v>10929.71</v>
      </c>
      <c r="K9" s="18">
        <f t="shared" si="2"/>
        <v>-0.50317827732444886</v>
      </c>
      <c r="Q9" s="3" t="s">
        <v>4</v>
      </c>
      <c r="R9">
        <f>AVERAGE(J15:J20)</f>
        <v>7612.46</v>
      </c>
      <c r="S9" s="7">
        <f>SQRT(SUMSQ(J15:J18)/COUNT(E15:E18))</f>
        <v>11416.504626031559</v>
      </c>
      <c r="T9" s="8">
        <f>AVERAGE(K15:K18)</f>
        <v>-0.32747084852351549</v>
      </c>
    </row>
    <row r="10" spans="2:20" x14ac:dyDescent="0.3">
      <c r="B10" s="19">
        <v>2023</v>
      </c>
      <c r="C10" s="1">
        <v>3300</v>
      </c>
      <c r="D10" s="1">
        <v>5405.5</v>
      </c>
      <c r="E10" s="1">
        <f t="shared" si="0"/>
        <v>2105.5</v>
      </c>
      <c r="F10" s="18">
        <f t="shared" si="1"/>
        <v>-0.21427068299606811</v>
      </c>
      <c r="G10" s="19">
        <v>2023</v>
      </c>
      <c r="H10" s="1">
        <v>95</v>
      </c>
      <c r="I10" s="1">
        <v>16918.52</v>
      </c>
      <c r="J10" s="1">
        <f t="shared" si="3"/>
        <v>16823.52</v>
      </c>
      <c r="K10" s="18">
        <f t="shared" si="2"/>
        <v>-2.2461168050778411</v>
      </c>
      <c r="Q10" s="3" t="s">
        <v>397</v>
      </c>
      <c r="R10">
        <f>AVERAGE(J23:J28)</f>
        <v>19599.044999999998</v>
      </c>
      <c r="S10" s="7" cm="1">
        <f t="array" ref="S10">SQRT(SUMSQ(J23:J28/4))</f>
        <v>10441.632399532891</v>
      </c>
      <c r="T10" s="8">
        <f>AVERAGE(K23:K26)</f>
        <v>-2.6660660133013474</v>
      </c>
    </row>
    <row r="11" spans="2:20" x14ac:dyDescent="0.3">
      <c r="B11" s="19">
        <v>2024</v>
      </c>
      <c r="C11" s="1">
        <v>2750</v>
      </c>
      <c r="D11" s="1">
        <v>6068.9</v>
      </c>
      <c r="E11" s="1">
        <f t="shared" si="0"/>
        <v>3318.8999999999996</v>
      </c>
      <c r="F11" s="18">
        <f t="shared" si="1"/>
        <v>-0.34369094585757853</v>
      </c>
      <c r="G11" s="19">
        <v>2024</v>
      </c>
      <c r="H11" s="1" t="s">
        <v>11</v>
      </c>
      <c r="I11" s="1">
        <v>17076.78</v>
      </c>
      <c r="J11" s="1"/>
      <c r="K11" s="18"/>
      <c r="Q11" s="5" t="s">
        <v>17</v>
      </c>
      <c r="R11" s="3" t="s">
        <v>558</v>
      </c>
      <c r="S11" s="3" t="s">
        <v>559</v>
      </c>
      <c r="T11" s="9" t="s">
        <v>562</v>
      </c>
    </row>
    <row r="12" spans="2:20" x14ac:dyDescent="0.3">
      <c r="B12" s="60" t="s">
        <v>62</v>
      </c>
      <c r="C12" s="1" t="s">
        <v>11</v>
      </c>
      <c r="D12" s="1">
        <v>4268.33</v>
      </c>
      <c r="E12" s="1"/>
      <c r="F12" s="18"/>
      <c r="G12" s="19">
        <v>2025</v>
      </c>
      <c r="H12" s="1" t="s">
        <v>11</v>
      </c>
      <c r="I12" s="1" t="s">
        <v>11</v>
      </c>
      <c r="J12" s="1"/>
      <c r="K12" s="18"/>
      <c r="Q12" s="3" t="s">
        <v>3</v>
      </c>
      <c r="R12">
        <f>AVERAGE(E34:E39)</f>
        <v>3975.8474999999999</v>
      </c>
      <c r="S12" s="7">
        <f>SQRT(SUMSQ(E34:E37)/COUNT(E34:E37))</f>
        <v>5907.4650030723842</v>
      </c>
      <c r="T12" s="8">
        <f>AVERAGE(F34:F37)</f>
        <v>0.26604107128272503</v>
      </c>
    </row>
    <row r="13" spans="2:20" x14ac:dyDescent="0.3">
      <c r="B13" s="12" t="s">
        <v>8</v>
      </c>
      <c r="C13" s="3" t="s">
        <v>4</v>
      </c>
      <c r="D13" s="3"/>
      <c r="E13" s="4"/>
      <c r="F13" s="13"/>
      <c r="G13" s="12" t="s">
        <v>8</v>
      </c>
      <c r="H13" s="3" t="s">
        <v>4</v>
      </c>
      <c r="I13" s="3"/>
      <c r="J13" s="3"/>
      <c r="K13" s="13"/>
      <c r="Q13" s="3" t="s">
        <v>4</v>
      </c>
      <c r="R13" s="7">
        <f>AVERAGE(E42:E47)</f>
        <v>6452.1566666666668</v>
      </c>
      <c r="S13" s="7">
        <f>SQRT(SUMSQ(E42:E45)/COUNT(E42:E45))</f>
        <v>8815.1339084648444</v>
      </c>
      <c r="T13" s="8">
        <f>AVERAGE(F42:F45)</f>
        <v>0.71220778228465653</v>
      </c>
    </row>
    <row r="14" spans="2:20" x14ac:dyDescent="0.3">
      <c r="B14" s="19" t="s">
        <v>2</v>
      </c>
      <c r="C14" s="1" t="s">
        <v>5</v>
      </c>
      <c r="D14" s="1" t="s">
        <v>6</v>
      </c>
      <c r="E14" s="1" t="s">
        <v>560</v>
      </c>
      <c r="F14" s="18" t="s">
        <v>561</v>
      </c>
      <c r="G14" s="19" t="s">
        <v>2</v>
      </c>
      <c r="H14" s="1" t="s">
        <v>5</v>
      </c>
      <c r="I14" s="1" t="s">
        <v>6</v>
      </c>
      <c r="J14" s="1" t="s">
        <v>564</v>
      </c>
      <c r="K14" s="18" t="s">
        <v>561</v>
      </c>
      <c r="Q14" s="3" t="s">
        <v>397</v>
      </c>
      <c r="R14">
        <v>0</v>
      </c>
      <c r="S14">
        <v>0</v>
      </c>
      <c r="T14" s="8">
        <v>0</v>
      </c>
    </row>
    <row r="15" spans="2:20" x14ac:dyDescent="0.3">
      <c r="B15" s="19">
        <v>2020</v>
      </c>
      <c r="C15" s="1">
        <v>58825</v>
      </c>
      <c r="D15" s="1">
        <v>64560.36</v>
      </c>
      <c r="E15" s="1">
        <f>ABS(C15-D15)</f>
        <v>5735.3600000000006</v>
      </c>
      <c r="F15" s="18">
        <f>LN(C15+1)-LN(D15+1)</f>
        <v>-9.3032155371210123E-2</v>
      </c>
      <c r="G15" s="19">
        <v>2020</v>
      </c>
      <c r="H15" s="1">
        <v>1275</v>
      </c>
      <c r="I15" s="1">
        <v>3418.74</v>
      </c>
      <c r="J15" s="1">
        <f>ABS(H15-I15)</f>
        <v>2143.7399999999998</v>
      </c>
      <c r="K15" s="18">
        <f>LN(H15+1)-LN(I15+1)</f>
        <v>-0.98583433987017788</v>
      </c>
      <c r="Q15" s="5" t="s">
        <v>563</v>
      </c>
      <c r="R15" s="3" t="s">
        <v>558</v>
      </c>
      <c r="S15" s="3" t="s">
        <v>559</v>
      </c>
      <c r="T15" s="9" t="s">
        <v>562</v>
      </c>
    </row>
    <row r="16" spans="2:20" x14ac:dyDescent="0.3">
      <c r="B16" s="19">
        <v>2021</v>
      </c>
      <c r="C16" s="1">
        <v>121580</v>
      </c>
      <c r="D16" s="1">
        <v>36573.480000000003</v>
      </c>
      <c r="E16" s="1">
        <f t="shared" ref="E16:E19" si="4">ABS(C16-D16)</f>
        <v>85006.51999999999</v>
      </c>
      <c r="F16" s="18">
        <f t="shared" ref="F16:F19" si="5">LOG(C16+1)-LOG(D16+1)</f>
        <v>0.52168755089014862</v>
      </c>
      <c r="G16" s="19">
        <v>2021</v>
      </c>
      <c r="H16" s="1">
        <v>3033.5</v>
      </c>
      <c r="I16" s="1">
        <v>5137.84</v>
      </c>
      <c r="J16" s="1">
        <f t="shared" ref="J16:J18" si="6">ABS(H16-I16)</f>
        <v>2104.34</v>
      </c>
      <c r="K16" s="18">
        <f t="shared" ref="K16:K18" si="7">LOG(H16+1)-LOG(I16+1)</f>
        <v>-0.22877795412316448</v>
      </c>
      <c r="Q16" s="3" t="s">
        <v>3</v>
      </c>
      <c r="R16" s="7">
        <f>AVERAGE(J34:J39)</f>
        <v>106.413</v>
      </c>
      <c r="S16" s="7">
        <f>SQRT(SUMSQ(J35:J37)/COUNT(J35:J37))</f>
        <v>107.04039841885242</v>
      </c>
      <c r="T16" s="8">
        <f>AVERAGE(K35:K37)</f>
        <v>-0.7472694165115038</v>
      </c>
    </row>
    <row r="17" spans="2:20" x14ac:dyDescent="0.3">
      <c r="B17" s="19">
        <v>2022</v>
      </c>
      <c r="C17" s="1">
        <v>123380</v>
      </c>
      <c r="D17" s="1">
        <v>45138.63</v>
      </c>
      <c r="E17" s="1">
        <f t="shared" si="4"/>
        <v>78241.37</v>
      </c>
      <c r="F17" s="18">
        <f t="shared" si="5"/>
        <v>0.43669029093210465</v>
      </c>
      <c r="G17" s="19">
        <v>2022</v>
      </c>
      <c r="H17" s="1">
        <v>463</v>
      </c>
      <c r="I17" s="1">
        <v>4369.96</v>
      </c>
      <c r="J17" s="1">
        <f t="shared" si="6"/>
        <v>3906.96</v>
      </c>
      <c r="K17" s="18">
        <f t="shared" si="7"/>
        <v>-0.97405885159051131</v>
      </c>
      <c r="Q17" s="3" t="s">
        <v>4</v>
      </c>
      <c r="R17">
        <f>AVERAGE(J42:J47)</f>
        <v>806.16799999999989</v>
      </c>
      <c r="S17" s="7">
        <f>SQRT(SUMSQ(J42:J46)/COUNT(J42:J46))</f>
        <v>953.06892180177613</v>
      </c>
      <c r="T17" s="8">
        <f>AVERAGE(K42:K46)</f>
        <v>-0.62486250634996321</v>
      </c>
    </row>
    <row r="18" spans="2:20" x14ac:dyDescent="0.3">
      <c r="B18" s="19">
        <v>2023</v>
      </c>
      <c r="C18" s="1">
        <v>44475</v>
      </c>
      <c r="D18" s="1">
        <v>51645.99</v>
      </c>
      <c r="E18" s="1">
        <f t="shared" si="4"/>
        <v>7170.989999999998</v>
      </c>
      <c r="F18" s="18">
        <f t="shared" si="5"/>
        <v>-6.4919294239243364E-2</v>
      </c>
      <c r="G18" s="19">
        <v>2023</v>
      </c>
      <c r="H18" s="1">
        <v>25690</v>
      </c>
      <c r="I18" s="1">
        <v>3395.2</v>
      </c>
      <c r="J18" s="1">
        <f t="shared" si="6"/>
        <v>22294.799999999999</v>
      </c>
      <c r="K18" s="18">
        <f t="shared" si="7"/>
        <v>0.87878775148979171</v>
      </c>
      <c r="Q18" s="3" t="s">
        <v>397</v>
      </c>
      <c r="R18">
        <f>AVERAGE(J50:J55)</f>
        <v>30.702500000000001</v>
      </c>
      <c r="S18" s="7">
        <f>SQRT(SUMSQ(J50+J53)/COUNT(J50+J53))</f>
        <v>61.405000000000001</v>
      </c>
      <c r="T18" s="8">
        <f>AVERAGE(K50:K53)</f>
        <v>-1.2362072922163956</v>
      </c>
    </row>
    <row r="19" spans="2:20" x14ac:dyDescent="0.3">
      <c r="B19" s="19">
        <v>2024</v>
      </c>
      <c r="C19" s="1">
        <v>99900</v>
      </c>
      <c r="D19" s="1">
        <v>63351</v>
      </c>
      <c r="E19" s="1">
        <f t="shared" si="4"/>
        <v>36549</v>
      </c>
      <c r="F19" s="18">
        <f t="shared" si="5"/>
        <v>0.19780950553886179</v>
      </c>
      <c r="G19" s="19">
        <v>2024</v>
      </c>
      <c r="H19" s="1" t="s">
        <v>11</v>
      </c>
      <c r="I19" s="1">
        <v>4203.97</v>
      </c>
      <c r="J19" s="1"/>
      <c r="K19" s="18"/>
      <c r="Q19" s="5" t="s">
        <v>19</v>
      </c>
      <c r="R19" s="3" t="s">
        <v>558</v>
      </c>
      <c r="S19" s="3" t="s">
        <v>559</v>
      </c>
      <c r="T19" s="9" t="s">
        <v>562</v>
      </c>
    </row>
    <row r="20" spans="2:20" x14ac:dyDescent="0.3">
      <c r="B20" s="19">
        <v>2025</v>
      </c>
      <c r="C20" s="1" t="s">
        <v>11</v>
      </c>
      <c r="D20" s="1">
        <v>45748.5</v>
      </c>
      <c r="E20" s="1"/>
      <c r="F20" s="18"/>
      <c r="G20" s="19">
        <v>2025</v>
      </c>
      <c r="H20" s="1" t="s">
        <v>11</v>
      </c>
      <c r="I20" s="1" t="s">
        <v>11</v>
      </c>
      <c r="J20" s="1"/>
      <c r="K20" s="18"/>
      <c r="Q20" s="3" t="s">
        <v>3</v>
      </c>
      <c r="R20">
        <f>AVERAGE(E61:E66)</f>
        <v>254.38333333333335</v>
      </c>
      <c r="S20" s="7">
        <f>SQRT(SUMSQ(E61:E63)/COUNT(E61:E63))</f>
        <v>259.35322432286563</v>
      </c>
      <c r="T20" s="8">
        <f>AVERAGE(F61:F63)</f>
        <v>-1.1866573670907241</v>
      </c>
    </row>
    <row r="21" spans="2:20" x14ac:dyDescent="0.3">
      <c r="B21" s="12" t="s">
        <v>8</v>
      </c>
      <c r="C21" s="3" t="s">
        <v>10</v>
      </c>
      <c r="D21" s="3"/>
      <c r="E21" s="4"/>
      <c r="F21" s="13"/>
      <c r="G21" s="12" t="s">
        <v>8</v>
      </c>
      <c r="H21" s="3" t="s">
        <v>10</v>
      </c>
      <c r="I21" s="3"/>
      <c r="J21" s="3"/>
      <c r="K21" s="13"/>
      <c r="Q21" s="3" t="s">
        <v>4</v>
      </c>
      <c r="R21">
        <v>0</v>
      </c>
      <c r="S21" s="7">
        <v>0</v>
      </c>
      <c r="T21" s="8">
        <v>0</v>
      </c>
    </row>
    <row r="22" spans="2:20" x14ac:dyDescent="0.3">
      <c r="B22" s="19" t="s">
        <v>2</v>
      </c>
      <c r="C22" s="1" t="s">
        <v>5</v>
      </c>
      <c r="D22" s="1" t="s">
        <v>6</v>
      </c>
      <c r="E22" s="1" t="s">
        <v>560</v>
      </c>
      <c r="F22" s="18" t="s">
        <v>561</v>
      </c>
      <c r="G22" s="19" t="s">
        <v>2</v>
      </c>
      <c r="H22" s="1" t="s">
        <v>5</v>
      </c>
      <c r="I22" s="1" t="s">
        <v>6</v>
      </c>
      <c r="J22" s="1" t="s">
        <v>564</v>
      </c>
      <c r="K22" s="18" t="s">
        <v>561</v>
      </c>
      <c r="Q22" s="3" t="s">
        <v>397</v>
      </c>
      <c r="R22">
        <f>AVERAGE(E77:E82)</f>
        <v>1548.0133333333333</v>
      </c>
      <c r="S22" s="7" cm="1">
        <f t="array" ref="S22">SQRT(SUMSQ(E78:E79 + E81)/COUNT(E78:E79 + E81))</f>
        <v>3099.2560453195856</v>
      </c>
      <c r="T22" s="8">
        <f>AVERAGE(F78:F81)</f>
        <v>-1.4937951872564863</v>
      </c>
    </row>
    <row r="23" spans="2:20" x14ac:dyDescent="0.3">
      <c r="B23" s="60" t="s">
        <v>58</v>
      </c>
      <c r="C23" s="1" t="s">
        <v>11</v>
      </c>
      <c r="D23" s="1" t="s">
        <v>11</v>
      </c>
      <c r="E23" s="1"/>
      <c r="F23" s="18"/>
      <c r="G23" s="19">
        <v>2020</v>
      </c>
      <c r="H23" s="1">
        <v>17</v>
      </c>
      <c r="I23" s="1">
        <v>30648.18</v>
      </c>
      <c r="J23" s="1">
        <f>ABS(H23-I23)</f>
        <v>30631.18</v>
      </c>
      <c r="K23" s="18">
        <f>LN(H23+1)-LN(I23+1)</f>
        <v>-7.4399894294398345</v>
      </c>
    </row>
    <row r="24" spans="2:20" x14ac:dyDescent="0.3">
      <c r="B24" s="60" t="s">
        <v>59</v>
      </c>
      <c r="C24" s="1" t="s">
        <v>11</v>
      </c>
      <c r="D24" s="1" t="s">
        <v>11</v>
      </c>
      <c r="E24" s="1"/>
      <c r="F24" s="18"/>
      <c r="G24" s="19">
        <v>2021</v>
      </c>
      <c r="H24" s="1">
        <v>962</v>
      </c>
      <c r="I24" s="1">
        <v>13037.24</v>
      </c>
      <c r="J24" s="1">
        <f t="shared" ref="J24:J26" si="8">ABS(H24-I24)</f>
        <v>12075.24</v>
      </c>
      <c r="K24" s="18">
        <f t="shared" ref="K24:K26" si="9">LOG(H24+1)-LOG(I24+1)</f>
        <v>-1.1315926838821606</v>
      </c>
    </row>
    <row r="25" spans="2:20" x14ac:dyDescent="0.3">
      <c r="B25" s="19">
        <v>2022</v>
      </c>
      <c r="C25" s="1">
        <v>250</v>
      </c>
      <c r="D25" s="1">
        <v>2787.9</v>
      </c>
      <c r="E25" s="1">
        <f>ABS(C25-D25)</f>
        <v>2537.9</v>
      </c>
      <c r="F25" s="18">
        <f t="shared" ref="F25" si="10">LOG(C25+1)-LOG(D25+1)</f>
        <v>-1.0457592208141286</v>
      </c>
      <c r="G25" s="19">
        <v>2022</v>
      </c>
      <c r="H25" s="1">
        <v>2937</v>
      </c>
      <c r="I25" s="1">
        <v>17355.3</v>
      </c>
      <c r="J25" s="1">
        <f t="shared" si="8"/>
        <v>14418.3</v>
      </c>
      <c r="K25" s="18">
        <f t="shared" si="9"/>
        <v>-0.77140535675671407</v>
      </c>
    </row>
    <row r="26" spans="2:20" x14ac:dyDescent="0.3">
      <c r="B26" s="60" t="s">
        <v>60</v>
      </c>
      <c r="C26" s="1" t="s">
        <v>11</v>
      </c>
      <c r="D26" s="1" t="s">
        <v>11</v>
      </c>
      <c r="E26" s="1"/>
      <c r="F26" s="18"/>
      <c r="G26" s="19">
        <v>2023</v>
      </c>
      <c r="H26" s="1">
        <v>1065</v>
      </c>
      <c r="I26" s="1">
        <v>22336.46</v>
      </c>
      <c r="J26" s="1">
        <f t="shared" si="8"/>
        <v>21271.46</v>
      </c>
      <c r="K26" s="18">
        <f t="shared" si="9"/>
        <v>-1.3212765831266804</v>
      </c>
    </row>
    <row r="27" spans="2:20" x14ac:dyDescent="0.3">
      <c r="B27" s="60" t="s">
        <v>61</v>
      </c>
      <c r="C27" s="1" t="s">
        <v>11</v>
      </c>
      <c r="D27" s="1" t="s">
        <v>11</v>
      </c>
      <c r="E27" s="1"/>
      <c r="F27" s="18"/>
      <c r="G27" s="19">
        <v>2024</v>
      </c>
      <c r="H27" s="1" t="s">
        <v>11</v>
      </c>
      <c r="I27" s="1">
        <v>27373.98</v>
      </c>
      <c r="J27" s="1"/>
      <c r="K27" s="18"/>
      <c r="Q27" s="5" t="s">
        <v>20</v>
      </c>
      <c r="R27" s="3" t="s">
        <v>558</v>
      </c>
      <c r="S27" s="3" t="s">
        <v>559</v>
      </c>
      <c r="T27" s="3" t="s">
        <v>562</v>
      </c>
    </row>
    <row r="28" spans="2:20" ht="15" thickBot="1" x14ac:dyDescent="0.35">
      <c r="B28" s="21">
        <v>2025</v>
      </c>
      <c r="C28" s="22" t="s">
        <v>11</v>
      </c>
      <c r="D28" s="22" t="s">
        <v>11</v>
      </c>
      <c r="E28" s="22"/>
      <c r="F28" s="23"/>
      <c r="G28" s="21">
        <v>2025</v>
      </c>
      <c r="H28" s="22" t="s">
        <v>11</v>
      </c>
      <c r="I28" s="22" t="s">
        <v>11</v>
      </c>
      <c r="J28" s="22"/>
      <c r="K28" s="23"/>
      <c r="Q28" s="3" t="s">
        <v>3</v>
      </c>
      <c r="R28">
        <f>AVERAGE(J61:J71)</f>
        <v>17828.010700000003</v>
      </c>
      <c r="S28" s="7">
        <f>SQRT(SUMSQ(J61:J70)/COUNT(J61:J70))</f>
        <v>23113.150473459598</v>
      </c>
      <c r="T28" s="8">
        <f>AVERAGE(K61:K70)</f>
        <v>0.17734729278993208</v>
      </c>
    </row>
    <row r="29" spans="2:20" ht="15" thickBot="1" x14ac:dyDescent="0.35">
      <c r="B29" s="30"/>
      <c r="C29" s="29"/>
      <c r="D29" s="29"/>
      <c r="E29" s="29"/>
      <c r="F29" s="29"/>
      <c r="G29" s="29"/>
      <c r="H29" s="29"/>
      <c r="I29" s="29"/>
      <c r="J29" s="29"/>
      <c r="K29" s="31"/>
      <c r="Q29" s="3" t="s">
        <v>4</v>
      </c>
      <c r="R29">
        <f>AVERAGE(J74:J84)</f>
        <v>50708.774799999999</v>
      </c>
      <c r="S29" s="7">
        <f>SQRT(SUMSQ(J74:J83)/COUNT(J74:J83))</f>
        <v>79641.377349901595</v>
      </c>
      <c r="T29" s="8">
        <f>AVERAGE(K74:K83)</f>
        <v>4.4535678427340741E-2</v>
      </c>
    </row>
    <row r="30" spans="2:20" x14ac:dyDescent="0.3">
      <c r="B30" s="54" t="s">
        <v>0</v>
      </c>
      <c r="C30" s="55" t="s">
        <v>343</v>
      </c>
      <c r="D30" s="29"/>
      <c r="E30" s="29"/>
      <c r="F30" s="29"/>
      <c r="G30" s="54" t="s">
        <v>0</v>
      </c>
      <c r="H30" s="55" t="s">
        <v>343</v>
      </c>
      <c r="I30" s="29"/>
      <c r="J30" s="29"/>
      <c r="K30" s="31"/>
      <c r="Q30" s="3" t="s">
        <v>397</v>
      </c>
      <c r="R30">
        <f>AVERAGE(J87:J97)</f>
        <v>22251.9074</v>
      </c>
      <c r="S30" s="7">
        <f>SQRT(SUMSQ(J87:J96)/COUNT(J87:J96))</f>
        <v>26343.879162937843</v>
      </c>
      <c r="T30" s="8">
        <f>-AVERAGE(K87:K96)</f>
        <v>0.37098788878140426</v>
      </c>
    </row>
    <row r="31" spans="2:20" ht="15" thickBot="1" x14ac:dyDescent="0.35">
      <c r="B31" s="61" t="s">
        <v>7</v>
      </c>
      <c r="C31" s="64" t="s">
        <v>17</v>
      </c>
      <c r="D31" s="29"/>
      <c r="E31" s="29"/>
      <c r="F31" s="29"/>
      <c r="G31" s="61" t="s">
        <v>7</v>
      </c>
      <c r="H31" s="64" t="s">
        <v>18</v>
      </c>
      <c r="I31" s="29"/>
      <c r="J31" s="29"/>
      <c r="K31" s="31"/>
    </row>
    <row r="32" spans="2:20" x14ac:dyDescent="0.3">
      <c r="B32" s="65" t="s">
        <v>8</v>
      </c>
      <c r="C32" s="66" t="s">
        <v>3</v>
      </c>
      <c r="D32" s="66"/>
      <c r="E32" s="66"/>
      <c r="F32" s="67"/>
      <c r="G32" s="65" t="s">
        <v>8</v>
      </c>
      <c r="H32" s="66" t="s">
        <v>3</v>
      </c>
      <c r="I32" s="66"/>
      <c r="J32" s="66"/>
      <c r="K32" s="67"/>
    </row>
    <row r="33" spans="2:11" x14ac:dyDescent="0.3">
      <c r="B33" s="19" t="s">
        <v>2</v>
      </c>
      <c r="C33" s="1" t="s">
        <v>5</v>
      </c>
      <c r="D33" s="1" t="s">
        <v>6</v>
      </c>
      <c r="E33" s="1" t="s">
        <v>560</v>
      </c>
      <c r="F33" s="18" t="s">
        <v>561</v>
      </c>
      <c r="G33" s="19" t="s">
        <v>2</v>
      </c>
      <c r="H33" s="1" t="s">
        <v>5</v>
      </c>
      <c r="I33" s="1" t="s">
        <v>6</v>
      </c>
      <c r="J33" s="1" t="s">
        <v>564</v>
      </c>
      <c r="K33" s="18" t="s">
        <v>561</v>
      </c>
    </row>
    <row r="34" spans="2:11" x14ac:dyDescent="0.3">
      <c r="B34" s="19">
        <v>2020</v>
      </c>
      <c r="C34" s="1">
        <v>11510</v>
      </c>
      <c r="D34" s="1">
        <v>211.76</v>
      </c>
      <c r="E34" s="1">
        <f>ABS(C34-D34)</f>
        <v>11298.24</v>
      </c>
      <c r="F34" s="18">
        <f>LN(C34+1)-LN(D34+1)</f>
        <v>3.9908936090409446</v>
      </c>
      <c r="G34" s="19">
        <v>2020</v>
      </c>
      <c r="H34" s="1" t="s">
        <v>11</v>
      </c>
      <c r="I34" s="1" t="s">
        <v>11</v>
      </c>
      <c r="J34" s="1"/>
      <c r="K34" s="18"/>
    </row>
    <row r="35" spans="2:11" x14ac:dyDescent="0.3">
      <c r="B35" s="19">
        <v>2021</v>
      </c>
      <c r="C35" s="1">
        <v>3200</v>
      </c>
      <c r="D35" s="1">
        <v>3822.9</v>
      </c>
      <c r="E35" s="1">
        <f t="shared" ref="E35:E37" si="11">ABS(C35-D35)</f>
        <v>622.90000000000009</v>
      </c>
      <c r="F35" s="18">
        <f t="shared" ref="F35:F37" si="12">LOG(C35+1)-LOG(D35+1)</f>
        <v>-7.7220852238158777E-2</v>
      </c>
      <c r="G35" s="19">
        <v>2021</v>
      </c>
      <c r="H35" s="1">
        <v>25</v>
      </c>
      <c r="I35" s="1">
        <v>121.88</v>
      </c>
      <c r="J35" s="1">
        <f t="shared" ref="J35:J37" si="13">ABS(H35-I35)</f>
        <v>96.88</v>
      </c>
      <c r="K35" s="18">
        <f t="shared" ref="K35:K37" si="14">LOG(H35+1)-LOG(I35+1)</f>
        <v>-0.67450785471661878</v>
      </c>
    </row>
    <row r="36" spans="2:11" x14ac:dyDescent="0.3">
      <c r="B36" s="19">
        <v>2022</v>
      </c>
      <c r="C36" s="1">
        <v>4200</v>
      </c>
      <c r="D36" s="1">
        <v>3555.2</v>
      </c>
      <c r="E36" s="1">
        <f t="shared" si="11"/>
        <v>644.80000000000018</v>
      </c>
      <c r="F36" s="18">
        <f t="shared" si="12"/>
        <v>7.236650391533006E-2</v>
      </c>
      <c r="G36" s="19">
        <v>2022</v>
      </c>
      <c r="H36" s="1">
        <v>11</v>
      </c>
      <c r="I36" s="1">
        <v>133.69999999999999</v>
      </c>
      <c r="J36" s="1">
        <f t="shared" si="13"/>
        <v>122.69999999999999</v>
      </c>
      <c r="K36" s="18">
        <f t="shared" si="14"/>
        <v>-1.0501863496753605</v>
      </c>
    </row>
    <row r="37" spans="2:11" x14ac:dyDescent="0.3">
      <c r="B37" s="19">
        <v>2023</v>
      </c>
      <c r="C37" s="1">
        <v>3</v>
      </c>
      <c r="D37" s="1">
        <v>3340.45</v>
      </c>
      <c r="E37" s="1">
        <f t="shared" si="11"/>
        <v>3337.45</v>
      </c>
      <c r="F37" s="18">
        <f t="shared" si="12"/>
        <v>-2.9218749755872158</v>
      </c>
      <c r="G37" s="19">
        <v>2023</v>
      </c>
      <c r="H37" s="1">
        <v>42.530999999999999</v>
      </c>
      <c r="I37" s="1">
        <v>142.19</v>
      </c>
      <c r="J37" s="1">
        <f t="shared" si="13"/>
        <v>99.658999999999992</v>
      </c>
      <c r="K37" s="18">
        <f t="shared" si="14"/>
        <v>-0.51711404514253223</v>
      </c>
    </row>
    <row r="38" spans="2:11" x14ac:dyDescent="0.3">
      <c r="B38" s="19">
        <v>2024</v>
      </c>
      <c r="C38" s="1" t="s">
        <v>11</v>
      </c>
      <c r="D38" s="1">
        <v>2912.58</v>
      </c>
      <c r="E38" s="1"/>
      <c r="F38" s="18"/>
      <c r="G38" s="19">
        <v>2024</v>
      </c>
      <c r="H38" s="1" t="s">
        <v>11</v>
      </c>
      <c r="I38" s="1">
        <v>138.08000000000001</v>
      </c>
      <c r="J38" s="1"/>
      <c r="K38" s="18"/>
    </row>
    <row r="39" spans="2:11" x14ac:dyDescent="0.3">
      <c r="B39" s="19">
        <v>2025</v>
      </c>
      <c r="C39" s="1" t="s">
        <v>11</v>
      </c>
      <c r="D39" s="1" t="s">
        <v>11</v>
      </c>
      <c r="E39" s="1"/>
      <c r="F39" s="18"/>
      <c r="G39" s="19">
        <v>2025</v>
      </c>
      <c r="H39" s="1" t="s">
        <v>11</v>
      </c>
      <c r="I39" s="1" t="s">
        <v>11</v>
      </c>
      <c r="J39" s="1"/>
      <c r="K39" s="18"/>
    </row>
    <row r="40" spans="2:11" x14ac:dyDescent="0.3">
      <c r="B40" s="12" t="s">
        <v>8</v>
      </c>
      <c r="C40" s="3" t="s">
        <v>4</v>
      </c>
      <c r="D40" s="3"/>
      <c r="E40" s="3"/>
      <c r="F40" s="13"/>
      <c r="G40" s="12" t="s">
        <v>8</v>
      </c>
      <c r="H40" s="3" t="s">
        <v>4</v>
      </c>
      <c r="I40" s="3"/>
      <c r="J40" s="3"/>
      <c r="K40" s="13"/>
    </row>
    <row r="41" spans="2:11" x14ac:dyDescent="0.3">
      <c r="B41" s="19" t="s">
        <v>2</v>
      </c>
      <c r="C41" s="1" t="s">
        <v>5</v>
      </c>
      <c r="D41" s="1" t="s">
        <v>6</v>
      </c>
      <c r="E41" s="1" t="s">
        <v>560</v>
      </c>
      <c r="F41" s="18" t="s">
        <v>561</v>
      </c>
      <c r="G41" s="19" t="s">
        <v>2</v>
      </c>
      <c r="H41" s="1" t="s">
        <v>5</v>
      </c>
      <c r="I41" s="1" t="s">
        <v>6</v>
      </c>
      <c r="J41" s="1" t="s">
        <v>564</v>
      </c>
      <c r="K41" s="18" t="s">
        <v>561</v>
      </c>
    </row>
    <row r="42" spans="2:11" x14ac:dyDescent="0.3">
      <c r="B42" s="19">
        <v>2020</v>
      </c>
      <c r="C42" s="1">
        <v>14920</v>
      </c>
      <c r="D42" s="1">
        <v>369.91</v>
      </c>
      <c r="E42" s="1">
        <f>ABS(C42-D42)</f>
        <v>14550.09</v>
      </c>
      <c r="F42" s="18">
        <f>LN(C42+1)-LN(D42+1)</f>
        <v>3.6945654500631964</v>
      </c>
      <c r="G42" s="19">
        <v>2020</v>
      </c>
      <c r="H42" s="1">
        <v>1044.9739999999999</v>
      </c>
      <c r="I42" s="1">
        <v>1439.6</v>
      </c>
      <c r="J42" s="1">
        <f>ABS(H42-I42)</f>
        <v>394.62599999999998</v>
      </c>
      <c r="K42" s="18">
        <f>LN(H42+1)-LN(I42+1)</f>
        <v>-0.32011118473588329</v>
      </c>
    </row>
    <row r="43" spans="2:11" x14ac:dyDescent="0.3">
      <c r="B43" s="19">
        <v>2021</v>
      </c>
      <c r="C43" s="1">
        <v>4400</v>
      </c>
      <c r="D43" s="1">
        <v>4217.62</v>
      </c>
      <c r="E43" s="1">
        <f t="shared" ref="E43:E45" si="15">ABS(C43-D43)</f>
        <v>182.38000000000011</v>
      </c>
      <c r="F43" s="18">
        <f t="shared" ref="F43:F45" si="16">LOG(C43+1)-LOG(D43+1)</f>
        <v>1.8380961298076759E-2</v>
      </c>
      <c r="G43" s="19">
        <v>2021</v>
      </c>
      <c r="H43" s="1">
        <v>1025.2349999999999</v>
      </c>
      <c r="I43" s="1">
        <v>839.91</v>
      </c>
      <c r="J43" s="1">
        <f t="shared" ref="J43:J46" si="17">ABS(H43-I43)</f>
        <v>185.32499999999993</v>
      </c>
      <c r="K43" s="18">
        <f t="shared" ref="K43:K46" si="18">LOG(H43+1)-LOG(I43+1)</f>
        <v>8.6497305205205155E-2</v>
      </c>
    </row>
    <row r="44" spans="2:11" x14ac:dyDescent="0.3">
      <c r="B44" s="19">
        <v>2022</v>
      </c>
      <c r="C44" s="1" t="s">
        <v>11</v>
      </c>
      <c r="D44" s="1" t="s">
        <v>11</v>
      </c>
      <c r="E44" s="1"/>
      <c r="F44" s="18"/>
      <c r="G44" s="19">
        <v>2022</v>
      </c>
      <c r="H44" s="1">
        <v>162.071</v>
      </c>
      <c r="I44" s="1">
        <v>987.61</v>
      </c>
      <c r="J44" s="1">
        <f t="shared" si="17"/>
        <v>825.53899999999999</v>
      </c>
      <c r="K44" s="18">
        <f t="shared" si="18"/>
        <v>-0.78264826469575199</v>
      </c>
    </row>
    <row r="45" spans="2:11" x14ac:dyDescent="0.3">
      <c r="B45" s="19">
        <v>2023</v>
      </c>
      <c r="C45" s="1">
        <v>125</v>
      </c>
      <c r="D45" s="1">
        <v>4749</v>
      </c>
      <c r="E45" s="1">
        <f t="shared" si="15"/>
        <v>4624</v>
      </c>
      <c r="F45" s="18">
        <f t="shared" si="16"/>
        <v>-1.5763230645073034</v>
      </c>
      <c r="G45" s="19">
        <v>2023</v>
      </c>
      <c r="H45" s="1">
        <v>317.52</v>
      </c>
      <c r="I45" s="1">
        <v>1295.6199999999999</v>
      </c>
      <c r="J45" s="1">
        <f t="shared" si="17"/>
        <v>978.09999999999991</v>
      </c>
      <c r="K45" s="18">
        <f t="shared" si="18"/>
        <v>-0.60967600913496334</v>
      </c>
    </row>
    <row r="46" spans="2:11" x14ac:dyDescent="0.3">
      <c r="B46" s="19">
        <v>2024</v>
      </c>
      <c r="C46" s="1" t="s">
        <v>11</v>
      </c>
      <c r="D46" s="1">
        <v>5584.75</v>
      </c>
      <c r="E46" s="1"/>
      <c r="F46" s="18"/>
      <c r="G46" s="19">
        <v>2024</v>
      </c>
      <c r="H46" s="1">
        <v>53</v>
      </c>
      <c r="I46" s="1">
        <v>1700.25</v>
      </c>
      <c r="J46" s="1">
        <f t="shared" si="17"/>
        <v>1647.25</v>
      </c>
      <c r="K46" s="18">
        <f t="shared" si="18"/>
        <v>-1.4983743783884225</v>
      </c>
    </row>
    <row r="47" spans="2:11" x14ac:dyDescent="0.3">
      <c r="B47" s="19">
        <v>2025</v>
      </c>
      <c r="C47" s="1" t="s">
        <v>11</v>
      </c>
      <c r="D47" s="1" t="s">
        <v>11</v>
      </c>
      <c r="E47" s="1"/>
      <c r="F47" s="18"/>
      <c r="G47" s="19">
        <v>2025</v>
      </c>
      <c r="H47" s="1" t="s">
        <v>11</v>
      </c>
      <c r="I47" s="1">
        <v>742.37</v>
      </c>
      <c r="J47" s="1"/>
      <c r="K47" s="18"/>
    </row>
    <row r="48" spans="2:11" x14ac:dyDescent="0.3">
      <c r="B48" s="12" t="s">
        <v>8</v>
      </c>
      <c r="C48" s="3" t="s">
        <v>10</v>
      </c>
      <c r="D48" s="3"/>
      <c r="E48" s="3"/>
      <c r="F48" s="13"/>
      <c r="G48" s="12" t="s">
        <v>8</v>
      </c>
      <c r="H48" s="3" t="s">
        <v>10</v>
      </c>
      <c r="I48" s="3"/>
      <c r="J48" s="3"/>
      <c r="K48" s="13"/>
    </row>
    <row r="49" spans="2:11" x14ac:dyDescent="0.3">
      <c r="B49" s="19" t="s">
        <v>2</v>
      </c>
      <c r="C49" s="1" t="s">
        <v>5</v>
      </c>
      <c r="D49" s="1" t="s">
        <v>6</v>
      </c>
      <c r="E49" s="1" t="s">
        <v>560</v>
      </c>
      <c r="F49" s="18" t="s">
        <v>561</v>
      </c>
      <c r="G49" s="19" t="s">
        <v>2</v>
      </c>
      <c r="H49" s="1" t="s">
        <v>5</v>
      </c>
      <c r="I49" s="1" t="s">
        <v>6</v>
      </c>
      <c r="J49" s="1" t="s">
        <v>564</v>
      </c>
      <c r="K49" s="18" t="s">
        <v>561</v>
      </c>
    </row>
    <row r="50" spans="2:11" x14ac:dyDescent="0.3">
      <c r="B50" s="19">
        <v>2020</v>
      </c>
      <c r="C50" s="1" t="s">
        <v>11</v>
      </c>
      <c r="D50" s="1" t="s">
        <v>11</v>
      </c>
      <c r="E50" s="1"/>
      <c r="F50" s="18"/>
      <c r="G50" s="19">
        <v>2020</v>
      </c>
      <c r="H50" s="1">
        <v>2.5</v>
      </c>
      <c r="I50" s="1">
        <v>48.1</v>
      </c>
      <c r="J50" s="1">
        <f>ABS(H50-I50)</f>
        <v>45.6</v>
      </c>
      <c r="K50" s="18">
        <f>LN(H50+1)-LN(I50+1)</f>
        <v>-2.6410960663051068</v>
      </c>
    </row>
    <row r="51" spans="2:11" x14ac:dyDescent="0.3">
      <c r="B51" s="19">
        <v>2021</v>
      </c>
      <c r="C51" s="1" t="s">
        <v>11</v>
      </c>
      <c r="D51" s="1" t="s">
        <v>11</v>
      </c>
      <c r="E51" s="1"/>
      <c r="F51" s="18"/>
      <c r="G51" s="19">
        <v>2021</v>
      </c>
      <c r="H51" s="1" t="s">
        <v>11</v>
      </c>
      <c r="I51" s="1" t="s">
        <v>11</v>
      </c>
      <c r="J51" s="1"/>
      <c r="K51" s="18"/>
    </row>
    <row r="52" spans="2:11" x14ac:dyDescent="0.3">
      <c r="B52" s="19">
        <v>2022</v>
      </c>
      <c r="C52" s="1" t="s">
        <v>11</v>
      </c>
      <c r="D52" s="1" t="s">
        <v>11</v>
      </c>
      <c r="E52" s="1"/>
      <c r="F52" s="18"/>
      <c r="G52" s="19">
        <v>2022</v>
      </c>
      <c r="H52" s="1">
        <v>152.4</v>
      </c>
      <c r="I52" s="1">
        <v>33.74</v>
      </c>
      <c r="J52" s="1"/>
      <c r="K52" s="18"/>
    </row>
    <row r="53" spans="2:11" x14ac:dyDescent="0.3">
      <c r="B53" s="19">
        <v>2023</v>
      </c>
      <c r="C53" s="1" t="s">
        <v>11</v>
      </c>
      <c r="D53" s="1" t="s">
        <v>11</v>
      </c>
      <c r="E53" s="1"/>
      <c r="F53" s="18"/>
      <c r="G53" s="19">
        <v>2023</v>
      </c>
      <c r="H53" s="1">
        <v>48.104999999999997</v>
      </c>
      <c r="I53" s="1">
        <v>32.299999999999997</v>
      </c>
      <c r="J53" s="1">
        <f t="shared" ref="J53" si="19">ABS(H53-I53)</f>
        <v>15.805</v>
      </c>
      <c r="K53" s="18">
        <f t="shared" ref="K53" si="20">LOG(H53+1)-LOG(I53+1)</f>
        <v>0.16868148187231569</v>
      </c>
    </row>
    <row r="54" spans="2:11" x14ac:dyDescent="0.3">
      <c r="B54" s="19">
        <v>2024</v>
      </c>
      <c r="C54" s="1" t="s">
        <v>11</v>
      </c>
      <c r="D54" s="1" t="s">
        <v>11</v>
      </c>
      <c r="E54" s="1"/>
      <c r="F54" s="18"/>
      <c r="G54" s="19">
        <v>2024</v>
      </c>
      <c r="H54" s="1" t="s">
        <v>11</v>
      </c>
      <c r="I54" s="1">
        <v>20.23</v>
      </c>
      <c r="J54" s="1"/>
      <c r="K54" s="18"/>
    </row>
    <row r="55" spans="2:11" ht="15" thickBot="1" x14ac:dyDescent="0.35">
      <c r="B55" s="21">
        <v>2025</v>
      </c>
      <c r="C55" s="22" t="s">
        <v>11</v>
      </c>
      <c r="D55" s="22" t="s">
        <v>11</v>
      </c>
      <c r="E55" s="22"/>
      <c r="F55" s="23"/>
      <c r="G55" s="21">
        <v>2025</v>
      </c>
      <c r="H55" s="22" t="s">
        <v>11</v>
      </c>
      <c r="I55" s="22" t="s">
        <v>11</v>
      </c>
      <c r="J55" s="22"/>
      <c r="K55" s="23"/>
    </row>
    <row r="56" spans="2:11" ht="15" thickBot="1" x14ac:dyDescent="0.35">
      <c r="B56" s="30"/>
      <c r="C56" s="29"/>
      <c r="D56" s="29"/>
      <c r="E56" s="29"/>
      <c r="F56" s="29"/>
      <c r="G56" s="29"/>
      <c r="H56" s="29"/>
      <c r="I56" s="29"/>
      <c r="J56" s="29"/>
      <c r="K56" s="31"/>
    </row>
    <row r="57" spans="2:11" x14ac:dyDescent="0.3">
      <c r="B57" s="54" t="s">
        <v>0</v>
      </c>
      <c r="C57" s="55" t="s">
        <v>343</v>
      </c>
      <c r="D57" s="29"/>
      <c r="E57" s="29"/>
      <c r="F57" s="29"/>
      <c r="G57" s="54" t="s">
        <v>0</v>
      </c>
      <c r="H57" s="55" t="s">
        <v>343</v>
      </c>
      <c r="I57" s="29"/>
      <c r="J57" s="29"/>
      <c r="K57" s="31"/>
    </row>
    <row r="58" spans="2:11" ht="15" thickBot="1" x14ac:dyDescent="0.35">
      <c r="B58" s="61" t="s">
        <v>7</v>
      </c>
      <c r="C58" s="64" t="s">
        <v>19</v>
      </c>
      <c r="D58" s="29"/>
      <c r="E58" s="29"/>
      <c r="F58" s="29"/>
      <c r="G58" s="56" t="s">
        <v>7</v>
      </c>
      <c r="H58" s="57" t="s">
        <v>20</v>
      </c>
      <c r="I58" s="29"/>
      <c r="J58" s="29"/>
      <c r="K58" s="31"/>
    </row>
    <row r="59" spans="2:11" x14ac:dyDescent="0.3">
      <c r="B59" s="65" t="s">
        <v>8</v>
      </c>
      <c r="C59" s="66" t="s">
        <v>3</v>
      </c>
      <c r="D59" s="66"/>
      <c r="E59" s="68"/>
      <c r="F59" s="67"/>
      <c r="G59" s="65" t="s">
        <v>8</v>
      </c>
      <c r="H59" s="66" t="s">
        <v>3</v>
      </c>
      <c r="I59" s="66"/>
      <c r="J59" s="66"/>
      <c r="K59" s="67"/>
    </row>
    <row r="60" spans="2:11" x14ac:dyDescent="0.3">
      <c r="B60" s="19" t="s">
        <v>2</v>
      </c>
      <c r="C60" s="1" t="s">
        <v>5</v>
      </c>
      <c r="D60" s="1" t="s">
        <v>6</v>
      </c>
      <c r="E60" s="1" t="s">
        <v>560</v>
      </c>
      <c r="F60" s="18" t="s">
        <v>561</v>
      </c>
      <c r="G60" s="19" t="s">
        <v>2</v>
      </c>
      <c r="H60" s="1" t="s">
        <v>5</v>
      </c>
      <c r="I60" s="1" t="s">
        <v>6</v>
      </c>
      <c r="J60" s="1" t="s">
        <v>564</v>
      </c>
      <c r="K60" s="18" t="s">
        <v>561</v>
      </c>
    </row>
    <row r="61" spans="2:11" x14ac:dyDescent="0.3">
      <c r="B61" s="19">
        <v>2020</v>
      </c>
      <c r="C61" s="1">
        <v>29.3</v>
      </c>
      <c r="D61" s="1">
        <v>245.02</v>
      </c>
      <c r="E61" s="1">
        <f>ABS(C61-D61)</f>
        <v>215.72</v>
      </c>
      <c r="F61" s="18">
        <f>LN(C61+1)-LN(D61+1)</f>
        <v>-2.0942651209253156</v>
      </c>
      <c r="G61" s="19">
        <v>2015</v>
      </c>
      <c r="H61" s="1">
        <v>21086.3</v>
      </c>
      <c r="I61">
        <v>17042.41</v>
      </c>
      <c r="J61" s="1">
        <f>ABS(H61-I61)</f>
        <v>4043.8899999999994</v>
      </c>
      <c r="K61" s="18">
        <f>LN(H61+1)-LN(I61+1)</f>
        <v>0.21290734478421847</v>
      </c>
    </row>
    <row r="62" spans="2:11" x14ac:dyDescent="0.3">
      <c r="B62" s="19">
        <v>2021</v>
      </c>
      <c r="C62" s="1">
        <v>50</v>
      </c>
      <c r="D62" s="1">
        <v>375.76</v>
      </c>
      <c r="E62" s="1">
        <f t="shared" ref="E62:E63" si="21">ABS(C62-D62)</f>
        <v>325.76</v>
      </c>
      <c r="F62" s="18">
        <f t="shared" ref="F62:F63" si="22">LOG(C62+1)-LOG(D62+1)</f>
        <v>-0.86849461212744083</v>
      </c>
      <c r="G62" s="19">
        <v>2016</v>
      </c>
      <c r="H62" s="1">
        <v>56878.85</v>
      </c>
      <c r="I62">
        <v>13648.78</v>
      </c>
      <c r="J62" s="1">
        <f t="shared" ref="J62:J65" si="23">ABS(H62-I62)</f>
        <v>43230.07</v>
      </c>
      <c r="K62" s="18">
        <f t="shared" ref="K62:K65" si="24">LOG(H62+1)-LOG(I62+1)</f>
        <v>0.61983279072650088</v>
      </c>
    </row>
    <row r="63" spans="2:11" x14ac:dyDescent="0.3">
      <c r="B63" s="19">
        <v>2022</v>
      </c>
      <c r="C63" s="1">
        <v>74</v>
      </c>
      <c r="D63" s="1">
        <v>295.67</v>
      </c>
      <c r="E63" s="1">
        <f t="shared" si="21"/>
        <v>221.67000000000002</v>
      </c>
      <c r="F63" s="18">
        <f t="shared" si="22"/>
        <v>-0.59721236821941615</v>
      </c>
      <c r="G63" s="19">
        <v>2017</v>
      </c>
      <c r="H63" s="1">
        <v>20339.16</v>
      </c>
      <c r="I63">
        <v>26264.12</v>
      </c>
      <c r="J63" s="1">
        <f t="shared" si="23"/>
        <v>5924.9599999999991</v>
      </c>
      <c r="K63" s="18">
        <f t="shared" si="24"/>
        <v>-0.11102502449456253</v>
      </c>
    </row>
    <row r="64" spans="2:11" x14ac:dyDescent="0.3">
      <c r="B64" s="19">
        <v>2023</v>
      </c>
      <c r="C64" s="1" t="s">
        <v>11</v>
      </c>
      <c r="D64" s="1">
        <v>199.77</v>
      </c>
      <c r="E64" s="1"/>
      <c r="F64" s="18"/>
      <c r="G64" s="19">
        <v>2018</v>
      </c>
      <c r="H64" s="1">
        <v>19714.150000000001</v>
      </c>
      <c r="I64">
        <v>25683.95</v>
      </c>
      <c r="J64" s="1">
        <f t="shared" si="23"/>
        <v>5969.7999999999993</v>
      </c>
      <c r="K64" s="18">
        <f t="shared" si="24"/>
        <v>-0.11487863894370864</v>
      </c>
    </row>
    <row r="65" spans="2:20" x14ac:dyDescent="0.3">
      <c r="B65" s="19">
        <v>2024</v>
      </c>
      <c r="C65" s="1" t="s">
        <v>11</v>
      </c>
      <c r="D65" s="1" t="s">
        <v>11</v>
      </c>
      <c r="E65" s="1"/>
      <c r="F65" s="18"/>
      <c r="G65" s="19">
        <v>2019</v>
      </c>
      <c r="H65" s="1">
        <v>36841.1</v>
      </c>
      <c r="I65">
        <v>24880.06</v>
      </c>
      <c r="J65" s="1">
        <f t="shared" si="23"/>
        <v>11961.039999999997</v>
      </c>
      <c r="K65" s="18">
        <f t="shared" si="24"/>
        <v>0.1704754984947634</v>
      </c>
    </row>
    <row r="66" spans="2:20" x14ac:dyDescent="0.3">
      <c r="B66" s="19">
        <v>2025</v>
      </c>
      <c r="C66" s="1" t="s">
        <v>11</v>
      </c>
      <c r="D66" s="1" t="s">
        <v>11</v>
      </c>
      <c r="E66" s="1"/>
      <c r="F66" s="18"/>
      <c r="G66" s="19">
        <v>2020</v>
      </c>
      <c r="H66" s="1">
        <v>51456.661</v>
      </c>
      <c r="I66" s="1">
        <v>23505.81</v>
      </c>
      <c r="J66" s="1">
        <f>ABS(H66-I66)</f>
        <v>27950.850999999999</v>
      </c>
      <c r="K66" s="18">
        <f>LN(H66+1)-LN(I66+1)</f>
        <v>0.78346918663778631</v>
      </c>
    </row>
    <row r="67" spans="2:20" x14ac:dyDescent="0.3">
      <c r="B67" s="12" t="s">
        <v>8</v>
      </c>
      <c r="C67" s="3" t="s">
        <v>4</v>
      </c>
      <c r="D67" s="3"/>
      <c r="E67" s="4"/>
      <c r="F67" s="13"/>
      <c r="G67" s="19">
        <v>2021</v>
      </c>
      <c r="H67" s="1">
        <v>75957</v>
      </c>
      <c r="I67" s="1">
        <v>30415.78</v>
      </c>
      <c r="J67" s="1">
        <f t="shared" ref="J67:J70" si="25">ABS(H67-I67)</f>
        <v>45541.22</v>
      </c>
      <c r="K67" s="18">
        <f t="shared" ref="K67:K70" si="26">LOG(H67+1)-LOG(I67+1)</f>
        <v>0.39746028449498549</v>
      </c>
    </row>
    <row r="68" spans="2:20" x14ac:dyDescent="0.3">
      <c r="B68" s="19" t="s">
        <v>2</v>
      </c>
      <c r="C68" s="1" t="s">
        <v>5</v>
      </c>
      <c r="D68" s="1" t="s">
        <v>6</v>
      </c>
      <c r="E68" s="1" t="s">
        <v>560</v>
      </c>
      <c r="F68" s="18" t="s">
        <v>561</v>
      </c>
      <c r="G68" s="19">
        <v>2022</v>
      </c>
      <c r="H68" s="1">
        <v>44928.24</v>
      </c>
      <c r="I68" s="1">
        <v>31118.26</v>
      </c>
      <c r="J68" s="1">
        <f t="shared" si="25"/>
        <v>13809.98</v>
      </c>
      <c r="K68" s="18">
        <f t="shared" si="26"/>
        <v>0.15949981121126378</v>
      </c>
      <c r="M68" t="s">
        <v>3</v>
      </c>
    </row>
    <row r="69" spans="2:20" x14ac:dyDescent="0.3">
      <c r="B69" s="19">
        <v>2020</v>
      </c>
      <c r="C69" s="1" t="s">
        <v>11</v>
      </c>
      <c r="D69" s="1" t="s">
        <v>11</v>
      </c>
      <c r="E69" s="1"/>
      <c r="F69" s="18"/>
      <c r="G69" s="19">
        <v>2023</v>
      </c>
      <c r="H69" s="1">
        <v>20376.95</v>
      </c>
      <c r="I69" s="1">
        <v>30639.73</v>
      </c>
      <c r="J69" s="1">
        <f t="shared" si="25"/>
        <v>10262.779999999999</v>
      </c>
      <c r="K69" s="18">
        <f t="shared" si="26"/>
        <v>-0.17713861562478339</v>
      </c>
      <c r="M69" t="s">
        <v>2</v>
      </c>
      <c r="N69" s="1" t="s">
        <v>5</v>
      </c>
      <c r="O69" s="1" t="s">
        <v>6</v>
      </c>
      <c r="R69" s="3" t="s">
        <v>8</v>
      </c>
      <c r="S69" s="3" t="s">
        <v>3</v>
      </c>
      <c r="T69" s="3"/>
    </row>
    <row r="70" spans="2:20" x14ac:dyDescent="0.3">
      <c r="B70" s="19">
        <v>2021</v>
      </c>
      <c r="C70" s="1" t="s">
        <v>11</v>
      </c>
      <c r="D70" s="1" t="s">
        <v>11</v>
      </c>
      <c r="E70" s="1"/>
      <c r="F70" s="18"/>
      <c r="G70" s="19">
        <v>2024</v>
      </c>
      <c r="H70" s="1">
        <v>20421.304</v>
      </c>
      <c r="I70" s="1">
        <v>30006.82</v>
      </c>
      <c r="J70" s="1">
        <f t="shared" si="25"/>
        <v>9585.5159999999996</v>
      </c>
      <c r="K70" s="18">
        <f t="shared" si="26"/>
        <v>-0.16712970938714289</v>
      </c>
      <c r="M70">
        <v>2015</v>
      </c>
      <c r="N70">
        <v>21086.3</v>
      </c>
      <c r="O70" t="s">
        <v>529</v>
      </c>
      <c r="R70" s="1" t="s">
        <v>2</v>
      </c>
      <c r="S70" s="1" t="s">
        <v>5</v>
      </c>
      <c r="T70" s="1" t="s">
        <v>6</v>
      </c>
    </row>
    <row r="71" spans="2:20" x14ac:dyDescent="0.3">
      <c r="B71" s="19">
        <v>2022</v>
      </c>
      <c r="C71" s="1" t="s">
        <v>11</v>
      </c>
      <c r="D71" s="1" t="s">
        <v>11</v>
      </c>
      <c r="E71" s="1"/>
      <c r="F71" s="18"/>
      <c r="G71" s="19">
        <v>2025</v>
      </c>
      <c r="H71" s="1" t="s">
        <v>11</v>
      </c>
      <c r="I71" s="1">
        <v>31335.16</v>
      </c>
      <c r="J71" s="1"/>
      <c r="K71" s="18"/>
      <c r="M71">
        <v>2016</v>
      </c>
      <c r="N71">
        <v>56878.85</v>
      </c>
      <c r="O71" t="s">
        <v>526</v>
      </c>
      <c r="R71" s="1">
        <v>2020</v>
      </c>
      <c r="S71" s="1">
        <v>51456.661</v>
      </c>
      <c r="T71" s="1" t="s">
        <v>345</v>
      </c>
    </row>
    <row r="72" spans="2:20" x14ac:dyDescent="0.3">
      <c r="B72" s="19">
        <v>2023</v>
      </c>
      <c r="C72" s="1" t="s">
        <v>11</v>
      </c>
      <c r="D72" s="1" t="s">
        <v>11</v>
      </c>
      <c r="E72" s="1"/>
      <c r="F72" s="18"/>
      <c r="G72" s="12" t="s">
        <v>8</v>
      </c>
      <c r="H72" s="3" t="s">
        <v>4</v>
      </c>
      <c r="I72" s="3"/>
      <c r="J72" s="3"/>
      <c r="K72" s="13"/>
      <c r="M72">
        <v>2017</v>
      </c>
      <c r="N72">
        <v>20339.16</v>
      </c>
      <c r="O72" t="s">
        <v>523</v>
      </c>
      <c r="R72" s="1">
        <v>2021</v>
      </c>
      <c r="S72" s="1">
        <v>75957</v>
      </c>
      <c r="T72" s="1" t="s">
        <v>348</v>
      </c>
    </row>
    <row r="73" spans="2:20" x14ac:dyDescent="0.3">
      <c r="B73" s="19">
        <v>2024</v>
      </c>
      <c r="C73" s="1" t="s">
        <v>11</v>
      </c>
      <c r="D73" s="1" t="s">
        <v>11</v>
      </c>
      <c r="E73" s="1"/>
      <c r="F73" s="18"/>
      <c r="G73" s="19" t="s">
        <v>2</v>
      </c>
      <c r="H73" s="1" t="s">
        <v>5</v>
      </c>
      <c r="I73" s="1" t="s">
        <v>6</v>
      </c>
      <c r="J73" s="1" t="s">
        <v>564</v>
      </c>
      <c r="K73" s="18" t="s">
        <v>561</v>
      </c>
      <c r="M73">
        <v>2018</v>
      </c>
      <c r="N73">
        <v>19714.150000000001</v>
      </c>
      <c r="O73" t="s">
        <v>520</v>
      </c>
      <c r="R73" s="1">
        <v>2022</v>
      </c>
      <c r="S73" s="1">
        <v>44928.24</v>
      </c>
      <c r="T73" s="1" t="s">
        <v>351</v>
      </c>
    </row>
    <row r="74" spans="2:20" x14ac:dyDescent="0.3">
      <c r="B74" s="19">
        <v>2025</v>
      </c>
      <c r="C74" s="1" t="s">
        <v>11</v>
      </c>
      <c r="D74" s="1" t="s">
        <v>11</v>
      </c>
      <c r="E74" s="1"/>
      <c r="F74" s="18"/>
      <c r="G74" s="19">
        <v>2015</v>
      </c>
      <c r="H74" s="1">
        <v>34452.550000000003</v>
      </c>
      <c r="I74">
        <v>65819.89</v>
      </c>
      <c r="J74" s="1">
        <f>ABS(H74-I74)</f>
        <v>31367.339999999997</v>
      </c>
      <c r="K74" s="18">
        <f>LN(H74+1)-LN(I74+1)</f>
        <v>-0.64732522510359658</v>
      </c>
      <c r="M74">
        <v>2019</v>
      </c>
      <c r="N74">
        <v>36841.1</v>
      </c>
      <c r="O74" t="s">
        <v>517</v>
      </c>
      <c r="R74" s="1">
        <v>2023</v>
      </c>
      <c r="S74" s="1">
        <v>20376.95</v>
      </c>
      <c r="T74" s="1" t="s">
        <v>354</v>
      </c>
    </row>
    <row r="75" spans="2:20" x14ac:dyDescent="0.3">
      <c r="B75" s="12" t="s">
        <v>8</v>
      </c>
      <c r="C75" s="3" t="s">
        <v>10</v>
      </c>
      <c r="D75" s="3"/>
      <c r="E75" s="4"/>
      <c r="F75" s="13"/>
      <c r="G75" s="19">
        <v>2016</v>
      </c>
      <c r="H75" s="1">
        <v>45811.17</v>
      </c>
      <c r="I75">
        <v>78126.320000000007</v>
      </c>
      <c r="J75" s="1">
        <f t="shared" ref="J75:J78" si="27">ABS(H75-I75)</f>
        <v>32315.150000000009</v>
      </c>
      <c r="K75" s="18">
        <f t="shared" ref="K75:K78" si="28">LOG(H75+1)-LOG(I75+1)</f>
        <v>-0.23182206333788535</v>
      </c>
      <c r="R75" s="1">
        <v>2024</v>
      </c>
      <c r="S75" s="1">
        <v>20421.304</v>
      </c>
      <c r="T75" s="1" t="s">
        <v>357</v>
      </c>
    </row>
    <row r="76" spans="2:20" x14ac:dyDescent="0.3">
      <c r="B76" s="19" t="s">
        <v>2</v>
      </c>
      <c r="C76" s="1" t="s">
        <v>5</v>
      </c>
      <c r="D76" s="1" t="s">
        <v>6</v>
      </c>
      <c r="E76" s="1" t="s">
        <v>560</v>
      </c>
      <c r="F76" s="18" t="s">
        <v>561</v>
      </c>
      <c r="G76" s="19">
        <v>2017</v>
      </c>
      <c r="H76" s="1">
        <v>273505.78000000003</v>
      </c>
      <c r="I76">
        <v>48969.42</v>
      </c>
      <c r="J76" s="1">
        <f t="shared" si="27"/>
        <v>224536.36000000004</v>
      </c>
      <c r="K76" s="18">
        <f t="shared" si="28"/>
        <v>0.74703426778613125</v>
      </c>
      <c r="M76" t="s">
        <v>4</v>
      </c>
      <c r="R76" s="1">
        <v>2025</v>
      </c>
      <c r="S76" s="1" t="s">
        <v>11</v>
      </c>
      <c r="T76" s="1" t="s">
        <v>360</v>
      </c>
    </row>
    <row r="77" spans="2:20" x14ac:dyDescent="0.3">
      <c r="B77" s="19">
        <v>2020</v>
      </c>
      <c r="C77" s="1" t="s">
        <v>11</v>
      </c>
      <c r="D77" s="1" t="s">
        <v>11</v>
      </c>
      <c r="E77" s="1"/>
      <c r="F77" s="18"/>
      <c r="G77" s="19">
        <v>2018</v>
      </c>
      <c r="H77" s="1">
        <v>72807.8</v>
      </c>
      <c r="I77">
        <v>64764.91</v>
      </c>
      <c r="J77" s="1">
        <f t="shared" si="27"/>
        <v>8042.8899999999994</v>
      </c>
      <c r="K77" s="18">
        <f t="shared" si="28"/>
        <v>5.0837401272092464E-2</v>
      </c>
      <c r="M77" t="s">
        <v>2</v>
      </c>
      <c r="N77" s="1" t="s">
        <v>5</v>
      </c>
      <c r="O77" s="1" t="s">
        <v>6</v>
      </c>
      <c r="R77" s="3" t="s">
        <v>8</v>
      </c>
      <c r="S77" s="3" t="s">
        <v>4</v>
      </c>
      <c r="T77" s="3"/>
    </row>
    <row r="78" spans="2:20" x14ac:dyDescent="0.3">
      <c r="B78" s="19">
        <v>2021</v>
      </c>
      <c r="C78" s="1">
        <v>58.7</v>
      </c>
      <c r="D78" s="1">
        <v>1582.57</v>
      </c>
      <c r="E78" s="1">
        <f t="shared" ref="E78:E81" si="29">ABS(C78-D78)</f>
        <v>1523.87</v>
      </c>
      <c r="F78" s="18">
        <f t="shared" ref="F78:F81" si="30">LOG(C78+1)-LOG(D78+1)</f>
        <v>-1.4236629345209739</v>
      </c>
      <c r="G78" s="19">
        <v>2019</v>
      </c>
      <c r="H78" s="1">
        <v>57637.1</v>
      </c>
      <c r="I78">
        <v>81886.16</v>
      </c>
      <c r="J78" s="1">
        <f t="shared" si="27"/>
        <v>24249.060000000005</v>
      </c>
      <c r="K78" s="18">
        <f t="shared" si="28"/>
        <v>-0.15250615306766857</v>
      </c>
      <c r="M78">
        <v>2015</v>
      </c>
      <c r="N78">
        <v>34452.550000000003</v>
      </c>
      <c r="O78" t="s">
        <v>530</v>
      </c>
      <c r="R78" s="1" t="s">
        <v>2</v>
      </c>
      <c r="S78" s="1" t="s">
        <v>5</v>
      </c>
      <c r="T78" s="1" t="s">
        <v>6</v>
      </c>
    </row>
    <row r="79" spans="2:20" x14ac:dyDescent="0.3">
      <c r="B79" s="19">
        <v>2022</v>
      </c>
      <c r="C79" s="1">
        <v>62</v>
      </c>
      <c r="D79" s="1">
        <v>1627.84</v>
      </c>
      <c r="E79" s="1">
        <f t="shared" si="29"/>
        <v>1565.84</v>
      </c>
      <c r="F79" s="18">
        <f t="shared" si="30"/>
        <v>-1.4125378764572405</v>
      </c>
      <c r="G79" s="19">
        <v>2020</v>
      </c>
      <c r="H79" s="1">
        <v>88192.885999999999</v>
      </c>
      <c r="I79" s="1">
        <v>99983.29</v>
      </c>
      <c r="J79" s="1">
        <f>ABS(H79-I79)</f>
        <v>11790.403999999995</v>
      </c>
      <c r="K79" s="18">
        <f>LN(H79+1)-LN(I79+1)</f>
        <v>-0.12547543276446227</v>
      </c>
      <c r="M79">
        <v>2016</v>
      </c>
      <c r="N79">
        <v>45811.17</v>
      </c>
      <c r="O79" t="s">
        <v>527</v>
      </c>
      <c r="R79" s="1">
        <v>2020</v>
      </c>
      <c r="S79" s="1">
        <v>88192.885999999999</v>
      </c>
      <c r="T79" s="1" t="s">
        <v>346</v>
      </c>
    </row>
    <row r="80" spans="2:20" x14ac:dyDescent="0.3">
      <c r="B80" s="19">
        <v>2023</v>
      </c>
      <c r="C80" s="1" t="s">
        <v>11</v>
      </c>
      <c r="D80" s="1" t="s">
        <v>11</v>
      </c>
      <c r="E80" s="1"/>
      <c r="F80" s="18"/>
      <c r="G80" s="19">
        <v>2021</v>
      </c>
      <c r="H80" s="1">
        <v>137648.23499999999</v>
      </c>
      <c r="I80" s="1">
        <v>66722.7</v>
      </c>
      <c r="J80" s="1">
        <f t="shared" ref="J80:J83" si="31">ABS(H80-I80)</f>
        <v>70925.534999999989</v>
      </c>
      <c r="K80" s="18">
        <f t="shared" ref="K80:K83" si="32">LOG(H80+1)-LOG(I80+1)</f>
        <v>0.31449368106072129</v>
      </c>
      <c r="M80">
        <v>2017</v>
      </c>
      <c r="N80">
        <v>273505.78000000003</v>
      </c>
      <c r="O80" t="s">
        <v>524</v>
      </c>
      <c r="R80" s="1">
        <v>2021</v>
      </c>
      <c r="S80" s="1">
        <v>137648.23499999999</v>
      </c>
      <c r="T80" s="1" t="s">
        <v>349</v>
      </c>
    </row>
    <row r="81" spans="2:20" x14ac:dyDescent="0.3">
      <c r="B81" s="19">
        <v>2024</v>
      </c>
      <c r="C81" s="1">
        <v>35</v>
      </c>
      <c r="D81" s="1">
        <v>1589.33</v>
      </c>
      <c r="E81" s="1">
        <f t="shared" si="29"/>
        <v>1554.33</v>
      </c>
      <c r="F81" s="18">
        <f t="shared" si="30"/>
        <v>-1.6451847507912447</v>
      </c>
      <c r="G81" s="19">
        <v>2022</v>
      </c>
      <c r="H81" s="1">
        <v>131998.389</v>
      </c>
      <c r="I81" s="1">
        <v>83500.3</v>
      </c>
      <c r="J81" s="1">
        <f t="shared" si="31"/>
        <v>48498.088999999993</v>
      </c>
      <c r="K81" s="18">
        <f>LOG(H81+1)-LOG(I81+1)</f>
        <v>0.19887868404221898</v>
      </c>
      <c r="M81">
        <v>2018</v>
      </c>
      <c r="N81">
        <v>72807.8</v>
      </c>
      <c r="O81" t="s">
        <v>521</v>
      </c>
      <c r="R81" s="1">
        <v>2022</v>
      </c>
      <c r="S81" s="1">
        <v>131998.389</v>
      </c>
      <c r="T81" s="1" t="s">
        <v>352</v>
      </c>
    </row>
    <row r="82" spans="2:20" ht="15" thickBot="1" x14ac:dyDescent="0.35">
      <c r="B82" s="21">
        <v>2025</v>
      </c>
      <c r="C82" s="22" t="s">
        <v>11</v>
      </c>
      <c r="D82" s="22">
        <v>1114.49</v>
      </c>
      <c r="E82" s="22"/>
      <c r="F82" s="23"/>
      <c r="G82" s="19">
        <v>2023</v>
      </c>
      <c r="H82" s="1">
        <v>100845.23</v>
      </c>
      <c r="I82" s="1">
        <v>98422.36</v>
      </c>
      <c r="J82" s="1">
        <f t="shared" si="31"/>
        <v>2422.8699999999953</v>
      </c>
      <c r="K82" s="18">
        <f t="shared" si="32"/>
        <v>1.0561480340924412E-2</v>
      </c>
      <c r="M82">
        <v>2019</v>
      </c>
      <c r="N82">
        <v>57637.1</v>
      </c>
      <c r="O82" t="s">
        <v>518</v>
      </c>
      <c r="R82" s="1">
        <v>2023</v>
      </c>
      <c r="S82" s="1">
        <v>100845.23</v>
      </c>
      <c r="T82" s="1" t="s">
        <v>355</v>
      </c>
    </row>
    <row r="83" spans="2:20" x14ac:dyDescent="0.3">
      <c r="B83" s="30"/>
      <c r="C83" s="29"/>
      <c r="D83" s="29"/>
      <c r="E83" s="29"/>
      <c r="F83" s="29"/>
      <c r="G83" s="19">
        <v>2024</v>
      </c>
      <c r="H83" s="1">
        <v>111214.37</v>
      </c>
      <c r="I83" s="1">
        <v>58274.32</v>
      </c>
      <c r="J83" s="1">
        <f t="shared" si="31"/>
        <v>52940.049999999996</v>
      </c>
      <c r="K83" s="18">
        <f t="shared" si="32"/>
        <v>0.2806801440449318</v>
      </c>
      <c r="R83" s="1">
        <v>2024</v>
      </c>
      <c r="S83" s="1">
        <v>111214.37</v>
      </c>
      <c r="T83" s="1" t="s">
        <v>358</v>
      </c>
    </row>
    <row r="84" spans="2:20" x14ac:dyDescent="0.3">
      <c r="B84" s="30"/>
      <c r="C84" s="29"/>
      <c r="D84" s="29"/>
      <c r="E84" s="29"/>
      <c r="F84" s="29"/>
      <c r="G84" s="19">
        <v>2025</v>
      </c>
      <c r="H84" s="1" t="s">
        <v>11</v>
      </c>
      <c r="I84" s="1">
        <v>73905.740000000005</v>
      </c>
      <c r="J84" s="1"/>
      <c r="K84" s="18"/>
      <c r="M84" t="s">
        <v>397</v>
      </c>
      <c r="R84" s="1">
        <v>2025</v>
      </c>
      <c r="S84" s="1" t="s">
        <v>11</v>
      </c>
      <c r="T84" s="1" t="s">
        <v>361</v>
      </c>
    </row>
    <row r="85" spans="2:20" x14ac:dyDescent="0.3">
      <c r="B85" s="30"/>
      <c r="C85" s="29"/>
      <c r="D85" s="29"/>
      <c r="E85" s="29"/>
      <c r="F85" s="29"/>
      <c r="G85" s="12" t="s">
        <v>8</v>
      </c>
      <c r="H85" s="3" t="s">
        <v>10</v>
      </c>
      <c r="I85" s="3"/>
      <c r="J85" s="3"/>
      <c r="K85" s="13"/>
      <c r="M85" t="s">
        <v>2</v>
      </c>
      <c r="N85" s="1" t="s">
        <v>5</v>
      </c>
      <c r="O85" s="1" t="s">
        <v>6</v>
      </c>
      <c r="R85" s="3" t="s">
        <v>8</v>
      </c>
      <c r="S85" s="3" t="s">
        <v>10</v>
      </c>
      <c r="T85" s="3"/>
    </row>
    <row r="86" spans="2:20" x14ac:dyDescent="0.3">
      <c r="B86" s="30"/>
      <c r="C86" s="29"/>
      <c r="D86" s="29"/>
      <c r="E86" s="29"/>
      <c r="F86" s="29"/>
      <c r="G86" s="19" t="s">
        <v>2</v>
      </c>
      <c r="H86" s="1" t="s">
        <v>5</v>
      </c>
      <c r="I86" s="1" t="s">
        <v>6</v>
      </c>
      <c r="J86" s="1" t="s">
        <v>564</v>
      </c>
      <c r="K86" s="18" t="s">
        <v>561</v>
      </c>
      <c r="M86">
        <v>2015</v>
      </c>
      <c r="N86">
        <v>6027.85</v>
      </c>
      <c r="O86" t="s">
        <v>531</v>
      </c>
      <c r="R86" s="1" t="s">
        <v>2</v>
      </c>
      <c r="S86" s="1" t="s">
        <v>5</v>
      </c>
      <c r="T86" s="1" t="s">
        <v>6</v>
      </c>
    </row>
    <row r="87" spans="2:20" x14ac:dyDescent="0.3">
      <c r="B87" s="30"/>
      <c r="C87" s="29"/>
      <c r="D87" s="29"/>
      <c r="E87" s="29"/>
      <c r="F87" s="29"/>
      <c r="G87" s="19">
        <v>2015</v>
      </c>
      <c r="H87" s="1">
        <v>6027.85</v>
      </c>
      <c r="I87">
        <v>17328.5</v>
      </c>
      <c r="J87" s="1">
        <f>ABS(H87-I87)</f>
        <v>11300.65</v>
      </c>
      <c r="K87" s="18">
        <f>LN(H87+1)-LN(I87+1)</f>
        <v>-1.0558539721591682</v>
      </c>
      <c r="M87">
        <v>2016</v>
      </c>
      <c r="N87">
        <v>70994.5</v>
      </c>
      <c r="O87" t="s">
        <v>528</v>
      </c>
      <c r="R87" s="1">
        <v>2020</v>
      </c>
      <c r="S87" s="1">
        <v>14857.9</v>
      </c>
      <c r="T87" s="1" t="s">
        <v>347</v>
      </c>
    </row>
    <row r="88" spans="2:20" x14ac:dyDescent="0.3">
      <c r="B88" s="30"/>
      <c r="C88" s="29"/>
      <c r="D88" s="29"/>
      <c r="E88" s="29"/>
      <c r="F88" s="29"/>
      <c r="G88" s="19">
        <v>2016</v>
      </c>
      <c r="H88" s="1">
        <v>70994.5</v>
      </c>
      <c r="I88">
        <v>9952.26</v>
      </c>
      <c r="J88" s="1">
        <f t="shared" ref="J88:J90" si="33">ABS(H88-I88)</f>
        <v>61042.239999999998</v>
      </c>
      <c r="K88" s="18">
        <f t="shared" ref="K88:K91" si="34">LOG(H88+1)-LOG(I88+1)</f>
        <v>0.85326547324099522</v>
      </c>
      <c r="M88">
        <v>2017</v>
      </c>
      <c r="N88">
        <v>9613.34</v>
      </c>
      <c r="O88" t="s">
        <v>525</v>
      </c>
      <c r="R88" s="1">
        <v>2021</v>
      </c>
      <c r="S88" s="1">
        <v>11305.891</v>
      </c>
      <c r="T88" s="1" t="s">
        <v>350</v>
      </c>
    </row>
    <row r="89" spans="2:20" x14ac:dyDescent="0.3">
      <c r="B89" s="30"/>
      <c r="C89" s="29"/>
      <c r="D89" s="29"/>
      <c r="E89" s="29"/>
      <c r="F89" s="29"/>
      <c r="G89" s="19">
        <v>2017</v>
      </c>
      <c r="H89" s="1">
        <v>9613.34</v>
      </c>
      <c r="I89">
        <v>31772.78</v>
      </c>
      <c r="J89" s="1">
        <f t="shared" si="33"/>
        <v>22159.439999999999</v>
      </c>
      <c r="K89" s="18">
        <f t="shared" si="34"/>
        <v>-0.51914940779906082</v>
      </c>
      <c r="M89">
        <v>2018</v>
      </c>
      <c r="N89">
        <v>7114</v>
      </c>
      <c r="O89" t="s">
        <v>522</v>
      </c>
      <c r="R89" s="1">
        <v>2022</v>
      </c>
      <c r="S89" s="1">
        <v>12495.4</v>
      </c>
      <c r="T89" s="1" t="s">
        <v>353</v>
      </c>
    </row>
    <row r="90" spans="2:20" x14ac:dyDescent="0.3">
      <c r="B90" s="30"/>
      <c r="C90" s="29"/>
      <c r="D90" s="29"/>
      <c r="E90" s="29"/>
      <c r="F90" s="29"/>
      <c r="G90" s="19">
        <v>2018</v>
      </c>
      <c r="H90" s="1">
        <v>7114</v>
      </c>
      <c r="I90">
        <v>29861.95</v>
      </c>
      <c r="J90" s="1">
        <f t="shared" si="33"/>
        <v>22747.95</v>
      </c>
      <c r="K90" s="18">
        <f t="shared" si="34"/>
        <v>-0.62295780270077428</v>
      </c>
      <c r="M90">
        <v>2019</v>
      </c>
      <c r="N90">
        <v>2409.2600000000002</v>
      </c>
      <c r="O90" t="s">
        <v>519</v>
      </c>
      <c r="R90" s="1">
        <v>2023</v>
      </c>
      <c r="S90" s="1">
        <v>51938.105000000003</v>
      </c>
      <c r="T90" s="1" t="s">
        <v>356</v>
      </c>
    </row>
    <row r="91" spans="2:20" x14ac:dyDescent="0.3">
      <c r="B91" s="30"/>
      <c r="C91" s="29"/>
      <c r="D91" s="29"/>
      <c r="E91" s="29"/>
      <c r="F91" s="29"/>
      <c r="G91" s="19">
        <v>2019</v>
      </c>
      <c r="H91" s="1">
        <v>2409.2600000000002</v>
      </c>
      <c r="I91">
        <v>27258.47</v>
      </c>
      <c r="J91" s="1">
        <f>ABS(H91-I91)</f>
        <v>24849.21</v>
      </c>
      <c r="K91" s="18">
        <f t="shared" si="34"/>
        <v>-1.0534535142924448</v>
      </c>
      <c r="R91" s="1">
        <v>2024</v>
      </c>
      <c r="S91" s="1">
        <v>10037.530000000001</v>
      </c>
      <c r="T91" s="1" t="s">
        <v>359</v>
      </c>
    </row>
    <row r="92" spans="2:20" x14ac:dyDescent="0.3">
      <c r="B92" s="30"/>
      <c r="C92" s="29"/>
      <c r="D92" s="29"/>
      <c r="E92" s="29"/>
      <c r="F92" s="29"/>
      <c r="G92" s="19">
        <v>2020</v>
      </c>
      <c r="H92" s="1">
        <v>14857.9</v>
      </c>
      <c r="I92" s="1">
        <v>23968.45</v>
      </c>
      <c r="J92" s="1">
        <f>ABS(H92-I92)</f>
        <v>9110.5500000000011</v>
      </c>
      <c r="K92" s="18">
        <f>LN(H92+1)-LN(I92+1)</f>
        <v>-0.4781810905111179</v>
      </c>
      <c r="R92" s="1">
        <v>2025</v>
      </c>
      <c r="S92" s="1" t="s">
        <v>11</v>
      </c>
      <c r="T92" s="1" t="s">
        <v>362</v>
      </c>
    </row>
    <row r="93" spans="2:20" x14ac:dyDescent="0.3">
      <c r="B93" s="30"/>
      <c r="C93" s="29"/>
      <c r="D93" s="29"/>
      <c r="E93" s="29"/>
      <c r="F93" s="29"/>
      <c r="G93" s="19">
        <v>2021</v>
      </c>
      <c r="H93" s="1">
        <v>11305.891</v>
      </c>
      <c r="I93" s="1">
        <v>30836.7</v>
      </c>
      <c r="J93" s="1">
        <f t="shared" ref="J93:J96" si="35">ABS(H93-I93)</f>
        <v>19530.809000000001</v>
      </c>
      <c r="K93" s="18">
        <f t="shared" ref="K93:K96" si="36">LOG(H93+1)-LOG(I93+1)</f>
        <v>-0.43573877362300717</v>
      </c>
    </row>
    <row r="94" spans="2:20" x14ac:dyDescent="0.3">
      <c r="B94" s="30"/>
      <c r="C94" s="29"/>
      <c r="D94" s="29"/>
      <c r="E94" s="29"/>
      <c r="F94" s="29"/>
      <c r="G94" s="19">
        <v>2022</v>
      </c>
      <c r="H94" s="1">
        <v>12495.4</v>
      </c>
      <c r="I94" s="1">
        <v>29190.9</v>
      </c>
      <c r="J94" s="1">
        <f t="shared" si="35"/>
        <v>16695.5</v>
      </c>
      <c r="K94" s="18">
        <f t="shared" si="36"/>
        <v>-0.36847744445383146</v>
      </c>
    </row>
    <row r="95" spans="2:20" x14ac:dyDescent="0.3">
      <c r="B95" s="30"/>
      <c r="C95" s="29"/>
      <c r="D95" s="29"/>
      <c r="E95" s="29"/>
      <c r="F95" s="29"/>
      <c r="G95" s="19">
        <v>2023</v>
      </c>
      <c r="H95" s="1">
        <v>51938.105000000003</v>
      </c>
      <c r="I95" s="1">
        <v>27270.959999999999</v>
      </c>
      <c r="J95" s="1">
        <f t="shared" si="35"/>
        <v>24667.145000000004</v>
      </c>
      <c r="K95" s="18">
        <f t="shared" si="36"/>
        <v>0.2797781104796675</v>
      </c>
    </row>
    <row r="96" spans="2:20" x14ac:dyDescent="0.3">
      <c r="B96" s="30"/>
      <c r="C96" s="29"/>
      <c r="D96" s="29"/>
      <c r="E96" s="29"/>
      <c r="F96" s="29"/>
      <c r="G96" s="19">
        <v>2024</v>
      </c>
      <c r="H96" s="1">
        <v>10037.530000000001</v>
      </c>
      <c r="I96" s="1">
        <v>20453.11</v>
      </c>
      <c r="J96" s="1">
        <f t="shared" si="35"/>
        <v>10415.58</v>
      </c>
      <c r="K96" s="18">
        <f t="shared" si="36"/>
        <v>-0.30911046599530057</v>
      </c>
    </row>
    <row r="97" spans="2:11" ht="15" thickBot="1" x14ac:dyDescent="0.35">
      <c r="B97" s="62"/>
      <c r="C97" s="63"/>
      <c r="D97" s="63"/>
      <c r="E97" s="63"/>
      <c r="F97" s="63"/>
      <c r="G97" s="21">
        <v>2025</v>
      </c>
      <c r="H97" s="22" t="s">
        <v>11</v>
      </c>
      <c r="I97" s="22">
        <v>30374.18</v>
      </c>
      <c r="J97" s="22"/>
      <c r="K97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F88C-64FF-41BA-81DA-75E3ABBB1778}">
  <dimension ref="B2:T97"/>
  <sheetViews>
    <sheetView topLeftCell="I1" zoomScale="56" workbookViewId="0">
      <selection activeCell="L42" sqref="L42"/>
    </sheetView>
  </sheetViews>
  <sheetFormatPr defaultRowHeight="14.4" x14ac:dyDescent="0.3"/>
  <cols>
    <col min="2" max="2" width="14.109375" bestFit="1" customWidth="1"/>
    <col min="3" max="3" width="12" bestFit="1" customWidth="1"/>
    <col min="4" max="4" width="17" bestFit="1" customWidth="1"/>
    <col min="5" max="5" width="18.21875" bestFit="1" customWidth="1"/>
    <col min="6" max="6" width="15.5546875" customWidth="1"/>
    <col min="7" max="7" width="14.109375" bestFit="1" customWidth="1"/>
    <col min="8" max="8" width="13.6640625" bestFit="1" customWidth="1"/>
    <col min="9" max="9" width="17" bestFit="1" customWidth="1"/>
    <col min="10" max="10" width="13.6640625" bestFit="1" customWidth="1"/>
    <col min="11" max="11" width="15.5546875" bestFit="1" customWidth="1"/>
    <col min="15" max="15" width="15.109375" bestFit="1" customWidth="1"/>
    <col min="18" max="18" width="14.109375" bestFit="1" customWidth="1"/>
    <col min="19" max="19" width="14.5546875" bestFit="1" customWidth="1"/>
    <col min="20" max="20" width="11.21875" bestFit="1" customWidth="1"/>
  </cols>
  <sheetData>
    <row r="2" spans="2:20" ht="15" thickBot="1" x14ac:dyDescent="0.35">
      <c r="Q2" s="2" t="s">
        <v>0</v>
      </c>
      <c r="R2" s="2" t="s">
        <v>344</v>
      </c>
    </row>
    <row r="3" spans="2:20" x14ac:dyDescent="0.3">
      <c r="B3" s="54" t="s">
        <v>0</v>
      </c>
      <c r="C3" s="55" t="s">
        <v>344</v>
      </c>
      <c r="D3" s="58"/>
      <c r="E3" s="58"/>
      <c r="F3" s="58"/>
      <c r="G3" s="54" t="s">
        <v>0</v>
      </c>
      <c r="H3" s="55" t="s">
        <v>344</v>
      </c>
      <c r="I3" s="58"/>
      <c r="J3" s="58"/>
      <c r="K3" s="59"/>
      <c r="Q3" s="5" t="s">
        <v>9</v>
      </c>
      <c r="R3" s="3" t="s">
        <v>558</v>
      </c>
      <c r="S3" s="3" t="s">
        <v>559</v>
      </c>
      <c r="T3" s="3" t="s">
        <v>562</v>
      </c>
    </row>
    <row r="4" spans="2:20" ht="15" thickBot="1" x14ac:dyDescent="0.35">
      <c r="B4" s="61" t="s">
        <v>7</v>
      </c>
      <c r="C4" s="64" t="s">
        <v>9</v>
      </c>
      <c r="D4" s="29"/>
      <c r="E4" s="29"/>
      <c r="F4" s="29"/>
      <c r="G4" s="61" t="s">
        <v>7</v>
      </c>
      <c r="H4" s="64" t="s">
        <v>16</v>
      </c>
      <c r="I4" s="29"/>
      <c r="J4" s="29"/>
      <c r="K4" s="31"/>
      <c r="Q4" s="3" t="s">
        <v>3</v>
      </c>
      <c r="R4">
        <f>AVERAGE(E7:E11)</f>
        <v>1995.5399999999997</v>
      </c>
      <c r="S4">
        <f>SQRT(SUMSQ(E7:E11)/COUNT(E7:E11))</f>
        <v>2150.025138727452</v>
      </c>
      <c r="T4" s="8">
        <f>AVERAGE(F7:F11)</f>
        <v>0.68904947609904443</v>
      </c>
    </row>
    <row r="5" spans="2:20" x14ac:dyDescent="0.3">
      <c r="B5" s="65" t="s">
        <v>8</v>
      </c>
      <c r="C5" s="66" t="s">
        <v>3</v>
      </c>
      <c r="D5" s="66"/>
      <c r="E5" s="66"/>
      <c r="F5" s="67"/>
      <c r="G5" s="65" t="s">
        <v>8</v>
      </c>
      <c r="H5" s="66" t="s">
        <v>3</v>
      </c>
      <c r="I5" s="66"/>
      <c r="J5" s="66"/>
      <c r="K5" s="67"/>
      <c r="Q5" s="3" t="s">
        <v>4</v>
      </c>
      <c r="R5" s="7">
        <f>AVERAGE(E15:E19)</f>
        <v>81400.787999999986</v>
      </c>
      <c r="S5">
        <f>SQRT(SUMSQ(E15:E19)/COUNT(E15:E19))</f>
        <v>87697.772968195495</v>
      </c>
      <c r="T5" s="8">
        <f>AVERAGE(F15:F19)</f>
        <v>1.2529843914811261</v>
      </c>
    </row>
    <row r="6" spans="2:20" x14ac:dyDescent="0.3">
      <c r="B6" s="19" t="s">
        <v>2</v>
      </c>
      <c r="C6" s="1" t="s">
        <v>5</v>
      </c>
      <c r="D6" s="1" t="s">
        <v>6</v>
      </c>
      <c r="E6" s="1" t="s">
        <v>564</v>
      </c>
      <c r="F6" s="18" t="s">
        <v>561</v>
      </c>
      <c r="G6" s="19" t="s">
        <v>2</v>
      </c>
      <c r="H6" s="1" t="s">
        <v>5</v>
      </c>
      <c r="I6" s="1" t="s">
        <v>6</v>
      </c>
      <c r="J6" s="1" t="s">
        <v>564</v>
      </c>
      <c r="K6" s="18" t="s">
        <v>561</v>
      </c>
      <c r="Q6" s="3" t="s">
        <v>397</v>
      </c>
      <c r="R6">
        <f>AVERAGE(E23:E28)</f>
        <v>21.339999999999975</v>
      </c>
      <c r="S6">
        <f>SQRT(SUMSQ(E23:E28)/COUNT(E23:E28))</f>
        <v>21.339999999999975</v>
      </c>
      <c r="T6" s="8">
        <f>AVERAGE(F25)</f>
        <v>-3.543771164545495E-2</v>
      </c>
    </row>
    <row r="7" spans="2:20" x14ac:dyDescent="0.3">
      <c r="B7" s="19">
        <v>2020</v>
      </c>
      <c r="C7" s="1">
        <v>2275</v>
      </c>
      <c r="D7" s="1">
        <v>672.47</v>
      </c>
      <c r="E7" s="1">
        <f>ABS(C7-D7)</f>
        <v>1602.53</v>
      </c>
      <c r="F7" s="18">
        <f>LN(C7+1)-LN(D7+1)</f>
        <v>1.2177313438177348</v>
      </c>
      <c r="G7" s="19">
        <v>2020</v>
      </c>
      <c r="H7" s="1">
        <v>21800</v>
      </c>
      <c r="I7" s="1">
        <v>2890.48</v>
      </c>
      <c r="J7" s="1">
        <f>ABS(H7-I7)</f>
        <v>18909.52</v>
      </c>
      <c r="K7" s="18">
        <f>LN(H7+1)-LN(I7+1)</f>
        <v>2.020187358535571</v>
      </c>
      <c r="Q7" s="5" t="s">
        <v>16</v>
      </c>
      <c r="R7" s="3" t="s">
        <v>558</v>
      </c>
      <c r="S7" s="3" t="s">
        <v>559</v>
      </c>
      <c r="T7" s="9" t="s">
        <v>562</v>
      </c>
    </row>
    <row r="8" spans="2:20" x14ac:dyDescent="0.3">
      <c r="B8" s="19">
        <v>2021</v>
      </c>
      <c r="C8" s="1">
        <v>3800</v>
      </c>
      <c r="D8" s="1">
        <v>704.79</v>
      </c>
      <c r="E8" s="1">
        <f t="shared" ref="E8:E11" si="0">ABS(C8-D8)</f>
        <v>3095.21</v>
      </c>
      <c r="F8" s="18">
        <f t="shared" ref="F8:F11" si="1">LOG(C8+1)-LOG(D8+1)</f>
        <v>0.7312223688457804</v>
      </c>
      <c r="G8" s="19">
        <v>2021</v>
      </c>
      <c r="H8" s="1">
        <v>18461</v>
      </c>
      <c r="I8" s="1">
        <v>3061.66</v>
      </c>
      <c r="J8" s="1">
        <f>ABS(H8-I8)</f>
        <v>15399.34</v>
      </c>
      <c r="K8" s="18">
        <f t="shared" ref="K8:K10" si="2">LOG(H8+1)-LOG(I8+1)</f>
        <v>0.78017996018031166</v>
      </c>
      <c r="Q8" s="3" t="s">
        <v>3</v>
      </c>
      <c r="R8">
        <f>AVERAGE(J7:J12)</f>
        <v>9830.0175000000017</v>
      </c>
      <c r="S8" s="7">
        <f>SQRT(SUMSQ(J7:J10)/COUNT(K7:K10))</f>
        <v>12331.059919914629</v>
      </c>
      <c r="T8" s="8">
        <f>AVERAGE(K7:K10)</f>
        <v>0.36522711522953111</v>
      </c>
    </row>
    <row r="9" spans="2:20" x14ac:dyDescent="0.3">
      <c r="B9" s="19">
        <v>2022</v>
      </c>
      <c r="C9" s="1">
        <v>1500</v>
      </c>
      <c r="D9" s="1">
        <v>742.24</v>
      </c>
      <c r="E9" s="1">
        <f t="shared" si="0"/>
        <v>757.76</v>
      </c>
      <c r="F9" s="18">
        <f t="shared" si="1"/>
        <v>0.30525161758733121</v>
      </c>
      <c r="G9" s="19">
        <v>2022</v>
      </c>
      <c r="H9" s="1">
        <v>5000</v>
      </c>
      <c r="I9" s="1">
        <v>3185.2</v>
      </c>
      <c r="J9" s="1">
        <f t="shared" ref="J9:J10" si="3">ABS(H9-I9)</f>
        <v>1814.8000000000002</v>
      </c>
      <c r="K9" s="18">
        <f t="shared" si="2"/>
        <v>0.19578382125888094</v>
      </c>
      <c r="Q9" s="3" t="s">
        <v>4</v>
      </c>
      <c r="R9">
        <f>AVERAGE(J15:J20)</f>
        <v>6948.2749999999996</v>
      </c>
      <c r="S9" s="7">
        <f>SQRT(SUMSQ(J15:J18)/COUNT(E15:E18))</f>
        <v>11350.104106463077</v>
      </c>
      <c r="T9" s="8">
        <f>AVERAGE(K15:K18)</f>
        <v>-0.24960710705053835</v>
      </c>
    </row>
    <row r="10" spans="2:20" x14ac:dyDescent="0.3">
      <c r="B10" s="19">
        <v>2023</v>
      </c>
      <c r="C10" s="1">
        <v>3300</v>
      </c>
      <c r="D10" s="1">
        <v>751.44</v>
      </c>
      <c r="E10" s="1">
        <f t="shared" si="0"/>
        <v>2548.56</v>
      </c>
      <c r="F10" s="18">
        <f t="shared" si="1"/>
        <v>0.64217364957647494</v>
      </c>
      <c r="G10" s="19">
        <v>2023</v>
      </c>
      <c r="H10" s="1">
        <v>95</v>
      </c>
      <c r="I10" s="1">
        <v>3291.41</v>
      </c>
      <c r="J10" s="1">
        <f t="shared" si="3"/>
        <v>3196.41</v>
      </c>
      <c r="K10" s="18">
        <f t="shared" si="2"/>
        <v>-1.5352426790566391</v>
      </c>
      <c r="Q10" s="3" t="s">
        <v>397</v>
      </c>
      <c r="R10">
        <f>AVERAGE(J23:J28)</f>
        <v>773.745</v>
      </c>
      <c r="S10" s="7" cm="1">
        <f t="array" ref="S10">SQRT(SUMSQ(J23:J28/4))</f>
        <v>564.03053023528787</v>
      </c>
      <c r="T10" s="8">
        <f>AVERAGE(K23:K26)</f>
        <v>-0.80183837321292462</v>
      </c>
    </row>
    <row r="11" spans="2:20" x14ac:dyDescent="0.3">
      <c r="B11" s="19">
        <v>2024</v>
      </c>
      <c r="C11" s="1">
        <v>2750</v>
      </c>
      <c r="D11" s="1">
        <v>776.36</v>
      </c>
      <c r="E11" s="1">
        <f t="shared" si="0"/>
        <v>1973.6399999999999</v>
      </c>
      <c r="F11" s="18">
        <f t="shared" si="1"/>
        <v>0.54886840066790077</v>
      </c>
      <c r="G11" s="19">
        <v>2024</v>
      </c>
      <c r="H11" s="1" t="s">
        <v>11</v>
      </c>
      <c r="I11" s="1">
        <v>3254.02</v>
      </c>
      <c r="J11" s="1"/>
      <c r="K11" s="18"/>
      <c r="Q11" s="5" t="s">
        <v>17</v>
      </c>
      <c r="R11" s="3" t="s">
        <v>558</v>
      </c>
      <c r="S11" s="3" t="s">
        <v>559</v>
      </c>
      <c r="T11" s="9" t="s">
        <v>562</v>
      </c>
    </row>
    <row r="12" spans="2:20" x14ac:dyDescent="0.3">
      <c r="B12" s="60" t="s">
        <v>62</v>
      </c>
      <c r="C12" s="1" t="s">
        <v>11</v>
      </c>
      <c r="D12" s="1">
        <v>803.04</v>
      </c>
      <c r="E12" s="1"/>
      <c r="F12" s="18"/>
      <c r="G12" s="19">
        <v>2025</v>
      </c>
      <c r="H12" s="1" t="s">
        <v>11</v>
      </c>
      <c r="I12" s="1" t="s">
        <v>11</v>
      </c>
      <c r="J12" s="1"/>
      <c r="K12" s="18"/>
      <c r="Q12" s="3" t="s">
        <v>3</v>
      </c>
      <c r="R12">
        <f>AVERAGE(E34:E39)</f>
        <v>4024.85</v>
      </c>
      <c r="S12" s="7">
        <f>SQRT(SUMSQ(E34:E37)/COUNT(E34:E37))</f>
        <v>5387.5145868155196</v>
      </c>
      <c r="T12" s="8">
        <f>AVERAGE(F34:F37)</f>
        <v>7.6849371966496549E-2</v>
      </c>
    </row>
    <row r="13" spans="2:20" x14ac:dyDescent="0.3">
      <c r="B13" s="12" t="s">
        <v>8</v>
      </c>
      <c r="C13" s="3" t="s">
        <v>4</v>
      </c>
      <c r="D13" s="3"/>
      <c r="E13" s="4"/>
      <c r="F13" s="13"/>
      <c r="G13" s="12" t="s">
        <v>8</v>
      </c>
      <c r="H13" s="3" t="s">
        <v>4</v>
      </c>
      <c r="I13" s="3"/>
      <c r="J13" s="3"/>
      <c r="K13" s="13"/>
      <c r="Q13" s="3" t="s">
        <v>4</v>
      </c>
      <c r="R13" s="7">
        <f>AVERAGE(E42:E47)</f>
        <v>6257.3466666666654</v>
      </c>
      <c r="S13" s="7">
        <f>SQRT(SUMSQ(E42:E45)/COUNT(E42:E45))</f>
        <v>8613.5523720588117</v>
      </c>
      <c r="T13" s="8">
        <f>AVERAGE(F42:F45)</f>
        <v>1.1395357601874332</v>
      </c>
    </row>
    <row r="14" spans="2:20" x14ac:dyDescent="0.3">
      <c r="B14" s="19" t="s">
        <v>2</v>
      </c>
      <c r="C14" s="1" t="s">
        <v>5</v>
      </c>
      <c r="D14" s="1" t="s">
        <v>6</v>
      </c>
      <c r="E14" s="1" t="s">
        <v>560</v>
      </c>
      <c r="F14" s="18" t="s">
        <v>561</v>
      </c>
      <c r="G14" s="19" t="s">
        <v>2</v>
      </c>
      <c r="H14" s="1" t="s">
        <v>5</v>
      </c>
      <c r="I14" s="1" t="s">
        <v>6</v>
      </c>
      <c r="J14" s="1" t="s">
        <v>564</v>
      </c>
      <c r="K14" s="18" t="s">
        <v>561</v>
      </c>
      <c r="Q14" s="3" t="s">
        <v>397</v>
      </c>
      <c r="R14">
        <v>0</v>
      </c>
      <c r="S14">
        <v>0</v>
      </c>
      <c r="T14" s="8">
        <v>0</v>
      </c>
    </row>
    <row r="15" spans="2:20" x14ac:dyDescent="0.3">
      <c r="B15" s="19">
        <v>2020</v>
      </c>
      <c r="C15" s="1">
        <v>58825</v>
      </c>
      <c r="D15" s="1">
        <v>6734.9</v>
      </c>
      <c r="E15" s="1">
        <f>ABS(C15-D15)</f>
        <v>52090.1</v>
      </c>
      <c r="F15" s="18">
        <f>LN(C15+1)-LN(D15+1)</f>
        <v>2.1671325028198183</v>
      </c>
      <c r="G15" s="19">
        <v>2020</v>
      </c>
      <c r="H15" s="1">
        <v>1275</v>
      </c>
      <c r="I15" s="1">
        <v>3417.89</v>
      </c>
      <c r="J15" s="1">
        <f>ABS(H15-I15)</f>
        <v>2142.89</v>
      </c>
      <c r="K15" s="18">
        <f>LN(H15+1)-LN(I15+1)</f>
        <v>-0.98558575206695576</v>
      </c>
      <c r="Q15" s="5" t="s">
        <v>563</v>
      </c>
      <c r="R15" s="3" t="s">
        <v>558</v>
      </c>
      <c r="S15" s="3" t="s">
        <v>559</v>
      </c>
      <c r="T15" s="9" t="s">
        <v>562</v>
      </c>
    </row>
    <row r="16" spans="2:20" x14ac:dyDescent="0.3">
      <c r="B16" s="19">
        <v>2021</v>
      </c>
      <c r="C16" s="1">
        <v>121580</v>
      </c>
      <c r="D16" s="1">
        <v>7136.49</v>
      </c>
      <c r="E16" s="1">
        <f t="shared" ref="E16:E19" si="4">ABS(C16-D16)</f>
        <v>114443.51</v>
      </c>
      <c r="F16" s="18">
        <f t="shared" ref="F16:F19" si="5">LOG(C16+1)-LOG(D16+1)</f>
        <v>1.2313201983370683</v>
      </c>
      <c r="G16" s="19">
        <v>2021</v>
      </c>
      <c r="H16" s="1">
        <v>3033.5</v>
      </c>
      <c r="I16" s="1">
        <v>3375.05</v>
      </c>
      <c r="J16" s="1">
        <f t="shared" ref="J16:J18" si="6">ABS(H16-I16)</f>
        <v>341.55000000000018</v>
      </c>
      <c r="K16" s="18">
        <f t="shared" ref="K16:K18" si="7">LOG(H16+1)-LOG(I16+1)</f>
        <v>-4.632172816602198E-2</v>
      </c>
      <c r="Q16" s="3" t="s">
        <v>3</v>
      </c>
      <c r="R16" s="7">
        <f>AVERAGE(J34:J39)</f>
        <v>57.692999999999991</v>
      </c>
      <c r="S16" s="7">
        <f>SQRT(SUMSQ(J35:J37)/COUNT(J35:J37))</f>
        <v>59.114175234597212</v>
      </c>
      <c r="T16" s="8">
        <f>AVERAGE(K35:K37)</f>
        <v>-0.5510988362663134</v>
      </c>
    </row>
    <row r="17" spans="2:20" x14ac:dyDescent="0.3">
      <c r="B17" s="19">
        <v>2022</v>
      </c>
      <c r="C17" s="1">
        <v>123380</v>
      </c>
      <c r="D17" s="1">
        <v>8112.52</v>
      </c>
      <c r="E17" s="1">
        <f t="shared" si="4"/>
        <v>115267.48</v>
      </c>
      <c r="F17" s="18">
        <f t="shared" si="5"/>
        <v>1.1820389748241893</v>
      </c>
      <c r="G17" s="19">
        <v>2022</v>
      </c>
      <c r="H17" s="1">
        <v>463</v>
      </c>
      <c r="I17" s="1">
        <v>3362.16</v>
      </c>
      <c r="J17" s="1">
        <f t="shared" si="6"/>
        <v>2899.16</v>
      </c>
      <c r="K17" s="18">
        <f t="shared" si="7"/>
        <v>-0.860229548509436</v>
      </c>
      <c r="Q17" s="3" t="s">
        <v>4</v>
      </c>
      <c r="R17">
        <f>AVERAGE(J42:J47)</f>
        <v>398.95159999999998</v>
      </c>
      <c r="S17" s="7">
        <f>SQRT(SUMSQ(J42:J46)/COUNT(J42:J46))</f>
        <v>541.79265878045999</v>
      </c>
      <c r="T17" s="8">
        <f>AVERAGE(K42:K46)</f>
        <v>0.39465602737697025</v>
      </c>
    </row>
    <row r="18" spans="2:20" x14ac:dyDescent="0.3">
      <c r="B18" s="19">
        <v>2023</v>
      </c>
      <c r="C18" s="1">
        <v>44475</v>
      </c>
      <c r="D18" s="1">
        <v>9435.6200000000008</v>
      </c>
      <c r="E18" s="1">
        <f t="shared" si="4"/>
        <v>35039.379999999997</v>
      </c>
      <c r="F18" s="18">
        <f t="shared" si="5"/>
        <v>0.67330925461288516</v>
      </c>
      <c r="G18" s="19">
        <v>2023</v>
      </c>
      <c r="H18" s="1">
        <v>25690</v>
      </c>
      <c r="I18" s="1">
        <v>3280.5</v>
      </c>
      <c r="J18" s="1">
        <f t="shared" si="6"/>
        <v>22409.5</v>
      </c>
      <c r="K18" s="18">
        <f t="shared" si="7"/>
        <v>0.89370860054026036</v>
      </c>
      <c r="Q18" s="3" t="s">
        <v>397</v>
      </c>
      <c r="R18">
        <f>AVERAGE(J50:J55)</f>
        <v>21.7775</v>
      </c>
      <c r="S18" s="7">
        <f>SQRT(SUMSQ(J50+J53)/COUNT(J50+J53))</f>
        <v>43.555</v>
      </c>
      <c r="T18" s="8">
        <f>AVERAGE(K50:K53)</f>
        <v>-0.20749157872348101</v>
      </c>
    </row>
    <row r="19" spans="2:20" x14ac:dyDescent="0.3">
      <c r="B19" s="19">
        <v>2024</v>
      </c>
      <c r="C19" s="1">
        <v>99900</v>
      </c>
      <c r="D19" s="1">
        <v>9736.5300000000007</v>
      </c>
      <c r="E19" s="1">
        <f t="shared" si="4"/>
        <v>90163.47</v>
      </c>
      <c r="F19" s="18">
        <f t="shared" si="5"/>
        <v>1.0111210268116695</v>
      </c>
      <c r="G19" s="19">
        <v>2024</v>
      </c>
      <c r="H19" s="1" t="s">
        <v>11</v>
      </c>
      <c r="I19" s="1">
        <v>3829.21</v>
      </c>
      <c r="J19" s="1"/>
      <c r="K19" s="18"/>
      <c r="Q19" s="5" t="s">
        <v>19</v>
      </c>
      <c r="R19" s="3" t="s">
        <v>558</v>
      </c>
      <c r="S19" s="3" t="s">
        <v>559</v>
      </c>
      <c r="T19" s="9" t="s">
        <v>562</v>
      </c>
    </row>
    <row r="20" spans="2:20" x14ac:dyDescent="0.3">
      <c r="B20" s="19">
        <v>2025</v>
      </c>
      <c r="C20" s="1" t="s">
        <v>11</v>
      </c>
      <c r="D20" s="1">
        <v>10389.09</v>
      </c>
      <c r="E20" s="1"/>
      <c r="F20" s="18"/>
      <c r="G20" s="19">
        <v>2025</v>
      </c>
      <c r="H20" s="1" t="s">
        <v>11</v>
      </c>
      <c r="I20" s="1" t="s">
        <v>11</v>
      </c>
      <c r="J20" s="1"/>
      <c r="K20" s="18"/>
      <c r="Q20" s="3" t="s">
        <v>3</v>
      </c>
      <c r="R20">
        <f>AVERAGE(E61:E66)</f>
        <v>94.066666666666677</v>
      </c>
      <c r="S20" s="7">
        <f>SQRT(SUMSQ(E61:E63)/COUNT(E61:E63))</f>
        <v>95.276459841872793</v>
      </c>
      <c r="T20" s="8">
        <f>AVERAGE(F61:F63)</f>
        <v>-0.76748308097739593</v>
      </c>
    </row>
    <row r="21" spans="2:20" x14ac:dyDescent="0.3">
      <c r="B21" s="12" t="s">
        <v>8</v>
      </c>
      <c r="C21" s="3" t="s">
        <v>10</v>
      </c>
      <c r="D21" s="3"/>
      <c r="E21" s="4"/>
      <c r="F21" s="13"/>
      <c r="G21" s="12" t="s">
        <v>8</v>
      </c>
      <c r="H21" s="3" t="s">
        <v>10</v>
      </c>
      <c r="I21" s="3"/>
      <c r="J21" s="3"/>
      <c r="K21" s="13"/>
      <c r="Q21" s="3" t="s">
        <v>4</v>
      </c>
      <c r="R21">
        <v>0</v>
      </c>
      <c r="S21" s="7">
        <v>0</v>
      </c>
      <c r="T21" s="8">
        <v>0</v>
      </c>
    </row>
    <row r="22" spans="2:20" x14ac:dyDescent="0.3">
      <c r="B22" s="19" t="s">
        <v>2</v>
      </c>
      <c r="C22" s="1" t="s">
        <v>5</v>
      </c>
      <c r="D22" s="1" t="s">
        <v>6</v>
      </c>
      <c r="E22" s="1" t="s">
        <v>560</v>
      </c>
      <c r="F22" s="18" t="s">
        <v>561</v>
      </c>
      <c r="G22" s="19" t="s">
        <v>2</v>
      </c>
      <c r="H22" s="1" t="s">
        <v>5</v>
      </c>
      <c r="I22" s="1" t="s">
        <v>6</v>
      </c>
      <c r="J22" s="1" t="s">
        <v>564</v>
      </c>
      <c r="K22" s="18" t="s">
        <v>561</v>
      </c>
      <c r="Q22" s="3" t="s">
        <v>397</v>
      </c>
      <c r="R22">
        <f>AVERAGE(E77:E82)</f>
        <v>260.95666666666665</v>
      </c>
      <c r="S22" s="7" cm="1">
        <f t="array" ref="S22">SQRT(SUMSQ(E78:E79 + E81)/COUNT(E78:E79 + E81))</f>
        <v>524.74223219596115</v>
      </c>
      <c r="T22" s="8">
        <f>AVERAGE(F78:F81)</f>
        <v>-0.78604909741507478</v>
      </c>
    </row>
    <row r="23" spans="2:20" x14ac:dyDescent="0.3">
      <c r="B23" s="60" t="s">
        <v>58</v>
      </c>
      <c r="C23" s="1" t="s">
        <v>11</v>
      </c>
      <c r="D23" s="1" t="s">
        <v>11</v>
      </c>
      <c r="E23" s="1"/>
      <c r="F23" s="18"/>
      <c r="G23" s="19">
        <v>2020</v>
      </c>
      <c r="H23" s="1">
        <v>17</v>
      </c>
      <c r="I23" s="1">
        <v>825.21</v>
      </c>
      <c r="J23" s="1">
        <f>ABS(H23-I23)</f>
        <v>808.21</v>
      </c>
      <c r="K23" s="18">
        <f>LN(H23+1)-LN(I23+1)</f>
        <v>-3.8264772206001263</v>
      </c>
    </row>
    <row r="24" spans="2:20" x14ac:dyDescent="0.3">
      <c r="B24" s="60" t="s">
        <v>59</v>
      </c>
      <c r="C24" s="1" t="s">
        <v>11</v>
      </c>
      <c r="D24" s="1" t="s">
        <v>11</v>
      </c>
      <c r="E24" s="1"/>
      <c r="F24" s="18"/>
      <c r="G24" s="19">
        <v>2021</v>
      </c>
      <c r="H24" s="1">
        <v>962</v>
      </c>
      <c r="I24" s="1">
        <v>971.9</v>
      </c>
      <c r="J24" s="1">
        <f t="shared" ref="J24:J26" si="8">ABS(H24-I24)</f>
        <v>9.8999999999999773</v>
      </c>
      <c r="K24" s="18">
        <f t="shared" ref="K24:K26" si="9">LOG(H24+1)-LOG(I24+1)</f>
        <v>-4.441916268100865E-3</v>
      </c>
    </row>
    <row r="25" spans="2:20" x14ac:dyDescent="0.3">
      <c r="B25" s="19">
        <v>2022</v>
      </c>
      <c r="C25" s="1">
        <v>250</v>
      </c>
      <c r="D25" s="1">
        <v>271.33999999999997</v>
      </c>
      <c r="E25" s="1">
        <f>ABS(C25-D25)</f>
        <v>21.339999999999975</v>
      </c>
      <c r="F25" s="18">
        <f t="shared" ref="F25" si="10">LOG(C25+1)-LOG(D25+1)</f>
        <v>-3.543771164545495E-2</v>
      </c>
      <c r="G25" s="19">
        <v>2022</v>
      </c>
      <c r="H25" s="1">
        <v>2937</v>
      </c>
      <c r="I25" s="1">
        <v>838.17</v>
      </c>
      <c r="J25" s="1">
        <f t="shared" si="8"/>
        <v>2098.83</v>
      </c>
      <c r="K25" s="18">
        <f t="shared" si="9"/>
        <v>0.54420184184945875</v>
      </c>
    </row>
    <row r="26" spans="2:20" x14ac:dyDescent="0.3">
      <c r="B26" s="60" t="s">
        <v>60</v>
      </c>
      <c r="C26" s="1" t="s">
        <v>11</v>
      </c>
      <c r="D26" s="1" t="s">
        <v>11</v>
      </c>
      <c r="E26" s="1"/>
      <c r="F26" s="18"/>
      <c r="G26" s="19">
        <v>2023</v>
      </c>
      <c r="H26" s="1">
        <v>1065</v>
      </c>
      <c r="I26" s="1">
        <v>886.96</v>
      </c>
      <c r="J26" s="1">
        <f t="shared" si="8"/>
        <v>178.03999999999996</v>
      </c>
      <c r="K26" s="18">
        <f t="shared" si="9"/>
        <v>7.9363802167069952E-2</v>
      </c>
    </row>
    <row r="27" spans="2:20" x14ac:dyDescent="0.3">
      <c r="B27" s="60" t="s">
        <v>61</v>
      </c>
      <c r="C27" s="1" t="s">
        <v>11</v>
      </c>
      <c r="D27" s="1" t="s">
        <v>11</v>
      </c>
      <c r="E27" s="1"/>
      <c r="F27" s="18"/>
      <c r="G27" s="19">
        <v>2024</v>
      </c>
      <c r="H27" s="1" t="s">
        <v>11</v>
      </c>
      <c r="I27" s="1">
        <v>854.76</v>
      </c>
      <c r="J27" s="1"/>
      <c r="K27" s="18"/>
      <c r="Q27" s="5" t="s">
        <v>20</v>
      </c>
      <c r="R27" s="3" t="s">
        <v>558</v>
      </c>
      <c r="S27" s="3" t="s">
        <v>559</v>
      </c>
      <c r="T27" s="3" t="s">
        <v>562</v>
      </c>
    </row>
    <row r="28" spans="2:20" ht="15" thickBot="1" x14ac:dyDescent="0.35">
      <c r="B28" s="21">
        <v>2025</v>
      </c>
      <c r="C28" s="22" t="s">
        <v>11</v>
      </c>
      <c r="D28" s="22" t="s">
        <v>11</v>
      </c>
      <c r="E28" s="22"/>
      <c r="F28" s="23"/>
      <c r="G28" s="21">
        <v>2025</v>
      </c>
      <c r="H28" s="22" t="s">
        <v>11</v>
      </c>
      <c r="I28" s="22" t="s">
        <v>11</v>
      </c>
      <c r="J28" s="22"/>
      <c r="K28" s="23"/>
      <c r="Q28" s="3" t="s">
        <v>3</v>
      </c>
      <c r="R28">
        <f>AVERAGE(J61:J71)</f>
        <v>29979.279499999997</v>
      </c>
      <c r="S28" s="7">
        <f>SQRT(SUMSQ(J61:J70)/COUNT(J61:J70))</f>
        <v>35465.898500025534</v>
      </c>
      <c r="T28" s="8">
        <f>AVERAGE(K61:K70)</f>
        <v>0.86868243590625305</v>
      </c>
    </row>
    <row r="29" spans="2:20" ht="15" thickBot="1" x14ac:dyDescent="0.35">
      <c r="B29" s="30"/>
      <c r="C29" s="29"/>
      <c r="D29" s="29"/>
      <c r="E29" s="29"/>
      <c r="F29" s="29"/>
      <c r="G29" s="29"/>
      <c r="H29" s="29"/>
      <c r="I29" s="29"/>
      <c r="J29" s="29"/>
      <c r="K29" s="31"/>
      <c r="Q29" s="3" t="s">
        <v>4</v>
      </c>
      <c r="R29">
        <f>AVERAGE(J74:J84)</f>
        <v>93086.234999999986</v>
      </c>
      <c r="S29" s="7">
        <f>SQRT(SUMSQ(J74:J83)/COUNT(J74:J83))</f>
        <v>113530.34276810073</v>
      </c>
      <c r="T29" s="8">
        <f>AVERAGE(K74:K83)</f>
        <v>1.0546066459974035</v>
      </c>
    </row>
    <row r="30" spans="2:20" x14ac:dyDescent="0.3">
      <c r="B30" s="54" t="s">
        <v>0</v>
      </c>
      <c r="C30" s="55" t="s">
        <v>344</v>
      </c>
      <c r="D30" s="29"/>
      <c r="E30" s="29"/>
      <c r="F30" s="29"/>
      <c r="G30" s="54" t="s">
        <v>0</v>
      </c>
      <c r="H30" s="55" t="s">
        <v>344</v>
      </c>
      <c r="I30" s="29"/>
      <c r="J30" s="29"/>
      <c r="K30" s="31"/>
      <c r="Q30" s="3" t="s">
        <v>397</v>
      </c>
      <c r="R30">
        <f>AVERAGE(J87:J97)</f>
        <v>13558.0286</v>
      </c>
      <c r="S30" s="7">
        <f>SQRT(SUMSQ(J87:J96)/COUNT(J87:J96))</f>
        <v>24902.152331926423</v>
      </c>
      <c r="T30" s="8">
        <f>-AVERAGE(K87:K96)</f>
        <v>-0.24895135237198202</v>
      </c>
    </row>
    <row r="31" spans="2:20" ht="15" thickBot="1" x14ac:dyDescent="0.35">
      <c r="B31" s="61" t="s">
        <v>7</v>
      </c>
      <c r="C31" s="64" t="s">
        <v>17</v>
      </c>
      <c r="D31" s="29"/>
      <c r="E31" s="29"/>
      <c r="F31" s="29"/>
      <c r="G31" s="61" t="s">
        <v>7</v>
      </c>
      <c r="H31" s="64" t="s">
        <v>18</v>
      </c>
      <c r="I31" s="29"/>
      <c r="J31" s="29"/>
      <c r="K31" s="31"/>
    </row>
    <row r="32" spans="2:20" x14ac:dyDescent="0.3">
      <c r="B32" s="65" t="s">
        <v>8</v>
      </c>
      <c r="C32" s="66" t="s">
        <v>3</v>
      </c>
      <c r="D32" s="66"/>
      <c r="E32" s="66"/>
      <c r="F32" s="67"/>
      <c r="G32" s="65" t="s">
        <v>8</v>
      </c>
      <c r="H32" s="66" t="s">
        <v>3</v>
      </c>
      <c r="I32" s="66"/>
      <c r="J32" s="66"/>
      <c r="K32" s="67"/>
    </row>
    <row r="33" spans="2:11" x14ac:dyDescent="0.3">
      <c r="B33" s="19" t="s">
        <v>2</v>
      </c>
      <c r="C33" s="1" t="s">
        <v>5</v>
      </c>
      <c r="D33" s="1" t="s">
        <v>6</v>
      </c>
      <c r="E33" s="1" t="s">
        <v>560</v>
      </c>
      <c r="F33" s="18" t="s">
        <v>561</v>
      </c>
      <c r="G33" s="19" t="s">
        <v>2</v>
      </c>
      <c r="H33" s="1" t="s">
        <v>5</v>
      </c>
      <c r="I33" s="1" t="s">
        <v>6</v>
      </c>
      <c r="J33" s="1" t="s">
        <v>564</v>
      </c>
      <c r="K33" s="18" t="s">
        <v>561</v>
      </c>
    </row>
    <row r="34" spans="2:11" x14ac:dyDescent="0.3">
      <c r="B34" s="19">
        <v>2020</v>
      </c>
      <c r="C34" s="1">
        <v>11510</v>
      </c>
      <c r="D34" s="1">
        <v>1321.69</v>
      </c>
      <c r="E34" s="1">
        <f>ABS(C34-D34)</f>
        <v>10188.31</v>
      </c>
      <c r="F34" s="18">
        <f>LN(C34+1)-LN(D34+1)</f>
        <v>2.1636355582049784</v>
      </c>
      <c r="G34" s="19">
        <v>2020</v>
      </c>
      <c r="H34" s="1" t="s">
        <v>11</v>
      </c>
      <c r="I34" s="1" t="s">
        <v>11</v>
      </c>
      <c r="J34" s="1"/>
      <c r="K34" s="18"/>
    </row>
    <row r="35" spans="2:11" x14ac:dyDescent="0.3">
      <c r="B35" s="19">
        <v>2021</v>
      </c>
      <c r="C35" s="1">
        <v>3200</v>
      </c>
      <c r="D35" s="1">
        <v>1524.42</v>
      </c>
      <c r="E35" s="1">
        <f t="shared" ref="E35:E37" si="11">ABS(C35-D35)</f>
        <v>1675.58</v>
      </c>
      <c r="F35" s="18">
        <f t="shared" ref="F35:F37" si="12">LOG(C35+1)-LOG(D35+1)</f>
        <v>0.32189623795698274</v>
      </c>
      <c r="G35" s="19">
        <v>2021</v>
      </c>
      <c r="H35" s="1">
        <v>25</v>
      </c>
      <c r="I35" s="1">
        <v>84.4</v>
      </c>
      <c r="J35" s="1">
        <f t="shared" ref="J35:J37" si="13">ABS(H35-I35)</f>
        <v>59.400000000000006</v>
      </c>
      <c r="K35" s="18">
        <f t="shared" ref="K35:K37" si="14">LOG(H35+1)-LOG(I35+1)</f>
        <v>-0.51648452271818712</v>
      </c>
    </row>
    <row r="36" spans="2:11" x14ac:dyDescent="0.3">
      <c r="B36" s="19">
        <v>2022</v>
      </c>
      <c r="C36" s="1">
        <v>4200</v>
      </c>
      <c r="D36" s="1">
        <v>1571.24</v>
      </c>
      <c r="E36" s="1">
        <f t="shared" si="11"/>
        <v>2628.76</v>
      </c>
      <c r="F36" s="18">
        <f t="shared" si="12"/>
        <v>0.42683384039444627</v>
      </c>
      <c r="G36" s="19">
        <v>2022</v>
      </c>
      <c r="H36" s="1">
        <v>11</v>
      </c>
      <c r="I36" s="1">
        <v>83.55</v>
      </c>
      <c r="J36" s="1">
        <f t="shared" si="13"/>
        <v>72.55</v>
      </c>
      <c r="K36" s="18">
        <f t="shared" si="14"/>
        <v>-0.84793236588613574</v>
      </c>
    </row>
    <row r="37" spans="2:11" x14ac:dyDescent="0.3">
      <c r="B37" s="19">
        <v>2023</v>
      </c>
      <c r="C37" s="1">
        <v>3</v>
      </c>
      <c r="D37" s="1">
        <v>1609.75</v>
      </c>
      <c r="E37" s="1">
        <f t="shared" si="11"/>
        <v>1606.75</v>
      </c>
      <c r="F37" s="18">
        <f t="shared" si="12"/>
        <v>-2.6049681486904213</v>
      </c>
      <c r="G37" s="19">
        <v>2023</v>
      </c>
      <c r="H37" s="1">
        <v>42.530999999999999</v>
      </c>
      <c r="I37" s="1">
        <v>83.66</v>
      </c>
      <c r="J37" s="1">
        <f t="shared" si="13"/>
        <v>41.128999999999998</v>
      </c>
      <c r="K37" s="18">
        <f t="shared" si="14"/>
        <v>-0.28887962019461733</v>
      </c>
    </row>
    <row r="38" spans="2:11" x14ac:dyDescent="0.3">
      <c r="B38" s="19">
        <v>2024</v>
      </c>
      <c r="C38" s="1" t="s">
        <v>11</v>
      </c>
      <c r="D38" s="1">
        <v>1582.64</v>
      </c>
      <c r="E38" s="1"/>
      <c r="F38" s="18"/>
      <c r="G38" s="19">
        <v>2024</v>
      </c>
      <c r="H38" s="1" t="s">
        <v>11</v>
      </c>
      <c r="I38" s="1">
        <v>79.09</v>
      </c>
      <c r="J38" s="1"/>
      <c r="K38" s="18"/>
    </row>
    <row r="39" spans="2:11" x14ac:dyDescent="0.3">
      <c r="B39" s="19">
        <v>2025</v>
      </c>
      <c r="C39" s="1" t="s">
        <v>11</v>
      </c>
      <c r="D39" s="1" t="s">
        <v>11</v>
      </c>
      <c r="E39" s="1"/>
      <c r="F39" s="18"/>
      <c r="G39" s="19">
        <v>2025</v>
      </c>
      <c r="H39" s="1" t="s">
        <v>11</v>
      </c>
      <c r="I39" s="1" t="s">
        <v>11</v>
      </c>
      <c r="J39" s="1"/>
      <c r="K39" s="18"/>
    </row>
    <row r="40" spans="2:11" x14ac:dyDescent="0.3">
      <c r="B40" s="12" t="s">
        <v>8</v>
      </c>
      <c r="C40" s="3" t="s">
        <v>4</v>
      </c>
      <c r="D40" s="3"/>
      <c r="E40" s="3"/>
      <c r="F40" s="13"/>
      <c r="G40" s="12" t="s">
        <v>8</v>
      </c>
      <c r="H40" s="3" t="s">
        <v>4</v>
      </c>
      <c r="I40" s="3"/>
      <c r="J40" s="3"/>
      <c r="K40" s="13"/>
    </row>
    <row r="41" spans="2:11" x14ac:dyDescent="0.3">
      <c r="B41" s="19" t="s">
        <v>2</v>
      </c>
      <c r="C41" s="1" t="s">
        <v>5</v>
      </c>
      <c r="D41" s="1" t="s">
        <v>6</v>
      </c>
      <c r="E41" s="1" t="s">
        <v>560</v>
      </c>
      <c r="F41" s="18" t="s">
        <v>561</v>
      </c>
      <c r="G41" s="19" t="s">
        <v>2</v>
      </c>
      <c r="H41" s="1" t="s">
        <v>5</v>
      </c>
      <c r="I41" s="1" t="s">
        <v>6</v>
      </c>
      <c r="J41" s="1" t="s">
        <v>564</v>
      </c>
      <c r="K41" s="18" t="s">
        <v>561</v>
      </c>
    </row>
    <row r="42" spans="2:11" x14ac:dyDescent="0.3">
      <c r="B42" s="19">
        <v>2020</v>
      </c>
      <c r="C42" s="1">
        <v>14920</v>
      </c>
      <c r="D42" s="1">
        <v>468.44</v>
      </c>
      <c r="E42" s="1">
        <f>ABS(C42-D42)</f>
        <v>14451.56</v>
      </c>
      <c r="F42" s="18">
        <f>LN(C42+1)-LN(D42+1)</f>
        <v>3.4589844006858055</v>
      </c>
      <c r="G42" s="19">
        <v>2020</v>
      </c>
      <c r="H42" s="1">
        <v>1044.9739999999999</v>
      </c>
      <c r="I42" s="1">
        <v>184.77</v>
      </c>
      <c r="J42" s="1">
        <f>ABS(H42-I42)</f>
        <v>860.20399999999995</v>
      </c>
      <c r="K42" s="18">
        <f>LN(H42+1)-LN(I42+1)</f>
        <v>1.7281944383160663</v>
      </c>
    </row>
    <row r="43" spans="2:11" x14ac:dyDescent="0.3">
      <c r="B43" s="19">
        <v>2021</v>
      </c>
      <c r="C43" s="1">
        <v>4400</v>
      </c>
      <c r="D43" s="1">
        <v>756.69</v>
      </c>
      <c r="E43" s="1">
        <f t="shared" ref="E43:E45" si="15">ABS(C43-D43)</f>
        <v>3643.31</v>
      </c>
      <c r="F43" s="18">
        <f t="shared" ref="F43:F45" si="16">LOG(C43+1)-LOG(D43+1)</f>
        <v>0.7640598130984948</v>
      </c>
      <c r="G43" s="19">
        <v>2021</v>
      </c>
      <c r="H43" s="1">
        <v>1025.2349999999999</v>
      </c>
      <c r="I43" s="1">
        <v>194.77</v>
      </c>
      <c r="J43" s="1">
        <f t="shared" ref="J43:J46" si="17">ABS(H43-I43)</f>
        <v>830.46499999999992</v>
      </c>
      <c r="K43" s="18">
        <f t="shared" ref="K43:K46" si="18">LOG(H43+1)-LOG(I43+1)</f>
        <v>0.71950068146910029</v>
      </c>
    </row>
    <row r="44" spans="2:11" x14ac:dyDescent="0.3">
      <c r="B44" s="19">
        <v>2022</v>
      </c>
      <c r="C44" s="1" t="s">
        <v>11</v>
      </c>
      <c r="D44" s="1" t="s">
        <v>11</v>
      </c>
      <c r="E44" s="1"/>
      <c r="F44" s="18"/>
      <c r="G44" s="19">
        <v>2022</v>
      </c>
      <c r="H44" s="1">
        <v>162.071</v>
      </c>
      <c r="I44" s="1">
        <v>197.47</v>
      </c>
      <c r="J44" s="1">
        <f t="shared" si="17"/>
        <v>35.399000000000001</v>
      </c>
      <c r="K44" s="18">
        <f t="shared" si="18"/>
        <v>-8.5318135260977979E-2</v>
      </c>
    </row>
    <row r="45" spans="2:11" x14ac:dyDescent="0.3">
      <c r="B45" s="19">
        <v>2023</v>
      </c>
      <c r="C45" s="1">
        <v>125</v>
      </c>
      <c r="D45" s="1">
        <v>802.17</v>
      </c>
      <c r="E45" s="1">
        <f t="shared" si="15"/>
        <v>677.17</v>
      </c>
      <c r="F45" s="18">
        <f t="shared" si="16"/>
        <v>-0.80443693322200094</v>
      </c>
      <c r="G45" s="19">
        <v>2023</v>
      </c>
      <c r="H45" s="1">
        <v>317.52</v>
      </c>
      <c r="I45" s="1">
        <v>202.19</v>
      </c>
      <c r="J45" s="1">
        <f t="shared" si="17"/>
        <v>115.32999999999998</v>
      </c>
      <c r="K45" s="18">
        <f t="shared" si="18"/>
        <v>0.19523437672819366</v>
      </c>
    </row>
    <row r="46" spans="2:11" x14ac:dyDescent="0.3">
      <c r="B46" s="19">
        <v>2024</v>
      </c>
      <c r="C46" s="1" t="s">
        <v>11</v>
      </c>
      <c r="D46" s="1">
        <v>777.13</v>
      </c>
      <c r="E46" s="1"/>
      <c r="F46" s="18"/>
      <c r="G46" s="19">
        <v>2024</v>
      </c>
      <c r="H46" s="1">
        <v>53</v>
      </c>
      <c r="I46" s="1">
        <v>206.36</v>
      </c>
      <c r="J46" s="1">
        <f t="shared" si="17"/>
        <v>153.36000000000001</v>
      </c>
      <c r="K46" s="18">
        <f t="shared" si="18"/>
        <v>-0.58433122436753093</v>
      </c>
    </row>
    <row r="47" spans="2:11" x14ac:dyDescent="0.3">
      <c r="B47" s="19">
        <v>2025</v>
      </c>
      <c r="C47" s="1" t="s">
        <v>11</v>
      </c>
      <c r="D47" s="1" t="s">
        <v>11</v>
      </c>
      <c r="E47" s="1"/>
      <c r="F47" s="18"/>
      <c r="G47" s="19">
        <v>2025</v>
      </c>
      <c r="H47" s="1" t="s">
        <v>11</v>
      </c>
      <c r="I47" s="1">
        <v>215.27</v>
      </c>
      <c r="J47" s="1"/>
      <c r="K47" s="18"/>
    </row>
    <row r="48" spans="2:11" x14ac:dyDescent="0.3">
      <c r="B48" s="12" t="s">
        <v>8</v>
      </c>
      <c r="C48" s="3" t="s">
        <v>10</v>
      </c>
      <c r="D48" s="3"/>
      <c r="E48" s="3"/>
      <c r="F48" s="13"/>
      <c r="G48" s="12" t="s">
        <v>8</v>
      </c>
      <c r="H48" s="3" t="s">
        <v>10</v>
      </c>
      <c r="I48" s="3"/>
      <c r="J48" s="3"/>
      <c r="K48" s="13"/>
    </row>
    <row r="49" spans="2:11" x14ac:dyDescent="0.3">
      <c r="B49" s="19" t="s">
        <v>2</v>
      </c>
      <c r="C49" s="1" t="s">
        <v>5</v>
      </c>
      <c r="D49" s="1" t="s">
        <v>6</v>
      </c>
      <c r="E49" s="1" t="s">
        <v>560</v>
      </c>
      <c r="F49" s="18" t="s">
        <v>561</v>
      </c>
      <c r="G49" s="19" t="s">
        <v>2</v>
      </c>
      <c r="H49" s="1" t="s">
        <v>5</v>
      </c>
      <c r="I49" s="1" t="s">
        <v>6</v>
      </c>
      <c r="J49" s="1" t="s">
        <v>564</v>
      </c>
      <c r="K49" s="18" t="s">
        <v>561</v>
      </c>
    </row>
    <row r="50" spans="2:11" x14ac:dyDescent="0.3">
      <c r="B50" s="19">
        <v>2020</v>
      </c>
      <c r="C50" s="1" t="s">
        <v>11</v>
      </c>
      <c r="D50" s="1" t="s">
        <v>11</v>
      </c>
      <c r="E50" s="1"/>
      <c r="F50" s="18"/>
      <c r="G50" s="19">
        <v>2020</v>
      </c>
      <c r="H50" s="1">
        <v>2.5</v>
      </c>
      <c r="I50" s="1">
        <v>8.82</v>
      </c>
      <c r="J50" s="1">
        <f>ABS(H50-I50)</f>
        <v>6.32</v>
      </c>
      <c r="K50" s="18">
        <f>LN(H50+1)-LN(I50+1)</f>
        <v>-1.0316581538710063</v>
      </c>
    </row>
    <row r="51" spans="2:11" x14ac:dyDescent="0.3">
      <c r="B51" s="19">
        <v>2021</v>
      </c>
      <c r="C51" s="1" t="s">
        <v>11</v>
      </c>
      <c r="D51" s="1" t="s">
        <v>11</v>
      </c>
      <c r="E51" s="1"/>
      <c r="F51" s="18"/>
      <c r="G51" s="19">
        <v>2021</v>
      </c>
      <c r="H51" s="1" t="s">
        <v>11</v>
      </c>
      <c r="I51" s="1" t="s">
        <v>11</v>
      </c>
      <c r="J51" s="1"/>
      <c r="K51" s="18"/>
    </row>
    <row r="52" spans="2:11" x14ac:dyDescent="0.3">
      <c r="B52" s="19">
        <v>2022</v>
      </c>
      <c r="C52" s="1" t="s">
        <v>11</v>
      </c>
      <c r="D52" s="1" t="s">
        <v>11</v>
      </c>
      <c r="E52" s="1"/>
      <c r="F52" s="18"/>
      <c r="G52" s="19">
        <v>2022</v>
      </c>
      <c r="H52" s="1">
        <v>152.4</v>
      </c>
      <c r="I52" s="1">
        <v>9.5500000000000007</v>
      </c>
      <c r="J52" s="1"/>
      <c r="K52" s="18"/>
    </row>
    <row r="53" spans="2:11" x14ac:dyDescent="0.3">
      <c r="B53" s="19">
        <v>2023</v>
      </c>
      <c r="C53" s="1" t="s">
        <v>11</v>
      </c>
      <c r="D53" s="1" t="s">
        <v>11</v>
      </c>
      <c r="E53" s="1"/>
      <c r="F53" s="18"/>
      <c r="G53" s="19">
        <v>2023</v>
      </c>
      <c r="H53" s="1">
        <v>48.104999999999997</v>
      </c>
      <c r="I53" s="1">
        <v>10.87</v>
      </c>
      <c r="J53" s="1">
        <f t="shared" ref="J53" si="19">ABS(H53-I53)</f>
        <v>37.234999999999999</v>
      </c>
      <c r="K53" s="18">
        <f t="shared" ref="K53" si="20">LOG(H53+1)-LOG(I53+1)</f>
        <v>0.61667499642404433</v>
      </c>
    </row>
    <row r="54" spans="2:11" x14ac:dyDescent="0.3">
      <c r="B54" s="19">
        <v>2024</v>
      </c>
      <c r="C54" s="1" t="s">
        <v>11</v>
      </c>
      <c r="D54" s="1" t="s">
        <v>11</v>
      </c>
      <c r="E54" s="1"/>
      <c r="F54" s="18"/>
      <c r="G54" s="19">
        <v>2024</v>
      </c>
      <c r="H54" s="1" t="s">
        <v>11</v>
      </c>
      <c r="I54" s="1">
        <v>10.34</v>
      </c>
      <c r="J54" s="1"/>
      <c r="K54" s="18"/>
    </row>
    <row r="55" spans="2:11" ht="15" thickBot="1" x14ac:dyDescent="0.35">
      <c r="B55" s="21">
        <v>2025</v>
      </c>
      <c r="C55" s="22" t="s">
        <v>11</v>
      </c>
      <c r="D55" s="22" t="s">
        <v>11</v>
      </c>
      <c r="E55" s="22"/>
      <c r="F55" s="23"/>
      <c r="G55" s="21">
        <v>2025</v>
      </c>
      <c r="H55" s="22" t="s">
        <v>11</v>
      </c>
      <c r="I55" s="22" t="s">
        <v>11</v>
      </c>
      <c r="J55" s="22"/>
      <c r="K55" s="23"/>
    </row>
    <row r="56" spans="2:11" ht="15" thickBot="1" x14ac:dyDescent="0.35">
      <c r="B56" s="30"/>
      <c r="C56" s="29"/>
      <c r="D56" s="29"/>
      <c r="E56" s="29"/>
      <c r="F56" s="29"/>
      <c r="G56" s="29"/>
      <c r="H56" s="29"/>
      <c r="I56" s="29"/>
      <c r="J56" s="29"/>
      <c r="K56" s="31"/>
    </row>
    <row r="57" spans="2:11" x14ac:dyDescent="0.3">
      <c r="B57" s="54" t="s">
        <v>0</v>
      </c>
      <c r="C57" s="55" t="s">
        <v>344</v>
      </c>
      <c r="D57" s="29"/>
      <c r="E57" s="29"/>
      <c r="F57" s="29"/>
      <c r="G57" s="54" t="s">
        <v>0</v>
      </c>
      <c r="H57" s="55" t="s">
        <v>344</v>
      </c>
      <c r="I57" s="29"/>
      <c r="J57" s="29"/>
      <c r="K57" s="31"/>
    </row>
    <row r="58" spans="2:11" ht="15" thickBot="1" x14ac:dyDescent="0.35">
      <c r="B58" s="61" t="s">
        <v>7</v>
      </c>
      <c r="C58" s="64" t="s">
        <v>19</v>
      </c>
      <c r="D58" s="29"/>
      <c r="E58" s="29"/>
      <c r="F58" s="29"/>
      <c r="G58" s="61" t="s">
        <v>7</v>
      </c>
      <c r="H58" s="64" t="s">
        <v>20</v>
      </c>
      <c r="I58" s="29"/>
      <c r="J58" s="29"/>
      <c r="K58" s="31"/>
    </row>
    <row r="59" spans="2:11" x14ac:dyDescent="0.3">
      <c r="B59" s="65" t="s">
        <v>8</v>
      </c>
      <c r="C59" s="66" t="s">
        <v>3</v>
      </c>
      <c r="D59" s="66"/>
      <c r="E59" s="68"/>
      <c r="F59" s="66"/>
      <c r="G59" s="65" t="s">
        <v>8</v>
      </c>
      <c r="H59" s="66" t="s">
        <v>3</v>
      </c>
      <c r="I59" s="66"/>
      <c r="J59" s="66"/>
      <c r="K59" s="67"/>
    </row>
    <row r="60" spans="2:11" x14ac:dyDescent="0.3">
      <c r="B60" s="19" t="s">
        <v>2</v>
      </c>
      <c r="C60" s="1" t="s">
        <v>5</v>
      </c>
      <c r="D60" s="1" t="s">
        <v>6</v>
      </c>
      <c r="E60" s="1" t="s">
        <v>560</v>
      </c>
      <c r="F60" s="10" t="s">
        <v>561</v>
      </c>
      <c r="G60" s="19" t="s">
        <v>2</v>
      </c>
      <c r="H60" s="1" t="s">
        <v>5</v>
      </c>
      <c r="I60" s="1" t="s">
        <v>6</v>
      </c>
      <c r="J60" s="1" t="s">
        <v>564</v>
      </c>
      <c r="K60" s="18" t="s">
        <v>561</v>
      </c>
    </row>
    <row r="61" spans="2:11" x14ac:dyDescent="0.3">
      <c r="B61" s="19">
        <v>2020</v>
      </c>
      <c r="C61" s="1">
        <v>29.3</v>
      </c>
      <c r="D61" s="1">
        <v>140.62</v>
      </c>
      <c r="E61" s="1">
        <f>ABS(C61-D61)</f>
        <v>111.32000000000001</v>
      </c>
      <c r="F61" s="10">
        <f>LN(C61+1)-LN(D61+1)</f>
        <v>-1.5419997017083049</v>
      </c>
      <c r="G61" s="19">
        <v>2015</v>
      </c>
      <c r="H61" s="10">
        <v>21086.3</v>
      </c>
      <c r="I61" s="1">
        <v>5841.2</v>
      </c>
      <c r="J61" s="34">
        <f>ABS(H61-I61)</f>
        <v>15245.099999999999</v>
      </c>
      <c r="K61" s="18">
        <f>LN(H61+1)-LN(I61+1)</f>
        <v>1.2835635253048405</v>
      </c>
    </row>
    <row r="62" spans="2:11" x14ac:dyDescent="0.3">
      <c r="B62" s="19">
        <v>2021</v>
      </c>
      <c r="C62" s="1">
        <v>50</v>
      </c>
      <c r="D62" s="1">
        <v>146.41</v>
      </c>
      <c r="E62" s="1">
        <f t="shared" ref="E62:E63" si="21">ABS(C62-D62)</f>
        <v>96.41</v>
      </c>
      <c r="F62" s="10">
        <f t="shared" ref="F62:F63" si="22">LOG(C62+1)-LOG(D62+1)</f>
        <v>-0.46095677009475278</v>
      </c>
      <c r="G62" s="19">
        <v>2016</v>
      </c>
      <c r="H62" s="10">
        <v>56878.85</v>
      </c>
      <c r="I62" s="1">
        <v>5876.16</v>
      </c>
      <c r="J62" s="34">
        <f t="shared" ref="J62:J65" si="23">ABS(H62-I62)</f>
        <v>51002.69</v>
      </c>
      <c r="K62" s="18">
        <f t="shared" ref="K62:K65" si="24">LOG(H62+1)-LOG(I62+1)</f>
        <v>0.98579092830603443</v>
      </c>
    </row>
    <row r="63" spans="2:11" x14ac:dyDescent="0.3">
      <c r="B63" s="19">
        <v>2022</v>
      </c>
      <c r="C63" s="1">
        <v>74</v>
      </c>
      <c r="D63" s="1">
        <v>148.47</v>
      </c>
      <c r="E63" s="1">
        <f t="shared" si="21"/>
        <v>74.47</v>
      </c>
      <c r="F63" s="10">
        <f t="shared" si="22"/>
        <v>-0.2994927711291302</v>
      </c>
      <c r="G63" s="19">
        <v>2017</v>
      </c>
      <c r="H63" s="10">
        <v>20339.16</v>
      </c>
      <c r="I63" s="1">
        <v>6365.27</v>
      </c>
      <c r="J63" s="34">
        <f t="shared" si="23"/>
        <v>13973.89</v>
      </c>
      <c r="K63" s="18">
        <f t="shared" si="24"/>
        <v>0.50446931130515749</v>
      </c>
    </row>
    <row r="64" spans="2:11" x14ac:dyDescent="0.3">
      <c r="B64" s="19">
        <v>2023</v>
      </c>
      <c r="C64" s="1" t="s">
        <v>11</v>
      </c>
      <c r="D64" s="1">
        <v>151.38999999999999</v>
      </c>
      <c r="E64" s="1"/>
      <c r="F64" s="10"/>
      <c r="G64" s="19">
        <v>2018</v>
      </c>
      <c r="H64" s="10">
        <v>19714.150000000001</v>
      </c>
      <c r="I64" s="1">
        <v>6317.37</v>
      </c>
      <c r="J64" s="34">
        <f t="shared" si="23"/>
        <v>13396.780000000002</v>
      </c>
      <c r="K64" s="18">
        <f t="shared" si="24"/>
        <v>0.49419503135039022</v>
      </c>
    </row>
    <row r="65" spans="2:19" x14ac:dyDescent="0.3">
      <c r="B65" s="19">
        <v>2024</v>
      </c>
      <c r="C65" s="1" t="s">
        <v>11</v>
      </c>
      <c r="D65" s="1" t="s">
        <v>11</v>
      </c>
      <c r="E65" s="1"/>
      <c r="F65" s="10"/>
      <c r="G65" s="19">
        <v>2019</v>
      </c>
      <c r="H65" s="10">
        <v>36841.1</v>
      </c>
      <c r="I65" s="1">
        <v>6279.1</v>
      </c>
      <c r="J65" s="34">
        <f t="shared" si="23"/>
        <v>30562</v>
      </c>
      <c r="K65" s="18">
        <f t="shared" si="24"/>
        <v>0.76837781781998959</v>
      </c>
    </row>
    <row r="66" spans="2:19" x14ac:dyDescent="0.3">
      <c r="B66" s="19">
        <v>2025</v>
      </c>
      <c r="C66" s="1" t="s">
        <v>11</v>
      </c>
      <c r="D66" s="1" t="s">
        <v>11</v>
      </c>
      <c r="E66" s="1"/>
      <c r="F66" s="10"/>
      <c r="G66" s="19">
        <v>2020</v>
      </c>
      <c r="H66" s="10">
        <v>51456.661</v>
      </c>
      <c r="I66" s="1">
        <v>6642.23</v>
      </c>
      <c r="J66" s="34">
        <f>ABS(H66-I66)</f>
        <v>44814.430999999997</v>
      </c>
      <c r="K66" s="18">
        <f>LN(H66+1)-LN(I66+1)</f>
        <v>2.0471610620466514</v>
      </c>
    </row>
    <row r="67" spans="2:19" x14ac:dyDescent="0.3">
      <c r="B67" s="12" t="s">
        <v>8</v>
      </c>
      <c r="C67" s="3" t="s">
        <v>4</v>
      </c>
      <c r="D67" s="3"/>
      <c r="E67" s="4"/>
      <c r="F67" s="3"/>
      <c r="G67" s="19">
        <v>2021</v>
      </c>
      <c r="H67" s="10">
        <v>75957</v>
      </c>
      <c r="I67" s="1">
        <v>7155.89</v>
      </c>
      <c r="J67" s="34">
        <f t="shared" ref="J67:J70" si="25">ABS(H67-I67)</f>
        <v>68801.11</v>
      </c>
      <c r="K67" s="18">
        <f t="shared" ref="K67:K70" si="26">LOG(H67+1)-LOG(I67+1)</f>
        <v>1.0258491788499939</v>
      </c>
    </row>
    <row r="68" spans="2:19" x14ac:dyDescent="0.3">
      <c r="B68" s="19" t="s">
        <v>2</v>
      </c>
      <c r="C68" s="1" t="s">
        <v>5</v>
      </c>
      <c r="D68" s="1" t="s">
        <v>6</v>
      </c>
      <c r="E68" s="1" t="s">
        <v>560</v>
      </c>
      <c r="F68" s="10" t="s">
        <v>561</v>
      </c>
      <c r="G68" s="19">
        <v>2022</v>
      </c>
      <c r="H68" s="10">
        <v>44928.24</v>
      </c>
      <c r="I68" s="1">
        <v>7675.39</v>
      </c>
      <c r="J68" s="34">
        <f t="shared" si="25"/>
        <v>37252.85</v>
      </c>
      <c r="K68" s="18">
        <f t="shared" si="26"/>
        <v>0.76737204134023873</v>
      </c>
      <c r="M68" t="s">
        <v>3</v>
      </c>
    </row>
    <row r="69" spans="2:19" x14ac:dyDescent="0.3">
      <c r="B69" s="19">
        <v>2020</v>
      </c>
      <c r="C69" s="1" t="s">
        <v>11</v>
      </c>
      <c r="D69" s="1" t="s">
        <v>11</v>
      </c>
      <c r="E69" s="1"/>
      <c r="F69" s="10"/>
      <c r="G69" s="19">
        <v>2023</v>
      </c>
      <c r="H69" s="10">
        <v>20376.95</v>
      </c>
      <c r="I69" s="1">
        <v>7985.43</v>
      </c>
      <c r="J69" s="34">
        <f t="shared" si="25"/>
        <v>12391.52</v>
      </c>
      <c r="K69" s="18">
        <f t="shared" si="26"/>
        <v>0.40680780282727502</v>
      </c>
      <c r="M69" t="s">
        <v>2</v>
      </c>
      <c r="N69" s="1" t="s">
        <v>5</v>
      </c>
      <c r="O69" s="1" t="s">
        <v>6</v>
      </c>
      <c r="Q69" s="3" t="s">
        <v>8</v>
      </c>
      <c r="R69" s="3" t="s">
        <v>3</v>
      </c>
      <c r="S69" s="3"/>
    </row>
    <row r="70" spans="2:19" x14ac:dyDescent="0.3">
      <c r="B70" s="19">
        <v>2021</v>
      </c>
      <c r="C70" s="1" t="s">
        <v>11</v>
      </c>
      <c r="D70" s="1" t="s">
        <v>11</v>
      </c>
      <c r="E70" s="1"/>
      <c r="F70" s="10"/>
      <c r="G70" s="19">
        <v>2024</v>
      </c>
      <c r="H70" s="10">
        <v>20421.304</v>
      </c>
      <c r="I70" s="1">
        <v>8068.88</v>
      </c>
      <c r="J70" s="34">
        <f t="shared" si="25"/>
        <v>12352.423999999999</v>
      </c>
      <c r="K70" s="18">
        <f t="shared" si="26"/>
        <v>0.40323765991196048</v>
      </c>
      <c r="M70">
        <v>2015</v>
      </c>
      <c r="N70">
        <v>21086.3</v>
      </c>
      <c r="O70" t="s">
        <v>544</v>
      </c>
      <c r="Q70" s="1" t="s">
        <v>2</v>
      </c>
      <c r="R70" s="1" t="s">
        <v>5</v>
      </c>
      <c r="S70" s="1" t="s">
        <v>6</v>
      </c>
    </row>
    <row r="71" spans="2:19" x14ac:dyDescent="0.3">
      <c r="B71" s="19">
        <v>2022</v>
      </c>
      <c r="C71" s="1" t="s">
        <v>11</v>
      </c>
      <c r="D71" s="1" t="s">
        <v>11</v>
      </c>
      <c r="E71" s="1"/>
      <c r="F71" s="10"/>
      <c r="G71" s="19">
        <v>2025</v>
      </c>
      <c r="H71" s="10" t="s">
        <v>11</v>
      </c>
      <c r="I71" s="1">
        <v>8230.9599999999991</v>
      </c>
      <c r="J71" s="34"/>
      <c r="K71" s="18"/>
      <c r="M71">
        <v>2016</v>
      </c>
      <c r="N71">
        <v>56878.85</v>
      </c>
      <c r="O71" t="s">
        <v>541</v>
      </c>
      <c r="Q71" s="1">
        <v>2020</v>
      </c>
      <c r="R71" s="1">
        <v>51456.661</v>
      </c>
      <c r="S71" s="1" t="s">
        <v>363</v>
      </c>
    </row>
    <row r="72" spans="2:19" x14ac:dyDescent="0.3">
      <c r="B72" s="19">
        <v>2023</v>
      </c>
      <c r="C72" s="1" t="s">
        <v>11</v>
      </c>
      <c r="D72" s="1" t="s">
        <v>11</v>
      </c>
      <c r="E72" s="1"/>
      <c r="F72" s="10"/>
      <c r="G72" s="12" t="s">
        <v>8</v>
      </c>
      <c r="H72" s="3" t="s">
        <v>4</v>
      </c>
      <c r="I72" s="4"/>
      <c r="J72" s="3"/>
      <c r="K72" s="13"/>
      <c r="M72">
        <v>2017</v>
      </c>
      <c r="N72">
        <v>20339.16</v>
      </c>
      <c r="O72" t="s">
        <v>538</v>
      </c>
      <c r="Q72" s="1">
        <v>2021</v>
      </c>
      <c r="R72" s="1">
        <v>75957</v>
      </c>
      <c r="S72" s="1" t="s">
        <v>366</v>
      </c>
    </row>
    <row r="73" spans="2:19" x14ac:dyDescent="0.3">
      <c r="B73" s="19">
        <v>2024</v>
      </c>
      <c r="C73" s="1" t="s">
        <v>11</v>
      </c>
      <c r="D73" s="1" t="s">
        <v>11</v>
      </c>
      <c r="E73" s="1"/>
      <c r="F73" s="10"/>
      <c r="G73" s="19" t="s">
        <v>2</v>
      </c>
      <c r="H73" s="10" t="s">
        <v>5</v>
      </c>
      <c r="I73" s="1" t="s">
        <v>6</v>
      </c>
      <c r="J73" s="34" t="s">
        <v>564</v>
      </c>
      <c r="K73" s="18" t="s">
        <v>561</v>
      </c>
      <c r="M73">
        <v>2018</v>
      </c>
      <c r="N73">
        <v>19714.150000000001</v>
      </c>
      <c r="O73" t="s">
        <v>535</v>
      </c>
      <c r="Q73" s="1">
        <v>2022</v>
      </c>
      <c r="R73" s="1">
        <v>44928.24</v>
      </c>
      <c r="S73" s="1" t="s">
        <v>369</v>
      </c>
    </row>
    <row r="74" spans="2:19" x14ac:dyDescent="0.3">
      <c r="B74" s="19">
        <v>2025</v>
      </c>
      <c r="C74" s="1" t="s">
        <v>11</v>
      </c>
      <c r="D74" s="1" t="s">
        <v>11</v>
      </c>
      <c r="E74" s="1"/>
      <c r="F74" s="10"/>
      <c r="G74" s="19">
        <v>2015</v>
      </c>
      <c r="H74" s="10">
        <v>34452.550000000003</v>
      </c>
      <c r="I74" s="1">
        <v>9025.73</v>
      </c>
      <c r="J74" s="34">
        <f>ABS(H74-I74)</f>
        <v>25426.820000000003</v>
      </c>
      <c r="K74" s="18">
        <f>LN(H74+1)-LN(I74+1)</f>
        <v>1.3394218644465958</v>
      </c>
      <c r="M74">
        <v>2019</v>
      </c>
      <c r="N74">
        <v>36841.1</v>
      </c>
      <c r="O74" t="s">
        <v>532</v>
      </c>
      <c r="Q74" s="1">
        <v>2023</v>
      </c>
      <c r="R74" s="1">
        <v>20376.95</v>
      </c>
      <c r="S74" s="1" t="s">
        <v>372</v>
      </c>
    </row>
    <row r="75" spans="2:19" x14ac:dyDescent="0.3">
      <c r="B75" s="12" t="s">
        <v>8</v>
      </c>
      <c r="C75" s="3" t="s">
        <v>10</v>
      </c>
      <c r="D75" s="3"/>
      <c r="E75" s="4"/>
      <c r="F75" s="3"/>
      <c r="G75" s="19">
        <v>2016</v>
      </c>
      <c r="H75" s="10">
        <v>45811.17</v>
      </c>
      <c r="I75" s="1">
        <v>9030.23</v>
      </c>
      <c r="J75" s="34">
        <f t="shared" ref="J75:J78" si="27">ABS(H75-I75)</f>
        <v>36780.94</v>
      </c>
      <c r="K75" s="18">
        <f t="shared" ref="K75:K78" si="28">LOG(H75+1)-LOG(I75+1)</f>
        <v>0.70523396095552204</v>
      </c>
      <c r="Q75" s="1">
        <v>2024</v>
      </c>
      <c r="R75" s="1">
        <v>20421.304</v>
      </c>
      <c r="S75" s="1" t="s">
        <v>375</v>
      </c>
    </row>
    <row r="76" spans="2:19" x14ac:dyDescent="0.3">
      <c r="B76" s="19" t="s">
        <v>2</v>
      </c>
      <c r="C76" s="1" t="s">
        <v>5</v>
      </c>
      <c r="D76" s="1" t="s">
        <v>6</v>
      </c>
      <c r="E76" s="1" t="s">
        <v>560</v>
      </c>
      <c r="F76" s="10" t="s">
        <v>561</v>
      </c>
      <c r="G76" s="19">
        <v>2017</v>
      </c>
      <c r="H76" s="10">
        <v>273505.78000000003</v>
      </c>
      <c r="I76" s="1">
        <v>9317.82</v>
      </c>
      <c r="J76" s="34">
        <f t="shared" si="27"/>
        <v>264187.96000000002</v>
      </c>
      <c r="K76" s="18">
        <f t="shared" si="28"/>
        <v>1.4676071735022154</v>
      </c>
      <c r="M76" t="s">
        <v>4</v>
      </c>
      <c r="Q76" s="1">
        <v>2025</v>
      </c>
      <c r="R76" s="1" t="s">
        <v>11</v>
      </c>
      <c r="S76" s="1" t="s">
        <v>378</v>
      </c>
    </row>
    <row r="77" spans="2:19" x14ac:dyDescent="0.3">
      <c r="B77" s="19">
        <v>2020</v>
      </c>
      <c r="C77" s="1" t="s">
        <v>11</v>
      </c>
      <c r="D77" s="1" t="s">
        <v>11</v>
      </c>
      <c r="E77" s="1"/>
      <c r="F77" s="10"/>
      <c r="G77" s="19">
        <v>2018</v>
      </c>
      <c r="H77" s="10">
        <v>72807.8</v>
      </c>
      <c r="I77" s="1">
        <v>11520.91</v>
      </c>
      <c r="J77" s="34">
        <f t="shared" si="27"/>
        <v>61286.89</v>
      </c>
      <c r="K77" s="18">
        <f t="shared" si="28"/>
        <v>0.80065939473499714</v>
      </c>
      <c r="M77" t="s">
        <v>2</v>
      </c>
      <c r="N77" s="1" t="s">
        <v>5</v>
      </c>
      <c r="O77" s="1" t="s">
        <v>6</v>
      </c>
      <c r="Q77" s="3" t="s">
        <v>8</v>
      </c>
      <c r="R77" s="3" t="s">
        <v>4</v>
      </c>
      <c r="S77" s="3"/>
    </row>
    <row r="78" spans="2:19" x14ac:dyDescent="0.3">
      <c r="B78" s="19">
        <v>2021</v>
      </c>
      <c r="C78" s="1">
        <v>58.7</v>
      </c>
      <c r="D78" s="1">
        <v>319.58999999999997</v>
      </c>
      <c r="E78" s="1">
        <f t="shared" ref="E78:E81" si="29">ABS(C78-D78)</f>
        <v>260.89</v>
      </c>
      <c r="F78" s="10">
        <f t="shared" ref="F78:F81" si="30">LOG(C78+1)-LOG(D78+1)</f>
        <v>-0.72997564037424678</v>
      </c>
      <c r="G78" s="19">
        <v>2019</v>
      </c>
      <c r="H78" s="10">
        <v>57637.1</v>
      </c>
      <c r="I78" s="1">
        <v>12087.87</v>
      </c>
      <c r="J78" s="34">
        <f t="shared" si="27"/>
        <v>45549.229999999996</v>
      </c>
      <c r="K78" s="18">
        <f t="shared" si="28"/>
        <v>0.67832394882427582</v>
      </c>
      <c r="M78">
        <v>2015</v>
      </c>
      <c r="N78">
        <v>34452.550000000003</v>
      </c>
      <c r="O78" t="s">
        <v>545</v>
      </c>
      <c r="Q78" s="1" t="s">
        <v>2</v>
      </c>
      <c r="R78" s="1" t="s">
        <v>5</v>
      </c>
      <c r="S78" s="1" t="s">
        <v>6</v>
      </c>
    </row>
    <row r="79" spans="2:19" x14ac:dyDescent="0.3">
      <c r="B79" s="19">
        <v>2022</v>
      </c>
      <c r="C79" s="1">
        <v>62</v>
      </c>
      <c r="D79" s="1">
        <v>317.38</v>
      </c>
      <c r="E79" s="1">
        <f t="shared" si="29"/>
        <v>255.38</v>
      </c>
      <c r="F79" s="10">
        <f t="shared" si="30"/>
        <v>-0.70360522895109634</v>
      </c>
      <c r="G79" s="19">
        <v>2020</v>
      </c>
      <c r="H79" s="10">
        <v>88192.885999999999</v>
      </c>
      <c r="I79" s="1">
        <v>12799.2</v>
      </c>
      <c r="J79" s="34">
        <f>ABS(H79-I79)</f>
        <v>75393.686000000002</v>
      </c>
      <c r="K79" s="18">
        <f>LN(H79+1)-LN(I79+1)</f>
        <v>1.930076845078629</v>
      </c>
      <c r="M79">
        <v>2016</v>
      </c>
      <c r="N79">
        <v>45811.17</v>
      </c>
      <c r="O79" t="s">
        <v>542</v>
      </c>
      <c r="Q79" s="1">
        <v>2020</v>
      </c>
      <c r="R79" s="1">
        <v>88192.885999999999</v>
      </c>
      <c r="S79" s="1" t="s">
        <v>364</v>
      </c>
    </row>
    <row r="80" spans="2:19" x14ac:dyDescent="0.3">
      <c r="B80" s="19">
        <v>2023</v>
      </c>
      <c r="C80" s="1" t="s">
        <v>11</v>
      </c>
      <c r="D80" s="1" t="s">
        <v>11</v>
      </c>
      <c r="E80" s="1"/>
      <c r="F80" s="10"/>
      <c r="G80" s="19">
        <v>2021</v>
      </c>
      <c r="H80" s="10">
        <v>137648.23499999999</v>
      </c>
      <c r="I80" s="1">
        <v>13402.82</v>
      </c>
      <c r="J80" s="34">
        <f t="shared" ref="J80:J83" si="31">ABS(H80-I80)</f>
        <v>124245.41499999998</v>
      </c>
      <c r="K80" s="18">
        <f t="shared" ref="K80:K83" si="32">LOG(H80+1)-LOG(I80+1)</f>
        <v>1.0115452150405977</v>
      </c>
      <c r="M80">
        <v>2017</v>
      </c>
      <c r="N80">
        <v>273505.78000000003</v>
      </c>
      <c r="O80" t="s">
        <v>539</v>
      </c>
      <c r="Q80" s="1">
        <v>2021</v>
      </c>
      <c r="R80" s="1">
        <v>137648.23499999999</v>
      </c>
      <c r="S80" s="1" t="s">
        <v>367</v>
      </c>
    </row>
    <row r="81" spans="2:19" x14ac:dyDescent="0.3">
      <c r="B81" s="19">
        <v>2024</v>
      </c>
      <c r="C81" s="1">
        <v>35</v>
      </c>
      <c r="D81" s="1">
        <v>301.60000000000002</v>
      </c>
      <c r="E81" s="1">
        <f t="shared" si="29"/>
        <v>266.60000000000002</v>
      </c>
      <c r="F81" s="10">
        <f t="shared" si="30"/>
        <v>-0.92456642291988089</v>
      </c>
      <c r="G81" s="19">
        <v>2022</v>
      </c>
      <c r="H81" s="10">
        <v>131998.389</v>
      </c>
      <c r="I81" s="1">
        <v>14397.14</v>
      </c>
      <c r="J81" s="34">
        <f t="shared" si="31"/>
        <v>117601.249</v>
      </c>
      <c r="K81" s="18">
        <f>LOG(H81+1)-LOG(I81+1)</f>
        <v>0.96226552884269534</v>
      </c>
      <c r="M81">
        <v>2018</v>
      </c>
      <c r="N81">
        <v>72807.8</v>
      </c>
      <c r="O81" t="s">
        <v>536</v>
      </c>
      <c r="Q81" s="1">
        <v>2022</v>
      </c>
      <c r="R81" s="1">
        <v>131998.389</v>
      </c>
      <c r="S81" s="1" t="s">
        <v>370</v>
      </c>
    </row>
    <row r="82" spans="2:19" ht="15" thickBot="1" x14ac:dyDescent="0.35">
      <c r="B82" s="21">
        <v>2025</v>
      </c>
      <c r="C82" s="22" t="s">
        <v>11</v>
      </c>
      <c r="D82" s="22">
        <v>295.07</v>
      </c>
      <c r="E82" s="22"/>
      <c r="F82" s="50"/>
      <c r="G82" s="19">
        <v>2023</v>
      </c>
      <c r="H82" s="10">
        <v>100845.23</v>
      </c>
      <c r="I82" s="1">
        <v>15364.14</v>
      </c>
      <c r="J82" s="34">
        <f t="shared" si="31"/>
        <v>85481.09</v>
      </c>
      <c r="K82" s="18">
        <f t="shared" si="32"/>
        <v>0.81712314564056587</v>
      </c>
      <c r="M82">
        <v>2019</v>
      </c>
      <c r="N82">
        <v>57637.1</v>
      </c>
      <c r="O82" t="s">
        <v>533</v>
      </c>
      <c r="Q82" s="1">
        <v>2023</v>
      </c>
      <c r="R82" s="1">
        <v>100845.23</v>
      </c>
      <c r="S82" s="1" t="s">
        <v>373</v>
      </c>
    </row>
    <row r="83" spans="2:19" x14ac:dyDescent="0.3">
      <c r="B83" s="30"/>
      <c r="C83" s="29"/>
      <c r="D83" s="29"/>
      <c r="E83" s="29"/>
      <c r="F83" s="29"/>
      <c r="G83" s="19">
        <v>2024</v>
      </c>
      <c r="H83" s="10">
        <v>111214.37</v>
      </c>
      <c r="I83" s="1">
        <v>16305.3</v>
      </c>
      <c r="J83" s="34">
        <f t="shared" si="31"/>
        <v>94909.069999999992</v>
      </c>
      <c r="K83" s="18">
        <f t="shared" si="32"/>
        <v>0.8338093829079396</v>
      </c>
      <c r="Q83" s="1">
        <v>2024</v>
      </c>
      <c r="R83" s="1">
        <v>111214.37</v>
      </c>
      <c r="S83" s="1" t="s">
        <v>376</v>
      </c>
    </row>
    <row r="84" spans="2:19" x14ac:dyDescent="0.3">
      <c r="B84" s="30"/>
      <c r="C84" s="29"/>
      <c r="D84" s="29"/>
      <c r="E84" s="29"/>
      <c r="F84" s="29"/>
      <c r="G84" s="19">
        <v>2025</v>
      </c>
      <c r="H84" s="10" t="s">
        <v>11</v>
      </c>
      <c r="I84" s="1">
        <v>16703.13</v>
      </c>
      <c r="J84" s="34"/>
      <c r="K84" s="18"/>
      <c r="M84" t="s">
        <v>397</v>
      </c>
      <c r="Q84" s="1">
        <v>2025</v>
      </c>
      <c r="R84" s="1" t="s">
        <v>11</v>
      </c>
      <c r="S84" s="1" t="s">
        <v>379</v>
      </c>
    </row>
    <row r="85" spans="2:19" x14ac:dyDescent="0.3">
      <c r="B85" s="30"/>
      <c r="C85" s="29"/>
      <c r="D85" s="29"/>
      <c r="E85" s="29"/>
      <c r="F85" s="29"/>
      <c r="G85" s="12" t="s">
        <v>8</v>
      </c>
      <c r="H85" s="3" t="s">
        <v>10</v>
      </c>
      <c r="I85" s="4"/>
      <c r="J85" s="3"/>
      <c r="K85" s="13"/>
      <c r="M85" t="s">
        <v>2</v>
      </c>
      <c r="N85" s="1" t="s">
        <v>5</v>
      </c>
      <c r="O85" s="1" t="s">
        <v>6</v>
      </c>
      <c r="Q85" s="3" t="s">
        <v>8</v>
      </c>
      <c r="R85" s="3" t="s">
        <v>10</v>
      </c>
      <c r="S85" s="3"/>
    </row>
    <row r="86" spans="2:19" x14ac:dyDescent="0.3">
      <c r="B86" s="30"/>
      <c r="C86" s="29"/>
      <c r="D86" s="29"/>
      <c r="E86" s="29"/>
      <c r="F86" s="29"/>
      <c r="G86" s="19" t="s">
        <v>2</v>
      </c>
      <c r="H86" s="10" t="s">
        <v>5</v>
      </c>
      <c r="I86" s="1" t="s">
        <v>6</v>
      </c>
      <c r="J86" s="34" t="s">
        <v>564</v>
      </c>
      <c r="K86" s="18" t="s">
        <v>561</v>
      </c>
      <c r="M86">
        <v>2015</v>
      </c>
      <c r="N86">
        <v>6027.85</v>
      </c>
      <c r="O86" t="s">
        <v>546</v>
      </c>
      <c r="Q86" s="1" t="s">
        <v>2</v>
      </c>
      <c r="R86" s="1" t="s">
        <v>5</v>
      </c>
      <c r="S86" s="1" t="s">
        <v>6</v>
      </c>
    </row>
    <row r="87" spans="2:19" x14ac:dyDescent="0.3">
      <c r="B87" s="30"/>
      <c r="C87" s="29"/>
      <c r="D87" s="29"/>
      <c r="E87" s="29"/>
      <c r="F87" s="29"/>
      <c r="G87" s="19">
        <v>2015</v>
      </c>
      <c r="H87" s="10">
        <v>6027.85</v>
      </c>
      <c r="I87" s="1">
        <v>7124.94</v>
      </c>
      <c r="J87" s="34">
        <f>ABS(H87-I87)</f>
        <v>1097.0899999999992</v>
      </c>
      <c r="K87" s="18">
        <f>LN(H87+1)-LN(I87+1)</f>
        <v>-0.16718536782742532</v>
      </c>
      <c r="M87">
        <v>2016</v>
      </c>
      <c r="N87">
        <v>70994.5</v>
      </c>
      <c r="O87" t="s">
        <v>543</v>
      </c>
      <c r="Q87" s="1">
        <v>2020</v>
      </c>
      <c r="R87" s="1">
        <v>14857.9</v>
      </c>
      <c r="S87" s="1" t="s">
        <v>365</v>
      </c>
    </row>
    <row r="88" spans="2:19" x14ac:dyDescent="0.3">
      <c r="B88" s="30"/>
      <c r="C88" s="29"/>
      <c r="D88" s="29"/>
      <c r="E88" s="29"/>
      <c r="F88" s="29"/>
      <c r="G88" s="19">
        <v>2016</v>
      </c>
      <c r="H88" s="10">
        <v>70994.5</v>
      </c>
      <c r="I88" s="1">
        <v>6990.45</v>
      </c>
      <c r="J88" s="34">
        <f t="shared" ref="J88:J90" si="33">ABS(H88-I88)</f>
        <v>64004.05</v>
      </c>
      <c r="K88" s="18">
        <f t="shared" ref="K88:K91" si="34">LOG(H88+1)-LOG(I88+1)</f>
        <v>1.006663566037846</v>
      </c>
      <c r="M88">
        <v>2017</v>
      </c>
      <c r="N88">
        <v>9613.34</v>
      </c>
      <c r="O88" t="s">
        <v>540</v>
      </c>
      <c r="Q88" s="1">
        <v>2021</v>
      </c>
      <c r="R88" s="1">
        <v>11305.891</v>
      </c>
      <c r="S88" s="1" t="s">
        <v>368</v>
      </c>
    </row>
    <row r="89" spans="2:19" x14ac:dyDescent="0.3">
      <c r="B89" s="30"/>
      <c r="C89" s="29"/>
      <c r="D89" s="29"/>
      <c r="E89" s="29"/>
      <c r="F89" s="29"/>
      <c r="G89" s="19">
        <v>2017</v>
      </c>
      <c r="H89" s="10">
        <v>9613.34</v>
      </c>
      <c r="I89" s="1">
        <v>7610.92</v>
      </c>
      <c r="J89" s="34">
        <f t="shared" si="33"/>
        <v>2002.42</v>
      </c>
      <c r="K89" s="18">
        <f t="shared" si="34"/>
        <v>0.1014252611086599</v>
      </c>
      <c r="M89">
        <v>2018</v>
      </c>
      <c r="N89">
        <v>7114</v>
      </c>
      <c r="O89" t="s">
        <v>537</v>
      </c>
      <c r="Q89" s="1">
        <v>2022</v>
      </c>
      <c r="R89" s="1">
        <v>12495.4</v>
      </c>
      <c r="S89" s="1" t="s">
        <v>371</v>
      </c>
    </row>
    <row r="90" spans="2:19" x14ac:dyDescent="0.3">
      <c r="B90" s="30"/>
      <c r="C90" s="29"/>
      <c r="D90" s="29"/>
      <c r="E90" s="29"/>
      <c r="F90" s="29"/>
      <c r="G90" s="19">
        <v>2018</v>
      </c>
      <c r="H90" s="10">
        <v>7114</v>
      </c>
      <c r="I90" s="1">
        <v>7514.69</v>
      </c>
      <c r="J90" s="34">
        <f t="shared" si="33"/>
        <v>400.6899999999996</v>
      </c>
      <c r="K90" s="18">
        <f t="shared" si="34"/>
        <v>-2.3793954013783036E-2</v>
      </c>
      <c r="M90">
        <v>2019</v>
      </c>
      <c r="N90">
        <v>2409.2600000000002</v>
      </c>
      <c r="O90" t="s">
        <v>534</v>
      </c>
      <c r="Q90" s="1">
        <v>2023</v>
      </c>
      <c r="R90" s="1">
        <v>51938.105000000003</v>
      </c>
      <c r="S90" s="1" t="s">
        <v>374</v>
      </c>
    </row>
    <row r="91" spans="2:19" x14ac:dyDescent="0.3">
      <c r="B91" s="30"/>
      <c r="C91" s="29"/>
      <c r="D91" s="29"/>
      <c r="E91" s="29"/>
      <c r="F91" s="29"/>
      <c r="G91" s="19">
        <v>2019</v>
      </c>
      <c r="H91" s="10">
        <v>2409.2600000000002</v>
      </c>
      <c r="I91" s="1">
        <v>7454.08</v>
      </c>
      <c r="J91" s="34">
        <f>ABS(H91-I91)</f>
        <v>5044.82</v>
      </c>
      <c r="K91" s="18">
        <f t="shared" si="34"/>
        <v>-0.49038841480681761</v>
      </c>
      <c r="Q91" s="1">
        <v>2024</v>
      </c>
      <c r="R91" s="1">
        <v>10037.530000000001</v>
      </c>
      <c r="S91" s="1" t="s">
        <v>377</v>
      </c>
    </row>
    <row r="92" spans="2:19" x14ac:dyDescent="0.3">
      <c r="B92" s="30"/>
      <c r="C92" s="29"/>
      <c r="D92" s="29"/>
      <c r="E92" s="29"/>
      <c r="F92" s="29"/>
      <c r="G92" s="19">
        <v>2020</v>
      </c>
      <c r="H92" s="10">
        <v>14857.9</v>
      </c>
      <c r="I92" s="1">
        <v>7275.12</v>
      </c>
      <c r="J92" s="34">
        <f>ABS(H92-I92)</f>
        <v>7582.78</v>
      </c>
      <c r="K92" s="18">
        <f>LN(H92+1)-LN(I92+1)</f>
        <v>0.71400125922536084</v>
      </c>
      <c r="Q92" s="1">
        <v>2025</v>
      </c>
      <c r="R92" s="1" t="s">
        <v>11</v>
      </c>
      <c r="S92" s="1" t="s">
        <v>380</v>
      </c>
    </row>
    <row r="93" spans="2:19" x14ac:dyDescent="0.3">
      <c r="B93" s="30"/>
      <c r="C93" s="29"/>
      <c r="D93" s="29"/>
      <c r="E93" s="29"/>
      <c r="F93" s="29"/>
      <c r="G93" s="19">
        <v>2021</v>
      </c>
      <c r="H93" s="1">
        <v>11305.891</v>
      </c>
      <c r="I93" s="1">
        <v>7355.26</v>
      </c>
      <c r="J93" s="1">
        <f t="shared" ref="J93:J96" si="35">ABS(H93-I93)</f>
        <v>3950.6309999999994</v>
      </c>
      <c r="K93" s="18">
        <f t="shared" ref="K93:K96" si="36">LOG(H93+1)-LOG(I93+1)</f>
        <v>0.18668613496837372</v>
      </c>
    </row>
    <row r="94" spans="2:19" x14ac:dyDescent="0.3">
      <c r="B94" s="30"/>
      <c r="C94" s="29"/>
      <c r="D94" s="29"/>
      <c r="E94" s="29"/>
      <c r="F94" s="29"/>
      <c r="G94" s="19">
        <v>2022</v>
      </c>
      <c r="H94" s="1">
        <v>12495.4</v>
      </c>
      <c r="I94" s="1">
        <v>7439.93</v>
      </c>
      <c r="J94" s="1">
        <f t="shared" si="35"/>
        <v>5055.4699999999993</v>
      </c>
      <c r="K94" s="18">
        <f t="shared" si="36"/>
        <v>0.2251576992192752</v>
      </c>
    </row>
    <row r="95" spans="2:19" x14ac:dyDescent="0.3">
      <c r="B95" s="30"/>
      <c r="C95" s="29"/>
      <c r="D95" s="29"/>
      <c r="E95" s="29"/>
      <c r="F95" s="29"/>
      <c r="G95" s="19">
        <v>2023</v>
      </c>
      <c r="H95" s="1">
        <v>51938.105000000003</v>
      </c>
      <c r="I95" s="1">
        <v>7542.42</v>
      </c>
      <c r="J95" s="1">
        <f t="shared" si="35"/>
        <v>44395.685000000005</v>
      </c>
      <c r="K95" s="18">
        <f t="shared" si="36"/>
        <v>0.83792617282668225</v>
      </c>
    </row>
    <row r="96" spans="2:19" x14ac:dyDescent="0.3">
      <c r="B96" s="30"/>
      <c r="C96" s="29"/>
      <c r="D96" s="29"/>
      <c r="E96" s="29"/>
      <c r="F96" s="29"/>
      <c r="G96" s="19">
        <v>2024</v>
      </c>
      <c r="H96" s="1">
        <v>10037.530000000001</v>
      </c>
      <c r="I96" s="1">
        <v>7990.88</v>
      </c>
      <c r="J96" s="1">
        <f t="shared" si="35"/>
        <v>2046.6500000000005</v>
      </c>
      <c r="K96" s="18">
        <f t="shared" si="36"/>
        <v>9.902116698164809E-2</v>
      </c>
    </row>
    <row r="97" spans="2:11" ht="15" thickBot="1" x14ac:dyDescent="0.35">
      <c r="B97" s="62"/>
      <c r="C97" s="63"/>
      <c r="D97" s="63"/>
      <c r="E97" s="63"/>
      <c r="F97" s="63"/>
      <c r="G97" s="21">
        <v>2025</v>
      </c>
      <c r="H97" s="22" t="s">
        <v>11</v>
      </c>
      <c r="I97" s="22">
        <v>7952.72</v>
      </c>
      <c r="J97" s="22"/>
      <c r="K97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A466-06C9-4744-B081-D2B477661A86}">
  <dimension ref="B2:T97"/>
  <sheetViews>
    <sheetView topLeftCell="A24" zoomScale="53" workbookViewId="0">
      <selection activeCell="L47" sqref="L47"/>
    </sheetView>
  </sheetViews>
  <sheetFormatPr defaultRowHeight="14.4" x14ac:dyDescent="0.3"/>
  <cols>
    <col min="2" max="2" width="15" bestFit="1" customWidth="1"/>
    <col min="3" max="3" width="12.88671875" bestFit="1" customWidth="1"/>
    <col min="4" max="4" width="18.77734375" bestFit="1" customWidth="1"/>
    <col min="5" max="5" width="17.88671875" bestFit="1" customWidth="1"/>
    <col min="6" max="6" width="16.21875" bestFit="1" customWidth="1"/>
    <col min="7" max="7" width="15" bestFit="1" customWidth="1"/>
    <col min="8" max="8" width="14" bestFit="1" customWidth="1"/>
    <col min="9" max="9" width="18.77734375" bestFit="1" customWidth="1"/>
    <col min="10" max="10" width="12.6640625" bestFit="1" customWidth="1"/>
    <col min="11" max="11" width="16.21875" bestFit="1" customWidth="1"/>
    <col min="15" max="15" width="15.77734375" bestFit="1" customWidth="1"/>
    <col min="18" max="18" width="14.44140625" bestFit="1" customWidth="1"/>
    <col min="19" max="19" width="15.21875" bestFit="1" customWidth="1"/>
    <col min="20" max="20" width="11.88671875" bestFit="1" customWidth="1"/>
  </cols>
  <sheetData>
    <row r="2" spans="2:20" ht="15" thickBot="1" x14ac:dyDescent="0.35">
      <c r="Q2" s="2" t="s">
        <v>0</v>
      </c>
      <c r="R2" s="2" t="s">
        <v>342</v>
      </c>
    </row>
    <row r="3" spans="2:20" x14ac:dyDescent="0.3">
      <c r="B3" s="54" t="s">
        <v>0</v>
      </c>
      <c r="C3" s="55" t="s">
        <v>342</v>
      </c>
      <c r="D3" s="58"/>
      <c r="E3" s="58"/>
      <c r="F3" s="58"/>
      <c r="G3" s="54" t="s">
        <v>0</v>
      </c>
      <c r="H3" s="55" t="s">
        <v>342</v>
      </c>
      <c r="I3" s="58"/>
      <c r="J3" s="58"/>
      <c r="K3" s="59"/>
      <c r="Q3" s="5" t="s">
        <v>9</v>
      </c>
      <c r="R3" s="3" t="s">
        <v>558</v>
      </c>
      <c r="S3" s="3" t="s">
        <v>559</v>
      </c>
      <c r="T3" s="3" t="s">
        <v>562</v>
      </c>
    </row>
    <row r="4" spans="2:20" ht="15" thickBot="1" x14ac:dyDescent="0.35">
      <c r="B4" s="61" t="s">
        <v>7</v>
      </c>
      <c r="C4" s="64" t="s">
        <v>9</v>
      </c>
      <c r="D4" s="29"/>
      <c r="E4" s="29"/>
      <c r="F4" s="29"/>
      <c r="G4" s="61" t="s">
        <v>7</v>
      </c>
      <c r="H4" s="64" t="s">
        <v>16</v>
      </c>
      <c r="I4" s="29"/>
      <c r="J4" s="29"/>
      <c r="K4" s="31"/>
      <c r="Q4" s="3" t="s">
        <v>3</v>
      </c>
      <c r="R4">
        <f>AVERAGE(E7:E11)</f>
        <v>3632.4619999999995</v>
      </c>
      <c r="S4">
        <f>SQRT(SUMSQ(E7:E11)/COUNT(E7:E11))</f>
        <v>3819.9565550435259</v>
      </c>
      <c r="T4" s="8">
        <f>AVERAGE(F7:F11)</f>
        <v>-2.5782319756277695E-2</v>
      </c>
    </row>
    <row r="5" spans="2:20" x14ac:dyDescent="0.3">
      <c r="B5" s="65" t="s">
        <v>8</v>
      </c>
      <c r="C5" s="66" t="s">
        <v>3</v>
      </c>
      <c r="D5" s="66"/>
      <c r="E5" s="66"/>
      <c r="F5" s="67"/>
      <c r="G5" s="65" t="s">
        <v>8</v>
      </c>
      <c r="H5" s="66" t="s">
        <v>3</v>
      </c>
      <c r="I5" s="66"/>
      <c r="J5" s="66"/>
      <c r="K5" s="67"/>
      <c r="Q5" s="3" t="s">
        <v>4</v>
      </c>
      <c r="R5" s="7">
        <f>AVERAGE(E15:E19)</f>
        <v>43657.995999999999</v>
      </c>
      <c r="S5">
        <f>SQRT(SUMSQ(E15:E19)/COUNT(E15:E19))</f>
        <v>51105.889590639948</v>
      </c>
      <c r="T5" s="8">
        <f>AVERAGE(F15:F19)</f>
        <v>0.24157745709745768</v>
      </c>
    </row>
    <row r="6" spans="2:20" x14ac:dyDescent="0.3">
      <c r="B6" s="19" t="s">
        <v>2</v>
      </c>
      <c r="C6" s="1" t="s">
        <v>5</v>
      </c>
      <c r="D6" s="1" t="s">
        <v>6</v>
      </c>
      <c r="E6" s="1" t="s">
        <v>564</v>
      </c>
      <c r="F6" s="18" t="s">
        <v>561</v>
      </c>
      <c r="G6" s="19" t="s">
        <v>2</v>
      </c>
      <c r="H6" s="1" t="s">
        <v>5</v>
      </c>
      <c r="I6" s="1" t="s">
        <v>6</v>
      </c>
      <c r="J6" s="1" t="s">
        <v>564</v>
      </c>
      <c r="K6" s="18" t="s">
        <v>561</v>
      </c>
      <c r="Q6" s="3" t="s">
        <v>397</v>
      </c>
      <c r="R6">
        <f>AVERAGE(E23:E28)</f>
        <v>994.77</v>
      </c>
      <c r="S6">
        <f>SQRT(SUMSQ(E23:E28)/COUNT(E23:E28))</f>
        <v>994.77</v>
      </c>
      <c r="T6" s="8">
        <f>AVERAGE(F25)</f>
        <v>-0.69576414672401876</v>
      </c>
    </row>
    <row r="7" spans="2:20" x14ac:dyDescent="0.3">
      <c r="B7" s="19">
        <v>2020</v>
      </c>
      <c r="C7" s="1">
        <v>2275</v>
      </c>
      <c r="D7" s="1">
        <v>496.93</v>
      </c>
      <c r="E7" s="1">
        <f>ABS(C7-D7)</f>
        <v>1778.07</v>
      </c>
      <c r="F7" s="18">
        <f>LN(C7+1)-LN(D7+1)</f>
        <v>1.519715290350363</v>
      </c>
      <c r="G7" s="19">
        <v>2020</v>
      </c>
      <c r="H7" s="1">
        <v>21800</v>
      </c>
      <c r="I7" s="1">
        <v>10218.98</v>
      </c>
      <c r="J7" s="1">
        <f>ABS(H7-I7)</f>
        <v>11581.02</v>
      </c>
      <c r="K7" s="18">
        <f>LN(H7+1)-LN(I7+1)</f>
        <v>0.75761121247612806</v>
      </c>
      <c r="Q7" s="5" t="s">
        <v>16</v>
      </c>
      <c r="R7" s="3" t="s">
        <v>558</v>
      </c>
      <c r="S7" s="3" t="s">
        <v>559</v>
      </c>
      <c r="T7" s="9" t="s">
        <v>562</v>
      </c>
    </row>
    <row r="8" spans="2:20" x14ac:dyDescent="0.3">
      <c r="B8" s="19">
        <v>2021</v>
      </c>
      <c r="C8" s="1">
        <v>3800</v>
      </c>
      <c r="D8" s="1">
        <v>7305.84</v>
      </c>
      <c r="E8" s="1">
        <f t="shared" ref="E8:E11" si="0">ABS(C8-D8)</f>
        <v>3505.84</v>
      </c>
      <c r="F8" s="18">
        <f t="shared" ref="F8:F11" si="1">LOG(C8+1)-LOG(D8+1)</f>
        <v>-0.28383172797368728</v>
      </c>
      <c r="G8" s="19">
        <v>2021</v>
      </c>
      <c r="H8" s="1">
        <v>18461</v>
      </c>
      <c r="I8" s="1">
        <v>11890.18</v>
      </c>
      <c r="J8" s="1">
        <f>ABS(H8-I8)</f>
        <v>6570.82</v>
      </c>
      <c r="K8" s="18">
        <f t="shared" ref="K8:K10" si="2">LOG(H8+1)-LOG(I8+1)</f>
        <v>0.19105379343706108</v>
      </c>
      <c r="Q8" s="3" t="s">
        <v>3</v>
      </c>
      <c r="R8">
        <f>AVERAGE(J7:J12)</f>
        <v>9038.375</v>
      </c>
      <c r="S8" s="7">
        <f>SQRT(SUMSQ(J7:J10)/COUNT(K7:K10))</f>
        <v>9316.0222350448494</v>
      </c>
      <c r="T8" s="8">
        <f>AVERAGE(K7:K10)</f>
        <v>-0.37359694809265565</v>
      </c>
    </row>
    <row r="9" spans="2:20" x14ac:dyDescent="0.3">
      <c r="B9" s="19">
        <v>2022</v>
      </c>
      <c r="C9" s="1">
        <v>1500</v>
      </c>
      <c r="D9" s="1">
        <v>6979.96</v>
      </c>
      <c r="E9" s="1">
        <f t="shared" si="0"/>
        <v>5479.96</v>
      </c>
      <c r="F9" s="18">
        <f t="shared" si="1"/>
        <v>-0.66753445731891015</v>
      </c>
      <c r="G9" s="19">
        <v>2022</v>
      </c>
      <c r="H9" s="1">
        <v>5000</v>
      </c>
      <c r="I9" s="1">
        <v>12022.51</v>
      </c>
      <c r="J9" s="1">
        <f t="shared" ref="J9:J10" si="3">ABS(H9-I9)</f>
        <v>7022.51</v>
      </c>
      <c r="K9" s="18">
        <f t="shared" si="2"/>
        <v>-0.38097441437580049</v>
      </c>
      <c r="Q9" s="3" t="s">
        <v>4</v>
      </c>
      <c r="R9">
        <f>AVERAGE(J15:J20)</f>
        <v>10801.387500000001</v>
      </c>
      <c r="S9" s="7">
        <f>SQRT(SUMSQ(J15:J18)/COUNT(E15:E18))</f>
        <v>11525.658221133186</v>
      </c>
      <c r="T9" s="8">
        <f>AVERAGE(K15:K18)</f>
        <v>-0.87424331830603319</v>
      </c>
    </row>
    <row r="10" spans="2:20" x14ac:dyDescent="0.3">
      <c r="B10" s="19">
        <v>2023</v>
      </c>
      <c r="C10" s="1">
        <v>3300</v>
      </c>
      <c r="D10" s="1">
        <v>6765.26</v>
      </c>
      <c r="E10" s="1">
        <f t="shared" si="0"/>
        <v>3465.26</v>
      </c>
      <c r="F10" s="18">
        <f t="shared" si="1"/>
        <v>-0.31170315762236056</v>
      </c>
      <c r="G10" s="19">
        <v>2023</v>
      </c>
      <c r="H10" s="1">
        <v>95</v>
      </c>
      <c r="I10" s="1">
        <v>11074.15</v>
      </c>
      <c r="J10" s="1">
        <f t="shared" si="3"/>
        <v>10979.15</v>
      </c>
      <c r="K10" s="18">
        <f t="shared" si="2"/>
        <v>-2.0620783839080112</v>
      </c>
      <c r="Q10" s="3" t="s">
        <v>397</v>
      </c>
      <c r="R10">
        <f>AVERAGE(J23:J28)</f>
        <v>760.78</v>
      </c>
      <c r="S10" s="7" cm="1">
        <f t="array" ref="S10">SQRT(SUMSQ(J23:J28/4))</f>
        <v>542.45468788876724</v>
      </c>
      <c r="T10" s="8">
        <f>AVERAGE(K23:K26)</f>
        <v>-0.49954124964420443</v>
      </c>
    </row>
    <row r="11" spans="2:20" x14ac:dyDescent="0.3">
      <c r="B11" s="19">
        <v>2024</v>
      </c>
      <c r="C11" s="1">
        <v>2750</v>
      </c>
      <c r="D11" s="1">
        <v>6683.18</v>
      </c>
      <c r="E11" s="1">
        <f t="shared" si="0"/>
        <v>3933.1800000000003</v>
      </c>
      <c r="F11" s="18">
        <f t="shared" si="1"/>
        <v>-0.3855575462167935</v>
      </c>
      <c r="G11" s="19">
        <v>2024</v>
      </c>
      <c r="H11" s="1" t="s">
        <v>11</v>
      </c>
      <c r="I11" s="1">
        <v>8870.89</v>
      </c>
      <c r="J11" s="1"/>
      <c r="K11" s="18"/>
      <c r="Q11" s="5" t="s">
        <v>17</v>
      </c>
      <c r="R11" s="3" t="s">
        <v>558</v>
      </c>
      <c r="S11" s="3" t="s">
        <v>559</v>
      </c>
      <c r="T11" s="9" t="s">
        <v>562</v>
      </c>
    </row>
    <row r="12" spans="2:20" x14ac:dyDescent="0.3">
      <c r="B12" s="60" t="s">
        <v>62</v>
      </c>
      <c r="C12" s="1" t="s">
        <v>11</v>
      </c>
      <c r="D12" s="1">
        <v>2930.75</v>
      </c>
      <c r="E12" s="1"/>
      <c r="F12" s="18"/>
      <c r="G12" s="19">
        <v>2025</v>
      </c>
      <c r="H12" s="1" t="s">
        <v>11</v>
      </c>
      <c r="I12" s="1" t="s">
        <v>11</v>
      </c>
      <c r="J12" s="1"/>
      <c r="K12" s="18"/>
      <c r="Q12" s="3" t="s">
        <v>3</v>
      </c>
      <c r="R12">
        <f>AVERAGE(E34:E39)</f>
        <v>5338.0375000000004</v>
      </c>
      <c r="S12" s="7">
        <f>SQRT(SUMSQ(E34:E37)/COUNT(E34:E37))</f>
        <v>5606.8595283300083</v>
      </c>
      <c r="T12" s="8">
        <f>AVERAGE(F34:F37)</f>
        <v>-0.89830402365201623</v>
      </c>
    </row>
    <row r="13" spans="2:20" x14ac:dyDescent="0.3">
      <c r="B13" s="12" t="s">
        <v>8</v>
      </c>
      <c r="C13" s="3" t="s">
        <v>4</v>
      </c>
      <c r="D13" s="3"/>
      <c r="E13" s="4"/>
      <c r="F13" s="13"/>
      <c r="G13" s="12" t="s">
        <v>8</v>
      </c>
      <c r="H13" s="3" t="s">
        <v>4</v>
      </c>
      <c r="I13" s="3"/>
      <c r="J13" s="3"/>
      <c r="K13" s="13"/>
      <c r="Q13" s="3" t="s">
        <v>4</v>
      </c>
      <c r="R13" s="7">
        <f>AVERAGE(E42:E47)</f>
        <v>5780.4433333333336</v>
      </c>
      <c r="S13" s="7">
        <f>SQRT(SUMSQ(E42:E45)/COUNT(E42:E45))</f>
        <v>7840.0431688033459</v>
      </c>
      <c r="T13" s="8">
        <f>AVERAGE(F42:F45)</f>
        <v>0.18579441373173644</v>
      </c>
    </row>
    <row r="14" spans="2:20" x14ac:dyDescent="0.3">
      <c r="B14" s="19" t="s">
        <v>2</v>
      </c>
      <c r="C14" s="1" t="s">
        <v>5</v>
      </c>
      <c r="D14" s="1" t="s">
        <v>6</v>
      </c>
      <c r="E14" s="1" t="s">
        <v>560</v>
      </c>
      <c r="F14" s="18" t="s">
        <v>561</v>
      </c>
      <c r="G14" s="19" t="s">
        <v>2</v>
      </c>
      <c r="H14" s="1" t="s">
        <v>5</v>
      </c>
      <c r="I14" s="1" t="s">
        <v>6</v>
      </c>
      <c r="J14" s="1" t="s">
        <v>564</v>
      </c>
      <c r="K14" s="18" t="s">
        <v>561</v>
      </c>
      <c r="Q14" s="3" t="s">
        <v>397</v>
      </c>
      <c r="R14">
        <v>0</v>
      </c>
      <c r="S14">
        <v>0</v>
      </c>
      <c r="T14" s="8">
        <v>0</v>
      </c>
    </row>
    <row r="15" spans="2:20" x14ac:dyDescent="0.3">
      <c r="B15" s="19">
        <v>2020</v>
      </c>
      <c r="C15" s="1">
        <v>58825</v>
      </c>
      <c r="D15" s="1">
        <v>44333.38</v>
      </c>
      <c r="E15" s="1">
        <f>ABS(C15-D15)</f>
        <v>14491.620000000003</v>
      </c>
      <c r="F15" s="18">
        <f>LN(C15+1)-LN(D15+1)</f>
        <v>0.28282348574643379</v>
      </c>
      <c r="G15" s="19">
        <v>2020</v>
      </c>
      <c r="H15" s="1">
        <v>1275</v>
      </c>
      <c r="I15" s="1">
        <v>11284.83</v>
      </c>
      <c r="J15" s="1">
        <f>ABS(H15-I15)</f>
        <v>10009.83</v>
      </c>
      <c r="K15" s="18">
        <f>LN(H15+1)-LN(I15+1)</f>
        <v>-2.1798177716011038</v>
      </c>
      <c r="Q15" s="5" t="s">
        <v>563</v>
      </c>
      <c r="R15" s="3" t="s">
        <v>558</v>
      </c>
      <c r="S15" s="3" t="s">
        <v>559</v>
      </c>
      <c r="T15" s="9" t="s">
        <v>562</v>
      </c>
    </row>
    <row r="16" spans="2:20" x14ac:dyDescent="0.3">
      <c r="B16" s="19">
        <v>2021</v>
      </c>
      <c r="C16" s="1">
        <v>121580</v>
      </c>
      <c r="D16" s="1">
        <v>45091.040000000001</v>
      </c>
      <c r="E16" s="1">
        <f t="shared" ref="E16:E19" si="4">ABS(C16-D16)</f>
        <v>76488.959999999992</v>
      </c>
      <c r="F16" s="18">
        <f t="shared" ref="F16:F19" si="5">LOG(C16+1)-LOG(D16+1)</f>
        <v>0.43076582754074355</v>
      </c>
      <c r="G16" s="19">
        <v>2021</v>
      </c>
      <c r="H16" s="1">
        <v>3033.5</v>
      </c>
      <c r="I16" s="1">
        <v>10010.469999999999</v>
      </c>
      <c r="J16" s="1">
        <f t="shared" ref="J16:J18" si="6">ABS(H16-I16)</f>
        <v>6976.9699999999993</v>
      </c>
      <c r="K16" s="18">
        <f t="shared" ref="K16:K18" si="7">LOG(H16+1)-LOG(I16+1)</f>
        <v>-0.51841070848165538</v>
      </c>
      <c r="Q16" s="3" t="s">
        <v>3</v>
      </c>
      <c r="R16" s="7">
        <f>AVERAGE(J34:J39)</f>
        <v>212.83966666666666</v>
      </c>
      <c r="S16" s="7">
        <f>SQRT(SUMSQ(J35:J37)/COUNT(J35:J37))</f>
        <v>242.65111504723538</v>
      </c>
      <c r="T16" s="8">
        <f>AVERAGE(K35:K37)</f>
        <v>-0.95795862025991851</v>
      </c>
    </row>
    <row r="17" spans="2:20" x14ac:dyDescent="0.3">
      <c r="B17" s="19">
        <v>2022</v>
      </c>
      <c r="C17" s="1">
        <v>123380</v>
      </c>
      <c r="D17" s="1">
        <v>53048.93</v>
      </c>
      <c r="E17" s="1">
        <f t="shared" si="4"/>
        <v>70331.070000000007</v>
      </c>
      <c r="F17" s="18">
        <f t="shared" si="5"/>
        <v>0.36656347068730888</v>
      </c>
      <c r="G17" s="19">
        <v>2022</v>
      </c>
      <c r="H17" s="1">
        <v>463</v>
      </c>
      <c r="I17" s="1">
        <v>9169.14</v>
      </c>
      <c r="J17" s="1">
        <f t="shared" si="6"/>
        <v>8706.14</v>
      </c>
      <c r="K17" s="18">
        <f t="shared" si="7"/>
        <v>-1.2958579855146324</v>
      </c>
      <c r="Q17" s="3" t="s">
        <v>4</v>
      </c>
      <c r="R17">
        <f>AVERAGE(J42:J47)</f>
        <v>697.97799999999995</v>
      </c>
      <c r="S17" s="7">
        <f>SQRT(SUMSQ(J42:J46)/COUNT(J42:J46))</f>
        <v>783.50664373469112</v>
      </c>
      <c r="T17" s="8">
        <f>AVERAGE(K42:K46)</f>
        <v>-0.61466182996117391</v>
      </c>
    </row>
    <row r="18" spans="2:20" x14ac:dyDescent="0.3">
      <c r="B18" s="19">
        <v>2023</v>
      </c>
      <c r="C18" s="1">
        <v>44475</v>
      </c>
      <c r="D18" s="1">
        <v>58322.32</v>
      </c>
      <c r="E18" s="1">
        <f t="shared" si="4"/>
        <v>13847.32</v>
      </c>
      <c r="F18" s="18">
        <f t="shared" si="5"/>
        <v>-0.11771651625882829</v>
      </c>
      <c r="G18" s="19">
        <v>2023</v>
      </c>
      <c r="H18" s="1">
        <v>25690</v>
      </c>
      <c r="I18" s="1">
        <v>8177.39</v>
      </c>
      <c r="J18" s="1">
        <f t="shared" si="6"/>
        <v>17512.61</v>
      </c>
      <c r="K18" s="18">
        <f t="shared" si="7"/>
        <v>0.49711319237325879</v>
      </c>
      <c r="Q18" s="3" t="s">
        <v>397</v>
      </c>
      <c r="R18">
        <f>AVERAGE(J50:J55)</f>
        <v>20.162499999999998</v>
      </c>
      <c r="S18" s="7">
        <f>SQRT(SUMSQ(J50+J53)/COUNT(J50+J53))</f>
        <v>40.324999999999996</v>
      </c>
      <c r="T18" s="8">
        <f>AVERAGE(K50:K53)</f>
        <v>-0.32929398149748446</v>
      </c>
    </row>
    <row r="19" spans="2:20" x14ac:dyDescent="0.3">
      <c r="B19" s="19">
        <v>2024</v>
      </c>
      <c r="C19" s="1">
        <v>99900</v>
      </c>
      <c r="D19" s="1">
        <v>56768.99</v>
      </c>
      <c r="E19" s="1">
        <f t="shared" si="4"/>
        <v>43131.01</v>
      </c>
      <c r="F19" s="18">
        <f t="shared" si="5"/>
        <v>0.24545101777163048</v>
      </c>
      <c r="G19" s="19">
        <v>2024</v>
      </c>
      <c r="H19" s="1" t="s">
        <v>11</v>
      </c>
      <c r="I19" s="1">
        <v>10736.98</v>
      </c>
      <c r="J19" s="1"/>
      <c r="K19" s="18"/>
      <c r="Q19" s="5" t="s">
        <v>19</v>
      </c>
      <c r="R19" s="3" t="s">
        <v>558</v>
      </c>
      <c r="S19" s="3" t="s">
        <v>559</v>
      </c>
      <c r="T19" s="9" t="s">
        <v>562</v>
      </c>
    </row>
    <row r="20" spans="2:20" x14ac:dyDescent="0.3">
      <c r="B20" s="19">
        <v>2025</v>
      </c>
      <c r="C20" s="1" t="s">
        <v>11</v>
      </c>
      <c r="D20" s="1">
        <v>74562.95</v>
      </c>
      <c r="E20" s="1"/>
      <c r="F20" s="18"/>
      <c r="G20" s="19">
        <v>2025</v>
      </c>
      <c r="H20" s="1" t="s">
        <v>11</v>
      </c>
      <c r="I20" s="1" t="s">
        <v>11</v>
      </c>
      <c r="J20" s="1"/>
      <c r="K20" s="18"/>
      <c r="Q20" s="3" t="s">
        <v>3</v>
      </c>
      <c r="R20">
        <f>AVERAGE(E61:E66)</f>
        <v>1265.6966666666667</v>
      </c>
      <c r="S20" s="7">
        <f>SQRT(SUMSQ(E61:E63)/COUNT(E61:E63))</f>
        <v>1271.6010840013205</v>
      </c>
      <c r="T20" s="8">
        <f>AVERAGE(F61:F63)</f>
        <v>-2.1602403826642078</v>
      </c>
    </row>
    <row r="21" spans="2:20" x14ac:dyDescent="0.3">
      <c r="B21" s="12" t="s">
        <v>8</v>
      </c>
      <c r="C21" s="3" t="s">
        <v>10</v>
      </c>
      <c r="D21" s="3"/>
      <c r="E21" s="4"/>
      <c r="F21" s="13"/>
      <c r="G21" s="12" t="s">
        <v>8</v>
      </c>
      <c r="H21" s="3" t="s">
        <v>10</v>
      </c>
      <c r="I21" s="3"/>
      <c r="J21" s="3"/>
      <c r="K21" s="13"/>
      <c r="Q21" s="3" t="s">
        <v>4</v>
      </c>
      <c r="R21">
        <v>0</v>
      </c>
      <c r="S21" s="7">
        <v>0</v>
      </c>
      <c r="T21" s="8">
        <v>0</v>
      </c>
    </row>
    <row r="22" spans="2:20" x14ac:dyDescent="0.3">
      <c r="B22" s="19" t="s">
        <v>2</v>
      </c>
      <c r="C22" s="1" t="s">
        <v>5</v>
      </c>
      <c r="D22" s="1" t="s">
        <v>6</v>
      </c>
      <c r="E22" s="1" t="s">
        <v>560</v>
      </c>
      <c r="F22" s="18" t="s">
        <v>561</v>
      </c>
      <c r="G22" s="19" t="s">
        <v>2</v>
      </c>
      <c r="H22" s="1" t="s">
        <v>5</v>
      </c>
      <c r="I22" s="1" t="s">
        <v>6</v>
      </c>
      <c r="J22" s="1" t="s">
        <v>564</v>
      </c>
      <c r="K22" s="18" t="s">
        <v>561</v>
      </c>
      <c r="Q22" s="3" t="s">
        <v>397</v>
      </c>
      <c r="R22">
        <f>AVERAGE(E77:E82)</f>
        <v>1594.0933333333332</v>
      </c>
      <c r="S22" s="7" cm="1">
        <f t="array" ref="S22">SQRT(SUMSQ(E78:E79 + E81)/COUNT(E78:E79 + E81))</f>
        <v>3080.2689789205097</v>
      </c>
      <c r="T22" s="8">
        <f>AVERAGE(F78:F81)</f>
        <v>-1.5003998354865462</v>
      </c>
    </row>
    <row r="23" spans="2:20" x14ac:dyDescent="0.3">
      <c r="B23" s="60" t="s">
        <v>58</v>
      </c>
      <c r="C23" s="1" t="s">
        <v>11</v>
      </c>
      <c r="D23" s="1" t="s">
        <v>11</v>
      </c>
      <c r="E23" s="1"/>
      <c r="F23" s="18"/>
      <c r="G23" s="19">
        <v>2020</v>
      </c>
      <c r="H23" s="1">
        <v>17</v>
      </c>
      <c r="I23" s="1">
        <v>279.25</v>
      </c>
      <c r="J23" s="1">
        <f>ABS(H23-I23)</f>
        <v>262.25</v>
      </c>
      <c r="K23" s="18">
        <f>LN(H23+1)-LN(I23+1)</f>
        <v>-2.7453103040561047</v>
      </c>
    </row>
    <row r="24" spans="2:20" x14ac:dyDescent="0.3">
      <c r="B24" s="60" t="s">
        <v>59</v>
      </c>
      <c r="C24" s="1" t="s">
        <v>11</v>
      </c>
      <c r="D24" s="1" t="s">
        <v>11</v>
      </c>
      <c r="E24" s="1"/>
      <c r="F24" s="18"/>
      <c r="G24" s="19">
        <v>2021</v>
      </c>
      <c r="H24" s="1">
        <v>962</v>
      </c>
      <c r="I24" s="1">
        <v>493.69</v>
      </c>
      <c r="J24" s="1">
        <f t="shared" ref="J24:J26" si="8">ABS(H24-I24)</f>
        <v>468.31</v>
      </c>
      <c r="K24" s="18">
        <f t="shared" ref="K24:K26" si="9">LOG(H24+1)-LOG(I24+1)</f>
        <v>0.28929315579555492</v>
      </c>
    </row>
    <row r="25" spans="2:20" x14ac:dyDescent="0.3">
      <c r="B25" s="19">
        <v>2022</v>
      </c>
      <c r="C25" s="1">
        <v>250</v>
      </c>
      <c r="D25" s="1">
        <v>1244.77</v>
      </c>
      <c r="E25" s="1">
        <f>ABS(C25-D25)</f>
        <v>994.77</v>
      </c>
      <c r="F25" s="18">
        <f t="shared" ref="F25" si="10">LOG(C25+1)-LOG(D25+1)</f>
        <v>-0.69576414672401876</v>
      </c>
      <c r="G25" s="19">
        <v>2022</v>
      </c>
      <c r="H25" s="1">
        <v>2937</v>
      </c>
      <c r="I25" s="1">
        <v>846.36</v>
      </c>
      <c r="J25" s="1">
        <f t="shared" si="8"/>
        <v>2090.64</v>
      </c>
      <c r="K25" s="18">
        <f t="shared" si="9"/>
        <v>0.53998383236666925</v>
      </c>
    </row>
    <row r="26" spans="2:20" x14ac:dyDescent="0.3">
      <c r="B26" s="60" t="s">
        <v>60</v>
      </c>
      <c r="C26" s="1" t="s">
        <v>11</v>
      </c>
      <c r="D26" s="1" t="s">
        <v>11</v>
      </c>
      <c r="E26" s="1"/>
      <c r="F26" s="18"/>
      <c r="G26" s="19">
        <v>2023</v>
      </c>
      <c r="H26" s="1">
        <v>1065</v>
      </c>
      <c r="I26" s="1">
        <v>1286.92</v>
      </c>
      <c r="J26" s="1">
        <f t="shared" si="8"/>
        <v>221.92000000000007</v>
      </c>
      <c r="K26" s="18">
        <f t="shared" si="9"/>
        <v>-8.2131682682937246E-2</v>
      </c>
    </row>
    <row r="27" spans="2:20" x14ac:dyDescent="0.3">
      <c r="B27" s="60" t="s">
        <v>61</v>
      </c>
      <c r="C27" s="1" t="s">
        <v>11</v>
      </c>
      <c r="D27" s="1" t="s">
        <v>11</v>
      </c>
      <c r="E27" s="1"/>
      <c r="F27" s="18"/>
      <c r="G27" s="19">
        <v>2024</v>
      </c>
      <c r="H27" s="1" t="s">
        <v>11</v>
      </c>
      <c r="I27" s="1">
        <v>1187.56</v>
      </c>
      <c r="J27" s="1"/>
      <c r="K27" s="18"/>
      <c r="Q27" s="5" t="s">
        <v>20</v>
      </c>
      <c r="R27" s="3" t="s">
        <v>558</v>
      </c>
      <c r="S27" s="3" t="s">
        <v>559</v>
      </c>
      <c r="T27" s="3" t="s">
        <v>562</v>
      </c>
    </row>
    <row r="28" spans="2:20" ht="15" thickBot="1" x14ac:dyDescent="0.35">
      <c r="B28" s="21">
        <v>2025</v>
      </c>
      <c r="C28" s="22" t="s">
        <v>11</v>
      </c>
      <c r="D28" s="22" t="s">
        <v>11</v>
      </c>
      <c r="E28" s="22"/>
      <c r="F28" s="23"/>
      <c r="G28" s="21">
        <v>2025</v>
      </c>
      <c r="H28" s="22" t="s">
        <v>11</v>
      </c>
      <c r="I28" s="22" t="s">
        <v>11</v>
      </c>
      <c r="J28" s="22"/>
      <c r="K28" s="23"/>
      <c r="Q28" s="3" t="s">
        <v>3</v>
      </c>
      <c r="R28">
        <f>AVERAGE(J61:J71)</f>
        <v>22581.3007</v>
      </c>
      <c r="S28" s="7">
        <f>SQRT(SUMSQ(J61:J70)/COUNT(J61:J70))</f>
        <v>29158.832805387286</v>
      </c>
      <c r="T28" s="8">
        <f>AVERAGE(K61:K70)</f>
        <v>-0.13061874103527185</v>
      </c>
    </row>
    <row r="29" spans="2:20" ht="15" thickBot="1" x14ac:dyDescent="0.35">
      <c r="B29" s="30"/>
      <c r="C29" s="29"/>
      <c r="D29" s="29"/>
      <c r="E29" s="29"/>
      <c r="F29" s="29"/>
      <c r="G29" s="29"/>
      <c r="H29" s="29"/>
      <c r="I29" s="29"/>
      <c r="J29" s="29"/>
      <c r="K29" s="31"/>
      <c r="Q29" s="3" t="s">
        <v>4</v>
      </c>
      <c r="R29">
        <f>AVERAGE(J74:J84)</f>
        <v>47839.281999999999</v>
      </c>
      <c r="S29" s="7">
        <f>SQRT(SUMSQ(J74:J83)/COUNT(J74:J83))</f>
        <v>75146.882148460412</v>
      </c>
      <c r="T29" s="8">
        <f>AVERAGE(K74:K83)</f>
        <v>7.3999541924963191E-2</v>
      </c>
    </row>
    <row r="30" spans="2:20" x14ac:dyDescent="0.3">
      <c r="B30" s="54" t="s">
        <v>0</v>
      </c>
      <c r="C30" s="55" t="s">
        <v>342</v>
      </c>
      <c r="D30" s="29"/>
      <c r="E30" s="29"/>
      <c r="F30" s="29"/>
      <c r="G30" s="54" t="s">
        <v>0</v>
      </c>
      <c r="H30" s="55" t="s">
        <v>342</v>
      </c>
      <c r="I30" s="29"/>
      <c r="J30" s="29"/>
      <c r="K30" s="31"/>
      <c r="Q30" s="3" t="s">
        <v>397</v>
      </c>
      <c r="R30">
        <f>AVERAGE(J87:J97)</f>
        <v>26693.3544</v>
      </c>
      <c r="S30" s="7">
        <f>SQRT(SUMSQ(J87:J96)/COUNT(J87:J96))</f>
        <v>28084.241584615072</v>
      </c>
      <c r="T30" s="8">
        <f>-AVERAGE(K87:K96)</f>
        <v>0.60926493221435074</v>
      </c>
    </row>
    <row r="31" spans="2:20" ht="15" thickBot="1" x14ac:dyDescent="0.35">
      <c r="B31" s="61" t="s">
        <v>7</v>
      </c>
      <c r="C31" s="64" t="s">
        <v>17</v>
      </c>
      <c r="D31" s="29"/>
      <c r="E31" s="29"/>
      <c r="F31" s="29"/>
      <c r="G31" s="61" t="s">
        <v>7</v>
      </c>
      <c r="H31" s="64" t="s">
        <v>18</v>
      </c>
      <c r="I31" s="29"/>
      <c r="J31" s="29"/>
      <c r="K31" s="31"/>
    </row>
    <row r="32" spans="2:20" x14ac:dyDescent="0.3">
      <c r="B32" s="65" t="s">
        <v>8</v>
      </c>
      <c r="C32" s="66" t="s">
        <v>3</v>
      </c>
      <c r="D32" s="66"/>
      <c r="E32" s="66"/>
      <c r="F32" s="67"/>
      <c r="G32" s="65" t="s">
        <v>8</v>
      </c>
      <c r="H32" s="66" t="s">
        <v>3</v>
      </c>
      <c r="I32" s="66"/>
      <c r="J32" s="66"/>
      <c r="K32" s="67"/>
    </row>
    <row r="33" spans="2:11" x14ac:dyDescent="0.3">
      <c r="B33" s="19" t="s">
        <v>2</v>
      </c>
      <c r="C33" s="1" t="s">
        <v>5</v>
      </c>
      <c r="D33" s="1" t="s">
        <v>6</v>
      </c>
      <c r="E33" s="1" t="s">
        <v>560</v>
      </c>
      <c r="F33" s="18" t="s">
        <v>561</v>
      </c>
      <c r="G33" s="19" t="s">
        <v>2</v>
      </c>
      <c r="H33" s="1" t="s">
        <v>5</v>
      </c>
      <c r="I33" s="1" t="s">
        <v>6</v>
      </c>
      <c r="J33" s="1" t="s">
        <v>564</v>
      </c>
      <c r="K33" s="18" t="s">
        <v>561</v>
      </c>
    </row>
    <row r="34" spans="2:11" x14ac:dyDescent="0.3">
      <c r="B34" s="19">
        <v>2020</v>
      </c>
      <c r="C34" s="1">
        <v>11510</v>
      </c>
      <c r="D34" s="1">
        <v>7516.14</v>
      </c>
      <c r="E34" s="1">
        <f>ABS(C34-D34)</f>
        <v>3993.8599999999997</v>
      </c>
      <c r="F34" s="18">
        <f>LN(C34+1)-LN(D34+1)</f>
        <v>0.42611735345978197</v>
      </c>
      <c r="G34" s="19">
        <v>2020</v>
      </c>
      <c r="H34" s="1" t="s">
        <v>11</v>
      </c>
      <c r="I34" s="1" t="s">
        <v>11</v>
      </c>
      <c r="J34" s="1"/>
      <c r="K34" s="18"/>
    </row>
    <row r="35" spans="2:11" x14ac:dyDescent="0.3">
      <c r="B35" s="19">
        <v>2021</v>
      </c>
      <c r="C35" s="1">
        <v>3200</v>
      </c>
      <c r="D35" s="1">
        <v>8385.14</v>
      </c>
      <c r="E35" s="1">
        <f t="shared" ref="E35:E37" si="11">ABS(C35-D35)</f>
        <v>5185.1399999999994</v>
      </c>
      <c r="F35" s="18">
        <f t="shared" ref="F35:F37" si="12">LOG(C35+1)-LOG(D35+1)</f>
        <v>-0.41827643418813798</v>
      </c>
      <c r="G35" s="19">
        <v>2021</v>
      </c>
      <c r="H35" s="1">
        <v>25</v>
      </c>
      <c r="I35" s="1">
        <v>398.35</v>
      </c>
      <c r="J35" s="1">
        <f t="shared" ref="J35:J37" si="13">ABS(H35-I35)</f>
        <v>373.35</v>
      </c>
      <c r="K35" s="18">
        <f t="shared" ref="K35:K37" si="14">LOG(H35+1)-LOG(I35+1)</f>
        <v>-1.1863803407976723</v>
      </c>
    </row>
    <row r="36" spans="2:11" x14ac:dyDescent="0.3">
      <c r="B36" s="19">
        <v>2022</v>
      </c>
      <c r="C36" s="1">
        <v>4200</v>
      </c>
      <c r="D36" s="1">
        <v>8186.8</v>
      </c>
      <c r="E36" s="1">
        <f t="shared" si="11"/>
        <v>3986.8</v>
      </c>
      <c r="F36" s="18">
        <f t="shared" si="12"/>
        <v>-0.28981454425057018</v>
      </c>
      <c r="G36" s="19">
        <v>2022</v>
      </c>
      <c r="H36" s="1">
        <v>11</v>
      </c>
      <c r="I36" s="1">
        <v>175.92</v>
      </c>
      <c r="J36" s="1">
        <f t="shared" si="13"/>
        <v>164.92</v>
      </c>
      <c r="K36" s="18">
        <f t="shared" si="14"/>
        <v>-1.1685956846499412</v>
      </c>
    </row>
    <row r="37" spans="2:11" x14ac:dyDescent="0.3">
      <c r="B37" s="19">
        <v>2023</v>
      </c>
      <c r="C37" s="1">
        <v>3</v>
      </c>
      <c r="D37" s="1">
        <v>8189.35</v>
      </c>
      <c r="E37" s="1">
        <f t="shared" si="11"/>
        <v>8186.35</v>
      </c>
      <c r="F37" s="18">
        <f t="shared" si="12"/>
        <v>-3.3112424696291387</v>
      </c>
      <c r="G37" s="19">
        <v>2023</v>
      </c>
      <c r="H37" s="1">
        <v>42.530999999999999</v>
      </c>
      <c r="I37" s="1">
        <v>142.78</v>
      </c>
      <c r="J37" s="1">
        <f t="shared" si="13"/>
        <v>100.249</v>
      </c>
      <c r="K37" s="18">
        <f t="shared" si="14"/>
        <v>-0.5188998353321419</v>
      </c>
    </row>
    <row r="38" spans="2:11" x14ac:dyDescent="0.3">
      <c r="B38" s="19">
        <v>2024</v>
      </c>
      <c r="C38" s="1" t="s">
        <v>11</v>
      </c>
      <c r="D38" s="1">
        <v>7563.18</v>
      </c>
      <c r="E38" s="1"/>
      <c r="F38" s="18"/>
      <c r="G38" s="19">
        <v>2024</v>
      </c>
      <c r="H38" s="1" t="s">
        <v>11</v>
      </c>
      <c r="I38" s="1">
        <v>134.78</v>
      </c>
      <c r="J38" s="1"/>
      <c r="K38" s="18"/>
    </row>
    <row r="39" spans="2:11" x14ac:dyDescent="0.3">
      <c r="B39" s="19">
        <v>2025</v>
      </c>
      <c r="C39" s="1" t="s">
        <v>11</v>
      </c>
      <c r="D39" s="1" t="s">
        <v>11</v>
      </c>
      <c r="E39" s="1"/>
      <c r="F39" s="18"/>
      <c r="G39" s="19">
        <v>2025</v>
      </c>
      <c r="H39" s="1" t="s">
        <v>11</v>
      </c>
      <c r="I39" s="1" t="s">
        <v>11</v>
      </c>
      <c r="J39" s="1"/>
      <c r="K39" s="18"/>
    </row>
    <row r="40" spans="2:11" x14ac:dyDescent="0.3">
      <c r="B40" s="12" t="s">
        <v>8</v>
      </c>
      <c r="C40" s="3" t="s">
        <v>4</v>
      </c>
      <c r="D40" s="3"/>
      <c r="E40" s="3"/>
      <c r="F40" s="13"/>
      <c r="G40" s="12" t="s">
        <v>8</v>
      </c>
      <c r="H40" s="3" t="s">
        <v>4</v>
      </c>
      <c r="I40" s="3"/>
      <c r="J40" s="3"/>
      <c r="K40" s="13"/>
    </row>
    <row r="41" spans="2:11" x14ac:dyDescent="0.3">
      <c r="B41" s="19" t="s">
        <v>2</v>
      </c>
      <c r="C41" s="1" t="s">
        <v>5</v>
      </c>
      <c r="D41" s="1" t="s">
        <v>6</v>
      </c>
      <c r="E41" s="1" t="s">
        <v>560</v>
      </c>
      <c r="F41" s="18" t="s">
        <v>561</v>
      </c>
      <c r="G41" s="19" t="s">
        <v>2</v>
      </c>
      <c r="H41" s="1" t="s">
        <v>5</v>
      </c>
      <c r="I41" s="1" t="s">
        <v>6</v>
      </c>
      <c r="J41" s="1" t="s">
        <v>564</v>
      </c>
      <c r="K41" s="18" t="s">
        <v>561</v>
      </c>
    </row>
    <row r="42" spans="2:11" x14ac:dyDescent="0.3">
      <c r="B42" s="19">
        <v>2020</v>
      </c>
      <c r="C42" s="1">
        <v>14920</v>
      </c>
      <c r="D42" s="1">
        <v>1949.12</v>
      </c>
      <c r="E42" s="1">
        <f>ABS(C42-D42)</f>
        <v>12970.880000000001</v>
      </c>
      <c r="F42" s="18">
        <f>LN(C42+1)-LN(D42+1)</f>
        <v>2.0348787075145047</v>
      </c>
      <c r="G42" s="19">
        <v>2020</v>
      </c>
      <c r="H42" s="1">
        <v>1044.9739999999999</v>
      </c>
      <c r="I42" s="1">
        <v>1321.37</v>
      </c>
      <c r="J42" s="1">
        <f>ABS(H42-I42)</f>
        <v>276.39599999999996</v>
      </c>
      <c r="K42" s="18">
        <f>LN(H42+1)-LN(I42+1)</f>
        <v>-0.23447707250469474</v>
      </c>
    </row>
    <row r="43" spans="2:11" x14ac:dyDescent="0.3">
      <c r="B43" s="19">
        <v>2021</v>
      </c>
      <c r="C43" s="1">
        <v>4400</v>
      </c>
      <c r="D43" s="1">
        <v>4032.01</v>
      </c>
      <c r="E43" s="1">
        <f t="shared" ref="E43:E45" si="15">ABS(C43-D43)</f>
        <v>367.98999999999978</v>
      </c>
      <c r="F43" s="18">
        <f t="shared" ref="F43:F45" si="16">LOG(C43+1)-LOG(D43+1)</f>
        <v>3.7922069704487082E-2</v>
      </c>
      <c r="G43" s="19">
        <v>2021</v>
      </c>
      <c r="H43" s="1">
        <v>1025.2349999999999</v>
      </c>
      <c r="I43" s="1">
        <v>1297.32</v>
      </c>
      <c r="J43" s="1">
        <f t="shared" ref="J43:J46" si="17">ABS(H43-I43)</f>
        <v>272.08500000000004</v>
      </c>
      <c r="K43" s="18">
        <f t="shared" ref="K43:K46" si="18">LOG(H43+1)-LOG(I43+1)</f>
        <v>-0.1021349249523591</v>
      </c>
    </row>
    <row r="44" spans="2:11" x14ac:dyDescent="0.3">
      <c r="B44" s="19">
        <v>2022</v>
      </c>
      <c r="C44" s="1" t="s">
        <v>11</v>
      </c>
      <c r="D44" s="1" t="s">
        <v>11</v>
      </c>
      <c r="E44" s="1"/>
      <c r="F44" s="18"/>
      <c r="G44" s="19">
        <v>2022</v>
      </c>
      <c r="H44" s="1">
        <v>162.071</v>
      </c>
      <c r="I44" s="1">
        <v>1290.3</v>
      </c>
      <c r="J44" s="1">
        <f t="shared" si="17"/>
        <v>1128.229</v>
      </c>
      <c r="K44" s="18">
        <f t="shared" si="18"/>
        <v>-0.89865041659407918</v>
      </c>
    </row>
    <row r="45" spans="2:11" x14ac:dyDescent="0.3">
      <c r="B45" s="19">
        <v>2023</v>
      </c>
      <c r="C45" s="1">
        <v>125</v>
      </c>
      <c r="D45" s="1">
        <v>4127.46</v>
      </c>
      <c r="E45" s="1">
        <f t="shared" si="15"/>
        <v>4002.46</v>
      </c>
      <c r="F45" s="18">
        <f t="shared" si="16"/>
        <v>-1.5154175360237825</v>
      </c>
      <c r="G45" s="19">
        <v>2023</v>
      </c>
      <c r="H45" s="1">
        <v>317.52</v>
      </c>
      <c r="I45" s="1">
        <v>1190.3699999999999</v>
      </c>
      <c r="J45" s="1">
        <f t="shared" si="17"/>
        <v>872.84999999999991</v>
      </c>
      <c r="K45" s="18">
        <f t="shared" si="18"/>
        <v>-0.57290995283610879</v>
      </c>
    </row>
    <row r="46" spans="2:11" x14ac:dyDescent="0.3">
      <c r="B46" s="19">
        <v>2024</v>
      </c>
      <c r="C46" s="1" t="s">
        <v>11</v>
      </c>
      <c r="D46" s="1">
        <v>4000.72</v>
      </c>
      <c r="E46" s="1"/>
      <c r="F46" s="18"/>
      <c r="G46" s="19">
        <v>2024</v>
      </c>
      <c r="H46" s="1">
        <v>53</v>
      </c>
      <c r="I46" s="1">
        <v>993.33</v>
      </c>
      <c r="J46" s="1">
        <f t="shared" si="17"/>
        <v>940.33</v>
      </c>
      <c r="K46" s="18">
        <f t="shared" si="18"/>
        <v>-1.2651367829186277</v>
      </c>
    </row>
    <row r="47" spans="2:11" x14ac:dyDescent="0.3">
      <c r="B47" s="19">
        <v>2025</v>
      </c>
      <c r="C47" s="1" t="s">
        <v>11</v>
      </c>
      <c r="D47" s="1" t="s">
        <v>11</v>
      </c>
      <c r="E47" s="1"/>
      <c r="F47" s="18"/>
      <c r="G47" s="19">
        <v>2025</v>
      </c>
      <c r="H47" s="1" t="s">
        <v>11</v>
      </c>
      <c r="I47" s="1">
        <v>973.55</v>
      </c>
      <c r="J47" s="1"/>
      <c r="K47" s="18"/>
    </row>
    <row r="48" spans="2:11" x14ac:dyDescent="0.3">
      <c r="B48" s="12" t="s">
        <v>8</v>
      </c>
      <c r="C48" s="3" t="s">
        <v>10</v>
      </c>
      <c r="D48" s="3"/>
      <c r="E48" s="3"/>
      <c r="F48" s="13"/>
      <c r="G48" s="12" t="s">
        <v>8</v>
      </c>
      <c r="H48" s="3" t="s">
        <v>10</v>
      </c>
      <c r="I48" s="3"/>
      <c r="J48" s="3"/>
      <c r="K48" s="13"/>
    </row>
    <row r="49" spans="2:11" x14ac:dyDescent="0.3">
      <c r="B49" s="19" t="s">
        <v>2</v>
      </c>
      <c r="C49" s="1" t="s">
        <v>5</v>
      </c>
      <c r="D49" s="1" t="s">
        <v>6</v>
      </c>
      <c r="E49" s="1" t="s">
        <v>560</v>
      </c>
      <c r="F49" s="18" t="s">
        <v>561</v>
      </c>
      <c r="G49" s="19" t="s">
        <v>2</v>
      </c>
      <c r="H49" s="1" t="s">
        <v>5</v>
      </c>
      <c r="I49" s="1" t="s">
        <v>6</v>
      </c>
      <c r="J49" s="1" t="s">
        <v>564</v>
      </c>
      <c r="K49" s="18" t="s">
        <v>561</v>
      </c>
    </row>
    <row r="50" spans="2:11" x14ac:dyDescent="0.3">
      <c r="B50" s="19">
        <v>2020</v>
      </c>
      <c r="C50" s="1" t="s">
        <v>11</v>
      </c>
      <c r="D50" s="1" t="s">
        <v>11</v>
      </c>
      <c r="E50" s="1"/>
      <c r="F50" s="18"/>
      <c r="G50" s="19">
        <v>2020</v>
      </c>
      <c r="H50" s="1">
        <v>2.5</v>
      </c>
      <c r="I50" s="1">
        <v>9.94</v>
      </c>
      <c r="J50" s="1">
        <f>ABS(H50-I50)</f>
        <v>7.4399999999999995</v>
      </c>
      <c r="K50" s="18">
        <f>LN(H50+1)-LN(I50+1)</f>
        <v>-1.1396628284984671</v>
      </c>
    </row>
    <row r="51" spans="2:11" x14ac:dyDescent="0.3">
      <c r="B51" s="19">
        <v>2021</v>
      </c>
      <c r="C51" s="1" t="s">
        <v>11</v>
      </c>
      <c r="D51" s="1" t="s">
        <v>11</v>
      </c>
      <c r="E51" s="1"/>
      <c r="F51" s="18"/>
      <c r="G51" s="19">
        <v>2021</v>
      </c>
      <c r="H51" s="1" t="s">
        <v>11</v>
      </c>
      <c r="I51" s="1" t="s">
        <v>11</v>
      </c>
      <c r="J51" s="1"/>
      <c r="K51" s="18"/>
    </row>
    <row r="52" spans="2:11" x14ac:dyDescent="0.3">
      <c r="B52" s="19">
        <v>2022</v>
      </c>
      <c r="C52" s="1" t="s">
        <v>11</v>
      </c>
      <c r="D52" s="1" t="s">
        <v>11</v>
      </c>
      <c r="E52" s="1"/>
      <c r="F52" s="18"/>
      <c r="G52" s="19">
        <v>2022</v>
      </c>
      <c r="H52" s="1">
        <v>152.4</v>
      </c>
      <c r="I52" s="1">
        <v>4.04</v>
      </c>
      <c r="J52" s="1"/>
      <c r="K52" s="18"/>
    </row>
    <row r="53" spans="2:11" x14ac:dyDescent="0.3">
      <c r="B53" s="19">
        <v>2023</v>
      </c>
      <c r="C53" s="1" t="s">
        <v>11</v>
      </c>
      <c r="D53" s="1" t="s">
        <v>11</v>
      </c>
      <c r="E53" s="1"/>
      <c r="F53" s="18"/>
      <c r="G53" s="19">
        <v>2023</v>
      </c>
      <c r="H53" s="1">
        <v>48.104999999999997</v>
      </c>
      <c r="I53" s="1">
        <v>15.22</v>
      </c>
      <c r="J53" s="1">
        <f t="shared" ref="J53" si="19">ABS(H53-I53)</f>
        <v>32.884999999999998</v>
      </c>
      <c r="K53" s="18">
        <f t="shared" ref="K53" si="20">LOG(H53+1)-LOG(I53+1)</f>
        <v>0.48107486550349821</v>
      </c>
    </row>
    <row r="54" spans="2:11" x14ac:dyDescent="0.3">
      <c r="B54" s="19">
        <v>2024</v>
      </c>
      <c r="C54" s="1" t="s">
        <v>11</v>
      </c>
      <c r="D54" s="1" t="s">
        <v>11</v>
      </c>
      <c r="E54" s="1"/>
      <c r="F54" s="18"/>
      <c r="G54" s="19">
        <v>2024</v>
      </c>
      <c r="H54" s="1" t="s">
        <v>11</v>
      </c>
      <c r="I54" s="1">
        <v>24.52</v>
      </c>
      <c r="J54" s="1"/>
      <c r="K54" s="18"/>
    </row>
    <row r="55" spans="2:11" ht="15" thickBot="1" x14ac:dyDescent="0.35">
      <c r="B55" s="21">
        <v>2025</v>
      </c>
      <c r="C55" s="22" t="s">
        <v>11</v>
      </c>
      <c r="D55" s="22" t="s">
        <v>11</v>
      </c>
      <c r="E55" s="22"/>
      <c r="F55" s="23"/>
      <c r="G55" s="21">
        <v>2025</v>
      </c>
      <c r="H55" s="22" t="s">
        <v>11</v>
      </c>
      <c r="I55" s="22" t="s">
        <v>11</v>
      </c>
      <c r="J55" s="22"/>
      <c r="K55" s="23"/>
    </row>
    <row r="56" spans="2:11" ht="15" thickBot="1" x14ac:dyDescent="0.35">
      <c r="B56" s="30"/>
      <c r="C56" s="29"/>
      <c r="D56" s="29"/>
      <c r="E56" s="29"/>
      <c r="F56" s="29"/>
      <c r="G56" s="29"/>
      <c r="H56" s="29"/>
      <c r="I56" s="29"/>
      <c r="J56" s="29"/>
      <c r="K56" s="31"/>
    </row>
    <row r="57" spans="2:11" x14ac:dyDescent="0.3">
      <c r="B57" s="54" t="s">
        <v>0</v>
      </c>
      <c r="C57" s="55" t="s">
        <v>342</v>
      </c>
      <c r="D57" s="29"/>
      <c r="E57" s="29"/>
      <c r="F57" s="29"/>
      <c r="G57" s="54" t="s">
        <v>0</v>
      </c>
      <c r="H57" s="55" t="s">
        <v>342</v>
      </c>
      <c r="I57" s="29"/>
      <c r="J57" s="29"/>
      <c r="K57" s="31"/>
    </row>
    <row r="58" spans="2:11" ht="15" thickBot="1" x14ac:dyDescent="0.35">
      <c r="B58" s="61" t="s">
        <v>7</v>
      </c>
      <c r="C58" s="64" t="s">
        <v>19</v>
      </c>
      <c r="D58" s="29"/>
      <c r="E58" s="29"/>
      <c r="F58" s="29"/>
      <c r="G58" s="61" t="s">
        <v>7</v>
      </c>
      <c r="H58" s="64" t="s">
        <v>20</v>
      </c>
      <c r="I58" s="29"/>
      <c r="J58" s="29"/>
      <c r="K58" s="31"/>
    </row>
    <row r="59" spans="2:11" x14ac:dyDescent="0.3">
      <c r="B59" s="65" t="s">
        <v>8</v>
      </c>
      <c r="C59" s="66" t="s">
        <v>3</v>
      </c>
      <c r="D59" s="66"/>
      <c r="E59" s="68"/>
      <c r="F59" s="66"/>
      <c r="G59" s="65" t="s">
        <v>8</v>
      </c>
      <c r="H59" s="66" t="s">
        <v>3</v>
      </c>
      <c r="I59" s="66"/>
      <c r="J59" s="66"/>
      <c r="K59" s="67"/>
    </row>
    <row r="60" spans="2:11" x14ac:dyDescent="0.3">
      <c r="B60" s="19" t="s">
        <v>2</v>
      </c>
      <c r="C60" s="1" t="s">
        <v>5</v>
      </c>
      <c r="D60" s="1" t="s">
        <v>6</v>
      </c>
      <c r="E60" s="1" t="s">
        <v>560</v>
      </c>
      <c r="F60" s="10" t="s">
        <v>561</v>
      </c>
      <c r="G60" s="19" t="s">
        <v>2</v>
      </c>
      <c r="H60" s="1" t="s">
        <v>5</v>
      </c>
      <c r="I60" s="1" t="s">
        <v>6</v>
      </c>
      <c r="J60" s="1" t="s">
        <v>564</v>
      </c>
      <c r="K60" s="18" t="s">
        <v>561</v>
      </c>
    </row>
    <row r="61" spans="2:11" x14ac:dyDescent="0.3">
      <c r="B61" s="19">
        <v>2020</v>
      </c>
      <c r="C61" s="1">
        <v>29.3</v>
      </c>
      <c r="D61" s="1">
        <v>1451.71</v>
      </c>
      <c r="E61" s="1">
        <f>ABS(C61-D61)</f>
        <v>1422.41</v>
      </c>
      <c r="F61" s="10">
        <f>LN(C61+1)-LN(D61+1)</f>
        <v>-3.8700383440735586</v>
      </c>
      <c r="G61" s="19">
        <v>2015</v>
      </c>
      <c r="H61" s="1">
        <v>21086.3</v>
      </c>
      <c r="I61">
        <v>40134.720000000001</v>
      </c>
      <c r="J61" s="1">
        <f>ABS(H61-I61)</f>
        <v>19048.420000000002</v>
      </c>
      <c r="K61" s="18">
        <f>LN(H61+1)-LN(I61+1)</f>
        <v>-0.64359574734150193</v>
      </c>
    </row>
    <row r="62" spans="2:11" x14ac:dyDescent="0.3">
      <c r="B62" s="19">
        <v>2021</v>
      </c>
      <c r="C62" s="1">
        <v>50</v>
      </c>
      <c r="D62" s="1">
        <v>1301</v>
      </c>
      <c r="E62" s="1">
        <f t="shared" ref="E62:E63" si="21">ABS(C62-D62)</f>
        <v>1251</v>
      </c>
      <c r="F62" s="10">
        <f t="shared" ref="F62:F63" si="22">LOG(C62+1)-LOG(D62+1)</f>
        <v>-1.4070408081342367</v>
      </c>
      <c r="G62" s="19">
        <v>2016</v>
      </c>
      <c r="H62" s="1">
        <v>56878.85</v>
      </c>
      <c r="I62">
        <v>37591.78</v>
      </c>
      <c r="J62" s="1">
        <f t="shared" ref="J62:J65" si="23">ABS(H62-I62)</f>
        <v>19287.07</v>
      </c>
      <c r="K62" s="18">
        <f t="shared" ref="K62:K65" si="24">LOG(H62+1)-LOG(I62+1)</f>
        <v>0.17985399928973234</v>
      </c>
    </row>
    <row r="63" spans="2:11" x14ac:dyDescent="0.3">
      <c r="B63" s="19">
        <v>2022</v>
      </c>
      <c r="C63" s="1">
        <v>74</v>
      </c>
      <c r="D63" s="1">
        <v>1197.68</v>
      </c>
      <c r="E63" s="1">
        <f t="shared" si="21"/>
        <v>1123.68</v>
      </c>
      <c r="F63" s="10">
        <f t="shared" si="22"/>
        <v>-1.2036419957848286</v>
      </c>
      <c r="G63" s="19">
        <v>2017</v>
      </c>
      <c r="H63" s="1">
        <v>20339.16</v>
      </c>
      <c r="I63">
        <v>40134.720000000001</v>
      </c>
      <c r="J63" s="1">
        <f t="shared" si="23"/>
        <v>19795.560000000001</v>
      </c>
      <c r="K63" s="18">
        <f t="shared" si="24"/>
        <v>-0.29517669339653896</v>
      </c>
    </row>
    <row r="64" spans="2:11" x14ac:dyDescent="0.3">
      <c r="B64" s="19">
        <v>2023</v>
      </c>
      <c r="C64" s="1" t="s">
        <v>11</v>
      </c>
      <c r="D64" s="1">
        <v>1158.69</v>
      </c>
      <c r="E64" s="1"/>
      <c r="F64" s="10"/>
      <c r="G64" s="19">
        <v>2018</v>
      </c>
      <c r="H64" s="1">
        <v>19714.150000000001</v>
      </c>
      <c r="I64">
        <v>38114.61</v>
      </c>
      <c r="J64" s="1">
        <f t="shared" si="23"/>
        <v>18400.46</v>
      </c>
      <c r="K64" s="18">
        <f t="shared" si="24"/>
        <v>-0.28630278889374683</v>
      </c>
    </row>
    <row r="65" spans="2:19" x14ac:dyDescent="0.3">
      <c r="B65" s="19">
        <v>2024</v>
      </c>
      <c r="C65" s="1" t="s">
        <v>11</v>
      </c>
      <c r="D65" s="1" t="s">
        <v>11</v>
      </c>
      <c r="E65" s="1"/>
      <c r="F65" s="10"/>
      <c r="G65" s="19">
        <v>2019</v>
      </c>
      <c r="H65" s="1">
        <v>36841.1</v>
      </c>
      <c r="I65">
        <v>35437.21</v>
      </c>
      <c r="J65" s="1">
        <f t="shared" si="23"/>
        <v>1403.8899999999994</v>
      </c>
      <c r="K65" s="18">
        <f t="shared" si="24"/>
        <v>1.6872599660869625E-2</v>
      </c>
    </row>
    <row r="66" spans="2:19" x14ac:dyDescent="0.3">
      <c r="B66" s="19">
        <v>2025</v>
      </c>
      <c r="C66" s="1" t="s">
        <v>11</v>
      </c>
      <c r="D66" s="1" t="s">
        <v>11</v>
      </c>
      <c r="E66" s="1"/>
      <c r="F66" s="10"/>
      <c r="G66" s="19">
        <v>2020</v>
      </c>
      <c r="H66" s="1">
        <v>51456.661</v>
      </c>
      <c r="I66" s="1">
        <v>36498.35</v>
      </c>
      <c r="J66" s="1">
        <f>ABS(H66-I66)</f>
        <v>14958.311000000002</v>
      </c>
      <c r="K66" s="18">
        <f>LN(H66+1)-LN(I66+1)</f>
        <v>0.34346490083103376</v>
      </c>
    </row>
    <row r="67" spans="2:19" x14ac:dyDescent="0.3">
      <c r="B67" s="12" t="s">
        <v>8</v>
      </c>
      <c r="C67" s="3" t="s">
        <v>4</v>
      </c>
      <c r="D67" s="3"/>
      <c r="E67" s="4"/>
      <c r="F67" s="3"/>
      <c r="G67" s="19">
        <v>2021</v>
      </c>
      <c r="H67" s="1">
        <v>75957</v>
      </c>
      <c r="I67">
        <v>37970.400000000001</v>
      </c>
      <c r="J67" s="1">
        <f t="shared" ref="J67:J70" si="25">ABS(H67-I67)</f>
        <v>37986.6</v>
      </c>
      <c r="K67" s="18">
        <f t="shared" ref="K67:K70" si="26">LOG(H67+1)-LOG(I67+1)</f>
        <v>0.30111691128453089</v>
      </c>
    </row>
    <row r="68" spans="2:19" x14ac:dyDescent="0.3">
      <c r="B68" s="19" t="s">
        <v>2</v>
      </c>
      <c r="C68" s="1" t="s">
        <v>5</v>
      </c>
      <c r="D68" s="1" t="s">
        <v>6</v>
      </c>
      <c r="E68" s="1" t="s">
        <v>560</v>
      </c>
      <c r="F68" s="10" t="s">
        <v>561</v>
      </c>
      <c r="G68" s="19">
        <v>2022</v>
      </c>
      <c r="H68" s="1">
        <v>44928.24</v>
      </c>
      <c r="I68" s="1">
        <v>41380.85</v>
      </c>
      <c r="J68" s="1">
        <f t="shared" si="25"/>
        <v>3547.3899999999994</v>
      </c>
      <c r="K68" s="18">
        <f t="shared" si="26"/>
        <v>3.5719170197695327E-2</v>
      </c>
      <c r="M68" t="s">
        <v>3</v>
      </c>
      <c r="Q68" s="3" t="s">
        <v>8</v>
      </c>
      <c r="R68" s="3" t="s">
        <v>3</v>
      </c>
      <c r="S68" s="3"/>
    </row>
    <row r="69" spans="2:19" x14ac:dyDescent="0.3">
      <c r="B69" s="19">
        <v>2020</v>
      </c>
      <c r="C69" s="1" t="s">
        <v>11</v>
      </c>
      <c r="D69" s="1" t="s">
        <v>11</v>
      </c>
      <c r="E69" s="1"/>
      <c r="F69" s="10"/>
      <c r="G69" s="19">
        <v>2023</v>
      </c>
      <c r="H69" s="1">
        <v>20376.95</v>
      </c>
      <c r="I69" s="1">
        <v>90361.33</v>
      </c>
      <c r="J69" s="1">
        <f t="shared" si="25"/>
        <v>69984.38</v>
      </c>
      <c r="K69" s="18">
        <f t="shared" si="26"/>
        <v>-0.64682692840419964</v>
      </c>
      <c r="M69" t="s">
        <v>2</v>
      </c>
      <c r="N69" s="1" t="s">
        <v>5</v>
      </c>
      <c r="O69" s="1" t="s">
        <v>6</v>
      </c>
      <c r="Q69" s="1" t="s">
        <v>2</v>
      </c>
      <c r="R69" s="1" t="s">
        <v>5</v>
      </c>
      <c r="S69" s="1" t="s">
        <v>6</v>
      </c>
    </row>
    <row r="70" spans="2:19" x14ac:dyDescent="0.3">
      <c r="B70" s="19">
        <v>2021</v>
      </c>
      <c r="C70" s="1" t="s">
        <v>11</v>
      </c>
      <c r="D70" s="1" t="s">
        <v>11</v>
      </c>
      <c r="E70" s="1"/>
      <c r="F70" s="10"/>
      <c r="G70" s="19">
        <v>2024</v>
      </c>
      <c r="H70" s="1">
        <v>20421.304</v>
      </c>
      <c r="I70" s="1">
        <v>41822.230000000003</v>
      </c>
      <c r="J70" s="1">
        <f t="shared" si="25"/>
        <v>21400.926000000003</v>
      </c>
      <c r="K70" s="18">
        <f t="shared" si="26"/>
        <v>-0.31131283358059303</v>
      </c>
      <c r="M70">
        <v>2015</v>
      </c>
      <c r="N70">
        <v>21086.3</v>
      </c>
      <c r="O70" t="s">
        <v>553</v>
      </c>
      <c r="Q70" s="1">
        <v>2020</v>
      </c>
      <c r="R70" s="1">
        <v>51456.661</v>
      </c>
      <c r="S70" s="1" t="s">
        <v>381</v>
      </c>
    </row>
    <row r="71" spans="2:19" x14ac:dyDescent="0.3">
      <c r="B71" s="19">
        <v>2022</v>
      </c>
      <c r="C71" s="1" t="s">
        <v>11</v>
      </c>
      <c r="D71" s="1" t="s">
        <v>11</v>
      </c>
      <c r="E71" s="1"/>
      <c r="F71" s="10"/>
      <c r="G71" s="19">
        <v>2025</v>
      </c>
      <c r="H71" s="1" t="s">
        <v>11</v>
      </c>
      <c r="I71" s="1">
        <v>43570.06</v>
      </c>
      <c r="J71" s="1"/>
      <c r="K71" s="18"/>
      <c r="M71">
        <v>2016</v>
      </c>
      <c r="N71">
        <v>56878.85</v>
      </c>
      <c r="O71" t="s">
        <v>555</v>
      </c>
      <c r="Q71" s="1">
        <v>2021</v>
      </c>
      <c r="R71" s="1">
        <v>75957</v>
      </c>
      <c r="S71" t="s">
        <v>384</v>
      </c>
    </row>
    <row r="72" spans="2:19" x14ac:dyDescent="0.3">
      <c r="B72" s="19">
        <v>2023</v>
      </c>
      <c r="C72" s="1" t="s">
        <v>11</v>
      </c>
      <c r="D72" s="1" t="s">
        <v>11</v>
      </c>
      <c r="E72" s="1"/>
      <c r="F72" s="10"/>
      <c r="G72" s="12" t="s">
        <v>8</v>
      </c>
      <c r="H72" s="3" t="s">
        <v>4</v>
      </c>
      <c r="I72" s="3"/>
      <c r="J72" s="3"/>
      <c r="K72" s="13"/>
      <c r="M72">
        <v>2017</v>
      </c>
      <c r="N72">
        <v>20339.16</v>
      </c>
      <c r="O72" t="s">
        <v>553</v>
      </c>
      <c r="Q72" s="1">
        <v>2022</v>
      </c>
      <c r="R72" s="1">
        <v>44928.24</v>
      </c>
      <c r="S72" s="1" t="s">
        <v>387</v>
      </c>
    </row>
    <row r="73" spans="2:19" x14ac:dyDescent="0.3">
      <c r="B73" s="19">
        <v>2024</v>
      </c>
      <c r="C73" s="1" t="s">
        <v>11</v>
      </c>
      <c r="D73" s="1" t="s">
        <v>11</v>
      </c>
      <c r="E73" s="1"/>
      <c r="F73" s="10"/>
      <c r="G73" s="19" t="s">
        <v>2</v>
      </c>
      <c r="H73" s="1" t="s">
        <v>5</v>
      </c>
      <c r="I73" s="1" t="s">
        <v>6</v>
      </c>
      <c r="J73" s="1" t="s">
        <v>564</v>
      </c>
      <c r="K73" s="18" t="s">
        <v>561</v>
      </c>
      <c r="M73">
        <v>2018</v>
      </c>
      <c r="N73">
        <v>19714.150000000001</v>
      </c>
      <c r="O73">
        <v>38114.61</v>
      </c>
      <c r="Q73" s="1">
        <v>2023</v>
      </c>
      <c r="R73" s="1">
        <v>20376.95</v>
      </c>
      <c r="S73" s="1" t="s">
        <v>390</v>
      </c>
    </row>
    <row r="74" spans="2:19" x14ac:dyDescent="0.3">
      <c r="B74" s="19">
        <v>2025</v>
      </c>
      <c r="C74" s="1" t="s">
        <v>11</v>
      </c>
      <c r="D74" s="1" t="s">
        <v>11</v>
      </c>
      <c r="E74" s="1"/>
      <c r="F74" s="10"/>
      <c r="G74" s="19">
        <v>2015</v>
      </c>
      <c r="H74" s="1">
        <v>34452.550000000003</v>
      </c>
      <c r="I74">
        <v>59715.12</v>
      </c>
      <c r="J74" s="1">
        <f>ABS(H74-I74)</f>
        <v>25262.57</v>
      </c>
      <c r="K74" s="18">
        <f>LN(H74+1)-LN(I74+1)</f>
        <v>-0.5499899606549139</v>
      </c>
      <c r="M74">
        <v>2019</v>
      </c>
      <c r="N74">
        <v>36841.1</v>
      </c>
      <c r="O74" t="s">
        <v>547</v>
      </c>
      <c r="Q74" s="1">
        <v>2024</v>
      </c>
      <c r="R74" s="1">
        <v>20421.304</v>
      </c>
      <c r="S74" s="1" t="s">
        <v>391</v>
      </c>
    </row>
    <row r="75" spans="2:19" x14ac:dyDescent="0.3">
      <c r="B75" s="12" t="s">
        <v>8</v>
      </c>
      <c r="C75" s="3" t="s">
        <v>10</v>
      </c>
      <c r="D75" s="3"/>
      <c r="E75" s="4"/>
      <c r="F75" s="3"/>
      <c r="G75" s="19">
        <v>2016</v>
      </c>
      <c r="H75" s="1">
        <v>45811.17</v>
      </c>
      <c r="I75">
        <v>59752.99</v>
      </c>
      <c r="J75" s="1">
        <f t="shared" ref="J75:J78" si="27">ABS(H75-I75)</f>
        <v>13941.82</v>
      </c>
      <c r="K75" s="18">
        <f t="shared" ref="K75:K78" si="28">LOG(H75+1)-LOG(I75+1)</f>
        <v>-0.11538604644249961</v>
      </c>
      <c r="Q75" s="1">
        <v>2025</v>
      </c>
      <c r="R75" s="1" t="s">
        <v>11</v>
      </c>
      <c r="S75" s="1" t="s">
        <v>393</v>
      </c>
    </row>
    <row r="76" spans="2:19" x14ac:dyDescent="0.3">
      <c r="B76" s="19" t="s">
        <v>2</v>
      </c>
      <c r="C76" s="1" t="s">
        <v>5</v>
      </c>
      <c r="D76" s="1" t="s">
        <v>6</v>
      </c>
      <c r="E76" s="1" t="s">
        <v>560</v>
      </c>
      <c r="F76" s="10" t="s">
        <v>561</v>
      </c>
      <c r="G76" s="19">
        <v>2017</v>
      </c>
      <c r="H76" s="1">
        <v>273505.78000000003</v>
      </c>
      <c r="I76">
        <v>59715.12</v>
      </c>
      <c r="J76" s="1">
        <f t="shared" si="27"/>
        <v>213790.66000000003</v>
      </c>
      <c r="K76" s="18">
        <f t="shared" si="28"/>
        <v>0.66087651450805129</v>
      </c>
      <c r="M76" t="s">
        <v>4</v>
      </c>
      <c r="Q76" s="3" t="s">
        <v>8</v>
      </c>
      <c r="R76" s="3" t="s">
        <v>4</v>
      </c>
      <c r="S76" s="3"/>
    </row>
    <row r="77" spans="2:19" x14ac:dyDescent="0.3">
      <c r="B77" s="19">
        <v>2020</v>
      </c>
      <c r="C77" s="1" t="s">
        <v>11</v>
      </c>
      <c r="D77" s="1" t="s">
        <v>11</v>
      </c>
      <c r="E77" s="1"/>
      <c r="F77" s="10"/>
      <c r="G77" s="19">
        <v>2018</v>
      </c>
      <c r="H77" s="1">
        <v>72807.8</v>
      </c>
      <c r="I77">
        <v>83833.960000000006</v>
      </c>
      <c r="J77" s="1">
        <f t="shared" si="27"/>
        <v>11026.160000000003</v>
      </c>
      <c r="K77" s="18">
        <f t="shared" si="28"/>
        <v>-6.1241288182049658E-2</v>
      </c>
      <c r="M77" t="s">
        <v>2</v>
      </c>
      <c r="N77" s="1" t="s">
        <v>5</v>
      </c>
      <c r="O77" s="1" t="s">
        <v>6</v>
      </c>
      <c r="Q77" s="1" t="s">
        <v>2</v>
      </c>
      <c r="R77" s="1" t="s">
        <v>5</v>
      </c>
      <c r="S77" s="1" t="s">
        <v>6</v>
      </c>
    </row>
    <row r="78" spans="2:19" x14ac:dyDescent="0.3">
      <c r="B78" s="19">
        <v>2021</v>
      </c>
      <c r="C78" s="1">
        <v>58.7</v>
      </c>
      <c r="D78" s="1">
        <v>2027.53</v>
      </c>
      <c r="E78" s="1">
        <f t="shared" ref="E78:E81" si="29">ABS(C78-D78)</f>
        <v>1968.83</v>
      </c>
      <c r="F78" s="10">
        <f t="shared" ref="F78:F81" si="30">LOG(C78+1)-LOG(D78+1)</f>
        <v>-1.5312071037545125</v>
      </c>
      <c r="G78" s="19">
        <v>2019</v>
      </c>
      <c r="H78" s="1">
        <v>57637.1</v>
      </c>
      <c r="I78">
        <v>83835.03</v>
      </c>
      <c r="J78" s="1">
        <f t="shared" si="27"/>
        <v>26197.93</v>
      </c>
      <c r="K78" s="18">
        <f t="shared" si="28"/>
        <v>-0.16272104823588496</v>
      </c>
      <c r="M78">
        <v>2015</v>
      </c>
      <c r="N78">
        <v>34452.550000000003</v>
      </c>
      <c r="O78" t="s">
        <v>552</v>
      </c>
      <c r="Q78" s="1">
        <v>2020</v>
      </c>
      <c r="R78" s="1">
        <v>88192.885999999999</v>
      </c>
      <c r="S78" s="1" t="s">
        <v>382</v>
      </c>
    </row>
    <row r="79" spans="2:19" x14ac:dyDescent="0.3">
      <c r="B79" s="19">
        <v>2022</v>
      </c>
      <c r="C79" s="1">
        <v>62</v>
      </c>
      <c r="D79" s="1">
        <v>1518.53</v>
      </c>
      <c r="E79" s="1">
        <f t="shared" si="29"/>
        <v>1456.53</v>
      </c>
      <c r="F79" s="10">
        <f t="shared" si="30"/>
        <v>-1.3823687292998872</v>
      </c>
      <c r="G79" s="19">
        <v>2020</v>
      </c>
      <c r="H79" s="1">
        <v>88192.885999999999</v>
      </c>
      <c r="I79" s="1">
        <v>80669.399999999994</v>
      </c>
      <c r="J79" s="1">
        <f>ABS(H79-I79)</f>
        <v>7523.4860000000044</v>
      </c>
      <c r="K79" s="18">
        <f>LN(H79+1)-LN(I79+1)</f>
        <v>8.9165923472751984E-2</v>
      </c>
      <c r="M79">
        <v>2016</v>
      </c>
      <c r="N79">
        <v>45811.17</v>
      </c>
      <c r="O79" t="s">
        <v>556</v>
      </c>
      <c r="Q79" s="1">
        <v>2021</v>
      </c>
      <c r="R79" s="1">
        <v>137648.23499999999</v>
      </c>
      <c r="S79" s="1" t="s">
        <v>385</v>
      </c>
    </row>
    <row r="80" spans="2:19" x14ac:dyDescent="0.3">
      <c r="B80" s="19">
        <v>2023</v>
      </c>
      <c r="C80" s="1" t="s">
        <v>11</v>
      </c>
      <c r="D80" s="1" t="s">
        <v>11</v>
      </c>
      <c r="E80" s="1"/>
      <c r="F80" s="10"/>
      <c r="G80" s="19">
        <v>2021</v>
      </c>
      <c r="H80" s="1">
        <v>137648.23499999999</v>
      </c>
      <c r="I80" s="1">
        <v>81314.25</v>
      </c>
      <c r="J80" s="1">
        <f t="shared" ref="J80:J83" si="31">ABS(H80-I80)</f>
        <v>56333.984999999986</v>
      </c>
      <c r="K80" s="18">
        <f t="shared" ref="K80:K83" si="32">LOG(H80+1)-LOG(I80+1)</f>
        <v>0.22860180054235535</v>
      </c>
      <c r="M80">
        <v>2017</v>
      </c>
      <c r="N80">
        <v>273505.78000000003</v>
      </c>
      <c r="O80" t="s">
        <v>552</v>
      </c>
      <c r="Q80" s="1">
        <v>2022</v>
      </c>
      <c r="R80" s="1">
        <v>131998.389</v>
      </c>
      <c r="S80" s="1" t="s">
        <v>388</v>
      </c>
    </row>
    <row r="81" spans="2:19" x14ac:dyDescent="0.3">
      <c r="B81" s="19">
        <v>2024</v>
      </c>
      <c r="C81" s="1">
        <v>35</v>
      </c>
      <c r="D81" s="1">
        <v>1391.92</v>
      </c>
      <c r="E81" s="1">
        <f t="shared" si="29"/>
        <v>1356.92</v>
      </c>
      <c r="F81" s="10">
        <f t="shared" si="30"/>
        <v>-1.5876236734052394</v>
      </c>
      <c r="G81" s="19">
        <v>2022</v>
      </c>
      <c r="H81" s="1">
        <v>131998.389</v>
      </c>
      <c r="I81" s="1">
        <v>87558.22</v>
      </c>
      <c r="J81" s="1">
        <f t="shared" si="31"/>
        <v>44440.168999999994</v>
      </c>
      <c r="K81" s="18">
        <f>LOG(H81+1)-LOG(I81+1)</f>
        <v>0.17827003683772524</v>
      </c>
      <c r="M81">
        <v>2018</v>
      </c>
      <c r="N81">
        <v>72807.8</v>
      </c>
      <c r="O81" t="s">
        <v>550</v>
      </c>
      <c r="Q81" s="1">
        <v>2023</v>
      </c>
      <c r="R81" s="1">
        <v>100845.23</v>
      </c>
      <c r="S81" s="1" t="s">
        <v>391</v>
      </c>
    </row>
    <row r="82" spans="2:19" ht="15" thickBot="1" x14ac:dyDescent="0.35">
      <c r="B82" s="21">
        <v>2025</v>
      </c>
      <c r="C82" s="22" t="s">
        <v>11</v>
      </c>
      <c r="D82" s="22">
        <v>1104.3</v>
      </c>
      <c r="E82" s="22"/>
      <c r="F82" s="50"/>
      <c r="G82" s="19">
        <v>2023</v>
      </c>
      <c r="H82" s="1">
        <v>100845.23</v>
      </c>
      <c r="I82" s="1">
        <v>41822.230000000003</v>
      </c>
      <c r="J82" s="1">
        <f t="shared" si="31"/>
        <v>59022.999999999993</v>
      </c>
      <c r="K82" s="18">
        <f t="shared" si="32"/>
        <v>0.38224209708395751</v>
      </c>
      <c r="M82">
        <v>2019</v>
      </c>
      <c r="N82">
        <v>57637.1</v>
      </c>
      <c r="O82" t="s">
        <v>548</v>
      </c>
      <c r="Q82" s="1">
        <v>2024</v>
      </c>
      <c r="R82" s="1">
        <v>111214.37</v>
      </c>
      <c r="S82" s="1" t="s">
        <v>390</v>
      </c>
    </row>
    <row r="83" spans="2:19" x14ac:dyDescent="0.3">
      <c r="B83" s="30"/>
      <c r="C83" s="29"/>
      <c r="D83" s="29"/>
      <c r="E83" s="29"/>
      <c r="F83" s="29"/>
      <c r="G83" s="19">
        <v>2024</v>
      </c>
      <c r="H83" s="1">
        <v>111214.37</v>
      </c>
      <c r="I83" s="1">
        <v>90361.33</v>
      </c>
      <c r="J83" s="1">
        <f t="shared" si="31"/>
        <v>20853.039999999994</v>
      </c>
      <c r="K83" s="18">
        <f t="shared" si="32"/>
        <v>9.0177390320138606E-2</v>
      </c>
      <c r="Q83" s="1">
        <v>2025</v>
      </c>
      <c r="R83" s="1" t="s">
        <v>11</v>
      </c>
      <c r="S83" s="1" t="s">
        <v>394</v>
      </c>
    </row>
    <row r="84" spans="2:19" x14ac:dyDescent="0.3">
      <c r="B84" s="30"/>
      <c r="C84" s="29"/>
      <c r="D84" s="29"/>
      <c r="E84" s="29"/>
      <c r="F84" s="29"/>
      <c r="G84" s="19">
        <v>2025</v>
      </c>
      <c r="H84" s="1" t="s">
        <v>11</v>
      </c>
      <c r="I84" s="1">
        <v>103011.74</v>
      </c>
      <c r="J84" s="1"/>
      <c r="K84" s="18"/>
      <c r="M84" t="s">
        <v>397</v>
      </c>
      <c r="Q84" s="3" t="s">
        <v>8</v>
      </c>
      <c r="R84" s="3" t="s">
        <v>10</v>
      </c>
      <c r="S84" s="3"/>
    </row>
    <row r="85" spans="2:19" x14ac:dyDescent="0.3">
      <c r="B85" s="30"/>
      <c r="C85" s="29"/>
      <c r="D85" s="29"/>
      <c r="E85" s="29"/>
      <c r="F85" s="29"/>
      <c r="G85" s="12" t="s">
        <v>8</v>
      </c>
      <c r="H85" s="3" t="s">
        <v>10</v>
      </c>
      <c r="I85" s="3"/>
      <c r="J85" s="3"/>
      <c r="K85" s="13"/>
      <c r="M85" t="s">
        <v>2</v>
      </c>
      <c r="N85" s="1" t="s">
        <v>5</v>
      </c>
      <c r="O85" s="1" t="s">
        <v>6</v>
      </c>
      <c r="Q85" s="1" t="s">
        <v>2</v>
      </c>
      <c r="R85" s="1" t="s">
        <v>5</v>
      </c>
      <c r="S85" s="1" t="s">
        <v>6</v>
      </c>
    </row>
    <row r="86" spans="2:19" x14ac:dyDescent="0.3">
      <c r="B86" s="30"/>
      <c r="C86" s="29"/>
      <c r="D86" s="29"/>
      <c r="E86" s="29"/>
      <c r="F86" s="29"/>
      <c r="G86" s="19" t="s">
        <v>2</v>
      </c>
      <c r="H86" s="1" t="s">
        <v>5</v>
      </c>
      <c r="I86" s="1" t="s">
        <v>6</v>
      </c>
      <c r="J86" s="1" t="s">
        <v>564</v>
      </c>
      <c r="K86" s="18" t="s">
        <v>561</v>
      </c>
      <c r="M86">
        <v>2015</v>
      </c>
      <c r="N86">
        <v>6027.85</v>
      </c>
      <c r="O86" t="s">
        <v>554</v>
      </c>
      <c r="Q86" s="1">
        <v>2020</v>
      </c>
      <c r="R86" s="1">
        <v>14857.9</v>
      </c>
      <c r="S86" s="1" t="s">
        <v>383</v>
      </c>
    </row>
    <row r="87" spans="2:19" x14ac:dyDescent="0.3">
      <c r="B87" s="30"/>
      <c r="C87" s="29"/>
      <c r="D87" s="29"/>
      <c r="E87" s="29"/>
      <c r="F87" s="29"/>
      <c r="G87" s="19">
        <v>2015</v>
      </c>
      <c r="H87" s="1">
        <v>6027.85</v>
      </c>
      <c r="I87">
        <v>44584.71</v>
      </c>
      <c r="J87" s="1">
        <f>ABS(H87-I87)</f>
        <v>38556.86</v>
      </c>
      <c r="K87" s="18">
        <f>LN(H87+1)-LN(I87+1)</f>
        <v>-2.0008571246485012</v>
      </c>
      <c r="M87">
        <v>2016</v>
      </c>
      <c r="N87">
        <v>70994.5</v>
      </c>
      <c r="O87" t="s">
        <v>557</v>
      </c>
      <c r="Q87" s="1">
        <v>2021</v>
      </c>
      <c r="R87" s="1">
        <v>11305.891</v>
      </c>
      <c r="S87" s="1" t="s">
        <v>386</v>
      </c>
    </row>
    <row r="88" spans="2:19" x14ac:dyDescent="0.3">
      <c r="B88" s="30"/>
      <c r="C88" s="29"/>
      <c r="D88" s="29"/>
      <c r="E88" s="29"/>
      <c r="F88" s="29"/>
      <c r="G88" s="19">
        <v>2016</v>
      </c>
      <c r="H88" s="1">
        <v>70994.5</v>
      </c>
      <c r="I88">
        <v>42192.59</v>
      </c>
      <c r="J88" s="1">
        <f t="shared" ref="J88:J90" si="33">ABS(H88-I88)</f>
        <v>28801.910000000003</v>
      </c>
      <c r="K88" s="18">
        <f t="shared" ref="K88:K91" si="34">LOG(H88+1)-LOG(I88+1)</f>
        <v>0.22598434366842834</v>
      </c>
      <c r="M88">
        <v>2017</v>
      </c>
      <c r="N88">
        <v>9613.34</v>
      </c>
      <c r="O88" t="s">
        <v>554</v>
      </c>
      <c r="Q88" s="1">
        <v>2022</v>
      </c>
      <c r="R88" s="1">
        <v>12495.4</v>
      </c>
      <c r="S88" s="1" t="s">
        <v>389</v>
      </c>
    </row>
    <row r="89" spans="2:19" x14ac:dyDescent="0.3">
      <c r="B89" s="30"/>
      <c r="C89" s="29"/>
      <c r="D89" s="29"/>
      <c r="E89" s="29"/>
      <c r="F89" s="29"/>
      <c r="G89" s="19">
        <v>2017</v>
      </c>
      <c r="H89" s="1">
        <v>9613.34</v>
      </c>
      <c r="I89">
        <v>44584.71</v>
      </c>
      <c r="J89" s="1">
        <f t="shared" si="33"/>
        <v>34971.369999999995</v>
      </c>
      <c r="K89" s="18">
        <f t="shared" si="34"/>
        <v>-0.66627621051976149</v>
      </c>
      <c r="M89">
        <v>2018</v>
      </c>
      <c r="N89">
        <v>7114</v>
      </c>
      <c r="O89" t="s">
        <v>551</v>
      </c>
      <c r="Q89" s="1">
        <v>2023</v>
      </c>
      <c r="R89" s="1">
        <v>51938.105000000003</v>
      </c>
      <c r="S89" s="1" t="s">
        <v>392</v>
      </c>
    </row>
    <row r="90" spans="2:19" x14ac:dyDescent="0.3">
      <c r="B90" s="30"/>
      <c r="C90" s="29"/>
      <c r="D90" s="29"/>
      <c r="E90" s="29"/>
      <c r="F90" s="29"/>
      <c r="G90" s="19">
        <v>2018</v>
      </c>
      <c r="H90" s="1">
        <v>7114</v>
      </c>
      <c r="I90">
        <v>41935.78</v>
      </c>
      <c r="J90" s="1">
        <f t="shared" si="33"/>
        <v>34821.78</v>
      </c>
      <c r="K90" s="18">
        <f t="shared" si="34"/>
        <v>-0.77042017688504538</v>
      </c>
      <c r="M90">
        <v>2019</v>
      </c>
      <c r="N90">
        <v>2409.2600000000002</v>
      </c>
      <c r="O90" t="s">
        <v>549</v>
      </c>
      <c r="Q90" s="1">
        <v>2024</v>
      </c>
      <c r="R90" s="1">
        <v>10037.530000000001</v>
      </c>
      <c r="S90" s="1" t="s">
        <v>392</v>
      </c>
    </row>
    <row r="91" spans="2:19" x14ac:dyDescent="0.3">
      <c r="B91" s="30"/>
      <c r="C91" s="29"/>
      <c r="D91" s="29"/>
      <c r="E91" s="29"/>
      <c r="F91" s="29"/>
      <c r="G91" s="19">
        <v>2019</v>
      </c>
      <c r="H91" s="1">
        <v>2409.2600000000002</v>
      </c>
      <c r="I91">
        <v>38616.959999999999</v>
      </c>
      <c r="J91" s="1">
        <f>ABS(H91-I91)</f>
        <v>36207.699999999997</v>
      </c>
      <c r="K91" s="18">
        <f t="shared" si="34"/>
        <v>-1.204725434978577</v>
      </c>
      <c r="Q91" s="1">
        <v>2025</v>
      </c>
      <c r="R91" s="1" t="s">
        <v>11</v>
      </c>
      <c r="S91" s="1" t="s">
        <v>395</v>
      </c>
    </row>
    <row r="92" spans="2:19" x14ac:dyDescent="0.3">
      <c r="B92" s="30"/>
      <c r="C92" s="29"/>
      <c r="D92" s="29"/>
      <c r="E92" s="29"/>
      <c r="F92" s="29"/>
      <c r="G92" s="19">
        <v>2020</v>
      </c>
      <c r="H92" s="1">
        <v>14857.9</v>
      </c>
      <c r="I92" s="1">
        <v>32687.52</v>
      </c>
      <c r="J92" s="1">
        <f>ABS(H92-I92)</f>
        <v>17829.620000000003</v>
      </c>
      <c r="K92" s="18">
        <f>LN(H92+1)-LN(I92+1)</f>
        <v>-0.78842493360362376</v>
      </c>
    </row>
    <row r="93" spans="2:19" x14ac:dyDescent="0.3">
      <c r="B93" s="30"/>
      <c r="C93" s="29"/>
      <c r="D93" s="29"/>
      <c r="E93" s="29"/>
      <c r="F93" s="29"/>
      <c r="G93" s="19">
        <v>2021</v>
      </c>
      <c r="H93" s="1">
        <v>11305.891</v>
      </c>
      <c r="I93" s="1">
        <v>30530.14</v>
      </c>
      <c r="J93" s="1">
        <f t="shared" ref="J93:J96" si="35">ABS(H93-I93)</f>
        <v>19224.249</v>
      </c>
      <c r="K93" s="18">
        <f t="shared" ref="K93:K96" si="36">LOG(H93+1)-LOG(I93+1)</f>
        <v>-0.43139981516095283</v>
      </c>
    </row>
    <row r="94" spans="2:19" x14ac:dyDescent="0.3">
      <c r="B94" s="30"/>
      <c r="C94" s="29"/>
      <c r="D94" s="29"/>
      <c r="E94" s="29"/>
      <c r="F94" s="29"/>
      <c r="G94" s="19">
        <v>2022</v>
      </c>
      <c r="H94" s="1">
        <v>12495.4</v>
      </c>
      <c r="I94" s="1">
        <v>27114.880000000001</v>
      </c>
      <c r="J94" s="1">
        <f t="shared" si="35"/>
        <v>14619.480000000001</v>
      </c>
      <c r="K94" s="18">
        <f t="shared" si="36"/>
        <v>-0.33643878510993197</v>
      </c>
    </row>
    <row r="95" spans="2:19" x14ac:dyDescent="0.3">
      <c r="B95" s="30"/>
      <c r="C95" s="29"/>
      <c r="D95" s="29"/>
      <c r="E95" s="29"/>
      <c r="F95" s="29"/>
      <c r="G95" s="19">
        <v>2023</v>
      </c>
      <c r="H95" s="1">
        <v>51938.105000000003</v>
      </c>
      <c r="I95" s="1">
        <v>26218.71</v>
      </c>
      <c r="J95" s="1">
        <f t="shared" si="35"/>
        <v>25719.395000000004</v>
      </c>
      <c r="K95" s="18">
        <f t="shared" si="36"/>
        <v>0.29686657779990799</v>
      </c>
    </row>
    <row r="96" spans="2:19" x14ac:dyDescent="0.3">
      <c r="B96" s="30"/>
      <c r="C96" s="29"/>
      <c r="D96" s="29"/>
      <c r="E96" s="29"/>
      <c r="F96" s="29"/>
      <c r="G96" s="19">
        <v>2024</v>
      </c>
      <c r="H96" s="1">
        <v>10037.530000000001</v>
      </c>
      <c r="I96" s="1">
        <v>26218.71</v>
      </c>
      <c r="J96" s="1">
        <f t="shared" si="35"/>
        <v>16181.179999999998</v>
      </c>
      <c r="K96" s="18">
        <f t="shared" si="36"/>
        <v>-0.41695776270544993</v>
      </c>
    </row>
    <row r="97" spans="2:11" ht="15" thickBot="1" x14ac:dyDescent="0.35">
      <c r="B97" s="62"/>
      <c r="C97" s="63"/>
      <c r="D97" s="63"/>
      <c r="E97" s="63"/>
      <c r="F97" s="63"/>
      <c r="G97" s="21">
        <v>2025</v>
      </c>
      <c r="H97" s="22" t="s">
        <v>11</v>
      </c>
      <c r="I97" s="22">
        <v>32249.31</v>
      </c>
      <c r="J97" s="22"/>
      <c r="K97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1BBA-9EBF-463A-B6AF-23147897909B}">
  <dimension ref="B3:AJ72"/>
  <sheetViews>
    <sheetView topLeftCell="B22" zoomScale="55" zoomScaleNormal="55" workbookViewId="0">
      <selection activeCell="B3" sqref="B3:O72"/>
    </sheetView>
  </sheetViews>
  <sheetFormatPr defaultRowHeight="14.4" x14ac:dyDescent="0.3"/>
  <cols>
    <col min="2" max="2" width="11.88671875" bestFit="1" customWidth="1"/>
    <col min="7" max="7" width="11.88671875" bestFit="1" customWidth="1"/>
    <col min="12" max="12" width="12.44140625" bestFit="1" customWidth="1"/>
    <col min="20" max="21" width="8.88671875" customWidth="1"/>
  </cols>
  <sheetData>
    <row r="3" spans="2:36" x14ac:dyDescent="0.3">
      <c r="B3" t="s">
        <v>9</v>
      </c>
      <c r="G3" t="s">
        <v>9</v>
      </c>
      <c r="L3" t="s">
        <v>9</v>
      </c>
    </row>
    <row r="4" spans="2:36" x14ac:dyDescent="0.3">
      <c r="B4" t="s">
        <v>3</v>
      </c>
      <c r="C4" t="s">
        <v>558</v>
      </c>
      <c r="D4" t="s">
        <v>559</v>
      </c>
      <c r="E4" t="s">
        <v>562</v>
      </c>
      <c r="G4" t="s">
        <v>4</v>
      </c>
      <c r="H4" t="s">
        <v>558</v>
      </c>
      <c r="I4" t="s">
        <v>559</v>
      </c>
      <c r="J4" t="s">
        <v>562</v>
      </c>
      <c r="L4" t="s">
        <v>397</v>
      </c>
      <c r="M4" t="s">
        <v>558</v>
      </c>
      <c r="N4" t="s">
        <v>559</v>
      </c>
      <c r="O4" t="s">
        <v>562</v>
      </c>
      <c r="Q4" t="s">
        <v>1</v>
      </c>
      <c r="R4">
        <v>1</v>
      </c>
      <c r="AG4" t="s">
        <v>0</v>
      </c>
      <c r="AH4" t="s">
        <v>581</v>
      </c>
    </row>
    <row r="5" spans="2:36" x14ac:dyDescent="0.3">
      <c r="B5" s="3" t="s">
        <v>1</v>
      </c>
      <c r="C5" s="3">
        <v>1128.6599999999999</v>
      </c>
      <c r="D5" s="3">
        <v>1468.2809620368985</v>
      </c>
      <c r="E5" s="3">
        <v>-0.24372240342250687</v>
      </c>
      <c r="G5" t="s">
        <v>1</v>
      </c>
      <c r="H5">
        <v>44465.006000000008</v>
      </c>
      <c r="I5">
        <v>53529.882018643941</v>
      </c>
      <c r="J5">
        <v>0.23367025575108064</v>
      </c>
      <c r="L5" t="s">
        <v>1</v>
      </c>
      <c r="M5">
        <v>1016.47</v>
      </c>
      <c r="N5">
        <v>1016.47</v>
      </c>
      <c r="O5">
        <v>-0.70326396724335183</v>
      </c>
      <c r="Q5" t="s">
        <v>340</v>
      </c>
      <c r="R5">
        <v>1</v>
      </c>
      <c r="AG5" t="s">
        <v>9</v>
      </c>
      <c r="AH5" t="s">
        <v>558</v>
      </c>
      <c r="AI5" t="s">
        <v>559</v>
      </c>
      <c r="AJ5" t="s">
        <v>562</v>
      </c>
    </row>
    <row r="6" spans="2:36" x14ac:dyDescent="0.3">
      <c r="B6" s="3" t="s">
        <v>340</v>
      </c>
      <c r="C6" s="3">
        <v>1128.6599999999999</v>
      </c>
      <c r="D6" s="3">
        <v>1468.2809620368985</v>
      </c>
      <c r="E6" s="3">
        <v>-0.24372240342250687</v>
      </c>
      <c r="G6" t="s">
        <v>340</v>
      </c>
      <c r="H6">
        <v>44465.006000000008</v>
      </c>
      <c r="I6">
        <v>53529.882018643941</v>
      </c>
      <c r="J6">
        <v>0.23367025575108064</v>
      </c>
      <c r="L6" t="s">
        <v>340</v>
      </c>
      <c r="M6">
        <v>1016.47</v>
      </c>
      <c r="N6">
        <v>1016.47</v>
      </c>
      <c r="O6">
        <v>-0.70326396724335183</v>
      </c>
      <c r="Q6" t="s">
        <v>248</v>
      </c>
      <c r="R6">
        <v>1</v>
      </c>
      <c r="S6">
        <v>1</v>
      </c>
      <c r="T6">
        <v>1</v>
      </c>
      <c r="AG6" t="s">
        <v>3</v>
      </c>
      <c r="AH6">
        <v>1652.5920000000001</v>
      </c>
      <c r="AI6">
        <v>2144.4328276819488</v>
      </c>
      <c r="AJ6">
        <v>-0.24375670793362544</v>
      </c>
    </row>
    <row r="7" spans="2:36" x14ac:dyDescent="0.3">
      <c r="B7" t="s">
        <v>248</v>
      </c>
      <c r="C7">
        <v>2473.3560000000002</v>
      </c>
      <c r="D7">
        <v>2789.9975763788757</v>
      </c>
      <c r="E7">
        <v>-0.41577215261551431</v>
      </c>
      <c r="G7" s="3" t="s">
        <v>248</v>
      </c>
      <c r="H7" s="3">
        <v>35375.266000000003</v>
      </c>
      <c r="I7" s="3">
        <v>39228.221618715521</v>
      </c>
      <c r="J7" s="3">
        <v>6.5313983912650114E-2</v>
      </c>
      <c r="L7" t="s">
        <v>248</v>
      </c>
      <c r="M7">
        <v>36.389999999999986</v>
      </c>
      <c r="N7">
        <v>36.389999999999986</v>
      </c>
      <c r="O7">
        <v>-5.8797930903193407E-2</v>
      </c>
      <c r="Q7" t="s">
        <v>581</v>
      </c>
      <c r="R7">
        <v>1</v>
      </c>
      <c r="AG7" t="s">
        <v>4</v>
      </c>
      <c r="AH7">
        <v>228589.32200000001</v>
      </c>
      <c r="AI7">
        <v>367797.98205393238</v>
      </c>
      <c r="AJ7">
        <v>-0.69186088913286192</v>
      </c>
    </row>
    <row r="8" spans="2:36" x14ac:dyDescent="0.3">
      <c r="B8" t="s">
        <v>581</v>
      </c>
      <c r="C8">
        <v>1652.5920000000001</v>
      </c>
      <c r="D8">
        <v>2144.4328276819488</v>
      </c>
      <c r="E8">
        <v>-0.24375670793362544</v>
      </c>
      <c r="G8" t="s">
        <v>581</v>
      </c>
      <c r="H8">
        <v>228589.32200000001</v>
      </c>
      <c r="I8">
        <v>367797.98205393238</v>
      </c>
      <c r="J8">
        <v>-0.69186088913286192</v>
      </c>
      <c r="L8" t="s">
        <v>581</v>
      </c>
      <c r="M8">
        <v>5648.95</v>
      </c>
      <c r="N8">
        <v>5648.95</v>
      </c>
      <c r="O8">
        <v>-1.3711746096837998</v>
      </c>
      <c r="Q8" t="s">
        <v>341</v>
      </c>
      <c r="R8">
        <v>1</v>
      </c>
      <c r="S8">
        <v>1</v>
      </c>
      <c r="T8">
        <v>1</v>
      </c>
      <c r="AG8" t="s">
        <v>397</v>
      </c>
      <c r="AH8">
        <v>5648.95</v>
      </c>
      <c r="AI8">
        <v>5648.95</v>
      </c>
      <c r="AJ8">
        <v>-1.3711746096837998</v>
      </c>
    </row>
    <row r="9" spans="2:36" x14ac:dyDescent="0.3">
      <c r="B9" t="s">
        <v>341</v>
      </c>
      <c r="C9">
        <v>2503.5240000000003</v>
      </c>
      <c r="D9">
        <v>3488.9491703147523</v>
      </c>
      <c r="E9">
        <v>-0.31811456168025376</v>
      </c>
      <c r="G9" t="s">
        <v>341</v>
      </c>
      <c r="H9">
        <v>47462.786</v>
      </c>
      <c r="I9">
        <v>53177.87405213996</v>
      </c>
      <c r="J9">
        <v>0.28402849175289779</v>
      </c>
      <c r="L9" t="s">
        <v>341</v>
      </c>
      <c r="M9">
        <v>22.870000000000005</v>
      </c>
      <c r="N9">
        <v>22.870000000000005</v>
      </c>
      <c r="O9">
        <v>4.1491321001636994E-2</v>
      </c>
      <c r="Q9" t="s">
        <v>343</v>
      </c>
      <c r="R9">
        <v>1</v>
      </c>
      <c r="AG9" t="s">
        <v>16</v>
      </c>
      <c r="AH9" t="s">
        <v>558</v>
      </c>
      <c r="AI9" t="s">
        <v>559</v>
      </c>
      <c r="AJ9" t="s">
        <v>562</v>
      </c>
    </row>
    <row r="10" spans="2:36" x14ac:dyDescent="0.3">
      <c r="B10" t="s">
        <v>343</v>
      </c>
      <c r="C10">
        <v>2606.5919999999996</v>
      </c>
      <c r="D10">
        <v>2875.0580295430559</v>
      </c>
      <c r="E10">
        <v>-0.42095703479476027</v>
      </c>
      <c r="G10" t="s">
        <v>343</v>
      </c>
      <c r="H10">
        <v>42540.648000000001</v>
      </c>
      <c r="I10">
        <v>54346.972822590586</v>
      </c>
      <c r="J10">
        <v>0.19964717955013231</v>
      </c>
      <c r="L10" t="s">
        <v>343</v>
      </c>
      <c r="M10">
        <v>2537.9</v>
      </c>
      <c r="N10">
        <v>2537.9</v>
      </c>
      <c r="O10">
        <v>-1.0457592208141286</v>
      </c>
      <c r="Q10" t="s">
        <v>344</v>
      </c>
      <c r="R10">
        <v>1</v>
      </c>
      <c r="S10">
        <v>1</v>
      </c>
      <c r="T10">
        <v>1</v>
      </c>
      <c r="U10">
        <v>1</v>
      </c>
      <c r="AG10" t="s">
        <v>3</v>
      </c>
      <c r="AH10">
        <v>10096.049999999999</v>
      </c>
      <c r="AI10">
        <v>10628.060904012547</v>
      </c>
      <c r="AJ10">
        <v>-0.50129315251099704</v>
      </c>
    </row>
    <row r="11" spans="2:36" x14ac:dyDescent="0.3">
      <c r="B11" t="s">
        <v>344</v>
      </c>
      <c r="C11">
        <v>1995.5399999999997</v>
      </c>
      <c r="D11">
        <v>2150.025138727452</v>
      </c>
      <c r="E11">
        <v>0.68904947609904443</v>
      </c>
      <c r="G11" t="s">
        <v>344</v>
      </c>
      <c r="H11">
        <v>81400.787999999986</v>
      </c>
      <c r="I11">
        <v>87697.772968195495</v>
      </c>
      <c r="J11">
        <v>1.2529843914811261</v>
      </c>
      <c r="L11" s="3" t="s">
        <v>344</v>
      </c>
      <c r="M11" s="3">
        <v>21.339999999999975</v>
      </c>
      <c r="N11" s="3">
        <v>21.339999999999975</v>
      </c>
      <c r="O11" s="3">
        <v>-3.543771164545495E-2</v>
      </c>
      <c r="Q11" t="s">
        <v>342</v>
      </c>
      <c r="R11" s="3">
        <v>1</v>
      </c>
      <c r="S11" s="3">
        <v>1</v>
      </c>
      <c r="T11" s="3">
        <v>1</v>
      </c>
      <c r="AG11" t="s">
        <v>4</v>
      </c>
      <c r="AH11">
        <v>5264.2349999999997</v>
      </c>
      <c r="AI11">
        <v>7535.3352154068107</v>
      </c>
      <c r="AJ11">
        <v>-0.26651038013269635</v>
      </c>
    </row>
    <row r="12" spans="2:36" x14ac:dyDescent="0.3">
      <c r="B12" t="s">
        <v>342</v>
      </c>
      <c r="C12">
        <v>3632.4619999999995</v>
      </c>
      <c r="D12">
        <v>3819.9565550435259</v>
      </c>
      <c r="E12">
        <v>-2.5782319756277695E-2</v>
      </c>
      <c r="G12" t="s">
        <v>342</v>
      </c>
      <c r="H12">
        <v>43657.995999999999</v>
      </c>
      <c r="I12">
        <v>51105.889590639948</v>
      </c>
      <c r="J12">
        <v>0.24157745709745768</v>
      </c>
      <c r="L12" t="s">
        <v>342</v>
      </c>
      <c r="M12">
        <v>994.77</v>
      </c>
      <c r="N12">
        <v>994.77</v>
      </c>
      <c r="O12">
        <v>-0.69576414672401876</v>
      </c>
      <c r="AG12" t="s">
        <v>397</v>
      </c>
      <c r="AH12">
        <v>1352.0474999999999</v>
      </c>
      <c r="AI12">
        <v>920.5620640436199</v>
      </c>
      <c r="AJ12">
        <v>-1.244184702761264</v>
      </c>
    </row>
    <row r="13" spans="2:36" x14ac:dyDescent="0.3">
      <c r="AG13" t="s">
        <v>17</v>
      </c>
      <c r="AH13" t="s">
        <v>558</v>
      </c>
      <c r="AI13" t="s">
        <v>559</v>
      </c>
      <c r="AJ13" t="s">
        <v>562</v>
      </c>
    </row>
    <row r="14" spans="2:36" x14ac:dyDescent="0.3">
      <c r="AG14" t="s">
        <v>3</v>
      </c>
      <c r="AH14">
        <v>3723.6925000000001</v>
      </c>
      <c r="AI14">
        <v>4709.6863291916798</v>
      </c>
      <c r="AJ14">
        <v>-0.61656086594841497</v>
      </c>
    </row>
    <row r="15" spans="2:36" x14ac:dyDescent="0.3">
      <c r="B15" t="s">
        <v>16</v>
      </c>
      <c r="G15" t="s">
        <v>16</v>
      </c>
      <c r="L15" t="s">
        <v>16</v>
      </c>
      <c r="AG15" t="s">
        <v>4</v>
      </c>
      <c r="AH15">
        <v>9424.15</v>
      </c>
      <c r="AI15">
        <v>9695.493121464564</v>
      </c>
      <c r="AJ15">
        <v>-0.2336006732833642</v>
      </c>
    </row>
    <row r="16" spans="2:36" x14ac:dyDescent="0.3">
      <c r="B16" t="s">
        <v>3</v>
      </c>
      <c r="C16" t="s">
        <v>558</v>
      </c>
      <c r="D16" t="s">
        <v>559</v>
      </c>
      <c r="E16" t="s">
        <v>562</v>
      </c>
      <c r="G16" t="s">
        <v>4</v>
      </c>
      <c r="H16" t="s">
        <v>558</v>
      </c>
      <c r="I16" t="s">
        <v>559</v>
      </c>
      <c r="J16" t="s">
        <v>562</v>
      </c>
      <c r="L16" t="s">
        <v>397</v>
      </c>
      <c r="M16" t="s">
        <v>558</v>
      </c>
      <c r="N16" t="s">
        <v>559</v>
      </c>
      <c r="O16" t="s">
        <v>562</v>
      </c>
      <c r="AG16" t="s">
        <v>397</v>
      </c>
      <c r="AH16">
        <v>0</v>
      </c>
      <c r="AI16">
        <v>0</v>
      </c>
      <c r="AJ16">
        <v>0</v>
      </c>
    </row>
    <row r="17" spans="2:36" x14ac:dyDescent="0.3">
      <c r="B17" t="s">
        <v>1</v>
      </c>
      <c r="C17">
        <v>9500.619999999999</v>
      </c>
      <c r="D17">
        <v>9787.088674110395</v>
      </c>
      <c r="E17">
        <v>-0.40534209237962948</v>
      </c>
      <c r="G17" t="s">
        <v>1</v>
      </c>
      <c r="H17">
        <v>9799.9449999999997</v>
      </c>
      <c r="I17">
        <v>13140.753788890879</v>
      </c>
      <c r="J17">
        <v>-0.5030463025895402</v>
      </c>
      <c r="L17" t="s">
        <v>1</v>
      </c>
      <c r="M17">
        <v>2367.9925000000003</v>
      </c>
      <c r="N17">
        <v>1310.6490628859237</v>
      </c>
      <c r="O17">
        <v>-1.6293408591630456</v>
      </c>
      <c r="AG17" t="s">
        <v>563</v>
      </c>
      <c r="AH17" t="s">
        <v>558</v>
      </c>
      <c r="AI17" t="s">
        <v>559</v>
      </c>
      <c r="AJ17" t="s">
        <v>562</v>
      </c>
    </row>
    <row r="18" spans="2:36" x14ac:dyDescent="0.3">
      <c r="B18" t="s">
        <v>340</v>
      </c>
      <c r="C18">
        <v>9500.619999999999</v>
      </c>
      <c r="D18">
        <v>9787.088674110395</v>
      </c>
      <c r="E18">
        <v>-0.40534209237962948</v>
      </c>
      <c r="G18" t="s">
        <v>340</v>
      </c>
      <c r="H18">
        <v>9799.9449999999997</v>
      </c>
      <c r="I18">
        <v>13140.753788890879</v>
      </c>
      <c r="J18">
        <v>-0.5030463025895402</v>
      </c>
      <c r="L18" t="s">
        <v>340</v>
      </c>
      <c r="M18">
        <v>2367.9925000000003</v>
      </c>
      <c r="N18">
        <v>1310.6490628859237</v>
      </c>
      <c r="O18">
        <v>-1.6293408591630456</v>
      </c>
      <c r="AG18" t="s">
        <v>3</v>
      </c>
      <c r="AH18">
        <v>445.83300000000003</v>
      </c>
      <c r="AI18">
        <v>547.33712237858185</v>
      </c>
      <c r="AJ18">
        <v>-1.1929511028477526</v>
      </c>
    </row>
    <row r="19" spans="2:36" x14ac:dyDescent="0.3">
      <c r="B19" t="s">
        <v>248</v>
      </c>
      <c r="C19">
        <v>9773.8875000000007</v>
      </c>
      <c r="D19">
        <v>10637.452873842733</v>
      </c>
      <c r="E19">
        <v>-0.48238069473168543</v>
      </c>
      <c r="G19" t="s">
        <v>248</v>
      </c>
      <c r="H19">
        <v>10400.9375</v>
      </c>
      <c r="I19">
        <v>14112.223618676291</v>
      </c>
      <c r="J19">
        <v>0.13495039531336217</v>
      </c>
      <c r="L19" t="s">
        <v>248</v>
      </c>
      <c r="M19">
        <v>1898.845</v>
      </c>
      <c r="N19">
        <v>1104.681562821386</v>
      </c>
      <c r="O19">
        <v>-1.2959819968121244</v>
      </c>
      <c r="AG19" t="s">
        <v>4</v>
      </c>
      <c r="AH19">
        <v>784.48199999999997</v>
      </c>
      <c r="AI19">
        <v>918.02109759002815</v>
      </c>
      <c r="AJ19">
        <v>-0.60349814049481987</v>
      </c>
    </row>
    <row r="20" spans="2:36" x14ac:dyDescent="0.3">
      <c r="B20" t="s">
        <v>581</v>
      </c>
      <c r="C20">
        <v>10096.049999999999</v>
      </c>
      <c r="D20">
        <v>10628.060904012547</v>
      </c>
      <c r="E20">
        <v>-0.50129315251099704</v>
      </c>
      <c r="G20" s="3" t="s">
        <v>581</v>
      </c>
      <c r="H20" s="3">
        <v>5264.2349999999997</v>
      </c>
      <c r="I20" s="3">
        <v>7535.3352154068107</v>
      </c>
      <c r="J20" s="3">
        <v>-0.26651038013269635</v>
      </c>
      <c r="L20" t="s">
        <v>581</v>
      </c>
      <c r="M20">
        <v>1352.0474999999999</v>
      </c>
      <c r="N20">
        <v>920.5620640436199</v>
      </c>
      <c r="O20">
        <v>-1.244184702761264</v>
      </c>
      <c r="AG20" t="s">
        <v>397</v>
      </c>
      <c r="AH20">
        <v>86.372500000000002</v>
      </c>
      <c r="AI20">
        <v>172.745</v>
      </c>
      <c r="AJ20">
        <v>-1.4408798674039573</v>
      </c>
    </row>
    <row r="21" spans="2:36" x14ac:dyDescent="0.3">
      <c r="B21" t="s">
        <v>341</v>
      </c>
      <c r="C21">
        <v>9202.18</v>
      </c>
      <c r="D21">
        <v>10542.085532457513</v>
      </c>
      <c r="E21">
        <v>-0.31836902421785862</v>
      </c>
      <c r="G21" t="s">
        <v>341</v>
      </c>
      <c r="H21">
        <v>9564.8450000000012</v>
      </c>
      <c r="I21">
        <v>13370.243396477494</v>
      </c>
      <c r="J21">
        <v>-0.27668442742764132</v>
      </c>
      <c r="L21" t="s">
        <v>341</v>
      </c>
      <c r="M21">
        <v>1404.0374999999999</v>
      </c>
      <c r="N21">
        <v>747.55212377214878</v>
      </c>
      <c r="O21">
        <v>-0.94016184428653071</v>
      </c>
      <c r="AG21" t="s">
        <v>19</v>
      </c>
      <c r="AH21" t="s">
        <v>558</v>
      </c>
      <c r="AI21" t="s">
        <v>559</v>
      </c>
      <c r="AJ21" t="s">
        <v>562</v>
      </c>
    </row>
    <row r="22" spans="2:36" x14ac:dyDescent="0.3">
      <c r="B22" t="s">
        <v>343</v>
      </c>
      <c r="C22">
        <v>9598.9874999999993</v>
      </c>
      <c r="D22">
        <v>10776.187742865053</v>
      </c>
      <c r="E22">
        <v>-0.56701022282476121</v>
      </c>
      <c r="G22" t="s">
        <v>343</v>
      </c>
      <c r="H22">
        <v>7612.46</v>
      </c>
      <c r="I22">
        <v>11416.504626031559</v>
      </c>
      <c r="J22">
        <v>-0.32747084852351549</v>
      </c>
      <c r="L22" t="s">
        <v>343</v>
      </c>
      <c r="M22">
        <v>19599.044999999998</v>
      </c>
      <c r="N22">
        <v>10441.632399532891</v>
      </c>
      <c r="O22">
        <v>-2.6660660133013474</v>
      </c>
      <c r="AG22" t="s">
        <v>3</v>
      </c>
      <c r="AH22">
        <v>223.82666666666668</v>
      </c>
      <c r="AI22">
        <v>252.04198234950198</v>
      </c>
      <c r="AJ22">
        <v>-1.0335572597303877</v>
      </c>
    </row>
    <row r="23" spans="2:36" x14ac:dyDescent="0.3">
      <c r="B23" t="s">
        <v>344</v>
      </c>
      <c r="C23">
        <v>9830.0175000000017</v>
      </c>
      <c r="D23">
        <v>12331.059919914629</v>
      </c>
      <c r="E23">
        <v>0.36522711522953111</v>
      </c>
      <c r="G23" t="s">
        <v>344</v>
      </c>
      <c r="H23">
        <v>6948.2749999999996</v>
      </c>
      <c r="I23">
        <v>11350.104106463077</v>
      </c>
      <c r="J23">
        <v>-0.24960710705053835</v>
      </c>
      <c r="L23" t="s">
        <v>344</v>
      </c>
      <c r="M23">
        <v>773.745</v>
      </c>
      <c r="N23">
        <v>564.03053023528787</v>
      </c>
      <c r="O23">
        <v>-0.80183837321292462</v>
      </c>
      <c r="AG23" t="s">
        <v>4</v>
      </c>
      <c r="AH23">
        <v>0</v>
      </c>
      <c r="AI23">
        <v>0</v>
      </c>
      <c r="AJ23">
        <v>0</v>
      </c>
    </row>
    <row r="24" spans="2:36" x14ac:dyDescent="0.3">
      <c r="B24" s="3" t="s">
        <v>342</v>
      </c>
      <c r="C24" s="3">
        <v>9038.375</v>
      </c>
      <c r="D24" s="3">
        <v>9316.0222350448494</v>
      </c>
      <c r="E24" s="3">
        <v>-0.37359694809265565</v>
      </c>
      <c r="G24" t="s">
        <v>342</v>
      </c>
      <c r="H24">
        <v>10801.387500000001</v>
      </c>
      <c r="I24">
        <v>11525.658221133186</v>
      </c>
      <c r="J24">
        <v>-0.87424331830603319</v>
      </c>
      <c r="L24" s="3" t="s">
        <v>342</v>
      </c>
      <c r="M24" s="3">
        <v>760.78</v>
      </c>
      <c r="N24" s="3">
        <v>542.45468788876724</v>
      </c>
      <c r="O24" s="3">
        <v>-0.49954124964420443</v>
      </c>
      <c r="AG24" t="s">
        <v>397</v>
      </c>
      <c r="AH24">
        <v>531.10666666666668</v>
      </c>
      <c r="AI24">
        <v>851.51322611571914</v>
      </c>
      <c r="AJ24">
        <v>-0.87898764433156584</v>
      </c>
    </row>
    <row r="27" spans="2:36" x14ac:dyDescent="0.3">
      <c r="B27" t="s">
        <v>17</v>
      </c>
      <c r="G27" t="s">
        <v>17</v>
      </c>
      <c r="L27" t="s">
        <v>17</v>
      </c>
    </row>
    <row r="28" spans="2:36" x14ac:dyDescent="0.3">
      <c r="B28" t="s">
        <v>3</v>
      </c>
      <c r="C28" t="s">
        <v>558</v>
      </c>
      <c r="D28" t="s">
        <v>559</v>
      </c>
      <c r="E28" t="s">
        <v>562</v>
      </c>
      <c r="G28" t="s">
        <v>4</v>
      </c>
      <c r="H28" t="s">
        <v>558</v>
      </c>
      <c r="I28" t="s">
        <v>559</v>
      </c>
      <c r="J28" t="s">
        <v>562</v>
      </c>
      <c r="L28" t="s">
        <v>397</v>
      </c>
      <c r="M28" t="s">
        <v>558</v>
      </c>
      <c r="N28" t="s">
        <v>559</v>
      </c>
      <c r="O28" t="s">
        <v>562</v>
      </c>
    </row>
    <row r="29" spans="2:36" x14ac:dyDescent="0.3">
      <c r="B29" t="s">
        <v>1</v>
      </c>
      <c r="C29">
        <v>4047.4749999999995</v>
      </c>
      <c r="D29">
        <v>4902.9150036636374</v>
      </c>
      <c r="E29">
        <v>-0.60274027711889278</v>
      </c>
      <c r="G29" t="s">
        <v>1</v>
      </c>
      <c r="H29">
        <v>6765.9266666666663</v>
      </c>
      <c r="I29">
        <v>8297.4858422657144</v>
      </c>
      <c r="J29">
        <v>0.31870291773372061</v>
      </c>
      <c r="L29" t="s">
        <v>1</v>
      </c>
      <c r="M29">
        <v>0</v>
      </c>
      <c r="N29">
        <v>0</v>
      </c>
      <c r="O29">
        <v>0</v>
      </c>
      <c r="AG29" t="s">
        <v>20</v>
      </c>
      <c r="AH29" t="s">
        <v>558</v>
      </c>
      <c r="AI29" t="s">
        <v>559</v>
      </c>
      <c r="AJ29" t="s">
        <v>562</v>
      </c>
    </row>
    <row r="30" spans="2:36" x14ac:dyDescent="0.3">
      <c r="B30" t="s">
        <v>340</v>
      </c>
      <c r="C30">
        <v>4047.4749999999995</v>
      </c>
      <c r="D30">
        <v>4902.9150036636374</v>
      </c>
      <c r="E30">
        <v>-0.60274027711889278</v>
      </c>
      <c r="G30" t="s">
        <v>340</v>
      </c>
      <c r="H30">
        <v>6765.9266666666663</v>
      </c>
      <c r="I30">
        <v>8297.4858422657144</v>
      </c>
      <c r="J30">
        <v>0.31870291773372061</v>
      </c>
      <c r="L30" t="s">
        <v>340</v>
      </c>
      <c r="M30">
        <v>0</v>
      </c>
      <c r="N30">
        <v>0</v>
      </c>
      <c r="O30">
        <v>0</v>
      </c>
      <c r="AG30" t="s">
        <v>3</v>
      </c>
      <c r="AH30">
        <v>33539.042699999998</v>
      </c>
      <c r="AI30">
        <v>38657.928990221786</v>
      </c>
      <c r="AJ30">
        <v>-0.19621482301499063</v>
      </c>
    </row>
    <row r="31" spans="2:36" x14ac:dyDescent="0.3">
      <c r="B31" t="s">
        <v>248</v>
      </c>
      <c r="C31">
        <v>4217.6099999999997</v>
      </c>
      <c r="D31">
        <v>4776.9616605589372</v>
      </c>
      <c r="E31">
        <v>-0.66206886612188309</v>
      </c>
      <c r="G31" t="s">
        <v>248</v>
      </c>
      <c r="H31">
        <v>6000.4700000000012</v>
      </c>
      <c r="I31">
        <v>8033.1461166282797</v>
      </c>
      <c r="J31">
        <v>0.15516076492175909</v>
      </c>
      <c r="L31" t="s">
        <v>248</v>
      </c>
      <c r="M31">
        <v>0</v>
      </c>
      <c r="N31">
        <v>0</v>
      </c>
      <c r="O31">
        <v>0</v>
      </c>
      <c r="AG31" t="s">
        <v>4</v>
      </c>
      <c r="AH31">
        <v>64091.696200000006</v>
      </c>
      <c r="AI31">
        <v>88108.548559223505</v>
      </c>
      <c r="AJ31">
        <v>0.14596394470087101</v>
      </c>
    </row>
    <row r="32" spans="2:36" x14ac:dyDescent="0.3">
      <c r="B32" t="s">
        <v>581</v>
      </c>
      <c r="C32">
        <v>3723.6925000000001</v>
      </c>
      <c r="D32">
        <v>4709.6863291916798</v>
      </c>
      <c r="E32">
        <v>-0.61656086594841497</v>
      </c>
      <c r="G32" t="s">
        <v>581</v>
      </c>
      <c r="H32">
        <v>9424.15</v>
      </c>
      <c r="I32">
        <v>9695.493121464564</v>
      </c>
      <c r="J32">
        <v>-0.2336006732833642</v>
      </c>
      <c r="L32" t="s">
        <v>581</v>
      </c>
      <c r="M32">
        <v>0</v>
      </c>
      <c r="N32">
        <v>0</v>
      </c>
      <c r="O32">
        <v>0</v>
      </c>
      <c r="AG32" t="s">
        <v>397</v>
      </c>
      <c r="AH32">
        <v>23062.6666</v>
      </c>
      <c r="AI32">
        <v>34023.782799122622</v>
      </c>
      <c r="AJ32">
        <v>0.24732117606077247</v>
      </c>
    </row>
    <row r="33" spans="2:36" x14ac:dyDescent="0.3">
      <c r="B33" s="3" t="s">
        <v>341</v>
      </c>
      <c r="C33" s="3">
        <v>3696.5800000000004</v>
      </c>
      <c r="D33" s="3">
        <v>4655.1103216196716</v>
      </c>
      <c r="E33" s="3">
        <v>-0.83235390750302574</v>
      </c>
      <c r="G33" t="s">
        <v>341</v>
      </c>
      <c r="H33">
        <v>9233.1</v>
      </c>
      <c r="I33">
        <v>9926.9194385065894</v>
      </c>
      <c r="J33">
        <v>-2.5836842524606198E-3</v>
      </c>
      <c r="L33" t="s">
        <v>341</v>
      </c>
      <c r="M33">
        <v>0</v>
      </c>
      <c r="N33">
        <v>0</v>
      </c>
      <c r="O33">
        <v>0</v>
      </c>
    </row>
    <row r="34" spans="2:36" x14ac:dyDescent="0.3">
      <c r="B34" t="s">
        <v>343</v>
      </c>
      <c r="C34">
        <v>3975.8474999999999</v>
      </c>
      <c r="D34">
        <v>5907.4650030723842</v>
      </c>
      <c r="E34">
        <v>0.26604107128272503</v>
      </c>
      <c r="G34" t="s">
        <v>343</v>
      </c>
      <c r="H34">
        <v>6452.1566666666668</v>
      </c>
      <c r="I34">
        <v>8815.1339084648444</v>
      </c>
      <c r="J34">
        <v>0.71220778228465653</v>
      </c>
      <c r="L34" t="s">
        <v>343</v>
      </c>
      <c r="M34">
        <v>0</v>
      </c>
      <c r="N34">
        <v>0</v>
      </c>
      <c r="O34">
        <v>0</v>
      </c>
    </row>
    <row r="35" spans="2:36" x14ac:dyDescent="0.3">
      <c r="B35" t="s">
        <v>344</v>
      </c>
      <c r="C35">
        <v>4024.85</v>
      </c>
      <c r="D35">
        <v>5387.5145868155196</v>
      </c>
      <c r="E35">
        <v>7.6849371966496549E-2</v>
      </c>
      <c r="G35" t="s">
        <v>344</v>
      </c>
      <c r="H35">
        <v>6257.3466666666654</v>
      </c>
      <c r="I35">
        <v>8613.5523720588117</v>
      </c>
      <c r="J35">
        <v>1.1395357601874332</v>
      </c>
      <c r="L35" t="s">
        <v>344</v>
      </c>
      <c r="M35">
        <v>0</v>
      </c>
      <c r="N35">
        <v>0</v>
      </c>
      <c r="O35">
        <v>0</v>
      </c>
    </row>
    <row r="36" spans="2:36" x14ac:dyDescent="0.3">
      <c r="B36" t="s">
        <v>342</v>
      </c>
      <c r="C36">
        <v>5338.0375000000004</v>
      </c>
      <c r="D36">
        <v>5606.8595283300083</v>
      </c>
      <c r="E36">
        <v>-0.89830402365201623</v>
      </c>
      <c r="G36" s="3" t="s">
        <v>342</v>
      </c>
      <c r="H36" s="3">
        <v>5780.4433333333336</v>
      </c>
      <c r="I36" s="3">
        <v>7840.0431688033459</v>
      </c>
      <c r="J36" s="3">
        <v>0.18579441373173644</v>
      </c>
      <c r="L36" t="s">
        <v>342</v>
      </c>
      <c r="M36">
        <v>0</v>
      </c>
      <c r="N36">
        <v>0</v>
      </c>
      <c r="O36">
        <v>0</v>
      </c>
      <c r="AG36" t="s">
        <v>0</v>
      </c>
      <c r="AH36" t="s">
        <v>342</v>
      </c>
    </row>
    <row r="37" spans="2:36" x14ac:dyDescent="0.3">
      <c r="AG37" t="s">
        <v>9</v>
      </c>
      <c r="AH37" t="s">
        <v>558</v>
      </c>
      <c r="AI37" t="s">
        <v>559</v>
      </c>
      <c r="AJ37" t="s">
        <v>562</v>
      </c>
    </row>
    <row r="38" spans="2:36" x14ac:dyDescent="0.3">
      <c r="AG38" t="s">
        <v>3</v>
      </c>
      <c r="AH38">
        <v>3632.4619999999995</v>
      </c>
      <c r="AI38">
        <v>3819.9565550435259</v>
      </c>
      <c r="AJ38">
        <v>-2.5782319756277695E-2</v>
      </c>
    </row>
    <row r="39" spans="2:36" x14ac:dyDescent="0.3">
      <c r="B39" t="s">
        <v>18</v>
      </c>
      <c r="G39" t="s">
        <v>18</v>
      </c>
      <c r="L39" t="s">
        <v>18</v>
      </c>
      <c r="AG39" t="s">
        <v>4</v>
      </c>
      <c r="AH39">
        <v>43657.995999999999</v>
      </c>
      <c r="AI39">
        <v>51105.889590639948</v>
      </c>
      <c r="AJ39">
        <v>0.24157745709745768</v>
      </c>
    </row>
    <row r="40" spans="2:36" x14ac:dyDescent="0.3">
      <c r="B40" t="s">
        <v>3</v>
      </c>
      <c r="C40" t="s">
        <v>558</v>
      </c>
      <c r="D40" t="s">
        <v>559</v>
      </c>
      <c r="E40" t="s">
        <v>562</v>
      </c>
      <c r="G40" t="s">
        <v>4</v>
      </c>
      <c r="H40" t="s">
        <v>558</v>
      </c>
      <c r="I40" t="s">
        <v>559</v>
      </c>
      <c r="J40" t="s">
        <v>562</v>
      </c>
      <c r="L40" t="s">
        <v>397</v>
      </c>
      <c r="M40" t="s">
        <v>558</v>
      </c>
      <c r="N40" t="s">
        <v>559</v>
      </c>
      <c r="O40" t="s">
        <v>562</v>
      </c>
      <c r="AG40" t="s">
        <v>397</v>
      </c>
      <c r="AH40">
        <v>994.77</v>
      </c>
      <c r="AI40">
        <v>994.77</v>
      </c>
      <c r="AJ40">
        <v>-0.69576414672401876</v>
      </c>
    </row>
    <row r="41" spans="2:36" x14ac:dyDescent="0.3">
      <c r="B41" t="s">
        <v>1</v>
      </c>
      <c r="C41">
        <v>80.009666666666661</v>
      </c>
      <c r="D41">
        <v>81.252635241367202</v>
      </c>
      <c r="E41">
        <v>-0.65241268878975245</v>
      </c>
      <c r="G41" t="s">
        <v>1</v>
      </c>
      <c r="H41">
        <v>466.71600000000007</v>
      </c>
      <c r="I41">
        <v>603.82695276411766</v>
      </c>
      <c r="J41">
        <v>-0.49795664458040567</v>
      </c>
      <c r="L41" t="s">
        <v>1</v>
      </c>
      <c r="M41">
        <v>20.8125</v>
      </c>
      <c r="N41">
        <v>41.625</v>
      </c>
      <c r="O41">
        <v>-1.2393932385086415</v>
      </c>
      <c r="AG41" t="s">
        <v>16</v>
      </c>
      <c r="AH41" t="s">
        <v>558</v>
      </c>
      <c r="AI41" t="s">
        <v>559</v>
      </c>
      <c r="AJ41" t="s">
        <v>562</v>
      </c>
    </row>
    <row r="42" spans="2:36" x14ac:dyDescent="0.3">
      <c r="B42" t="s">
        <v>340</v>
      </c>
      <c r="C42">
        <v>80.009666666666661</v>
      </c>
      <c r="D42">
        <v>81.252635241367202</v>
      </c>
      <c r="E42">
        <v>-0.65241268878975245</v>
      </c>
      <c r="G42" t="s">
        <v>340</v>
      </c>
      <c r="H42">
        <v>466.71600000000007</v>
      </c>
      <c r="I42">
        <v>603.82695276411766</v>
      </c>
      <c r="J42">
        <v>-0.49795664458040567</v>
      </c>
      <c r="L42" t="s">
        <v>340</v>
      </c>
      <c r="M42">
        <v>20.8125</v>
      </c>
      <c r="N42">
        <v>41.625</v>
      </c>
      <c r="O42">
        <v>-1.2393932385086415</v>
      </c>
      <c r="AG42" t="s">
        <v>3</v>
      </c>
      <c r="AH42">
        <v>9038.375</v>
      </c>
      <c r="AI42">
        <v>9316.0222350448494</v>
      </c>
      <c r="AJ42">
        <v>-0.37359694809265565</v>
      </c>
    </row>
    <row r="43" spans="2:36" x14ac:dyDescent="0.3">
      <c r="B43" t="s">
        <v>248</v>
      </c>
      <c r="C43">
        <v>154.07633333333334</v>
      </c>
      <c r="D43">
        <v>174.79417097546474</v>
      </c>
      <c r="E43">
        <v>-0.84255544556487783</v>
      </c>
      <c r="G43" t="s">
        <v>248</v>
      </c>
      <c r="H43">
        <v>424.13400000000001</v>
      </c>
      <c r="I43">
        <v>544.53782341762087</v>
      </c>
      <c r="J43">
        <v>-0.47328397816496282</v>
      </c>
      <c r="L43" s="3" t="s">
        <v>248</v>
      </c>
      <c r="M43" s="3">
        <v>18.5075</v>
      </c>
      <c r="N43" s="3">
        <v>37.015000000000001</v>
      </c>
      <c r="O43" s="3">
        <v>-1.1996365732744372</v>
      </c>
      <c r="AG43" t="s">
        <v>4</v>
      </c>
      <c r="AH43">
        <v>10801.387500000001</v>
      </c>
      <c r="AI43">
        <v>11525.658221133186</v>
      </c>
      <c r="AJ43">
        <v>-0.87424331830603319</v>
      </c>
    </row>
    <row r="44" spans="2:36" x14ac:dyDescent="0.3">
      <c r="B44" t="s">
        <v>581</v>
      </c>
      <c r="C44">
        <v>445.83300000000003</v>
      </c>
      <c r="D44">
        <v>547.33712237858185</v>
      </c>
      <c r="E44">
        <v>-1.1929511028477526</v>
      </c>
      <c r="G44" t="s">
        <v>581</v>
      </c>
      <c r="H44">
        <v>784.48199999999997</v>
      </c>
      <c r="I44">
        <v>918.02109759002815</v>
      </c>
      <c r="J44">
        <v>-0.60349814049481987</v>
      </c>
      <c r="L44" t="s">
        <v>581</v>
      </c>
      <c r="M44">
        <v>86.372500000000002</v>
      </c>
      <c r="N44">
        <v>172.745</v>
      </c>
      <c r="O44">
        <v>-1.4408798674039573</v>
      </c>
      <c r="AG44" t="s">
        <v>397</v>
      </c>
      <c r="AH44">
        <v>760.78</v>
      </c>
      <c r="AI44">
        <v>542.45468788876724</v>
      </c>
      <c r="AJ44">
        <v>-0.49954124964420443</v>
      </c>
    </row>
    <row r="45" spans="2:36" x14ac:dyDescent="0.3">
      <c r="B45" s="3" t="s">
        <v>341</v>
      </c>
      <c r="C45" s="3">
        <v>17.720333333333333</v>
      </c>
      <c r="D45" s="3">
        <v>18.417555764360628</v>
      </c>
      <c r="E45" s="3">
        <v>8.0559020786517888E-2</v>
      </c>
      <c r="G45" s="3" t="s">
        <v>341</v>
      </c>
      <c r="H45" s="3">
        <v>353.00759999999997</v>
      </c>
      <c r="I45" s="3">
        <v>465.42189559194566</v>
      </c>
      <c r="J45" s="3">
        <v>-0.15894939043342315</v>
      </c>
      <c r="L45" t="s">
        <v>341</v>
      </c>
      <c r="M45">
        <v>75.292500000000004</v>
      </c>
      <c r="N45">
        <v>150.58500000000001</v>
      </c>
      <c r="O45">
        <v>-1.6119054938727622</v>
      </c>
      <c r="AG45" t="s">
        <v>17</v>
      </c>
      <c r="AH45" t="s">
        <v>558</v>
      </c>
      <c r="AI45" t="s">
        <v>559</v>
      </c>
      <c r="AJ45" t="s">
        <v>562</v>
      </c>
    </row>
    <row r="46" spans="2:36" x14ac:dyDescent="0.3">
      <c r="B46" t="s">
        <v>343</v>
      </c>
      <c r="C46">
        <v>106.413</v>
      </c>
      <c r="D46">
        <v>107.04039841885242</v>
      </c>
      <c r="E46">
        <v>-0.7472694165115038</v>
      </c>
      <c r="G46" t="s">
        <v>343</v>
      </c>
      <c r="H46">
        <v>806.16799999999989</v>
      </c>
      <c r="I46">
        <v>953.06892180177613</v>
      </c>
      <c r="J46">
        <v>-0.62486250634996321</v>
      </c>
      <c r="L46" t="s">
        <v>343</v>
      </c>
      <c r="M46">
        <v>30.702500000000001</v>
      </c>
      <c r="N46">
        <v>61.405000000000001</v>
      </c>
      <c r="O46">
        <v>-1.2362072922163956</v>
      </c>
      <c r="AG46" t="s">
        <v>3</v>
      </c>
      <c r="AH46">
        <v>5338.0375000000004</v>
      </c>
      <c r="AI46">
        <v>5606.8595283300083</v>
      </c>
      <c r="AJ46">
        <v>-0.89830402365201623</v>
      </c>
    </row>
    <row r="47" spans="2:36" x14ac:dyDescent="0.3">
      <c r="B47" t="s">
        <v>344</v>
      </c>
      <c r="C47">
        <v>57.692999999999991</v>
      </c>
      <c r="D47">
        <v>59.114175234597212</v>
      </c>
      <c r="E47">
        <v>-0.5510988362663134</v>
      </c>
      <c r="G47" t="s">
        <v>344</v>
      </c>
      <c r="H47">
        <v>398.95159999999998</v>
      </c>
      <c r="I47">
        <v>541.79265878045999</v>
      </c>
      <c r="J47">
        <v>0.39465602737697025</v>
      </c>
      <c r="L47" t="s">
        <v>344</v>
      </c>
      <c r="M47">
        <v>21.7775</v>
      </c>
      <c r="N47">
        <v>43.555</v>
      </c>
      <c r="O47">
        <v>-0.20749157872348101</v>
      </c>
      <c r="AG47" t="s">
        <v>4</v>
      </c>
      <c r="AH47">
        <v>5780.4433333333336</v>
      </c>
      <c r="AI47">
        <v>7840.0431688033459</v>
      </c>
      <c r="AJ47">
        <v>0.18579441373173644</v>
      </c>
    </row>
    <row r="48" spans="2:36" x14ac:dyDescent="0.3">
      <c r="B48" t="s">
        <v>342</v>
      </c>
      <c r="C48">
        <v>212.83966666666666</v>
      </c>
      <c r="D48">
        <v>242.65111504723538</v>
      </c>
      <c r="E48">
        <v>-0.95795862025991851</v>
      </c>
      <c r="G48" t="s">
        <v>342</v>
      </c>
      <c r="H48">
        <v>697.97799999999995</v>
      </c>
      <c r="I48">
        <v>783.50664373469112</v>
      </c>
      <c r="J48">
        <v>-0.61466182996117391</v>
      </c>
      <c r="L48" t="s">
        <v>342</v>
      </c>
      <c r="M48">
        <v>20.162499999999998</v>
      </c>
      <c r="N48">
        <v>40.324999999999996</v>
      </c>
      <c r="O48">
        <v>-0.32929398149748446</v>
      </c>
      <c r="AG48" t="s">
        <v>397</v>
      </c>
      <c r="AH48">
        <v>0</v>
      </c>
      <c r="AI48">
        <v>0</v>
      </c>
      <c r="AJ48">
        <v>0</v>
      </c>
    </row>
    <row r="49" spans="2:36" x14ac:dyDescent="0.3">
      <c r="AG49" t="s">
        <v>563</v>
      </c>
      <c r="AH49" t="s">
        <v>558</v>
      </c>
      <c r="AI49" t="s">
        <v>559</v>
      </c>
      <c r="AJ49" t="s">
        <v>562</v>
      </c>
    </row>
    <row r="50" spans="2:36" x14ac:dyDescent="0.3">
      <c r="AG50" t="s">
        <v>3</v>
      </c>
      <c r="AH50">
        <v>212.83966666666666</v>
      </c>
      <c r="AI50">
        <v>242.65111504723538</v>
      </c>
      <c r="AJ50">
        <v>-0.95795862025991851</v>
      </c>
    </row>
    <row r="51" spans="2:36" x14ac:dyDescent="0.3">
      <c r="B51" t="s">
        <v>19</v>
      </c>
      <c r="G51" t="s">
        <v>19</v>
      </c>
      <c r="L51" t="s">
        <v>19</v>
      </c>
      <c r="AG51" t="s">
        <v>4</v>
      </c>
      <c r="AH51">
        <v>697.97799999999995</v>
      </c>
      <c r="AI51">
        <v>783.50664373469112</v>
      </c>
      <c r="AJ51">
        <v>-0.61466182996117391</v>
      </c>
    </row>
    <row r="52" spans="2:36" x14ac:dyDescent="0.3">
      <c r="B52" t="s">
        <v>3</v>
      </c>
      <c r="C52" t="s">
        <v>558</v>
      </c>
      <c r="D52" t="s">
        <v>559</v>
      </c>
      <c r="E52" t="s">
        <v>562</v>
      </c>
      <c r="G52" t="s">
        <v>4</v>
      </c>
      <c r="H52" t="s">
        <v>558</v>
      </c>
      <c r="I52" t="s">
        <v>559</v>
      </c>
      <c r="J52" t="s">
        <v>562</v>
      </c>
      <c r="L52" t="s">
        <v>397</v>
      </c>
      <c r="M52" t="s">
        <v>558</v>
      </c>
      <c r="N52" t="s">
        <v>559</v>
      </c>
      <c r="O52" t="s">
        <v>562</v>
      </c>
      <c r="AG52" t="s">
        <v>397</v>
      </c>
      <c r="AH52">
        <v>20.162499999999998</v>
      </c>
      <c r="AI52">
        <v>40.324999999999996</v>
      </c>
      <c r="AJ52">
        <v>-0.32929398149748446</v>
      </c>
    </row>
    <row r="53" spans="2:36" x14ac:dyDescent="0.3">
      <c r="B53" t="s">
        <v>1</v>
      </c>
      <c r="C53">
        <v>374.71999999999997</v>
      </c>
      <c r="D53">
        <v>387.90673475291283</v>
      </c>
      <c r="E53">
        <v>-1.475938824649025</v>
      </c>
      <c r="G53" t="s">
        <v>1</v>
      </c>
      <c r="H53">
        <v>0</v>
      </c>
      <c r="I53">
        <v>0</v>
      </c>
      <c r="J53">
        <v>0</v>
      </c>
      <c r="L53" t="s">
        <v>1</v>
      </c>
      <c r="M53">
        <v>845.04999999999984</v>
      </c>
      <c r="N53">
        <v>1579.9329031322816</v>
      </c>
      <c r="O53">
        <v>-1.2301961250586828</v>
      </c>
      <c r="AG53" t="s">
        <v>19</v>
      </c>
      <c r="AH53" t="s">
        <v>558</v>
      </c>
      <c r="AI53" t="s">
        <v>559</v>
      </c>
      <c r="AJ53" t="s">
        <v>562</v>
      </c>
    </row>
    <row r="54" spans="2:36" x14ac:dyDescent="0.3">
      <c r="B54" t="s">
        <v>340</v>
      </c>
      <c r="C54">
        <v>374.71999999999997</v>
      </c>
      <c r="D54">
        <v>387.90673475291283</v>
      </c>
      <c r="E54">
        <v>-1.475938824649025</v>
      </c>
      <c r="G54" t="s">
        <v>340</v>
      </c>
      <c r="H54">
        <v>0</v>
      </c>
      <c r="I54">
        <v>0</v>
      </c>
      <c r="J54">
        <v>0</v>
      </c>
      <c r="L54" t="s">
        <v>340</v>
      </c>
      <c r="M54">
        <v>845.04999999999984</v>
      </c>
      <c r="N54">
        <v>1579.9329031322816</v>
      </c>
      <c r="O54">
        <v>-1.2301961250586828</v>
      </c>
      <c r="AG54" t="s">
        <v>3</v>
      </c>
      <c r="AH54">
        <v>1265.6966666666667</v>
      </c>
      <c r="AI54">
        <v>1271.6010840013205</v>
      </c>
      <c r="AJ54">
        <v>-2.1602403826642078</v>
      </c>
    </row>
    <row r="55" spans="2:36" x14ac:dyDescent="0.3">
      <c r="B55" t="s">
        <v>248</v>
      </c>
      <c r="C55">
        <v>734.80333333333328</v>
      </c>
      <c r="D55">
        <v>751.35302641301712</v>
      </c>
      <c r="E55">
        <v>-1.8539097381449328</v>
      </c>
      <c r="G55" t="s">
        <v>248</v>
      </c>
      <c r="H55">
        <v>0</v>
      </c>
      <c r="I55">
        <v>0</v>
      </c>
      <c r="J55">
        <v>0</v>
      </c>
      <c r="L55" t="s">
        <v>248</v>
      </c>
      <c r="M55">
        <v>744.4899999999999</v>
      </c>
      <c r="N55">
        <v>1311.9927035810831</v>
      </c>
      <c r="O55">
        <v>-1.0989388710229793</v>
      </c>
      <c r="AG55" t="s">
        <v>4</v>
      </c>
      <c r="AH55">
        <v>0</v>
      </c>
      <c r="AI55">
        <v>0</v>
      </c>
      <c r="AJ55">
        <v>0</v>
      </c>
    </row>
    <row r="56" spans="2:36" x14ac:dyDescent="0.3">
      <c r="B56" t="s">
        <v>581</v>
      </c>
      <c r="C56">
        <v>223.82666666666668</v>
      </c>
      <c r="D56">
        <v>252.04198234950198</v>
      </c>
      <c r="E56">
        <v>-1.0335572597303877</v>
      </c>
      <c r="G56" t="s">
        <v>581</v>
      </c>
      <c r="H56">
        <v>0</v>
      </c>
      <c r="I56">
        <v>0</v>
      </c>
      <c r="J56">
        <v>0</v>
      </c>
      <c r="L56" t="s">
        <v>581</v>
      </c>
      <c r="M56">
        <v>531.10666666666668</v>
      </c>
      <c r="N56">
        <v>851.51322611571914</v>
      </c>
      <c r="O56">
        <v>-0.87898764433156584</v>
      </c>
      <c r="AG56" t="s">
        <v>397</v>
      </c>
      <c r="AH56">
        <v>1594.0933333333332</v>
      </c>
      <c r="AI56">
        <v>3080.2689789205097</v>
      </c>
      <c r="AJ56">
        <v>-1.5003998354865462</v>
      </c>
    </row>
    <row r="57" spans="2:36" x14ac:dyDescent="0.3">
      <c r="B57" t="s">
        <v>341</v>
      </c>
      <c r="C57">
        <v>436.42333333333335</v>
      </c>
      <c r="D57">
        <v>738.08989536054037</v>
      </c>
      <c r="E57">
        <v>-1.2913244415754064</v>
      </c>
      <c r="G57" t="s">
        <v>341</v>
      </c>
      <c r="H57">
        <v>0</v>
      </c>
      <c r="I57">
        <v>0</v>
      </c>
      <c r="J57">
        <v>0</v>
      </c>
      <c r="L57" t="s">
        <v>341</v>
      </c>
      <c r="M57">
        <v>825.85666666666668</v>
      </c>
      <c r="N57">
        <v>1675.1125571883224</v>
      </c>
      <c r="O57">
        <v>-0.86801166166745747</v>
      </c>
    </row>
    <row r="58" spans="2:36" x14ac:dyDescent="0.3">
      <c r="B58" t="s">
        <v>343</v>
      </c>
      <c r="C58">
        <v>254.38333333333335</v>
      </c>
      <c r="D58">
        <v>259.35322432286563</v>
      </c>
      <c r="E58">
        <v>-1.1866573670907241</v>
      </c>
      <c r="G58" t="s">
        <v>343</v>
      </c>
      <c r="H58">
        <v>0</v>
      </c>
      <c r="I58">
        <v>0</v>
      </c>
      <c r="J58">
        <v>0</v>
      </c>
      <c r="L58" t="s">
        <v>343</v>
      </c>
      <c r="M58">
        <v>1548.0133333333333</v>
      </c>
      <c r="N58">
        <v>3099.2560453195856</v>
      </c>
      <c r="O58">
        <v>-1.4937951872564863</v>
      </c>
    </row>
    <row r="59" spans="2:36" x14ac:dyDescent="0.3">
      <c r="B59" s="3" t="s">
        <v>344</v>
      </c>
      <c r="C59" s="3">
        <v>94.066666666666677</v>
      </c>
      <c r="D59" s="3">
        <v>95.276459841872793</v>
      </c>
      <c r="E59" s="3">
        <v>-0.76748308097739593</v>
      </c>
      <c r="G59" t="s">
        <v>344</v>
      </c>
      <c r="H59">
        <v>0</v>
      </c>
      <c r="I59">
        <v>0</v>
      </c>
      <c r="J59">
        <v>0</v>
      </c>
      <c r="L59" s="3" t="s">
        <v>344</v>
      </c>
      <c r="M59" s="3">
        <v>260.95666666666665</v>
      </c>
      <c r="N59" s="3">
        <v>524.74223219596115</v>
      </c>
      <c r="O59" s="3">
        <v>-0.78604909741507478</v>
      </c>
    </row>
    <row r="60" spans="2:36" x14ac:dyDescent="0.3">
      <c r="B60" t="s">
        <v>342</v>
      </c>
      <c r="C60">
        <v>1265.6966666666667</v>
      </c>
      <c r="D60">
        <v>1271.6010840013205</v>
      </c>
      <c r="E60">
        <v>-2.1602403826642078</v>
      </c>
      <c r="G60" t="s">
        <v>342</v>
      </c>
      <c r="H60">
        <v>0</v>
      </c>
      <c r="I60">
        <v>0</v>
      </c>
      <c r="J60">
        <v>0</v>
      </c>
      <c r="L60" t="s">
        <v>342</v>
      </c>
      <c r="M60">
        <v>1594.0933333333332</v>
      </c>
      <c r="N60">
        <v>3080.2689789205097</v>
      </c>
      <c r="O60">
        <v>-1.5003998354865462</v>
      </c>
    </row>
    <row r="61" spans="2:36" x14ac:dyDescent="0.3">
      <c r="AG61" t="s">
        <v>20</v>
      </c>
      <c r="AH61" t="s">
        <v>558</v>
      </c>
      <c r="AI61" t="s">
        <v>559</v>
      </c>
      <c r="AJ61" t="s">
        <v>562</v>
      </c>
    </row>
    <row r="62" spans="2:36" x14ac:dyDescent="0.3">
      <c r="AG62" t="s">
        <v>3</v>
      </c>
      <c r="AH62">
        <v>22581.3007</v>
      </c>
      <c r="AI62">
        <v>29158.832805387286</v>
      </c>
      <c r="AJ62">
        <v>-0.13061874103527185</v>
      </c>
    </row>
    <row r="63" spans="2:36" x14ac:dyDescent="0.3">
      <c r="B63" t="s">
        <v>20</v>
      </c>
      <c r="G63" t="s">
        <v>20</v>
      </c>
      <c r="L63" t="s">
        <v>20</v>
      </c>
      <c r="AG63" t="s">
        <v>4</v>
      </c>
      <c r="AH63">
        <v>47839.281999999999</v>
      </c>
      <c r="AI63">
        <v>75146.882148460412</v>
      </c>
      <c r="AJ63">
        <v>7.3999541924963191E-2</v>
      </c>
    </row>
    <row r="64" spans="2:36" x14ac:dyDescent="0.3">
      <c r="B64" t="s">
        <v>3</v>
      </c>
      <c r="C64" t="s">
        <v>558</v>
      </c>
      <c r="D64" t="s">
        <v>559</v>
      </c>
      <c r="E64" t="s">
        <v>562</v>
      </c>
      <c r="G64" t="s">
        <v>4</v>
      </c>
      <c r="H64" t="s">
        <v>558</v>
      </c>
      <c r="I64" t="s">
        <v>559</v>
      </c>
      <c r="J64" t="s">
        <v>562</v>
      </c>
      <c r="L64" t="s">
        <v>397</v>
      </c>
      <c r="M64" t="s">
        <v>558</v>
      </c>
      <c r="N64" t="s">
        <v>559</v>
      </c>
      <c r="O64" t="s">
        <v>562</v>
      </c>
      <c r="AG64" t="s">
        <v>397</v>
      </c>
      <c r="AH64">
        <v>26693.3544</v>
      </c>
      <c r="AI64">
        <v>28084.241584615072</v>
      </c>
      <c r="AJ64">
        <v>0.60926493221435074</v>
      </c>
    </row>
    <row r="65" spans="2:15" x14ac:dyDescent="0.3">
      <c r="B65" t="s">
        <v>1</v>
      </c>
      <c r="C65">
        <v>25066.881700000002</v>
      </c>
      <c r="D65">
        <v>29192.603567734925</v>
      </c>
      <c r="E65">
        <v>-5.704737740184003E-2</v>
      </c>
      <c r="G65" t="s">
        <v>1</v>
      </c>
      <c r="H65">
        <v>47358.8678</v>
      </c>
      <c r="I65">
        <v>80446.986924751356</v>
      </c>
      <c r="J65">
        <v>8.5899160417126016E-2</v>
      </c>
      <c r="L65" t="s">
        <v>1</v>
      </c>
      <c r="M65">
        <v>21690.730399999997</v>
      </c>
      <c r="N65">
        <v>22810.568976884082</v>
      </c>
      <c r="O65">
        <v>0.50631493776457837</v>
      </c>
    </row>
    <row r="66" spans="2:15" x14ac:dyDescent="0.3">
      <c r="B66" t="s">
        <v>340</v>
      </c>
      <c r="C66">
        <v>25066.881700000002</v>
      </c>
      <c r="D66">
        <v>29192.603567734925</v>
      </c>
      <c r="E66">
        <v>-5.704737740184003E-2</v>
      </c>
      <c r="G66" t="s">
        <v>340</v>
      </c>
      <c r="H66">
        <v>47358.8678</v>
      </c>
      <c r="I66">
        <v>80446.986924751356</v>
      </c>
      <c r="J66">
        <v>8.5899160417126016E-2</v>
      </c>
      <c r="L66" t="s">
        <v>340</v>
      </c>
      <c r="M66">
        <v>21690.730399999997</v>
      </c>
      <c r="N66">
        <v>22810.568976884082</v>
      </c>
      <c r="O66">
        <v>0.50631493776457837</v>
      </c>
    </row>
    <row r="67" spans="2:15" x14ac:dyDescent="0.3">
      <c r="B67" t="s">
        <v>248</v>
      </c>
      <c r="C67">
        <v>20346.554700000001</v>
      </c>
      <c r="D67">
        <v>22897.835453777978</v>
      </c>
      <c r="E67">
        <v>-0.16153809390626242</v>
      </c>
      <c r="G67" s="3" t="s">
        <v>248</v>
      </c>
      <c r="H67" s="3">
        <v>40643.384999999995</v>
      </c>
      <c r="I67" s="3">
        <v>70258.018168599723</v>
      </c>
      <c r="J67" s="3">
        <v>-1.444374264356485E-2</v>
      </c>
      <c r="L67" t="s">
        <v>248</v>
      </c>
      <c r="M67">
        <v>25622.384399999999</v>
      </c>
      <c r="N67">
        <v>26927.713810074863</v>
      </c>
      <c r="O67">
        <v>0.56214586021865398</v>
      </c>
    </row>
    <row r="68" spans="2:15" x14ac:dyDescent="0.3">
      <c r="B68" t="s">
        <v>581</v>
      </c>
      <c r="C68">
        <v>33539.042699999998</v>
      </c>
      <c r="D68">
        <v>38657.928990221786</v>
      </c>
      <c r="E68">
        <v>-0.19621482301499063</v>
      </c>
      <c r="G68" t="s">
        <v>581</v>
      </c>
      <c r="H68">
        <v>64091.696200000006</v>
      </c>
      <c r="I68">
        <v>88108.548559223505</v>
      </c>
      <c r="J68">
        <v>0.14596394470087101</v>
      </c>
      <c r="L68" t="s">
        <v>581</v>
      </c>
      <c r="M68">
        <v>23062.6666</v>
      </c>
      <c r="N68">
        <v>34023.782799122622</v>
      </c>
      <c r="O68">
        <v>0.24732117606077247</v>
      </c>
    </row>
    <row r="69" spans="2:15" x14ac:dyDescent="0.3">
      <c r="B69" t="s">
        <v>341</v>
      </c>
      <c r="C69">
        <v>20369.268699999997</v>
      </c>
      <c r="D69">
        <v>23305.002425567174</v>
      </c>
      <c r="E69">
        <v>-4.4222778719711454E-2</v>
      </c>
      <c r="G69" t="s">
        <v>341</v>
      </c>
      <c r="H69">
        <v>57540.124200000006</v>
      </c>
      <c r="I69">
        <v>97669.500669105793</v>
      </c>
      <c r="J69">
        <v>4.3976071509511175E-2</v>
      </c>
      <c r="L69" t="s">
        <v>341</v>
      </c>
      <c r="M69">
        <v>23154.204399999995</v>
      </c>
      <c r="N69">
        <v>32785.916802366388</v>
      </c>
      <c r="O69">
        <v>6.5175102351184136E-2</v>
      </c>
    </row>
    <row r="70" spans="2:15" x14ac:dyDescent="0.3">
      <c r="B70" s="3" t="s">
        <v>343</v>
      </c>
      <c r="C70" s="3">
        <v>17828.010700000003</v>
      </c>
      <c r="D70" s="3">
        <v>23113.150473459598</v>
      </c>
      <c r="E70" s="3">
        <v>0.17734729278993208</v>
      </c>
      <c r="G70" t="s">
        <v>343</v>
      </c>
      <c r="H70">
        <v>50708.774799999999</v>
      </c>
      <c r="I70">
        <v>79641.377349901595</v>
      </c>
      <c r="J70">
        <v>4.4535678427340741E-2</v>
      </c>
      <c r="L70" t="s">
        <v>343</v>
      </c>
      <c r="M70">
        <v>22251.9074</v>
      </c>
      <c r="N70">
        <v>26343.879162937843</v>
      </c>
      <c r="O70">
        <v>0.37098788878140426</v>
      </c>
    </row>
    <row r="71" spans="2:15" x14ac:dyDescent="0.3">
      <c r="B71" t="s">
        <v>344</v>
      </c>
      <c r="C71">
        <v>29979.279499999997</v>
      </c>
      <c r="D71">
        <v>35465.898500025534</v>
      </c>
      <c r="E71">
        <v>0.86868243590625305</v>
      </c>
      <c r="G71" t="s">
        <v>344</v>
      </c>
      <c r="H71">
        <v>93086.234999999986</v>
      </c>
      <c r="I71">
        <v>113530.34276810073</v>
      </c>
      <c r="J71">
        <v>1.0546066459974035</v>
      </c>
      <c r="L71" s="3" t="s">
        <v>344</v>
      </c>
      <c r="M71" s="3">
        <v>13558.0286</v>
      </c>
      <c r="N71" s="3">
        <v>24902.152331926423</v>
      </c>
      <c r="O71" s="3">
        <v>-0.24895135237198202</v>
      </c>
    </row>
    <row r="72" spans="2:15" x14ac:dyDescent="0.3">
      <c r="B72" t="s">
        <v>342</v>
      </c>
      <c r="C72">
        <v>22581.3007</v>
      </c>
      <c r="D72">
        <v>29158.832805387286</v>
      </c>
      <c r="E72">
        <v>-0.13061874103527185</v>
      </c>
      <c r="G72" t="s">
        <v>342</v>
      </c>
      <c r="H72">
        <v>47839.281999999999</v>
      </c>
      <c r="I72">
        <v>75146.882148460412</v>
      </c>
      <c r="J72">
        <v>7.3999541924963191E-2</v>
      </c>
      <c r="L72" t="s">
        <v>342</v>
      </c>
      <c r="M72">
        <v>26693.3544</v>
      </c>
      <c r="N72">
        <v>28084.241584615072</v>
      </c>
      <c r="O72">
        <v>0.60926493221435074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3298-BAD1-4697-B5AA-40C110A37AF7}">
  <dimension ref="B1:BC66"/>
  <sheetViews>
    <sheetView tabSelected="1" topLeftCell="AF21" zoomScale="108" zoomScaleNormal="45" workbookViewId="0">
      <selection activeCell="AR40" sqref="AR40"/>
    </sheetView>
  </sheetViews>
  <sheetFormatPr defaultRowHeight="14.4" x14ac:dyDescent="0.3"/>
  <cols>
    <col min="2" max="2" width="10.33203125" bestFit="1" customWidth="1"/>
    <col min="18" max="18" width="10.88671875" customWidth="1"/>
    <col min="19" max="19" width="13.21875" bestFit="1" customWidth="1"/>
    <col min="20" max="20" width="11.77734375" bestFit="1" customWidth="1"/>
    <col min="24" max="24" width="11.88671875" customWidth="1"/>
    <col min="25" max="25" width="13.21875" bestFit="1" customWidth="1"/>
    <col min="26" max="26" width="19.44140625" bestFit="1" customWidth="1"/>
    <col min="29" max="29" width="11.44140625" customWidth="1"/>
    <col min="30" max="30" width="12.109375" bestFit="1" customWidth="1"/>
    <col min="31" max="31" width="16.88671875" bestFit="1" customWidth="1"/>
    <col min="33" max="33" width="12.77734375" bestFit="1" customWidth="1"/>
    <col min="35" max="35" width="13.88671875" bestFit="1" customWidth="1"/>
    <col min="40" max="40" width="13.21875" customWidth="1"/>
    <col min="41" max="41" width="12.6640625" bestFit="1" customWidth="1"/>
    <col min="42" max="42" width="20.33203125" bestFit="1" customWidth="1"/>
    <col min="43" max="43" width="17.44140625" bestFit="1" customWidth="1"/>
  </cols>
  <sheetData>
    <row r="1" spans="2:55" ht="15" thickBot="1" x14ac:dyDescent="0.35"/>
    <row r="2" spans="2:55" x14ac:dyDescent="0.3">
      <c r="B2" s="39" t="s">
        <v>9</v>
      </c>
      <c r="C2" s="11"/>
      <c r="D2" s="11"/>
      <c r="E2" s="11"/>
      <c r="F2" s="39" t="s">
        <v>9</v>
      </c>
      <c r="G2" s="11"/>
      <c r="H2" s="11"/>
      <c r="I2" s="11"/>
      <c r="J2" s="39" t="s">
        <v>9</v>
      </c>
      <c r="K2" s="11"/>
      <c r="L2" s="11"/>
      <c r="M2" s="16"/>
    </row>
    <row r="3" spans="2:55" x14ac:dyDescent="0.3">
      <c r="B3" s="40" t="s">
        <v>3</v>
      </c>
      <c r="C3" s="32" t="s">
        <v>558</v>
      </c>
      <c r="D3" s="15" t="s">
        <v>559</v>
      </c>
      <c r="E3" s="48" t="s">
        <v>562</v>
      </c>
      <c r="F3" s="40" t="s">
        <v>4</v>
      </c>
      <c r="G3" s="32" t="s">
        <v>558</v>
      </c>
      <c r="H3" s="15" t="s">
        <v>559</v>
      </c>
      <c r="I3" s="48" t="s">
        <v>562</v>
      </c>
      <c r="J3" s="40" t="s">
        <v>397</v>
      </c>
      <c r="K3" s="32" t="s">
        <v>558</v>
      </c>
      <c r="L3" s="15" t="s">
        <v>559</v>
      </c>
      <c r="M3" s="17" t="s">
        <v>562</v>
      </c>
    </row>
    <row r="4" spans="2:55" x14ac:dyDescent="0.3">
      <c r="B4" s="41" t="s">
        <v>1</v>
      </c>
      <c r="C4" s="33">
        <v>1128.6599999999999</v>
      </c>
      <c r="D4" s="4">
        <v>1468.2809620368985</v>
      </c>
      <c r="E4" s="49">
        <v>-0.24372240342250687</v>
      </c>
      <c r="F4" s="42" t="s">
        <v>1</v>
      </c>
      <c r="G4" s="34">
        <v>44465.006000000008</v>
      </c>
      <c r="H4" s="1">
        <v>53529.882018643941</v>
      </c>
      <c r="I4" s="10">
        <v>0.23367025575108064</v>
      </c>
      <c r="J4" s="42" t="s">
        <v>1</v>
      </c>
      <c r="K4" s="34">
        <v>1016.47</v>
      </c>
      <c r="L4" s="1">
        <v>1016.47</v>
      </c>
      <c r="M4" s="18">
        <v>-0.70326396724335183</v>
      </c>
    </row>
    <row r="5" spans="2:55" x14ac:dyDescent="0.3">
      <c r="B5" s="41" t="s">
        <v>340</v>
      </c>
      <c r="C5" s="33">
        <v>1128.6599999999999</v>
      </c>
      <c r="D5" s="4">
        <v>1468.2809620368985</v>
      </c>
      <c r="E5" s="49">
        <v>-0.24372240342250687</v>
      </c>
      <c r="F5" s="42" t="s">
        <v>340</v>
      </c>
      <c r="G5" s="34">
        <v>44465.006000000008</v>
      </c>
      <c r="H5" s="1">
        <v>53529.882018643941</v>
      </c>
      <c r="I5" s="10">
        <v>0.23367025575108064</v>
      </c>
      <c r="J5" s="42" t="s">
        <v>340</v>
      </c>
      <c r="K5" s="34">
        <v>1016.47</v>
      </c>
      <c r="L5" s="1">
        <v>1016.47</v>
      </c>
      <c r="M5" s="18">
        <v>-0.70326396724335183</v>
      </c>
    </row>
    <row r="6" spans="2:55" x14ac:dyDescent="0.3">
      <c r="B6" s="42" t="s">
        <v>248</v>
      </c>
      <c r="C6" s="34">
        <v>2473.3560000000002</v>
      </c>
      <c r="D6" s="1">
        <v>2789.9975763788757</v>
      </c>
      <c r="E6" s="10">
        <v>-0.41577215261551431</v>
      </c>
      <c r="F6" s="41" t="s">
        <v>248</v>
      </c>
      <c r="G6" s="33">
        <v>35375.266000000003</v>
      </c>
      <c r="H6" s="4">
        <v>39228.221618715521</v>
      </c>
      <c r="I6" s="49">
        <v>6.5313983912650114E-2</v>
      </c>
      <c r="J6" s="42" t="s">
        <v>248</v>
      </c>
      <c r="K6" s="34">
        <v>36.389999999999986</v>
      </c>
      <c r="L6" s="1">
        <v>36.389999999999986</v>
      </c>
      <c r="M6" s="18">
        <v>-5.8797930903193407E-2</v>
      </c>
    </row>
    <row r="7" spans="2:55" x14ac:dyDescent="0.3">
      <c r="B7" s="42" t="s">
        <v>581</v>
      </c>
      <c r="C7" s="34">
        <v>1652.5920000000001</v>
      </c>
      <c r="D7" s="1">
        <v>2144.4328276819488</v>
      </c>
      <c r="E7" s="10">
        <v>-0.24375670793362544</v>
      </c>
      <c r="F7" s="42" t="s">
        <v>581</v>
      </c>
      <c r="G7" s="34">
        <v>228589.32200000001</v>
      </c>
      <c r="H7" s="1">
        <v>367797.98205393238</v>
      </c>
      <c r="I7" s="10">
        <v>-0.69186088913286192</v>
      </c>
      <c r="J7" s="42" t="s">
        <v>581</v>
      </c>
      <c r="K7" s="34">
        <v>5648.95</v>
      </c>
      <c r="L7" s="1">
        <v>5648.95</v>
      </c>
      <c r="M7" s="18">
        <v>-1.3711746096837998</v>
      </c>
    </row>
    <row r="8" spans="2:55" x14ac:dyDescent="0.3">
      <c r="B8" s="42" t="s">
        <v>341</v>
      </c>
      <c r="C8" s="34">
        <v>2503.5240000000003</v>
      </c>
      <c r="D8" s="1">
        <v>3488.9491703147523</v>
      </c>
      <c r="E8" s="10">
        <v>-0.31811456168025376</v>
      </c>
      <c r="F8" s="42" t="s">
        <v>341</v>
      </c>
      <c r="G8" s="34">
        <v>47462.786</v>
      </c>
      <c r="H8" s="1">
        <v>53177.87405213996</v>
      </c>
      <c r="I8" s="10">
        <v>0.28402849175289779</v>
      </c>
      <c r="J8" s="42" t="s">
        <v>341</v>
      </c>
      <c r="K8" s="34">
        <v>22.870000000000005</v>
      </c>
      <c r="L8" s="1">
        <v>22.870000000000005</v>
      </c>
      <c r="M8" s="18">
        <v>4.1491321001636994E-2</v>
      </c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</row>
    <row r="9" spans="2:55" ht="15" thickBot="1" x14ac:dyDescent="0.35">
      <c r="B9" s="42" t="s">
        <v>343</v>
      </c>
      <c r="C9" s="34">
        <v>2606.5919999999996</v>
      </c>
      <c r="D9" s="1">
        <v>2875.0580295430559</v>
      </c>
      <c r="E9" s="10">
        <v>-0.42095703479476027</v>
      </c>
      <c r="F9" s="42" t="s">
        <v>343</v>
      </c>
      <c r="G9" s="34">
        <v>42540.648000000001</v>
      </c>
      <c r="H9" s="1">
        <v>54346.972822590586</v>
      </c>
      <c r="I9" s="10">
        <v>0.19964717955013231</v>
      </c>
      <c r="J9" s="42" t="s">
        <v>343</v>
      </c>
      <c r="K9" s="34">
        <v>2537.9</v>
      </c>
      <c r="L9" s="1">
        <v>2537.9</v>
      </c>
      <c r="M9" s="18">
        <v>-1.0457592208141286</v>
      </c>
      <c r="Q9" s="29"/>
      <c r="R9" s="63"/>
      <c r="S9" s="63"/>
      <c r="T9" s="63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</row>
    <row r="10" spans="2:55" ht="15" thickBot="1" x14ac:dyDescent="0.35">
      <c r="B10" s="42" t="s">
        <v>344</v>
      </c>
      <c r="C10" s="34">
        <v>1995.5399999999997</v>
      </c>
      <c r="D10" s="1">
        <v>2150.025138727452</v>
      </c>
      <c r="E10" s="10">
        <v>0.68904947609904443</v>
      </c>
      <c r="F10" s="42" t="s">
        <v>344</v>
      </c>
      <c r="G10" s="34">
        <v>81400.787999999986</v>
      </c>
      <c r="H10" s="1">
        <v>87697.772968195495</v>
      </c>
      <c r="I10" s="10">
        <v>1.2529843914811261</v>
      </c>
      <c r="J10" s="41" t="s">
        <v>344</v>
      </c>
      <c r="K10" s="33">
        <v>21.339999999999975</v>
      </c>
      <c r="L10" s="4">
        <v>21.339999999999975</v>
      </c>
      <c r="M10" s="20">
        <v>-3.543771164545495E-2</v>
      </c>
      <c r="Q10" s="29"/>
      <c r="R10" s="81" t="s">
        <v>582</v>
      </c>
      <c r="S10" s="81" t="s">
        <v>583</v>
      </c>
      <c r="T10" s="81" t="s">
        <v>589</v>
      </c>
      <c r="U10" s="29"/>
      <c r="V10" s="29"/>
      <c r="W10" s="29"/>
      <c r="X10" s="81" t="s">
        <v>582</v>
      </c>
      <c r="Y10" s="81" t="s">
        <v>583</v>
      </c>
      <c r="Z10" s="81" t="s">
        <v>588</v>
      </c>
      <c r="AA10" s="29"/>
      <c r="AB10" s="29"/>
      <c r="AC10" s="81" t="s">
        <v>582</v>
      </c>
      <c r="AD10" s="81" t="s">
        <v>583</v>
      </c>
      <c r="AE10" s="81" t="s">
        <v>593</v>
      </c>
      <c r="AF10" s="29"/>
      <c r="AG10" s="85" t="s">
        <v>591</v>
      </c>
      <c r="AH10" s="85" t="s">
        <v>592</v>
      </c>
      <c r="AI10" s="85"/>
      <c r="AJ10" s="29"/>
      <c r="AK10" s="29"/>
      <c r="AL10" s="29"/>
      <c r="AM10" s="81" t="s">
        <v>582</v>
      </c>
      <c r="AN10" s="81" t="s">
        <v>583</v>
      </c>
      <c r="AO10" s="81" t="s">
        <v>589</v>
      </c>
      <c r="AP10" s="81" t="s">
        <v>588</v>
      </c>
      <c r="AQ10" s="81" t="s">
        <v>593</v>
      </c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</row>
    <row r="11" spans="2:55" ht="15" thickBot="1" x14ac:dyDescent="0.35">
      <c r="B11" s="43" t="s">
        <v>342</v>
      </c>
      <c r="C11" s="35">
        <v>3632.4619999999995</v>
      </c>
      <c r="D11" s="22">
        <v>3819.9565550435259</v>
      </c>
      <c r="E11" s="50">
        <v>-2.5782319756277695E-2</v>
      </c>
      <c r="F11" s="43" t="s">
        <v>342</v>
      </c>
      <c r="G11" s="35">
        <v>43657.995999999999</v>
      </c>
      <c r="H11" s="22">
        <v>51105.889590639948</v>
      </c>
      <c r="I11" s="50">
        <v>0.24157745709745768</v>
      </c>
      <c r="J11" s="43" t="s">
        <v>342</v>
      </c>
      <c r="K11" s="35">
        <v>994.77</v>
      </c>
      <c r="L11" s="22">
        <v>994.77</v>
      </c>
      <c r="M11" s="23">
        <v>-0.69576414672401876</v>
      </c>
      <c r="Q11" s="29"/>
      <c r="R11" s="29" t="s">
        <v>9</v>
      </c>
      <c r="S11" s="29" t="s">
        <v>3</v>
      </c>
      <c r="T11" s="29" t="s">
        <v>1</v>
      </c>
      <c r="U11" s="29"/>
      <c r="V11" s="29"/>
      <c r="W11" s="29"/>
      <c r="X11" s="29" t="s">
        <v>9</v>
      </c>
      <c r="Y11" s="29" t="s">
        <v>3</v>
      </c>
      <c r="Z11" s="29" t="s">
        <v>581</v>
      </c>
      <c r="AA11" s="29"/>
      <c r="AB11" s="29"/>
      <c r="AC11" s="29" t="s">
        <v>9</v>
      </c>
      <c r="AD11" s="29" t="s">
        <v>3</v>
      </c>
      <c r="AE11" s="29" t="s">
        <v>344</v>
      </c>
      <c r="AF11" s="29"/>
      <c r="AG11" s="84" t="s">
        <v>1</v>
      </c>
      <c r="AH11" s="84">
        <v>2</v>
      </c>
      <c r="AI11" s="84"/>
      <c r="AJ11" s="29"/>
      <c r="AK11" s="29"/>
      <c r="AL11" s="29"/>
      <c r="AM11" s="29" t="s">
        <v>9</v>
      </c>
      <c r="AN11" s="29" t="s">
        <v>3</v>
      </c>
      <c r="AO11" s="29" t="s">
        <v>1</v>
      </c>
      <c r="AP11" s="29" t="s">
        <v>581</v>
      </c>
      <c r="AQ11" s="29" t="s">
        <v>344</v>
      </c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</row>
    <row r="12" spans="2:55" ht="15" thickBot="1" x14ac:dyDescent="0.35">
      <c r="B12" s="30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1"/>
      <c r="Q12" s="29"/>
      <c r="R12" s="29"/>
      <c r="S12" s="29" t="s">
        <v>4</v>
      </c>
      <c r="T12" s="29" t="s">
        <v>248</v>
      </c>
      <c r="U12" s="29"/>
      <c r="V12" s="29"/>
      <c r="W12" s="29"/>
      <c r="X12" s="29"/>
      <c r="Y12" s="29" t="s">
        <v>4</v>
      </c>
      <c r="Z12" s="29" t="s">
        <v>342</v>
      </c>
      <c r="AA12" s="29"/>
      <c r="AB12" s="29"/>
      <c r="AC12" s="29"/>
      <c r="AD12" s="29" t="s">
        <v>4</v>
      </c>
      <c r="AE12" s="29" t="s">
        <v>1</v>
      </c>
      <c r="AF12" s="29"/>
      <c r="AG12" s="84" t="s">
        <v>340</v>
      </c>
      <c r="AH12" s="84" t="s">
        <v>596</v>
      </c>
      <c r="AI12" s="84"/>
      <c r="AJ12" s="29"/>
      <c r="AK12" s="29"/>
      <c r="AL12" s="29"/>
      <c r="AM12" s="29"/>
      <c r="AN12" s="29" t="s">
        <v>4</v>
      </c>
      <c r="AO12" s="29" t="s">
        <v>248</v>
      </c>
      <c r="AP12" s="29" t="s">
        <v>342</v>
      </c>
      <c r="AQ12" s="29" t="s">
        <v>1</v>
      </c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</row>
    <row r="13" spans="2:55" x14ac:dyDescent="0.3">
      <c r="B13" s="45" t="s">
        <v>16</v>
      </c>
      <c r="C13" s="36"/>
      <c r="D13" s="27"/>
      <c r="E13" s="51"/>
      <c r="F13" s="45" t="s">
        <v>16</v>
      </c>
      <c r="G13" s="36"/>
      <c r="H13" s="27"/>
      <c r="I13" s="51"/>
      <c r="J13" s="45" t="s">
        <v>16</v>
      </c>
      <c r="K13" s="36"/>
      <c r="L13" s="27"/>
      <c r="M13" s="28"/>
      <c r="Q13" s="29"/>
      <c r="R13" s="82"/>
      <c r="S13" s="82" t="s">
        <v>397</v>
      </c>
      <c r="T13" s="82" t="s">
        <v>344</v>
      </c>
      <c r="U13" s="29"/>
      <c r="V13" s="29"/>
      <c r="W13" s="29"/>
      <c r="X13" s="82"/>
      <c r="Y13" s="82" t="s">
        <v>397</v>
      </c>
      <c r="Z13" s="82" t="s">
        <v>341</v>
      </c>
      <c r="AA13" s="29"/>
      <c r="AB13" s="29"/>
      <c r="AC13" s="82"/>
      <c r="AD13" s="82" t="s">
        <v>397</v>
      </c>
      <c r="AE13" s="82" t="s">
        <v>248</v>
      </c>
      <c r="AF13" s="29"/>
      <c r="AG13" s="84" t="s">
        <v>248</v>
      </c>
      <c r="AH13" s="84">
        <v>5</v>
      </c>
      <c r="AI13" s="84"/>
      <c r="AJ13" s="29"/>
      <c r="AK13" s="29"/>
      <c r="AL13" s="29"/>
      <c r="AM13" s="82"/>
      <c r="AN13" s="82" t="s">
        <v>397</v>
      </c>
      <c r="AO13" s="82" t="s">
        <v>344</v>
      </c>
      <c r="AP13" s="82" t="s">
        <v>341</v>
      </c>
      <c r="AQ13" s="82" t="s">
        <v>248</v>
      </c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</row>
    <row r="14" spans="2:55" x14ac:dyDescent="0.3">
      <c r="B14" s="46" t="s">
        <v>3</v>
      </c>
      <c r="C14" s="37" t="s">
        <v>558</v>
      </c>
      <c r="D14" s="14" t="s">
        <v>559</v>
      </c>
      <c r="E14" s="52" t="s">
        <v>562</v>
      </c>
      <c r="F14" s="46" t="s">
        <v>4</v>
      </c>
      <c r="G14" s="37" t="s">
        <v>558</v>
      </c>
      <c r="H14" s="14" t="s">
        <v>559</v>
      </c>
      <c r="I14" s="52" t="s">
        <v>562</v>
      </c>
      <c r="J14" s="46" t="s">
        <v>397</v>
      </c>
      <c r="K14" s="37" t="s">
        <v>558</v>
      </c>
      <c r="L14" s="14" t="s">
        <v>559</v>
      </c>
      <c r="M14" s="24" t="s">
        <v>562</v>
      </c>
      <c r="Q14" s="29"/>
      <c r="R14" s="29" t="s">
        <v>16</v>
      </c>
      <c r="S14" s="29" t="s">
        <v>3</v>
      </c>
      <c r="T14" s="29" t="s">
        <v>342</v>
      </c>
      <c r="U14" s="29"/>
      <c r="V14" s="29"/>
      <c r="W14" s="29"/>
      <c r="X14" s="29" t="s">
        <v>16</v>
      </c>
      <c r="Y14" s="29" t="s">
        <v>3</v>
      </c>
      <c r="Z14" s="29" t="s">
        <v>341</v>
      </c>
      <c r="AA14" s="29"/>
      <c r="AB14" s="29"/>
      <c r="AC14" s="29" t="s">
        <v>16</v>
      </c>
      <c r="AD14" s="29" t="s">
        <v>3</v>
      </c>
      <c r="AE14" s="29" t="s">
        <v>1</v>
      </c>
      <c r="AF14" s="29"/>
      <c r="AG14" s="84" t="s">
        <v>581</v>
      </c>
      <c r="AH14" s="84">
        <v>-11</v>
      </c>
      <c r="AI14" s="84"/>
      <c r="AJ14" s="29"/>
      <c r="AK14" s="29"/>
      <c r="AL14" s="29"/>
      <c r="AM14" s="29" t="s">
        <v>16</v>
      </c>
      <c r="AN14" s="29" t="s">
        <v>3</v>
      </c>
      <c r="AO14" s="29" t="s">
        <v>342</v>
      </c>
      <c r="AP14" s="29" t="s">
        <v>341</v>
      </c>
      <c r="AQ14" s="29" t="s">
        <v>1</v>
      </c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</row>
    <row r="15" spans="2:55" x14ac:dyDescent="0.3">
      <c r="B15" s="42" t="s">
        <v>1</v>
      </c>
      <c r="C15" s="34">
        <v>9500.619999999999</v>
      </c>
      <c r="D15" s="1">
        <v>9787.088674110395</v>
      </c>
      <c r="E15" s="10">
        <v>-0.40534209237962948</v>
      </c>
      <c r="F15" s="42" t="s">
        <v>1</v>
      </c>
      <c r="G15" s="34">
        <v>9799.9449999999997</v>
      </c>
      <c r="H15" s="1">
        <v>13140.753788890879</v>
      </c>
      <c r="I15" s="10">
        <v>-0.5030463025895402</v>
      </c>
      <c r="J15" s="42" t="s">
        <v>1</v>
      </c>
      <c r="K15" s="34">
        <v>2367.9925000000003</v>
      </c>
      <c r="L15" s="1">
        <v>1310.6490628859237</v>
      </c>
      <c r="M15" s="18">
        <v>-1.6293408591630456</v>
      </c>
      <c r="Q15" s="29"/>
      <c r="R15" s="29"/>
      <c r="S15" s="29" t="s">
        <v>4</v>
      </c>
      <c r="T15" s="29" t="s">
        <v>581</v>
      </c>
      <c r="U15" s="29"/>
      <c r="V15" s="29"/>
      <c r="W15" s="29"/>
      <c r="X15" s="29"/>
      <c r="Y15" s="29" t="s">
        <v>4</v>
      </c>
      <c r="Z15" s="29" t="s">
        <v>344</v>
      </c>
      <c r="AA15" s="29"/>
      <c r="AB15" s="29"/>
      <c r="AC15" s="29"/>
      <c r="AD15" s="29" t="s">
        <v>4</v>
      </c>
      <c r="AE15" s="29" t="s">
        <v>343</v>
      </c>
      <c r="AF15" s="29"/>
      <c r="AG15" s="84" t="s">
        <v>341</v>
      </c>
      <c r="AH15" s="84">
        <v>4</v>
      </c>
      <c r="AI15" s="84"/>
      <c r="AJ15" s="29"/>
      <c r="AK15" s="29"/>
      <c r="AL15" s="29"/>
      <c r="AM15" s="29"/>
      <c r="AN15" s="29" t="s">
        <v>4</v>
      </c>
      <c r="AO15" s="29" t="s">
        <v>581</v>
      </c>
      <c r="AP15" s="29" t="s">
        <v>344</v>
      </c>
      <c r="AQ15" s="29" t="s">
        <v>343</v>
      </c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</row>
    <row r="16" spans="2:55" x14ac:dyDescent="0.3">
      <c r="B16" s="42" t="s">
        <v>340</v>
      </c>
      <c r="C16" s="34">
        <v>9500.619999999999</v>
      </c>
      <c r="D16" s="1">
        <v>9787.088674110395</v>
      </c>
      <c r="E16" s="10">
        <v>-0.40534209237962948</v>
      </c>
      <c r="F16" s="42" t="s">
        <v>340</v>
      </c>
      <c r="G16" s="34">
        <v>9799.9449999999997</v>
      </c>
      <c r="H16" s="1">
        <v>13140.753788890879</v>
      </c>
      <c r="I16" s="10">
        <v>-0.5030463025895402</v>
      </c>
      <c r="J16" s="42" t="s">
        <v>340</v>
      </c>
      <c r="K16" s="34">
        <v>2367.9925000000003</v>
      </c>
      <c r="L16" s="1">
        <v>1310.6490628859237</v>
      </c>
      <c r="M16" s="18">
        <v>-1.6293408591630456</v>
      </c>
      <c r="Q16" s="29"/>
      <c r="R16" s="82"/>
      <c r="S16" s="82" t="s">
        <v>397</v>
      </c>
      <c r="T16" s="82" t="s">
        <v>342</v>
      </c>
      <c r="U16" s="29"/>
      <c r="V16" s="29"/>
      <c r="W16" s="29"/>
      <c r="X16" s="82"/>
      <c r="Y16" s="82" t="s">
        <v>397</v>
      </c>
      <c r="Z16" s="82" t="s">
        <v>344</v>
      </c>
      <c r="AA16" s="29"/>
      <c r="AB16" s="29"/>
      <c r="AC16" s="82"/>
      <c r="AD16" s="82" t="s">
        <v>397</v>
      </c>
      <c r="AE16" s="82" t="s">
        <v>581</v>
      </c>
      <c r="AF16" s="29"/>
      <c r="AG16" s="84" t="s">
        <v>343</v>
      </c>
      <c r="AH16" s="84">
        <v>-6</v>
      </c>
      <c r="AI16" s="84"/>
      <c r="AJ16" s="29"/>
      <c r="AK16" s="29"/>
      <c r="AL16" s="29"/>
      <c r="AM16" s="82"/>
      <c r="AN16" s="82" t="s">
        <v>397</v>
      </c>
      <c r="AO16" s="82" t="s">
        <v>342</v>
      </c>
      <c r="AP16" s="82" t="s">
        <v>344</v>
      </c>
      <c r="AQ16" s="82" t="s">
        <v>581</v>
      </c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</row>
    <row r="17" spans="2:55" x14ac:dyDescent="0.3">
      <c r="B17" s="42" t="s">
        <v>248</v>
      </c>
      <c r="C17" s="34">
        <v>9773.8875000000007</v>
      </c>
      <c r="D17" s="1">
        <v>10637.452873842733</v>
      </c>
      <c r="E17" s="10">
        <v>-0.48238069473168543</v>
      </c>
      <c r="F17" s="42" t="s">
        <v>248</v>
      </c>
      <c r="G17" s="34">
        <v>10400.9375</v>
      </c>
      <c r="H17" s="1">
        <v>14112.223618676291</v>
      </c>
      <c r="I17" s="10">
        <v>0.13495039531336217</v>
      </c>
      <c r="J17" s="42" t="s">
        <v>248</v>
      </c>
      <c r="K17" s="34">
        <v>1898.845</v>
      </c>
      <c r="L17" s="1">
        <v>1104.681562821386</v>
      </c>
      <c r="M17" s="18">
        <v>-1.2959819968121244</v>
      </c>
      <c r="Q17" s="29"/>
      <c r="R17" s="29" t="s">
        <v>17</v>
      </c>
      <c r="S17" s="29" t="s">
        <v>3</v>
      </c>
      <c r="T17" s="29" t="s">
        <v>341</v>
      </c>
      <c r="U17" s="29"/>
      <c r="V17" s="29"/>
      <c r="W17" s="29"/>
      <c r="X17" s="29" t="s">
        <v>17</v>
      </c>
      <c r="Y17" s="29" t="s">
        <v>3</v>
      </c>
      <c r="Z17" s="29" t="s">
        <v>343</v>
      </c>
      <c r="AA17" s="29"/>
      <c r="AB17" s="29"/>
      <c r="AC17" s="29" t="s">
        <v>17</v>
      </c>
      <c r="AD17" s="29" t="s">
        <v>3</v>
      </c>
      <c r="AE17" s="29" t="s">
        <v>581</v>
      </c>
      <c r="AF17" s="29"/>
      <c r="AG17" s="84" t="s">
        <v>344</v>
      </c>
      <c r="AH17" s="84">
        <v>12</v>
      </c>
      <c r="AI17" s="84"/>
      <c r="AJ17" s="29"/>
      <c r="AK17" s="29"/>
      <c r="AL17" s="29"/>
      <c r="AM17" s="29" t="s">
        <v>17</v>
      </c>
      <c r="AN17" s="29" t="s">
        <v>3</v>
      </c>
      <c r="AO17" s="29" t="s">
        <v>341</v>
      </c>
      <c r="AP17" s="29" t="s">
        <v>343</v>
      </c>
      <c r="AQ17" s="29" t="s">
        <v>581</v>
      </c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</row>
    <row r="18" spans="2:55" x14ac:dyDescent="0.3">
      <c r="B18" s="42" t="s">
        <v>581</v>
      </c>
      <c r="C18" s="34">
        <v>10096.049999999999</v>
      </c>
      <c r="D18" s="1">
        <v>10628.060904012547</v>
      </c>
      <c r="E18" s="10">
        <v>-0.50129315251099704</v>
      </c>
      <c r="F18" s="41" t="s">
        <v>581</v>
      </c>
      <c r="G18" s="33">
        <v>5264.2349999999997</v>
      </c>
      <c r="H18" s="4">
        <v>7535.3352154068107</v>
      </c>
      <c r="I18" s="49">
        <v>-0.26651038013269635</v>
      </c>
      <c r="J18" s="42" t="s">
        <v>581</v>
      </c>
      <c r="K18" s="34">
        <v>1352.0474999999999</v>
      </c>
      <c r="L18" s="1">
        <v>920.5620640436199</v>
      </c>
      <c r="M18" s="18">
        <v>-1.244184702761264</v>
      </c>
      <c r="Q18" s="29"/>
      <c r="R18" s="29"/>
      <c r="S18" s="29" t="s">
        <v>4</v>
      </c>
      <c r="T18" s="29" t="s">
        <v>342</v>
      </c>
      <c r="U18" s="29"/>
      <c r="V18" s="29"/>
      <c r="W18" s="29"/>
      <c r="X18" s="29"/>
      <c r="Y18" s="29" t="s">
        <v>4</v>
      </c>
      <c r="Z18" s="29" t="s">
        <v>248</v>
      </c>
      <c r="AA18" s="29"/>
      <c r="AB18" s="29"/>
      <c r="AC18" s="29"/>
      <c r="AD18" s="29" t="s">
        <v>4</v>
      </c>
      <c r="AE18" s="29" t="s">
        <v>344</v>
      </c>
      <c r="AF18" s="29"/>
      <c r="AG18" s="84" t="s">
        <v>342</v>
      </c>
      <c r="AH18" s="84">
        <v>-10</v>
      </c>
      <c r="AI18" s="84"/>
      <c r="AJ18" s="29"/>
      <c r="AK18" s="29"/>
      <c r="AL18" s="29"/>
      <c r="AM18" s="29"/>
      <c r="AN18" s="29" t="s">
        <v>4</v>
      </c>
      <c r="AO18" s="29" t="s">
        <v>342</v>
      </c>
      <c r="AP18" s="29" t="s">
        <v>248</v>
      </c>
      <c r="AQ18" s="29" t="s">
        <v>344</v>
      </c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</row>
    <row r="19" spans="2:55" x14ac:dyDescent="0.3">
      <c r="B19" s="42" t="s">
        <v>341</v>
      </c>
      <c r="C19" s="34">
        <v>9202.18</v>
      </c>
      <c r="D19" s="1">
        <v>10542.085532457513</v>
      </c>
      <c r="E19" s="10">
        <v>-0.31836902421785862</v>
      </c>
      <c r="F19" s="42" t="s">
        <v>341</v>
      </c>
      <c r="G19" s="34">
        <v>9564.8450000000012</v>
      </c>
      <c r="H19" s="1">
        <v>13370.243396477494</v>
      </c>
      <c r="I19" s="10">
        <v>-0.27668442742764132</v>
      </c>
      <c r="J19" s="42" t="s">
        <v>341</v>
      </c>
      <c r="K19" s="34">
        <v>1404.0374999999999</v>
      </c>
      <c r="L19" s="1">
        <v>747.55212377214878</v>
      </c>
      <c r="M19" s="18">
        <v>-0.94016184428653071</v>
      </c>
      <c r="Q19" s="29"/>
      <c r="R19" s="82"/>
      <c r="S19" s="82" t="s">
        <v>397</v>
      </c>
      <c r="T19" s="82" t="s">
        <v>584</v>
      </c>
      <c r="U19" s="29"/>
      <c r="V19" s="29"/>
      <c r="W19" s="29"/>
      <c r="X19" s="82"/>
      <c r="Y19" s="82" t="s">
        <v>397</v>
      </c>
      <c r="Z19" s="82" t="s">
        <v>584</v>
      </c>
      <c r="AA19" s="29"/>
      <c r="AB19" s="29"/>
      <c r="AC19" s="82"/>
      <c r="AD19" s="82" t="s">
        <v>397</v>
      </c>
      <c r="AE19" s="82" t="s">
        <v>584</v>
      </c>
      <c r="AF19" s="29"/>
      <c r="AG19" s="84" t="s">
        <v>597</v>
      </c>
      <c r="AH19" s="84"/>
      <c r="AI19" s="84"/>
      <c r="AJ19" s="29"/>
      <c r="AK19" s="29"/>
      <c r="AL19" s="29"/>
      <c r="AM19" s="82"/>
      <c r="AN19" s="82" t="s">
        <v>397</v>
      </c>
      <c r="AO19" s="82" t="s">
        <v>584</v>
      </c>
      <c r="AP19" s="82" t="s">
        <v>584</v>
      </c>
      <c r="AQ19" s="82" t="s">
        <v>584</v>
      </c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</row>
    <row r="20" spans="2:55" x14ac:dyDescent="0.3">
      <c r="B20" s="42" t="s">
        <v>343</v>
      </c>
      <c r="C20" s="34">
        <v>9598.9874999999993</v>
      </c>
      <c r="D20" s="1">
        <v>10776.187742865053</v>
      </c>
      <c r="E20" s="10">
        <v>-0.56701022282476121</v>
      </c>
      <c r="F20" s="42" t="s">
        <v>343</v>
      </c>
      <c r="G20" s="34">
        <v>7612.46</v>
      </c>
      <c r="H20" s="1">
        <v>11416.504626031559</v>
      </c>
      <c r="I20" s="10">
        <v>-0.32747084852351549</v>
      </c>
      <c r="J20" s="42" t="s">
        <v>343</v>
      </c>
      <c r="K20" s="34">
        <v>19599.044999999998</v>
      </c>
      <c r="L20" s="1">
        <v>10441.632399532891</v>
      </c>
      <c r="M20" s="18">
        <v>-2.6660660133013474</v>
      </c>
      <c r="Q20" s="29"/>
      <c r="R20" s="29" t="s">
        <v>18</v>
      </c>
      <c r="S20" s="29" t="s">
        <v>3</v>
      </c>
      <c r="T20" s="29" t="s">
        <v>341</v>
      </c>
      <c r="U20" s="29"/>
      <c r="V20" s="29"/>
      <c r="W20" s="29"/>
      <c r="X20" s="29" t="s">
        <v>18</v>
      </c>
      <c r="Y20" s="29" t="s">
        <v>3</v>
      </c>
      <c r="Z20" s="29" t="s">
        <v>344</v>
      </c>
      <c r="AA20" s="29"/>
      <c r="AB20" s="29"/>
      <c r="AC20" s="29" t="s">
        <v>18</v>
      </c>
      <c r="AD20" s="29" t="s">
        <v>3</v>
      </c>
      <c r="AE20" s="29" t="s">
        <v>1</v>
      </c>
      <c r="AF20" s="29"/>
      <c r="AG20" s="84"/>
      <c r="AH20" s="84"/>
      <c r="AI20" s="84"/>
      <c r="AJ20" s="29"/>
      <c r="AK20" s="29"/>
      <c r="AL20" s="29"/>
      <c r="AM20" s="29" t="s">
        <v>18</v>
      </c>
      <c r="AN20" s="29" t="s">
        <v>3</v>
      </c>
      <c r="AO20" s="29" t="s">
        <v>341</v>
      </c>
      <c r="AP20" s="29" t="s">
        <v>344</v>
      </c>
      <c r="AQ20" s="29" t="s">
        <v>1</v>
      </c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</row>
    <row r="21" spans="2:55" x14ac:dyDescent="0.3">
      <c r="B21" s="42" t="s">
        <v>344</v>
      </c>
      <c r="C21" s="34">
        <v>9830.0175000000017</v>
      </c>
      <c r="D21" s="1">
        <v>12331.059919914629</v>
      </c>
      <c r="E21" s="10">
        <v>0.36522711522953111</v>
      </c>
      <c r="F21" s="42" t="s">
        <v>344</v>
      </c>
      <c r="G21" s="34">
        <v>6948.2749999999996</v>
      </c>
      <c r="H21" s="1">
        <v>11350.104106463077</v>
      </c>
      <c r="I21" s="10">
        <v>-0.24960710705053835</v>
      </c>
      <c r="J21" s="42" t="s">
        <v>344</v>
      </c>
      <c r="K21" s="34">
        <v>773.745</v>
      </c>
      <c r="L21" s="1">
        <v>564.03053023528787</v>
      </c>
      <c r="M21" s="18">
        <v>-0.80183837321292462</v>
      </c>
      <c r="Q21" s="29"/>
      <c r="R21" s="29"/>
      <c r="S21" s="29" t="s">
        <v>4</v>
      </c>
      <c r="T21" s="29" t="s">
        <v>341</v>
      </c>
      <c r="U21" s="29"/>
      <c r="V21" s="29"/>
      <c r="W21" s="29"/>
      <c r="X21" s="29"/>
      <c r="Y21" s="29" t="s">
        <v>4</v>
      </c>
      <c r="Z21" s="29" t="s">
        <v>344</v>
      </c>
      <c r="AA21" s="29"/>
      <c r="AB21" s="29"/>
      <c r="AC21" s="29"/>
      <c r="AD21" s="29" t="s">
        <v>4</v>
      </c>
      <c r="AE21" s="29" t="s">
        <v>248</v>
      </c>
      <c r="AF21" s="29"/>
      <c r="AG21" s="84"/>
      <c r="AH21" s="84"/>
      <c r="AI21" s="84"/>
      <c r="AJ21" s="29"/>
      <c r="AK21" s="29"/>
      <c r="AL21" s="29"/>
      <c r="AM21" s="29"/>
      <c r="AN21" s="29" t="s">
        <v>4</v>
      </c>
      <c r="AO21" s="29" t="s">
        <v>341</v>
      </c>
      <c r="AP21" s="29" t="s">
        <v>344</v>
      </c>
      <c r="AQ21" s="29" t="s">
        <v>248</v>
      </c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</row>
    <row r="22" spans="2:55" ht="15" thickBot="1" x14ac:dyDescent="0.35">
      <c r="B22" s="47" t="s">
        <v>342</v>
      </c>
      <c r="C22" s="38">
        <v>9038.375</v>
      </c>
      <c r="D22" s="25">
        <v>9316.0222350448494</v>
      </c>
      <c r="E22" s="53">
        <v>-0.37359694809265565</v>
      </c>
      <c r="F22" s="43" t="s">
        <v>342</v>
      </c>
      <c r="G22" s="35">
        <v>10801.387500000001</v>
      </c>
      <c r="H22" s="22">
        <v>11525.658221133186</v>
      </c>
      <c r="I22" s="50">
        <v>-0.87424331830603319</v>
      </c>
      <c r="J22" s="47" t="s">
        <v>342</v>
      </c>
      <c r="K22" s="38">
        <v>760.78</v>
      </c>
      <c r="L22" s="25">
        <v>542.45468788876724</v>
      </c>
      <c r="M22" s="26">
        <v>-0.49954124964420443</v>
      </c>
      <c r="Q22" s="29"/>
      <c r="R22" s="82"/>
      <c r="S22" s="82" t="s">
        <v>397</v>
      </c>
      <c r="T22" s="82" t="s">
        <v>584</v>
      </c>
      <c r="U22" s="29"/>
      <c r="V22" s="29"/>
      <c r="W22" s="29"/>
      <c r="X22" s="82"/>
      <c r="Y22" s="82" t="s">
        <v>397</v>
      </c>
      <c r="Z22" s="82" t="s">
        <v>342</v>
      </c>
      <c r="AA22" s="29"/>
      <c r="AB22" s="29"/>
      <c r="AC22" s="82"/>
      <c r="AD22" s="82" t="s">
        <v>397</v>
      </c>
      <c r="AE22" s="82" t="s">
        <v>1</v>
      </c>
      <c r="AF22" s="29"/>
      <c r="AG22" s="81" t="s">
        <v>591</v>
      </c>
      <c r="AH22" s="81"/>
      <c r="AI22" s="81" t="s">
        <v>592</v>
      </c>
      <c r="AJ22" s="29"/>
      <c r="AK22" s="29"/>
      <c r="AL22" s="29"/>
      <c r="AM22" s="82"/>
      <c r="AN22" s="82" t="s">
        <v>397</v>
      </c>
      <c r="AO22" s="82" t="s">
        <v>584</v>
      </c>
      <c r="AP22" s="82" t="s">
        <v>342</v>
      </c>
      <c r="AQ22" s="82" t="s">
        <v>1</v>
      </c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</row>
    <row r="23" spans="2:55" ht="15" thickBot="1" x14ac:dyDescent="0.35">
      <c r="B23" s="30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31"/>
      <c r="Q23" s="29"/>
      <c r="R23" s="29" t="s">
        <v>19</v>
      </c>
      <c r="S23" s="29" t="s">
        <v>3</v>
      </c>
      <c r="T23" s="29" t="s">
        <v>344</v>
      </c>
      <c r="U23" s="29"/>
      <c r="V23" s="29"/>
      <c r="W23" s="29"/>
      <c r="X23" s="29" t="s">
        <v>19</v>
      </c>
      <c r="Y23" s="29" t="s">
        <v>3</v>
      </c>
      <c r="Z23" s="29" t="s">
        <v>581</v>
      </c>
      <c r="AA23" s="29"/>
      <c r="AB23" s="29"/>
      <c r="AC23" s="29" t="s">
        <v>19</v>
      </c>
      <c r="AD23" s="29" t="s">
        <v>3</v>
      </c>
      <c r="AE23" s="29" t="s">
        <v>343</v>
      </c>
      <c r="AF23" s="29"/>
      <c r="AG23" s="84" t="s">
        <v>344</v>
      </c>
      <c r="AH23" s="84"/>
      <c r="AI23" s="84">
        <v>12</v>
      </c>
      <c r="AJ23" s="29"/>
      <c r="AK23" s="29"/>
      <c r="AL23" s="29"/>
      <c r="AM23" s="29" t="s">
        <v>19</v>
      </c>
      <c r="AN23" s="29" t="s">
        <v>3</v>
      </c>
      <c r="AO23" s="29" t="s">
        <v>344</v>
      </c>
      <c r="AP23" s="29" t="s">
        <v>581</v>
      </c>
      <c r="AQ23" s="29" t="s">
        <v>343</v>
      </c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</row>
    <row r="24" spans="2:55" x14ac:dyDescent="0.3">
      <c r="B24" s="45" t="s">
        <v>17</v>
      </c>
      <c r="C24" s="36"/>
      <c r="D24" s="27"/>
      <c r="E24" s="51"/>
      <c r="F24" s="45" t="s">
        <v>17</v>
      </c>
      <c r="G24" s="36"/>
      <c r="H24" s="27"/>
      <c r="I24" s="51"/>
      <c r="J24" s="45" t="s">
        <v>17</v>
      </c>
      <c r="K24" s="36"/>
      <c r="L24" s="27"/>
      <c r="M24" s="28"/>
      <c r="Q24" s="29"/>
      <c r="R24" s="29"/>
      <c r="S24" s="29" t="s">
        <v>4</v>
      </c>
      <c r="T24" s="29" t="s">
        <v>584</v>
      </c>
      <c r="U24" s="29"/>
      <c r="V24" s="29"/>
      <c r="W24" s="29"/>
      <c r="X24" s="29"/>
      <c r="Y24" s="29" t="s">
        <v>4</v>
      </c>
      <c r="Z24" s="29" t="s">
        <v>584</v>
      </c>
      <c r="AA24" s="29"/>
      <c r="AB24" s="29"/>
      <c r="AC24" s="29"/>
      <c r="AD24" s="29" t="s">
        <v>4</v>
      </c>
      <c r="AE24" s="29" t="s">
        <v>584</v>
      </c>
      <c r="AF24" s="29"/>
      <c r="AG24" s="84" t="s">
        <v>248</v>
      </c>
      <c r="AH24" s="84"/>
      <c r="AI24" s="84">
        <v>5</v>
      </c>
      <c r="AJ24" s="29"/>
      <c r="AK24" s="29"/>
      <c r="AL24" s="29"/>
      <c r="AM24" s="29"/>
      <c r="AN24" s="29" t="s">
        <v>4</v>
      </c>
      <c r="AO24" s="29" t="s">
        <v>584</v>
      </c>
      <c r="AP24" s="29" t="s">
        <v>584</v>
      </c>
      <c r="AQ24" s="29" t="s">
        <v>584</v>
      </c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</row>
    <row r="25" spans="2:55" x14ac:dyDescent="0.3">
      <c r="B25" s="46" t="s">
        <v>3</v>
      </c>
      <c r="C25" s="37" t="s">
        <v>558</v>
      </c>
      <c r="D25" s="14" t="s">
        <v>559</v>
      </c>
      <c r="E25" s="52" t="s">
        <v>562</v>
      </c>
      <c r="F25" s="46" t="s">
        <v>4</v>
      </c>
      <c r="G25" s="37" t="s">
        <v>558</v>
      </c>
      <c r="H25" s="14" t="s">
        <v>559</v>
      </c>
      <c r="I25" s="52" t="s">
        <v>562</v>
      </c>
      <c r="J25" s="46" t="s">
        <v>397</v>
      </c>
      <c r="K25" s="37" t="s">
        <v>558</v>
      </c>
      <c r="L25" s="14" t="s">
        <v>559</v>
      </c>
      <c r="M25" s="24" t="s">
        <v>562</v>
      </c>
      <c r="Q25" s="29"/>
      <c r="R25" s="82"/>
      <c r="S25" s="82" t="s">
        <v>397</v>
      </c>
      <c r="T25" s="82" t="s">
        <v>344</v>
      </c>
      <c r="U25" s="29"/>
      <c r="V25" s="29"/>
      <c r="W25" s="29"/>
      <c r="X25" s="82"/>
      <c r="Y25" s="82" t="s">
        <v>397</v>
      </c>
      <c r="Z25" s="82" t="s">
        <v>581</v>
      </c>
      <c r="AA25" s="29"/>
      <c r="AB25" s="29"/>
      <c r="AC25" s="82"/>
      <c r="AD25" s="82" t="s">
        <v>397</v>
      </c>
      <c r="AE25" s="82" t="s">
        <v>248</v>
      </c>
      <c r="AF25" s="29"/>
      <c r="AG25" s="84" t="s">
        <v>341</v>
      </c>
      <c r="AH25" s="84"/>
      <c r="AI25" s="84">
        <v>4</v>
      </c>
      <c r="AJ25" s="29"/>
      <c r="AK25" s="29"/>
      <c r="AL25" s="29"/>
      <c r="AM25" s="82"/>
      <c r="AN25" s="82" t="s">
        <v>397</v>
      </c>
      <c r="AO25" s="82" t="s">
        <v>344</v>
      </c>
      <c r="AP25" s="82" t="s">
        <v>581</v>
      </c>
      <c r="AQ25" s="82" t="s">
        <v>248</v>
      </c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</row>
    <row r="26" spans="2:55" x14ac:dyDescent="0.3">
      <c r="B26" s="42" t="s">
        <v>1</v>
      </c>
      <c r="C26" s="34">
        <v>4047.4749999999995</v>
      </c>
      <c r="D26" s="1">
        <v>4902.9150036636374</v>
      </c>
      <c r="E26" s="10">
        <v>-0.60274027711889278</v>
      </c>
      <c r="F26" s="42" t="s">
        <v>1</v>
      </c>
      <c r="G26" s="34">
        <v>6765.9266666666663</v>
      </c>
      <c r="H26" s="1">
        <v>8297.4858422657144</v>
      </c>
      <c r="I26" s="10">
        <v>0.31870291773372061</v>
      </c>
      <c r="J26" s="42" t="s">
        <v>1</v>
      </c>
      <c r="K26" s="34">
        <v>0</v>
      </c>
      <c r="L26" s="1">
        <v>0</v>
      </c>
      <c r="M26" s="18">
        <v>0</v>
      </c>
      <c r="Q26" s="29"/>
      <c r="R26" s="29" t="s">
        <v>585</v>
      </c>
      <c r="S26" s="29" t="s">
        <v>3</v>
      </c>
      <c r="T26" s="29" t="s">
        <v>343</v>
      </c>
      <c r="U26" s="29"/>
      <c r="V26" s="29"/>
      <c r="W26" s="29"/>
      <c r="X26" s="29" t="s">
        <v>585</v>
      </c>
      <c r="Y26" s="29" t="s">
        <v>3</v>
      </c>
      <c r="Z26" s="29" t="s">
        <v>248</v>
      </c>
      <c r="AA26" s="29"/>
      <c r="AB26" s="29"/>
      <c r="AC26" s="29" t="s">
        <v>585</v>
      </c>
      <c r="AD26" s="29" t="s">
        <v>3</v>
      </c>
      <c r="AE26" s="29" t="s">
        <v>341</v>
      </c>
      <c r="AF26" s="29"/>
      <c r="AG26" s="84" t="s">
        <v>1</v>
      </c>
      <c r="AH26" s="84"/>
      <c r="AI26" s="84">
        <v>2</v>
      </c>
      <c r="AJ26" s="29"/>
      <c r="AK26" s="29"/>
      <c r="AL26" s="29"/>
      <c r="AM26" s="29" t="s">
        <v>585</v>
      </c>
      <c r="AN26" s="29" t="s">
        <v>3</v>
      </c>
      <c r="AO26" s="29" t="s">
        <v>343</v>
      </c>
      <c r="AP26" s="29" t="s">
        <v>248</v>
      </c>
      <c r="AQ26" s="29" t="s">
        <v>341</v>
      </c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</row>
    <row r="27" spans="2:55" x14ac:dyDescent="0.3">
      <c r="B27" s="42" t="s">
        <v>340</v>
      </c>
      <c r="C27" s="34">
        <v>4047.4749999999995</v>
      </c>
      <c r="D27" s="1">
        <v>4902.9150036636374</v>
      </c>
      <c r="E27" s="10">
        <v>-0.60274027711889278</v>
      </c>
      <c r="F27" s="42" t="s">
        <v>340</v>
      </c>
      <c r="G27" s="34">
        <v>6765.9266666666663</v>
      </c>
      <c r="H27" s="1">
        <v>8297.4858422657144</v>
      </c>
      <c r="I27" s="10">
        <v>0.31870291773372061</v>
      </c>
      <c r="J27" s="42" t="s">
        <v>340</v>
      </c>
      <c r="K27" s="34">
        <v>0</v>
      </c>
      <c r="L27" s="1">
        <v>0</v>
      </c>
      <c r="M27" s="18">
        <v>0</v>
      </c>
      <c r="Q27" s="29"/>
      <c r="R27" s="29"/>
      <c r="S27" s="29" t="s">
        <v>4</v>
      </c>
      <c r="T27" s="29" t="s">
        <v>248</v>
      </c>
      <c r="U27" s="29"/>
      <c r="V27" s="29"/>
      <c r="W27" s="29"/>
      <c r="X27" s="29"/>
      <c r="Y27" s="29" t="s">
        <v>4</v>
      </c>
      <c r="Z27" s="29" t="s">
        <v>1</v>
      </c>
      <c r="AA27" s="29"/>
      <c r="AB27" s="29"/>
      <c r="AC27" s="29"/>
      <c r="AD27" s="29" t="s">
        <v>4</v>
      </c>
      <c r="AE27" s="29" t="s">
        <v>343</v>
      </c>
      <c r="AF27" s="29"/>
      <c r="AG27" s="84" t="s">
        <v>343</v>
      </c>
      <c r="AH27" s="84"/>
      <c r="AI27" s="84">
        <v>-6</v>
      </c>
      <c r="AJ27" s="29"/>
      <c r="AK27" s="29"/>
      <c r="AL27" s="29"/>
      <c r="AM27" s="29"/>
      <c r="AN27" s="29" t="s">
        <v>4</v>
      </c>
      <c r="AO27" s="29" t="s">
        <v>248</v>
      </c>
      <c r="AP27" s="29" t="s">
        <v>1</v>
      </c>
      <c r="AQ27" s="29" t="s">
        <v>343</v>
      </c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</row>
    <row r="28" spans="2:55" ht="15" thickBot="1" x14ac:dyDescent="0.35">
      <c r="B28" s="42" t="s">
        <v>248</v>
      </c>
      <c r="C28" s="34">
        <v>4217.6099999999997</v>
      </c>
      <c r="D28" s="1">
        <v>4776.9616605589372</v>
      </c>
      <c r="E28" s="10">
        <v>-0.66206886612188309</v>
      </c>
      <c r="F28" s="42" t="s">
        <v>248</v>
      </c>
      <c r="G28" s="34">
        <v>6000.4700000000012</v>
      </c>
      <c r="H28" s="1">
        <v>8033.1461166282797</v>
      </c>
      <c r="I28" s="10">
        <v>0.15516076492175909</v>
      </c>
      <c r="J28" s="42" t="s">
        <v>248</v>
      </c>
      <c r="K28" s="34">
        <v>0</v>
      </c>
      <c r="L28" s="1">
        <v>0</v>
      </c>
      <c r="M28" s="18">
        <v>0</v>
      </c>
      <c r="Q28" s="29"/>
      <c r="R28" s="63"/>
      <c r="S28" s="63" t="s">
        <v>397</v>
      </c>
      <c r="T28" s="63" t="s">
        <v>344</v>
      </c>
      <c r="U28" s="29"/>
      <c r="V28" s="29"/>
      <c r="W28" s="29"/>
      <c r="X28" s="63"/>
      <c r="Y28" s="63" t="s">
        <v>397</v>
      </c>
      <c r="Z28" s="63" t="s">
        <v>1</v>
      </c>
      <c r="AA28" s="29"/>
      <c r="AB28" s="29"/>
      <c r="AC28" s="63"/>
      <c r="AD28" s="63" t="s">
        <v>397</v>
      </c>
      <c r="AE28" s="63" t="s">
        <v>343</v>
      </c>
      <c r="AF28" s="29"/>
      <c r="AG28" s="84" t="s">
        <v>342</v>
      </c>
      <c r="AH28" s="84"/>
      <c r="AI28" s="84">
        <v>-10</v>
      </c>
      <c r="AJ28" s="29"/>
      <c r="AK28" s="29"/>
      <c r="AL28" s="29"/>
      <c r="AM28" s="63"/>
      <c r="AN28" s="63" t="s">
        <v>397</v>
      </c>
      <c r="AO28" s="63" t="s">
        <v>344</v>
      </c>
      <c r="AP28" s="63" t="s">
        <v>1</v>
      </c>
      <c r="AQ28" s="63" t="s">
        <v>343</v>
      </c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</row>
    <row r="29" spans="2:55" x14ac:dyDescent="0.3">
      <c r="B29" s="42" t="s">
        <v>581</v>
      </c>
      <c r="C29" s="34">
        <v>3723.6925000000001</v>
      </c>
      <c r="D29" s="1">
        <v>4709.6863291916798</v>
      </c>
      <c r="E29" s="10">
        <v>-0.61656086594841497</v>
      </c>
      <c r="F29" s="42" t="s">
        <v>581</v>
      </c>
      <c r="G29" s="34">
        <v>9424.15</v>
      </c>
      <c r="H29" s="1">
        <v>9695.493121464564</v>
      </c>
      <c r="I29" s="10">
        <v>-0.2336006732833642</v>
      </c>
      <c r="J29" s="42" t="s">
        <v>581</v>
      </c>
      <c r="K29" s="34">
        <v>0</v>
      </c>
      <c r="L29" s="1">
        <v>0</v>
      </c>
      <c r="M29" s="18">
        <v>0</v>
      </c>
      <c r="Q29" s="29"/>
      <c r="R29" s="83" t="s">
        <v>586</v>
      </c>
      <c r="S29" s="29"/>
      <c r="T29" s="29"/>
      <c r="U29" s="29"/>
      <c r="V29" s="29"/>
      <c r="W29" s="29"/>
      <c r="X29" s="83" t="s">
        <v>586</v>
      </c>
      <c r="Y29" s="29"/>
      <c r="Z29" s="29"/>
      <c r="AA29" s="29"/>
      <c r="AB29" s="29"/>
      <c r="AC29" s="83" t="s">
        <v>586</v>
      </c>
      <c r="AD29" s="29"/>
      <c r="AE29" s="29"/>
      <c r="AF29" s="29"/>
      <c r="AG29" s="84" t="s">
        <v>581</v>
      </c>
      <c r="AH29" s="84"/>
      <c r="AI29" s="84">
        <v>-11</v>
      </c>
      <c r="AJ29" s="29"/>
      <c r="AK29" s="29"/>
      <c r="AL29" s="29"/>
      <c r="AM29" s="83" t="s">
        <v>586</v>
      </c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</row>
    <row r="30" spans="2:55" ht="15" thickBot="1" x14ac:dyDescent="0.35">
      <c r="B30" s="41" t="s">
        <v>341</v>
      </c>
      <c r="C30" s="33">
        <v>3696.5800000000004</v>
      </c>
      <c r="D30" s="4">
        <v>4655.1103216196716</v>
      </c>
      <c r="E30" s="49">
        <v>-0.83235390750302574</v>
      </c>
      <c r="F30" s="42" t="s">
        <v>341</v>
      </c>
      <c r="G30" s="34">
        <v>9233.1</v>
      </c>
      <c r="H30" s="1">
        <v>9926.9194385065894</v>
      </c>
      <c r="I30" s="10">
        <v>-2.5836842524606198E-3</v>
      </c>
      <c r="J30" s="42" t="s">
        <v>341</v>
      </c>
      <c r="K30" s="34">
        <v>0</v>
      </c>
      <c r="L30" s="1">
        <v>0</v>
      </c>
      <c r="M30" s="18">
        <v>0</v>
      </c>
      <c r="Q30" s="29"/>
      <c r="R30" s="83" t="s">
        <v>587</v>
      </c>
      <c r="S30" s="29"/>
      <c r="T30" s="29"/>
      <c r="U30" s="29"/>
      <c r="V30" s="29"/>
      <c r="W30" s="29"/>
      <c r="X30" s="83" t="s">
        <v>587</v>
      </c>
      <c r="Y30" s="29"/>
      <c r="Z30" s="29"/>
      <c r="AA30" s="29"/>
      <c r="AB30" s="29"/>
      <c r="AC30" s="83" t="s">
        <v>587</v>
      </c>
      <c r="AD30" s="29"/>
      <c r="AE30" s="29"/>
      <c r="AF30" s="29"/>
      <c r="AG30" s="63" t="s">
        <v>598</v>
      </c>
      <c r="AH30" s="63"/>
      <c r="AI30" s="86" t="s">
        <v>11</v>
      </c>
      <c r="AJ30" s="29"/>
      <c r="AK30" s="29"/>
      <c r="AL30" s="29"/>
      <c r="AM30" s="83" t="s">
        <v>587</v>
      </c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</row>
    <row r="31" spans="2:55" x14ac:dyDescent="0.3">
      <c r="B31" s="42" t="s">
        <v>343</v>
      </c>
      <c r="C31" s="34">
        <v>3975.8474999999999</v>
      </c>
      <c r="D31" s="1">
        <v>5907.4650030723842</v>
      </c>
      <c r="E31" s="10">
        <v>0.26604107128272503</v>
      </c>
      <c r="F31" s="42" t="s">
        <v>343</v>
      </c>
      <c r="G31" s="34">
        <v>6452.1566666666668</v>
      </c>
      <c r="H31" s="1">
        <v>8815.1339084648444</v>
      </c>
      <c r="I31" s="10">
        <v>0.71220778228465653</v>
      </c>
      <c r="J31" s="42" t="s">
        <v>343</v>
      </c>
      <c r="K31" s="34">
        <v>0</v>
      </c>
      <c r="L31" s="1">
        <v>0</v>
      </c>
      <c r="M31" s="18">
        <v>0</v>
      </c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84" t="s">
        <v>597</v>
      </c>
      <c r="AH31" s="84"/>
      <c r="AI31" s="84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</row>
    <row r="32" spans="2:55" x14ac:dyDescent="0.3">
      <c r="B32" s="42" t="s">
        <v>344</v>
      </c>
      <c r="C32" s="34">
        <v>4024.85</v>
      </c>
      <c r="D32" s="1">
        <v>5387.5145868155196</v>
      </c>
      <c r="E32" s="10">
        <v>7.6849371966496549E-2</v>
      </c>
      <c r="F32" s="42" t="s">
        <v>344</v>
      </c>
      <c r="G32" s="34">
        <v>6257.3466666666654</v>
      </c>
      <c r="H32" s="1">
        <v>8613.5523720588117</v>
      </c>
      <c r="I32" s="10">
        <v>1.1395357601874332</v>
      </c>
      <c r="J32" s="42" t="s">
        <v>344</v>
      </c>
      <c r="K32" s="34">
        <v>0</v>
      </c>
      <c r="L32" s="1">
        <v>0</v>
      </c>
      <c r="M32" s="18">
        <v>0</v>
      </c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</row>
    <row r="33" spans="2:55" ht="15" thickBot="1" x14ac:dyDescent="0.35">
      <c r="B33" s="43" t="s">
        <v>342</v>
      </c>
      <c r="C33" s="35">
        <v>5338.0375000000004</v>
      </c>
      <c r="D33" s="22">
        <v>5606.8595283300083</v>
      </c>
      <c r="E33" s="50">
        <v>-0.89830402365201623</v>
      </c>
      <c r="F33" s="47" t="s">
        <v>342</v>
      </c>
      <c r="G33" s="38">
        <v>5780.4433333333336</v>
      </c>
      <c r="H33" s="25">
        <v>7840.0431688033459</v>
      </c>
      <c r="I33" s="53">
        <v>0.18579441373173644</v>
      </c>
      <c r="J33" s="43" t="s">
        <v>342</v>
      </c>
      <c r="K33" s="35">
        <v>0</v>
      </c>
      <c r="L33" s="22">
        <v>0</v>
      </c>
      <c r="M33" s="23">
        <v>0</v>
      </c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</row>
    <row r="34" spans="2:55" ht="15" thickBot="1" x14ac:dyDescent="0.35">
      <c r="B34" s="30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31"/>
      <c r="Q34" s="29"/>
      <c r="R34" s="81" t="s">
        <v>582</v>
      </c>
      <c r="S34" s="81" t="s">
        <v>583</v>
      </c>
      <c r="T34" s="81" t="s">
        <v>590</v>
      </c>
      <c r="U34" s="29"/>
      <c r="V34" s="29"/>
      <c r="W34" s="29"/>
      <c r="X34" s="81" t="s">
        <v>582</v>
      </c>
      <c r="Y34" s="81" t="s">
        <v>583</v>
      </c>
      <c r="Z34" s="81" t="s">
        <v>594</v>
      </c>
      <c r="AA34" s="29"/>
      <c r="AB34" s="29"/>
      <c r="AC34" s="81" t="s">
        <v>582</v>
      </c>
      <c r="AD34" s="81" t="s">
        <v>583</v>
      </c>
      <c r="AE34" s="81" t="s">
        <v>595</v>
      </c>
      <c r="AF34" s="29"/>
      <c r="AG34" s="29"/>
      <c r="AH34" s="29"/>
      <c r="AI34" s="29"/>
      <c r="AJ34" s="29"/>
      <c r="AK34" s="29"/>
      <c r="AL34" s="29"/>
      <c r="AM34" s="81" t="s">
        <v>582</v>
      </c>
      <c r="AN34" s="81" t="s">
        <v>583</v>
      </c>
      <c r="AO34" s="81" t="s">
        <v>590</v>
      </c>
      <c r="AP34" s="81" t="s">
        <v>594</v>
      </c>
      <c r="AQ34" s="81" t="s">
        <v>595</v>
      </c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</row>
    <row r="35" spans="2:55" x14ac:dyDescent="0.3">
      <c r="B35" s="45" t="s">
        <v>18</v>
      </c>
      <c r="C35" s="36"/>
      <c r="D35" s="27"/>
      <c r="E35" s="51"/>
      <c r="F35" s="45" t="s">
        <v>18</v>
      </c>
      <c r="G35" s="36"/>
      <c r="H35" s="27"/>
      <c r="I35" s="51"/>
      <c r="J35" s="45" t="s">
        <v>18</v>
      </c>
      <c r="K35" s="36"/>
      <c r="L35" s="27"/>
      <c r="M35" s="28"/>
      <c r="Q35" s="29"/>
      <c r="R35" s="29" t="s">
        <v>9</v>
      </c>
      <c r="S35" s="29" t="s">
        <v>3</v>
      </c>
      <c r="T35" s="29" t="s">
        <v>342</v>
      </c>
      <c r="U35" s="29"/>
      <c r="V35" s="29"/>
      <c r="W35" s="29"/>
      <c r="X35" s="29" t="s">
        <v>9</v>
      </c>
      <c r="Y35" s="29" t="s">
        <v>3</v>
      </c>
      <c r="Z35" s="29" t="s">
        <v>343</v>
      </c>
      <c r="AA35" s="29"/>
      <c r="AB35" s="29"/>
      <c r="AC35" s="29" t="s">
        <v>9</v>
      </c>
      <c r="AD35" s="29" t="s">
        <v>3</v>
      </c>
      <c r="AE35" s="29" t="s">
        <v>341</v>
      </c>
      <c r="AF35" s="29"/>
      <c r="AG35" s="29"/>
      <c r="AH35" s="29"/>
      <c r="AI35" s="29"/>
      <c r="AJ35" s="29"/>
      <c r="AK35" s="29"/>
      <c r="AL35" s="29"/>
      <c r="AM35" s="29" t="s">
        <v>9</v>
      </c>
      <c r="AN35" s="29" t="s">
        <v>3</v>
      </c>
      <c r="AO35" s="29" t="s">
        <v>342</v>
      </c>
      <c r="AP35" s="29" t="s">
        <v>343</v>
      </c>
      <c r="AQ35" s="29" t="s">
        <v>341</v>
      </c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</row>
    <row r="36" spans="2:55" x14ac:dyDescent="0.3">
      <c r="B36" s="46" t="s">
        <v>3</v>
      </c>
      <c r="C36" s="37" t="s">
        <v>558</v>
      </c>
      <c r="D36" s="14" t="s">
        <v>559</v>
      </c>
      <c r="E36" s="52" t="s">
        <v>562</v>
      </c>
      <c r="F36" s="46" t="s">
        <v>4</v>
      </c>
      <c r="G36" s="37" t="s">
        <v>558</v>
      </c>
      <c r="H36" s="14" t="s">
        <v>559</v>
      </c>
      <c r="I36" s="52" t="s">
        <v>562</v>
      </c>
      <c r="J36" s="46" t="s">
        <v>397</v>
      </c>
      <c r="K36" s="37" t="s">
        <v>558</v>
      </c>
      <c r="L36" s="14" t="s">
        <v>559</v>
      </c>
      <c r="M36" s="24" t="s">
        <v>562</v>
      </c>
      <c r="Q36" s="29"/>
      <c r="R36" s="29"/>
      <c r="S36" s="29" t="s">
        <v>4</v>
      </c>
      <c r="T36" s="29" t="s">
        <v>344</v>
      </c>
      <c r="U36" s="29"/>
      <c r="V36" s="29"/>
      <c r="W36" s="29"/>
      <c r="X36" s="29"/>
      <c r="Y36" s="29" t="s">
        <v>4</v>
      </c>
      <c r="Z36" s="29" t="s">
        <v>341</v>
      </c>
      <c r="AA36" s="29"/>
      <c r="AB36" s="29"/>
      <c r="AC36" s="29"/>
      <c r="AD36" s="29" t="s">
        <v>4</v>
      </c>
      <c r="AE36" s="29" t="s">
        <v>343</v>
      </c>
      <c r="AF36" s="29"/>
      <c r="AG36" s="29"/>
      <c r="AH36" s="29"/>
      <c r="AI36" s="29"/>
      <c r="AJ36" s="29"/>
      <c r="AK36" s="29"/>
      <c r="AL36" s="29"/>
      <c r="AM36" s="29"/>
      <c r="AN36" s="29" t="s">
        <v>4</v>
      </c>
      <c r="AO36" s="29" t="s">
        <v>344</v>
      </c>
      <c r="AP36" s="29" t="s">
        <v>341</v>
      </c>
      <c r="AQ36" s="29" t="s">
        <v>343</v>
      </c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</row>
    <row r="37" spans="2:55" x14ac:dyDescent="0.3">
      <c r="B37" s="42" t="s">
        <v>1</v>
      </c>
      <c r="C37" s="34">
        <v>80.009666666666661</v>
      </c>
      <c r="D37" s="1">
        <v>81.252635241367202</v>
      </c>
      <c r="E37" s="10">
        <v>-0.65241268878975245</v>
      </c>
      <c r="F37" s="42" t="s">
        <v>1</v>
      </c>
      <c r="G37" s="34">
        <v>466.71600000000007</v>
      </c>
      <c r="H37" s="1">
        <v>603.82695276411766</v>
      </c>
      <c r="I37" s="10">
        <v>-0.49795664458040567</v>
      </c>
      <c r="J37" s="42" t="s">
        <v>1</v>
      </c>
      <c r="K37" s="34">
        <v>20.8125</v>
      </c>
      <c r="L37" s="1">
        <v>41.625</v>
      </c>
      <c r="M37" s="18">
        <v>-1.2393932385086415</v>
      </c>
      <c r="Q37" s="29"/>
      <c r="R37" s="82"/>
      <c r="S37" s="82" t="s">
        <v>397</v>
      </c>
      <c r="T37" s="82" t="s">
        <v>581</v>
      </c>
      <c r="U37" s="29"/>
      <c r="V37" s="29"/>
      <c r="W37" s="29"/>
      <c r="X37" s="82"/>
      <c r="Y37" s="82" t="s">
        <v>397</v>
      </c>
      <c r="Z37" s="82" t="s">
        <v>1</v>
      </c>
      <c r="AA37" s="29"/>
      <c r="AB37" s="29"/>
      <c r="AC37" s="82"/>
      <c r="AD37" s="82" t="s">
        <v>397</v>
      </c>
      <c r="AE37" s="82" t="s">
        <v>343</v>
      </c>
      <c r="AF37" s="29"/>
      <c r="AG37" s="29"/>
      <c r="AH37" s="29"/>
      <c r="AI37" s="29"/>
      <c r="AJ37" s="29"/>
      <c r="AK37" s="29"/>
      <c r="AL37" s="29"/>
      <c r="AM37" s="82"/>
      <c r="AN37" s="82" t="s">
        <v>397</v>
      </c>
      <c r="AO37" s="82" t="s">
        <v>581</v>
      </c>
      <c r="AP37" s="82" t="s">
        <v>1</v>
      </c>
      <c r="AQ37" s="82" t="s">
        <v>343</v>
      </c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</row>
    <row r="38" spans="2:55" x14ac:dyDescent="0.3">
      <c r="B38" s="42" t="s">
        <v>340</v>
      </c>
      <c r="C38" s="34">
        <v>80.009666666666661</v>
      </c>
      <c r="D38" s="1">
        <v>81.252635241367202</v>
      </c>
      <c r="E38" s="10">
        <v>-0.65241268878975245</v>
      </c>
      <c r="F38" s="42" t="s">
        <v>340</v>
      </c>
      <c r="G38" s="34">
        <v>466.71600000000007</v>
      </c>
      <c r="H38" s="1">
        <v>603.82695276411766</v>
      </c>
      <c r="I38" s="10">
        <v>-0.49795664458040567</v>
      </c>
      <c r="J38" s="42" t="s">
        <v>340</v>
      </c>
      <c r="K38" s="34">
        <v>20.8125</v>
      </c>
      <c r="L38" s="1">
        <v>41.625</v>
      </c>
      <c r="M38" s="18">
        <v>-1.2393932385086415</v>
      </c>
      <c r="Q38" s="29"/>
      <c r="R38" s="29" t="s">
        <v>16</v>
      </c>
      <c r="S38" s="29" t="s">
        <v>3</v>
      </c>
      <c r="T38" s="29" t="s">
        <v>581</v>
      </c>
      <c r="U38" s="29"/>
      <c r="V38" s="29"/>
      <c r="W38" s="29"/>
      <c r="X38" s="29" t="s">
        <v>16</v>
      </c>
      <c r="Y38" s="29" t="s">
        <v>3</v>
      </c>
      <c r="Z38" s="29" t="s">
        <v>344</v>
      </c>
      <c r="AA38" s="29"/>
      <c r="AB38" s="29"/>
      <c r="AC38" s="29" t="s">
        <v>16</v>
      </c>
      <c r="AD38" s="29" t="s">
        <v>3</v>
      </c>
      <c r="AE38" s="29" t="s">
        <v>248</v>
      </c>
      <c r="AF38" s="29"/>
      <c r="AG38" s="29"/>
      <c r="AH38" s="29"/>
      <c r="AI38" s="29"/>
      <c r="AJ38" s="29"/>
      <c r="AK38" s="29"/>
      <c r="AL38" s="29"/>
      <c r="AM38" s="29" t="s">
        <v>16</v>
      </c>
      <c r="AN38" s="29" t="s">
        <v>3</v>
      </c>
      <c r="AO38" s="29" t="s">
        <v>581</v>
      </c>
      <c r="AP38" s="29" t="s">
        <v>344</v>
      </c>
      <c r="AQ38" s="29" t="s">
        <v>248</v>
      </c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</row>
    <row r="39" spans="2:55" x14ac:dyDescent="0.3">
      <c r="B39" s="42" t="s">
        <v>248</v>
      </c>
      <c r="C39" s="34">
        <v>154.07633333333334</v>
      </c>
      <c r="D39" s="1">
        <v>174.79417097546474</v>
      </c>
      <c r="E39" s="10">
        <v>-0.84255544556487783</v>
      </c>
      <c r="F39" s="42" t="s">
        <v>248</v>
      </c>
      <c r="G39" s="34">
        <v>424.13400000000001</v>
      </c>
      <c r="H39" s="1">
        <v>544.53782341762087</v>
      </c>
      <c r="I39" s="10">
        <v>-0.47328397816496282</v>
      </c>
      <c r="J39" s="41" t="s">
        <v>248</v>
      </c>
      <c r="K39" s="33">
        <v>18.5075</v>
      </c>
      <c r="L39" s="4">
        <v>37.015000000000001</v>
      </c>
      <c r="M39" s="20">
        <v>-1.1996365732744372</v>
      </c>
      <c r="Q39" s="29"/>
      <c r="R39" s="29"/>
      <c r="S39" s="29" t="s">
        <v>4</v>
      </c>
      <c r="T39" s="29" t="s">
        <v>342</v>
      </c>
      <c r="U39" s="29"/>
      <c r="V39" s="29"/>
      <c r="W39" s="29"/>
      <c r="X39" s="29"/>
      <c r="Y39" s="29" t="s">
        <v>4</v>
      </c>
      <c r="Z39" s="29" t="s">
        <v>248</v>
      </c>
      <c r="AA39" s="29"/>
      <c r="AB39" s="29"/>
      <c r="AC39" s="29"/>
      <c r="AD39" s="29" t="s">
        <v>4</v>
      </c>
      <c r="AE39" s="29" t="s">
        <v>1</v>
      </c>
      <c r="AF39" s="29"/>
      <c r="AG39" s="29"/>
      <c r="AH39" s="29"/>
      <c r="AI39" s="29"/>
      <c r="AJ39" s="29"/>
      <c r="AK39" s="29"/>
      <c r="AL39" s="29"/>
      <c r="AM39" s="29"/>
      <c r="AN39" s="29" t="s">
        <v>4</v>
      </c>
      <c r="AO39" s="29" t="s">
        <v>342</v>
      </c>
      <c r="AP39" s="29" t="s">
        <v>248</v>
      </c>
      <c r="AQ39" s="29" t="s">
        <v>1</v>
      </c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</row>
    <row r="40" spans="2:55" x14ac:dyDescent="0.3">
      <c r="B40" s="42" t="s">
        <v>581</v>
      </c>
      <c r="C40" s="34">
        <v>445.83300000000003</v>
      </c>
      <c r="D40" s="1">
        <v>547.33712237858185</v>
      </c>
      <c r="E40" s="10">
        <v>-1.1929511028477526</v>
      </c>
      <c r="F40" s="42" t="s">
        <v>581</v>
      </c>
      <c r="G40" s="34">
        <v>784.48199999999997</v>
      </c>
      <c r="H40" s="1">
        <v>918.02109759002815</v>
      </c>
      <c r="I40" s="10">
        <v>-0.60349814049481987</v>
      </c>
      <c r="J40" s="42" t="s">
        <v>581</v>
      </c>
      <c r="K40" s="34">
        <v>86.372500000000002</v>
      </c>
      <c r="L40" s="1">
        <v>172.745</v>
      </c>
      <c r="M40" s="18">
        <v>-1.4408798674039573</v>
      </c>
      <c r="Q40" s="29"/>
      <c r="R40" s="82"/>
      <c r="S40" s="82" t="s">
        <v>397</v>
      </c>
      <c r="T40" s="82" t="s">
        <v>343</v>
      </c>
      <c r="U40" s="29"/>
      <c r="V40" s="29"/>
      <c r="W40" s="29"/>
      <c r="X40" s="82"/>
      <c r="Y40" s="82" t="s">
        <v>397</v>
      </c>
      <c r="Z40" s="82" t="s">
        <v>1</v>
      </c>
      <c r="AA40" s="29"/>
      <c r="AB40" s="29"/>
      <c r="AC40" s="82"/>
      <c r="AD40" s="82" t="s">
        <v>397</v>
      </c>
      <c r="AE40" s="82" t="s">
        <v>248</v>
      </c>
      <c r="AF40" s="29"/>
      <c r="AG40" s="29"/>
      <c r="AH40" s="29"/>
      <c r="AI40" s="29"/>
      <c r="AJ40" s="29"/>
      <c r="AK40" s="29"/>
      <c r="AL40" s="29"/>
      <c r="AM40" s="82"/>
      <c r="AN40" s="82" t="s">
        <v>397</v>
      </c>
      <c r="AO40" s="82" t="s">
        <v>343</v>
      </c>
      <c r="AP40" s="82" t="s">
        <v>1</v>
      </c>
      <c r="AQ40" s="82" t="s">
        <v>248</v>
      </c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</row>
    <row r="41" spans="2:55" x14ac:dyDescent="0.3">
      <c r="B41" s="41" t="s">
        <v>341</v>
      </c>
      <c r="C41" s="33">
        <v>17.720333333333333</v>
      </c>
      <c r="D41" s="4">
        <v>18.417555764360628</v>
      </c>
      <c r="E41" s="49">
        <v>8.0559020786517888E-2</v>
      </c>
      <c r="F41" s="41" t="s">
        <v>341</v>
      </c>
      <c r="G41" s="33">
        <v>353.00759999999997</v>
      </c>
      <c r="H41" s="4">
        <v>465.42189559194566</v>
      </c>
      <c r="I41" s="49">
        <v>-0.15894939043342315</v>
      </c>
      <c r="J41" s="42" t="s">
        <v>341</v>
      </c>
      <c r="K41" s="34">
        <v>75.292500000000004</v>
      </c>
      <c r="L41" s="1">
        <v>150.58500000000001</v>
      </c>
      <c r="M41" s="18">
        <v>-1.6119054938727622</v>
      </c>
      <c r="Q41" s="29"/>
      <c r="R41" s="29" t="s">
        <v>17</v>
      </c>
      <c r="S41" s="29" t="s">
        <v>3</v>
      </c>
      <c r="T41" s="29" t="s">
        <v>342</v>
      </c>
      <c r="U41" s="29"/>
      <c r="V41" s="29"/>
      <c r="W41" s="29"/>
      <c r="X41" s="29" t="s">
        <v>17</v>
      </c>
      <c r="Y41" s="29" t="s">
        <v>3</v>
      </c>
      <c r="Z41" s="29" t="s">
        <v>248</v>
      </c>
      <c r="AA41" s="29"/>
      <c r="AB41" s="29"/>
      <c r="AC41" s="29" t="s">
        <v>17</v>
      </c>
      <c r="AD41" s="29" t="s">
        <v>3</v>
      </c>
      <c r="AE41" s="29" t="s">
        <v>1</v>
      </c>
      <c r="AF41" s="29"/>
      <c r="AG41" s="29"/>
      <c r="AH41" s="29"/>
      <c r="AI41" s="29"/>
      <c r="AJ41" s="29"/>
      <c r="AK41" s="29"/>
      <c r="AL41" s="29"/>
      <c r="AM41" s="29" t="s">
        <v>17</v>
      </c>
      <c r="AN41" s="29" t="s">
        <v>3</v>
      </c>
      <c r="AO41" s="29" t="s">
        <v>342</v>
      </c>
      <c r="AP41" s="29" t="s">
        <v>248</v>
      </c>
      <c r="AQ41" s="29" t="s">
        <v>1</v>
      </c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</row>
    <row r="42" spans="2:55" x14ac:dyDescent="0.3">
      <c r="B42" s="42" t="s">
        <v>343</v>
      </c>
      <c r="C42" s="34">
        <v>106.413</v>
      </c>
      <c r="D42" s="1">
        <v>107.04039841885242</v>
      </c>
      <c r="E42" s="10">
        <v>-0.7472694165115038</v>
      </c>
      <c r="F42" s="42" t="s">
        <v>343</v>
      </c>
      <c r="G42" s="34">
        <v>806.16799999999989</v>
      </c>
      <c r="H42" s="1">
        <v>953.06892180177613</v>
      </c>
      <c r="I42" s="10">
        <v>-0.62486250634996321</v>
      </c>
      <c r="J42" s="42" t="s">
        <v>343</v>
      </c>
      <c r="K42" s="34">
        <v>30.702500000000001</v>
      </c>
      <c r="L42" s="1">
        <v>61.405000000000001</v>
      </c>
      <c r="M42" s="18">
        <v>-1.2362072922163956</v>
      </c>
      <c r="Q42" s="29"/>
      <c r="R42" s="29"/>
      <c r="S42" s="29" t="s">
        <v>4</v>
      </c>
      <c r="T42" s="29" t="s">
        <v>581</v>
      </c>
      <c r="U42" s="29"/>
      <c r="V42" s="29"/>
      <c r="W42" s="29"/>
      <c r="X42" s="29"/>
      <c r="Y42" s="29" t="s">
        <v>4</v>
      </c>
      <c r="Z42" s="29" t="s">
        <v>341</v>
      </c>
      <c r="AA42" s="29"/>
      <c r="AB42" s="29"/>
      <c r="AC42" s="29"/>
      <c r="AD42" s="29" t="s">
        <v>4</v>
      </c>
      <c r="AE42" s="29" t="s">
        <v>1</v>
      </c>
      <c r="AF42" s="29"/>
      <c r="AG42" s="29"/>
      <c r="AH42" s="29"/>
      <c r="AI42" s="29"/>
      <c r="AJ42" s="29"/>
      <c r="AK42" s="29"/>
      <c r="AL42" s="29"/>
      <c r="AM42" s="29"/>
      <c r="AN42" s="29" t="s">
        <v>4</v>
      </c>
      <c r="AO42" s="29" t="s">
        <v>581</v>
      </c>
      <c r="AP42" s="29" t="s">
        <v>341</v>
      </c>
      <c r="AQ42" s="29" t="s">
        <v>1</v>
      </c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</row>
    <row r="43" spans="2:55" x14ac:dyDescent="0.3">
      <c r="B43" s="42" t="s">
        <v>344</v>
      </c>
      <c r="C43" s="34">
        <v>57.692999999999991</v>
      </c>
      <c r="D43" s="1">
        <v>59.114175234597212</v>
      </c>
      <c r="E43" s="10">
        <v>-0.5510988362663134</v>
      </c>
      <c r="F43" s="42" t="s">
        <v>344</v>
      </c>
      <c r="G43" s="34">
        <v>398.95159999999998</v>
      </c>
      <c r="H43" s="1">
        <v>541.79265878045999</v>
      </c>
      <c r="I43" s="10">
        <v>0.39465602737697025</v>
      </c>
      <c r="J43" s="42" t="s">
        <v>344</v>
      </c>
      <c r="K43" s="34">
        <v>21.7775</v>
      </c>
      <c r="L43" s="1">
        <v>43.555</v>
      </c>
      <c r="M43" s="18">
        <v>-0.20749157872348101</v>
      </c>
      <c r="Q43" s="29"/>
      <c r="R43" s="82"/>
      <c r="S43" s="82" t="s">
        <v>397</v>
      </c>
      <c r="T43" s="82" t="s">
        <v>584</v>
      </c>
      <c r="U43" s="29"/>
      <c r="V43" s="29"/>
      <c r="W43" s="29"/>
      <c r="X43" s="82"/>
      <c r="Y43" s="82" t="s">
        <v>397</v>
      </c>
      <c r="Z43" s="82" t="s">
        <v>584</v>
      </c>
      <c r="AA43" s="29"/>
      <c r="AB43" s="29"/>
      <c r="AC43" s="82"/>
      <c r="AD43" s="82" t="s">
        <v>397</v>
      </c>
      <c r="AE43" s="82" t="s">
        <v>584</v>
      </c>
      <c r="AF43" s="29"/>
      <c r="AG43" s="29"/>
      <c r="AH43" s="29"/>
      <c r="AI43" s="29"/>
      <c r="AJ43" s="29"/>
      <c r="AK43" s="29"/>
      <c r="AL43" s="29"/>
      <c r="AM43" s="82"/>
      <c r="AN43" s="82" t="s">
        <v>397</v>
      </c>
      <c r="AO43" s="82" t="s">
        <v>584</v>
      </c>
      <c r="AP43" s="82" t="s">
        <v>584</v>
      </c>
      <c r="AQ43" s="82" t="s">
        <v>584</v>
      </c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</row>
    <row r="44" spans="2:55" ht="15" thickBot="1" x14ac:dyDescent="0.35">
      <c r="B44" s="43" t="s">
        <v>342</v>
      </c>
      <c r="C44" s="35">
        <v>212.83966666666666</v>
      </c>
      <c r="D44" s="22">
        <v>242.65111504723538</v>
      </c>
      <c r="E44" s="50">
        <v>-0.95795862025991851</v>
      </c>
      <c r="F44" s="43" t="s">
        <v>342</v>
      </c>
      <c r="G44" s="35">
        <v>697.97799999999995</v>
      </c>
      <c r="H44" s="22">
        <v>783.50664373469112</v>
      </c>
      <c r="I44" s="50">
        <v>-0.61466182996117391</v>
      </c>
      <c r="J44" s="43" t="s">
        <v>342</v>
      </c>
      <c r="K44" s="35">
        <v>20.162499999999998</v>
      </c>
      <c r="L44" s="22">
        <v>40.324999999999996</v>
      </c>
      <c r="M44" s="23">
        <v>-0.32929398149748446</v>
      </c>
      <c r="Q44" s="29"/>
      <c r="R44" s="29" t="s">
        <v>18</v>
      </c>
      <c r="S44" s="29" t="s">
        <v>3</v>
      </c>
      <c r="T44" s="29" t="s">
        <v>581</v>
      </c>
      <c r="U44" s="29"/>
      <c r="V44" s="29"/>
      <c r="W44" s="29"/>
      <c r="X44" s="29" t="s">
        <v>18</v>
      </c>
      <c r="Y44" s="29" t="s">
        <v>3</v>
      </c>
      <c r="Z44" s="29" t="s">
        <v>342</v>
      </c>
      <c r="AA44" s="29"/>
      <c r="AB44" s="29"/>
      <c r="AC44" s="29" t="s">
        <v>18</v>
      </c>
      <c r="AD44" s="29" t="s">
        <v>3</v>
      </c>
      <c r="AE44" s="29" t="s">
        <v>248</v>
      </c>
      <c r="AF44" s="29"/>
      <c r="AG44" s="29"/>
      <c r="AH44" s="29"/>
      <c r="AI44" s="29"/>
      <c r="AJ44" s="29"/>
      <c r="AK44" s="29"/>
      <c r="AL44" s="29"/>
      <c r="AM44" s="29" t="s">
        <v>18</v>
      </c>
      <c r="AN44" s="29" t="s">
        <v>3</v>
      </c>
      <c r="AO44" s="29" t="s">
        <v>581</v>
      </c>
      <c r="AP44" s="29" t="s">
        <v>342</v>
      </c>
      <c r="AQ44" s="29" t="s">
        <v>248</v>
      </c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</row>
    <row r="45" spans="2:55" ht="15" thickBot="1" x14ac:dyDescent="0.35">
      <c r="B45" s="30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31"/>
      <c r="Q45" s="29"/>
      <c r="R45" s="29"/>
      <c r="S45" s="29" t="s">
        <v>4</v>
      </c>
      <c r="T45" s="29" t="s">
        <v>343</v>
      </c>
      <c r="U45" s="29"/>
      <c r="V45" s="29"/>
      <c r="W45" s="29"/>
      <c r="X45" s="29"/>
      <c r="Y45" s="29" t="s">
        <v>4</v>
      </c>
      <c r="Z45" s="29" t="s">
        <v>581</v>
      </c>
      <c r="AA45" s="29"/>
      <c r="AB45" s="29"/>
      <c r="AC45" s="29"/>
      <c r="AD45" s="29" t="s">
        <v>4</v>
      </c>
      <c r="AE45" s="29" t="s">
        <v>342</v>
      </c>
      <c r="AF45" s="29"/>
      <c r="AG45" s="29"/>
      <c r="AH45" s="29"/>
      <c r="AI45" s="29"/>
      <c r="AJ45" s="29"/>
      <c r="AK45" s="29"/>
      <c r="AL45" s="29"/>
      <c r="AM45" s="29"/>
      <c r="AN45" s="29" t="s">
        <v>4</v>
      </c>
      <c r="AO45" s="29" t="s">
        <v>343</v>
      </c>
      <c r="AP45" s="29" t="s">
        <v>581</v>
      </c>
      <c r="AQ45" s="29" t="s">
        <v>342</v>
      </c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</row>
    <row r="46" spans="2:55" x14ac:dyDescent="0.3">
      <c r="B46" s="45" t="s">
        <v>19</v>
      </c>
      <c r="C46" s="36"/>
      <c r="D46" s="27"/>
      <c r="E46" s="51"/>
      <c r="F46" s="45" t="s">
        <v>19</v>
      </c>
      <c r="G46" s="36"/>
      <c r="H46" s="27"/>
      <c r="I46" s="51"/>
      <c r="J46" s="45" t="s">
        <v>19</v>
      </c>
      <c r="K46" s="36"/>
      <c r="L46" s="27"/>
      <c r="M46" s="28"/>
      <c r="Q46" s="29"/>
      <c r="R46" s="82"/>
      <c r="S46" s="82" t="s">
        <v>397</v>
      </c>
      <c r="T46" s="82" t="s">
        <v>581</v>
      </c>
      <c r="U46" s="29"/>
      <c r="V46" s="29"/>
      <c r="W46" s="29"/>
      <c r="X46" s="82"/>
      <c r="Y46" s="82" t="s">
        <v>397</v>
      </c>
      <c r="Z46" s="82" t="s">
        <v>341</v>
      </c>
      <c r="AA46" s="29"/>
      <c r="AB46" s="29"/>
      <c r="AC46" s="82"/>
      <c r="AD46" s="82" t="s">
        <v>397</v>
      </c>
      <c r="AE46" s="82" t="s">
        <v>343</v>
      </c>
      <c r="AF46" s="29"/>
      <c r="AG46" s="29"/>
      <c r="AH46" s="29"/>
      <c r="AI46" s="29"/>
      <c r="AJ46" s="29"/>
      <c r="AK46" s="29"/>
      <c r="AL46" s="29"/>
      <c r="AM46" s="82"/>
      <c r="AN46" s="82" t="s">
        <v>397</v>
      </c>
      <c r="AO46" s="82" t="s">
        <v>581</v>
      </c>
      <c r="AP46" s="82" t="s">
        <v>341</v>
      </c>
      <c r="AQ46" s="82" t="s">
        <v>343</v>
      </c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</row>
    <row r="47" spans="2:55" x14ac:dyDescent="0.3">
      <c r="B47" s="46" t="s">
        <v>3</v>
      </c>
      <c r="C47" s="37" t="s">
        <v>558</v>
      </c>
      <c r="D47" s="14" t="s">
        <v>559</v>
      </c>
      <c r="E47" s="52" t="s">
        <v>562</v>
      </c>
      <c r="F47" s="46" t="s">
        <v>4</v>
      </c>
      <c r="G47" s="37" t="s">
        <v>558</v>
      </c>
      <c r="H47" s="14" t="s">
        <v>559</v>
      </c>
      <c r="I47" s="52" t="s">
        <v>562</v>
      </c>
      <c r="J47" s="46" t="s">
        <v>397</v>
      </c>
      <c r="K47" s="37" t="s">
        <v>558</v>
      </c>
      <c r="L47" s="14" t="s">
        <v>559</v>
      </c>
      <c r="M47" s="24" t="s">
        <v>562</v>
      </c>
      <c r="Q47" s="29"/>
      <c r="R47" s="29" t="s">
        <v>19</v>
      </c>
      <c r="S47" s="29" t="s">
        <v>3</v>
      </c>
      <c r="T47" s="29" t="s">
        <v>342</v>
      </c>
      <c r="U47" s="29"/>
      <c r="V47" s="29"/>
      <c r="W47" s="29"/>
      <c r="X47" s="29" t="s">
        <v>19</v>
      </c>
      <c r="Y47" s="29" t="s">
        <v>3</v>
      </c>
      <c r="Z47" s="29" t="s">
        <v>248</v>
      </c>
      <c r="AA47" s="29"/>
      <c r="AB47" s="29"/>
      <c r="AC47" s="29" t="s">
        <v>19</v>
      </c>
      <c r="AD47" s="29" t="s">
        <v>3</v>
      </c>
      <c r="AE47" s="29" t="s">
        <v>341</v>
      </c>
      <c r="AF47" s="29"/>
      <c r="AG47" s="29"/>
      <c r="AH47" s="29"/>
      <c r="AI47" s="29"/>
      <c r="AJ47" s="29"/>
      <c r="AK47" s="29"/>
      <c r="AL47" s="29"/>
      <c r="AM47" s="29" t="s">
        <v>19</v>
      </c>
      <c r="AN47" s="29" t="s">
        <v>3</v>
      </c>
      <c r="AO47" s="29" t="s">
        <v>342</v>
      </c>
      <c r="AP47" s="29" t="s">
        <v>248</v>
      </c>
      <c r="AQ47" s="29" t="s">
        <v>341</v>
      </c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</row>
    <row r="48" spans="2:55" x14ac:dyDescent="0.3">
      <c r="B48" s="42" t="s">
        <v>1</v>
      </c>
      <c r="C48" s="34">
        <v>374.71999999999997</v>
      </c>
      <c r="D48" s="1">
        <v>387.90673475291283</v>
      </c>
      <c r="E48" s="10">
        <v>-1.475938824649025</v>
      </c>
      <c r="F48" s="42" t="s">
        <v>1</v>
      </c>
      <c r="G48" s="34">
        <v>0</v>
      </c>
      <c r="H48" s="1">
        <v>0</v>
      </c>
      <c r="I48" s="10">
        <v>0</v>
      </c>
      <c r="J48" s="42" t="s">
        <v>1</v>
      </c>
      <c r="K48" s="34">
        <v>845.04999999999984</v>
      </c>
      <c r="L48" s="1">
        <v>1579.9329031322816</v>
      </c>
      <c r="M48" s="18">
        <v>-1.2301961250586828</v>
      </c>
      <c r="Q48" s="29"/>
      <c r="R48" s="29"/>
      <c r="S48" s="29" t="s">
        <v>4</v>
      </c>
      <c r="T48" s="29" t="s">
        <v>584</v>
      </c>
      <c r="U48" s="29"/>
      <c r="V48" s="29"/>
      <c r="W48" s="29"/>
      <c r="X48" s="29"/>
      <c r="Y48" s="29" t="s">
        <v>4</v>
      </c>
      <c r="Z48" s="29" t="s">
        <v>584</v>
      </c>
      <c r="AA48" s="29"/>
      <c r="AB48" s="29"/>
      <c r="AC48" s="29"/>
      <c r="AD48" s="29" t="s">
        <v>4</v>
      </c>
      <c r="AE48" s="29" t="s">
        <v>584</v>
      </c>
      <c r="AF48" s="29"/>
      <c r="AG48" s="29"/>
      <c r="AH48" s="29"/>
      <c r="AI48" s="29"/>
      <c r="AJ48" s="29"/>
      <c r="AK48" s="29"/>
      <c r="AL48" s="29"/>
      <c r="AM48" s="29"/>
      <c r="AN48" s="29" t="s">
        <v>4</v>
      </c>
      <c r="AO48" s="29" t="s">
        <v>584</v>
      </c>
      <c r="AP48" s="29" t="s">
        <v>584</v>
      </c>
      <c r="AQ48" s="29" t="s">
        <v>584</v>
      </c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</row>
    <row r="49" spans="2:55" x14ac:dyDescent="0.3">
      <c r="B49" s="42" t="s">
        <v>340</v>
      </c>
      <c r="C49" s="34">
        <v>374.71999999999997</v>
      </c>
      <c r="D49" s="1">
        <v>387.90673475291283</v>
      </c>
      <c r="E49" s="10">
        <v>-1.475938824649025</v>
      </c>
      <c r="F49" s="42" t="s">
        <v>340</v>
      </c>
      <c r="G49" s="34">
        <v>0</v>
      </c>
      <c r="H49" s="1">
        <v>0</v>
      </c>
      <c r="I49" s="10">
        <v>0</v>
      </c>
      <c r="J49" s="42" t="s">
        <v>340</v>
      </c>
      <c r="K49" s="34">
        <v>845.04999999999984</v>
      </c>
      <c r="L49" s="1">
        <v>1579.9329031322816</v>
      </c>
      <c r="M49" s="18">
        <v>-1.2301961250586828</v>
      </c>
      <c r="Q49" s="29"/>
      <c r="R49" s="82"/>
      <c r="S49" s="82" t="s">
        <v>397</v>
      </c>
      <c r="T49" s="82" t="s">
        <v>342</v>
      </c>
      <c r="U49" s="29"/>
      <c r="V49" s="29"/>
      <c r="W49" s="29"/>
      <c r="X49" s="82"/>
      <c r="Y49" s="82" t="s">
        <v>397</v>
      </c>
      <c r="Z49" s="82" t="s">
        <v>343</v>
      </c>
      <c r="AA49" s="29"/>
      <c r="AB49" s="29"/>
      <c r="AC49" s="82"/>
      <c r="AD49" s="82" t="s">
        <v>397</v>
      </c>
      <c r="AE49" s="82" t="s">
        <v>1</v>
      </c>
      <c r="AF49" s="29"/>
      <c r="AG49" s="29"/>
      <c r="AH49" s="29"/>
      <c r="AI49" s="29"/>
      <c r="AJ49" s="29"/>
      <c r="AK49" s="29"/>
      <c r="AL49" s="29"/>
      <c r="AM49" s="82"/>
      <c r="AN49" s="82" t="s">
        <v>397</v>
      </c>
      <c r="AO49" s="82" t="s">
        <v>342</v>
      </c>
      <c r="AP49" s="82" t="s">
        <v>343</v>
      </c>
      <c r="AQ49" s="82" t="s">
        <v>1</v>
      </c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</row>
    <row r="50" spans="2:55" x14ac:dyDescent="0.3">
      <c r="B50" s="42" t="s">
        <v>248</v>
      </c>
      <c r="C50" s="34">
        <v>734.80333333333328</v>
      </c>
      <c r="D50" s="1">
        <v>751.35302641301712</v>
      </c>
      <c r="E50" s="10">
        <v>-1.8539097381449328</v>
      </c>
      <c r="F50" s="42" t="s">
        <v>248</v>
      </c>
      <c r="G50" s="34">
        <v>0</v>
      </c>
      <c r="H50" s="1">
        <v>0</v>
      </c>
      <c r="I50" s="10">
        <v>0</v>
      </c>
      <c r="J50" s="42" t="s">
        <v>248</v>
      </c>
      <c r="K50" s="34">
        <v>744.4899999999999</v>
      </c>
      <c r="L50" s="1">
        <v>1311.9927035810831</v>
      </c>
      <c r="M50" s="18">
        <v>-1.0989388710229793</v>
      </c>
      <c r="Q50" s="29"/>
      <c r="R50" s="29" t="s">
        <v>585</v>
      </c>
      <c r="S50" s="29" t="s">
        <v>3</v>
      </c>
      <c r="T50" s="29" t="s">
        <v>581</v>
      </c>
      <c r="U50" s="29"/>
      <c r="V50" s="29"/>
      <c r="W50" s="29"/>
      <c r="X50" s="29" t="s">
        <v>585</v>
      </c>
      <c r="Y50" s="29" t="s">
        <v>3</v>
      </c>
      <c r="Z50" s="29" t="s">
        <v>344</v>
      </c>
      <c r="AA50" s="29"/>
      <c r="AB50" s="29"/>
      <c r="AC50" s="29" t="s">
        <v>585</v>
      </c>
      <c r="AD50" s="29" t="s">
        <v>3</v>
      </c>
      <c r="AE50" s="29" t="s">
        <v>1</v>
      </c>
      <c r="AF50" s="29"/>
      <c r="AG50" s="29"/>
      <c r="AH50" s="29"/>
      <c r="AI50" s="29"/>
      <c r="AJ50" s="29"/>
      <c r="AK50" s="29"/>
      <c r="AL50" s="29"/>
      <c r="AM50" s="29" t="s">
        <v>585</v>
      </c>
      <c r="AN50" s="29" t="s">
        <v>3</v>
      </c>
      <c r="AO50" s="29" t="s">
        <v>581</v>
      </c>
      <c r="AP50" s="29" t="s">
        <v>344</v>
      </c>
      <c r="AQ50" s="29" t="s">
        <v>1</v>
      </c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</row>
    <row r="51" spans="2:55" x14ac:dyDescent="0.3">
      <c r="B51" s="42" t="s">
        <v>581</v>
      </c>
      <c r="C51" s="34">
        <v>223.82666666666668</v>
      </c>
      <c r="D51" s="1">
        <v>252.04198234950198</v>
      </c>
      <c r="E51" s="10">
        <v>-1.0335572597303877</v>
      </c>
      <c r="F51" s="42" t="s">
        <v>581</v>
      </c>
      <c r="G51" s="34">
        <v>0</v>
      </c>
      <c r="H51" s="1">
        <v>0</v>
      </c>
      <c r="I51" s="10">
        <v>0</v>
      </c>
      <c r="J51" s="42" t="s">
        <v>581</v>
      </c>
      <c r="K51" s="34">
        <v>531.10666666666668</v>
      </c>
      <c r="L51" s="1">
        <v>851.51322611571914</v>
      </c>
      <c r="M51" s="18">
        <v>-0.87898764433156584</v>
      </c>
      <c r="Q51" s="29"/>
      <c r="R51" s="29"/>
      <c r="S51" s="29" t="s">
        <v>4</v>
      </c>
      <c r="T51" s="29" t="s">
        <v>344</v>
      </c>
      <c r="U51" s="29"/>
      <c r="V51" s="29"/>
      <c r="W51" s="29"/>
      <c r="X51" s="29"/>
      <c r="Y51" s="29" t="s">
        <v>4</v>
      </c>
      <c r="Z51" s="29" t="s">
        <v>581</v>
      </c>
      <c r="AA51" s="29"/>
      <c r="AB51" s="29"/>
      <c r="AC51" s="29"/>
      <c r="AD51" s="29" t="s">
        <v>4</v>
      </c>
      <c r="AE51" s="29" t="s">
        <v>341</v>
      </c>
      <c r="AF51" s="29"/>
      <c r="AG51" s="29"/>
      <c r="AH51" s="29"/>
      <c r="AI51" s="29"/>
      <c r="AJ51" s="29"/>
      <c r="AK51" s="29"/>
      <c r="AL51" s="29"/>
      <c r="AM51" s="29"/>
      <c r="AN51" s="29" t="s">
        <v>4</v>
      </c>
      <c r="AO51" s="29" t="s">
        <v>344</v>
      </c>
      <c r="AP51" s="29" t="s">
        <v>581</v>
      </c>
      <c r="AQ51" s="29" t="s">
        <v>341</v>
      </c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</row>
    <row r="52" spans="2:55" ht="15" thickBot="1" x14ac:dyDescent="0.35">
      <c r="B52" s="42" t="s">
        <v>341</v>
      </c>
      <c r="C52" s="34">
        <v>436.42333333333335</v>
      </c>
      <c r="D52" s="1">
        <v>738.08989536054037</v>
      </c>
      <c r="E52" s="10">
        <v>-1.2913244415754064</v>
      </c>
      <c r="F52" s="42" t="s">
        <v>341</v>
      </c>
      <c r="G52" s="34">
        <v>0</v>
      </c>
      <c r="H52" s="1">
        <v>0</v>
      </c>
      <c r="I52" s="10">
        <v>0</v>
      </c>
      <c r="J52" s="42" t="s">
        <v>341</v>
      </c>
      <c r="K52" s="34">
        <v>825.85666666666668</v>
      </c>
      <c r="L52" s="1">
        <v>1675.1125571883224</v>
      </c>
      <c r="M52" s="18">
        <v>-0.86801166166745747</v>
      </c>
      <c r="Q52" s="29"/>
      <c r="R52" s="63"/>
      <c r="S52" s="63" t="s">
        <v>397</v>
      </c>
      <c r="T52" s="63" t="s">
        <v>342</v>
      </c>
      <c r="U52" s="29"/>
      <c r="V52" s="29"/>
      <c r="W52" s="29"/>
      <c r="X52" s="63"/>
      <c r="Y52" s="63" t="s">
        <v>397</v>
      </c>
      <c r="Z52" s="63" t="s">
        <v>248</v>
      </c>
      <c r="AA52" s="29"/>
      <c r="AB52" s="29"/>
      <c r="AC52" s="63"/>
      <c r="AD52" s="63" t="s">
        <v>397</v>
      </c>
      <c r="AE52" s="63" t="s">
        <v>341</v>
      </c>
      <c r="AF52" s="29"/>
      <c r="AG52" s="29"/>
      <c r="AH52" s="29"/>
      <c r="AI52" s="29"/>
      <c r="AJ52" s="29"/>
      <c r="AK52" s="29"/>
      <c r="AL52" s="29"/>
      <c r="AM52" s="63"/>
      <c r="AN52" s="63" t="s">
        <v>397</v>
      </c>
      <c r="AO52" s="63" t="s">
        <v>342</v>
      </c>
      <c r="AP52" s="63" t="s">
        <v>248</v>
      </c>
      <c r="AQ52" s="63" t="s">
        <v>341</v>
      </c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</row>
    <row r="53" spans="2:55" x14ac:dyDescent="0.3">
      <c r="B53" s="42" t="s">
        <v>343</v>
      </c>
      <c r="C53" s="34">
        <v>254.38333333333335</v>
      </c>
      <c r="D53" s="1">
        <v>259.35322432286563</v>
      </c>
      <c r="E53" s="10">
        <v>-1.1866573670907241</v>
      </c>
      <c r="F53" s="42" t="s">
        <v>343</v>
      </c>
      <c r="G53" s="34">
        <v>0</v>
      </c>
      <c r="H53" s="1">
        <v>0</v>
      </c>
      <c r="I53" s="10">
        <v>0</v>
      </c>
      <c r="J53" s="42" t="s">
        <v>343</v>
      </c>
      <c r="K53" s="34">
        <v>1548.0133333333333</v>
      </c>
      <c r="L53" s="1">
        <v>3099.2560453195856</v>
      </c>
      <c r="M53" s="18">
        <v>-1.4937951872564863</v>
      </c>
      <c r="Q53" s="29"/>
      <c r="R53" s="83" t="s">
        <v>586</v>
      </c>
      <c r="S53" s="29"/>
      <c r="T53" s="29"/>
      <c r="U53" s="29"/>
      <c r="V53" s="29"/>
      <c r="W53" s="29"/>
      <c r="X53" s="83" t="s">
        <v>586</v>
      </c>
      <c r="Y53" s="29"/>
      <c r="Z53" s="29"/>
      <c r="AA53" s="29"/>
      <c r="AB53" s="29"/>
      <c r="AC53" s="83" t="s">
        <v>586</v>
      </c>
      <c r="AD53" s="29"/>
      <c r="AE53" s="29"/>
      <c r="AF53" s="29"/>
      <c r="AG53" s="29"/>
      <c r="AH53" s="29"/>
      <c r="AI53" s="29"/>
      <c r="AJ53" s="29"/>
      <c r="AK53" s="29"/>
      <c r="AL53" s="29"/>
      <c r="AM53" s="83" t="s">
        <v>586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</row>
    <row r="54" spans="2:55" x14ac:dyDescent="0.3">
      <c r="B54" s="41" t="s">
        <v>344</v>
      </c>
      <c r="C54" s="33">
        <v>94.066666666666677</v>
      </c>
      <c r="D54" s="4">
        <v>95.276459841872793</v>
      </c>
      <c r="E54" s="49">
        <v>-0.76748308097739593</v>
      </c>
      <c r="F54" s="42" t="s">
        <v>344</v>
      </c>
      <c r="G54" s="34">
        <v>0</v>
      </c>
      <c r="H54" s="1">
        <v>0</v>
      </c>
      <c r="I54" s="10">
        <v>0</v>
      </c>
      <c r="J54" s="41" t="s">
        <v>344</v>
      </c>
      <c r="K54" s="33">
        <v>260.95666666666665</v>
      </c>
      <c r="L54" s="4">
        <v>524.74223219596115</v>
      </c>
      <c r="M54" s="20">
        <v>-0.78604909741507478</v>
      </c>
      <c r="Q54" s="29"/>
      <c r="R54" s="83" t="s">
        <v>587</v>
      </c>
      <c r="S54" s="29"/>
      <c r="T54" s="29"/>
      <c r="U54" s="29"/>
      <c r="V54" s="29"/>
      <c r="W54" s="29"/>
      <c r="X54" s="83" t="s">
        <v>587</v>
      </c>
      <c r="Y54" s="29"/>
      <c r="Z54" s="29"/>
      <c r="AA54" s="29"/>
      <c r="AB54" s="29"/>
      <c r="AC54" s="83" t="s">
        <v>587</v>
      </c>
      <c r="AD54" s="29"/>
      <c r="AE54" s="29"/>
      <c r="AF54" s="29"/>
      <c r="AG54" s="29"/>
      <c r="AH54" s="29"/>
      <c r="AI54" s="29"/>
      <c r="AJ54" s="29"/>
      <c r="AK54" s="29"/>
      <c r="AL54" s="29"/>
      <c r="AM54" s="83" t="s">
        <v>587</v>
      </c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</row>
    <row r="55" spans="2:55" ht="15" thickBot="1" x14ac:dyDescent="0.35">
      <c r="B55" s="43" t="s">
        <v>342</v>
      </c>
      <c r="C55" s="35">
        <v>1265.6966666666667</v>
      </c>
      <c r="D55" s="22">
        <v>1271.6010840013205</v>
      </c>
      <c r="E55" s="50">
        <v>-2.1602403826642078</v>
      </c>
      <c r="F55" s="43" t="s">
        <v>342</v>
      </c>
      <c r="G55" s="35">
        <v>0</v>
      </c>
      <c r="H55" s="22">
        <v>0</v>
      </c>
      <c r="I55" s="50">
        <v>0</v>
      </c>
      <c r="J55" s="43" t="s">
        <v>342</v>
      </c>
      <c r="K55" s="35">
        <v>1594.0933333333332</v>
      </c>
      <c r="L55" s="22">
        <v>3080.2689789205097</v>
      </c>
      <c r="M55" s="23">
        <v>-1.5003998354865462</v>
      </c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</row>
    <row r="56" spans="2:55" ht="15" thickBot="1" x14ac:dyDescent="0.35">
      <c r="B56" s="30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31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</row>
    <row r="57" spans="2:55" x14ac:dyDescent="0.3">
      <c r="B57" s="45" t="s">
        <v>20</v>
      </c>
      <c r="C57" s="36"/>
      <c r="D57" s="27"/>
      <c r="E57" s="51"/>
      <c r="F57" s="45" t="s">
        <v>20</v>
      </c>
      <c r="G57" s="36"/>
      <c r="H57" s="27"/>
      <c r="I57" s="51"/>
      <c r="J57" s="45" t="s">
        <v>20</v>
      </c>
      <c r="K57" s="36"/>
      <c r="L57" s="27"/>
      <c r="M57" s="28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</row>
    <row r="58" spans="2:55" x14ac:dyDescent="0.3">
      <c r="B58" s="46" t="s">
        <v>3</v>
      </c>
      <c r="C58" s="37" t="s">
        <v>558</v>
      </c>
      <c r="D58" s="14" t="s">
        <v>559</v>
      </c>
      <c r="E58" s="52" t="s">
        <v>562</v>
      </c>
      <c r="F58" s="46" t="s">
        <v>4</v>
      </c>
      <c r="G58" s="37" t="s">
        <v>558</v>
      </c>
      <c r="H58" s="14" t="s">
        <v>559</v>
      </c>
      <c r="I58" s="52" t="s">
        <v>562</v>
      </c>
      <c r="J58" s="46" t="s">
        <v>397</v>
      </c>
      <c r="K58" s="37" t="s">
        <v>558</v>
      </c>
      <c r="L58" s="14" t="s">
        <v>559</v>
      </c>
      <c r="M58" s="24" t="s">
        <v>562</v>
      </c>
    </row>
    <row r="59" spans="2:55" x14ac:dyDescent="0.3">
      <c r="B59" s="42" t="s">
        <v>1</v>
      </c>
      <c r="C59" s="34">
        <v>25066.881700000002</v>
      </c>
      <c r="D59" s="1">
        <v>29192.603567734925</v>
      </c>
      <c r="E59" s="10">
        <v>-5.704737740184003E-2</v>
      </c>
      <c r="F59" s="42" t="s">
        <v>1</v>
      </c>
      <c r="G59" s="34">
        <v>47358.8678</v>
      </c>
      <c r="H59" s="1">
        <v>80446.986924751356</v>
      </c>
      <c r="I59" s="10">
        <v>8.5899160417126016E-2</v>
      </c>
      <c r="J59" s="42" t="s">
        <v>1</v>
      </c>
      <c r="K59" s="34">
        <v>21690.730399999997</v>
      </c>
      <c r="L59" s="1">
        <v>22810.568976884082</v>
      </c>
      <c r="M59" s="18">
        <v>0.50631493776457837</v>
      </c>
    </row>
    <row r="60" spans="2:55" x14ac:dyDescent="0.3">
      <c r="B60" s="42" t="s">
        <v>340</v>
      </c>
      <c r="C60" s="34">
        <v>25066.881700000002</v>
      </c>
      <c r="D60" s="1">
        <v>29192.603567734925</v>
      </c>
      <c r="E60" s="10">
        <v>-5.704737740184003E-2</v>
      </c>
      <c r="F60" s="42" t="s">
        <v>340</v>
      </c>
      <c r="G60" s="34">
        <v>47358.8678</v>
      </c>
      <c r="H60" s="1">
        <v>80446.986924751356</v>
      </c>
      <c r="I60" s="10">
        <v>8.5899160417126016E-2</v>
      </c>
      <c r="J60" s="42" t="s">
        <v>340</v>
      </c>
      <c r="K60" s="34">
        <v>21690.730399999997</v>
      </c>
      <c r="L60" s="1">
        <v>22810.568976884082</v>
      </c>
      <c r="M60" s="18">
        <v>0.50631493776457837</v>
      </c>
    </row>
    <row r="61" spans="2:55" x14ac:dyDescent="0.3">
      <c r="B61" s="42" t="s">
        <v>248</v>
      </c>
      <c r="C61" s="34">
        <v>20346.554700000001</v>
      </c>
      <c r="D61" s="1">
        <v>22897.835453777978</v>
      </c>
      <c r="E61" s="10">
        <v>-0.16153809390626242</v>
      </c>
      <c r="F61" s="41" t="s">
        <v>248</v>
      </c>
      <c r="G61" s="33">
        <v>40643.384999999995</v>
      </c>
      <c r="H61" s="4">
        <v>70258.018168599723</v>
      </c>
      <c r="I61" s="49">
        <v>-1.444374264356485E-2</v>
      </c>
      <c r="J61" s="42" t="s">
        <v>248</v>
      </c>
      <c r="K61" s="34">
        <v>25622.384399999999</v>
      </c>
      <c r="L61" s="1">
        <v>26927.713810074863</v>
      </c>
      <c r="M61" s="18">
        <v>0.56214586021865398</v>
      </c>
    </row>
    <row r="62" spans="2:55" x14ac:dyDescent="0.3">
      <c r="B62" s="42" t="s">
        <v>581</v>
      </c>
      <c r="C62" s="34">
        <v>33539.042699999998</v>
      </c>
      <c r="D62" s="1">
        <v>38657.928990221786</v>
      </c>
      <c r="E62" s="10">
        <v>-0.19621482301499063</v>
      </c>
      <c r="F62" s="42" t="s">
        <v>581</v>
      </c>
      <c r="G62" s="34">
        <v>64091.696200000006</v>
      </c>
      <c r="H62" s="1">
        <v>88108.548559223505</v>
      </c>
      <c r="I62" s="10">
        <v>0.14596394470087101</v>
      </c>
      <c r="J62" s="42" t="s">
        <v>581</v>
      </c>
      <c r="K62" s="34">
        <v>23062.6666</v>
      </c>
      <c r="L62" s="1">
        <v>34023.782799122622</v>
      </c>
      <c r="M62" s="18">
        <v>0.24732117606077247</v>
      </c>
    </row>
    <row r="63" spans="2:55" x14ac:dyDescent="0.3">
      <c r="B63" s="42" t="s">
        <v>341</v>
      </c>
      <c r="C63" s="34">
        <v>20369.268699999997</v>
      </c>
      <c r="D63" s="1">
        <v>23305.002425567174</v>
      </c>
      <c r="E63" s="10">
        <v>-4.4222778719711454E-2</v>
      </c>
      <c r="F63" s="42" t="s">
        <v>341</v>
      </c>
      <c r="G63" s="34">
        <v>57540.124200000006</v>
      </c>
      <c r="H63" s="1">
        <v>97669.500669105793</v>
      </c>
      <c r="I63" s="10">
        <v>4.3976071509511175E-2</v>
      </c>
      <c r="J63" s="42" t="s">
        <v>341</v>
      </c>
      <c r="K63" s="34">
        <v>23154.204399999995</v>
      </c>
      <c r="L63" s="1">
        <v>32785.916802366388</v>
      </c>
      <c r="M63" s="18">
        <v>6.5175102351184136E-2</v>
      </c>
    </row>
    <row r="64" spans="2:55" x14ac:dyDescent="0.3">
      <c r="B64" s="41" t="s">
        <v>343</v>
      </c>
      <c r="C64" s="33">
        <v>17828.010700000003</v>
      </c>
      <c r="D64" s="4">
        <v>23113.150473459598</v>
      </c>
      <c r="E64" s="49">
        <v>0.17734729278993208</v>
      </c>
      <c r="F64" s="42" t="s">
        <v>343</v>
      </c>
      <c r="G64" s="34">
        <v>50708.774799999999</v>
      </c>
      <c r="H64" s="1">
        <v>79641.377349901595</v>
      </c>
      <c r="I64" s="10">
        <v>4.4535678427340741E-2</v>
      </c>
      <c r="J64" s="42" t="s">
        <v>343</v>
      </c>
      <c r="K64" s="34">
        <v>22251.9074</v>
      </c>
      <c r="L64" s="1">
        <v>26343.879162937843</v>
      </c>
      <c r="M64" s="18">
        <v>0.37098788878140426</v>
      </c>
    </row>
    <row r="65" spans="2:13" x14ac:dyDescent="0.3">
      <c r="B65" s="42" t="s">
        <v>344</v>
      </c>
      <c r="C65" s="34">
        <v>29979.279499999997</v>
      </c>
      <c r="D65" s="1">
        <v>35465.898500025534</v>
      </c>
      <c r="E65" s="10">
        <v>0.86868243590625305</v>
      </c>
      <c r="F65" s="42" t="s">
        <v>344</v>
      </c>
      <c r="G65" s="34">
        <v>93086.234999999986</v>
      </c>
      <c r="H65" s="1">
        <v>113530.34276810073</v>
      </c>
      <c r="I65" s="10">
        <v>1.0546066459974035</v>
      </c>
      <c r="J65" s="41" t="s">
        <v>344</v>
      </c>
      <c r="K65" s="33">
        <v>13558.0286</v>
      </c>
      <c r="L65" s="4">
        <v>24902.152331926423</v>
      </c>
      <c r="M65" s="20">
        <v>-0.24895135237198202</v>
      </c>
    </row>
    <row r="66" spans="2:13" ht="15" thickBot="1" x14ac:dyDescent="0.35">
      <c r="B66" s="43" t="s">
        <v>342</v>
      </c>
      <c r="C66" s="35">
        <v>22581.3007</v>
      </c>
      <c r="D66" s="22">
        <v>29158.832805387286</v>
      </c>
      <c r="E66" s="50">
        <v>-0.13061874103527185</v>
      </c>
      <c r="F66" s="43" t="s">
        <v>342</v>
      </c>
      <c r="G66" s="35">
        <v>47839.281999999999</v>
      </c>
      <c r="H66" s="22">
        <v>75146.882148460412</v>
      </c>
      <c r="I66" s="50">
        <v>7.3999541924963191E-2</v>
      </c>
      <c r="J66" s="43" t="s">
        <v>342</v>
      </c>
      <c r="K66" s="35">
        <v>26693.3544</v>
      </c>
      <c r="L66" s="22">
        <v>28084.241584615072</v>
      </c>
      <c r="M66" s="23">
        <v>0.60926493221435074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ARIMA</vt:lpstr>
      <vt:lpstr>GARCH</vt:lpstr>
      <vt:lpstr>ETS</vt:lpstr>
      <vt:lpstr>VAR</vt:lpstr>
      <vt:lpstr>XGBoost</vt:lpstr>
      <vt:lpstr>Phophet</vt:lpstr>
      <vt:lpstr>CAT Model</vt:lpstr>
      <vt:lpstr>DLM</vt:lpstr>
      <vt:lpstr>Result Error</vt:lpstr>
      <vt:lpstr>Error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Bruls, Milan (Stud. SBE / Alumni FSE)</dc:creator>
  <cp:lastModifiedBy>Milan Bruls</cp:lastModifiedBy>
  <dcterms:created xsi:type="dcterms:W3CDTF">2025-04-27T17:00:36Z</dcterms:created>
  <dcterms:modified xsi:type="dcterms:W3CDTF">2025-06-17T13:02:18Z</dcterms:modified>
</cp:coreProperties>
</file>